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현재_통합_문서" defaultThemeVersion="124226"/>
  <mc:AlternateContent xmlns:mc="http://schemas.openxmlformats.org/markup-compatibility/2006">
    <mc:Choice Requires="x15">
      <x15ac:absPath xmlns:x15ac="http://schemas.microsoft.com/office/spreadsheetml/2010/11/ac" url="I:\innoecm_group+\(966)자금부\외화파트\12. 금리승인\"/>
    </mc:Choice>
  </mc:AlternateContent>
  <xr:revisionPtr revIDLastSave="0" documentId="13_ncr:1_{9F3D0347-F0F8-490E-90F6-80D3F2B86B7F}" xr6:coauthVersionLast="47" xr6:coauthVersionMax="47" xr10:uidLastSave="{00000000-0000-0000-0000-000000000000}"/>
  <bookViews>
    <workbookView xWindow="-28920" yWindow="-120" windowWidth="29040" windowHeight="15720" firstSheet="3" activeTab="3" xr2:uid="{00000000-000D-0000-FFFF-FFFF00000000}"/>
  </bookViews>
  <sheets>
    <sheet name="외화예금일일가이드라인" sheetId="12" r:id="rId1"/>
    <sheet name="승인절차" sheetId="11" r:id="rId2"/>
    <sheet name="(1)규정" sheetId="3" r:id="rId3"/>
    <sheet name="(1)예금승인내역" sheetId="1" r:id="rId4"/>
    <sheet name="예금만기도래" sheetId="24" r:id="rId5"/>
    <sheet name="★예금금리상담" sheetId="23" r:id="rId6"/>
    <sheet name="결재용" sheetId="21" r:id="rId7"/>
    <sheet name="FXSWAP계산기" sheetId="13" r:id="rId8"/>
    <sheet name="결재용(2)" sheetId="20" r:id="rId9"/>
    <sheet name="(2)규정" sheetId="7" r:id="rId10"/>
    <sheet name="대출결재용" sheetId="22" r:id="rId11"/>
    <sheet name="(2)대출한도,금리" sheetId="6" r:id="rId12"/>
    <sheet name="(3)규정" sheetId="10" r:id="rId13"/>
    <sheet name="(3)통화전환" sheetId="8" r:id="rId14"/>
    <sheet name="외화예금승인현황(2015년이전)" sheetId="15" state="hidden" r:id="rId15"/>
    <sheet name="외화예금실행현황" sheetId="14" r:id="rId16"/>
    <sheet name="상해지점" sheetId="18" r:id="rId17"/>
    <sheet name="DSB" sheetId="17" r:id="rId18"/>
  </sheets>
  <definedNames>
    <definedName name="_xlnm._FilterDatabase" localSheetId="3" hidden="1">'(1)예금승인내역'!$A$1128:$AR$1155</definedName>
    <definedName name="_xlnm._FilterDatabase" localSheetId="11" hidden="1">'(2)대출한도,금리'!$A$1:$W$4271</definedName>
    <definedName name="_xlnm._FilterDatabase" localSheetId="13" hidden="1">'(3)통화전환'!$A$1:$X$1</definedName>
    <definedName name="_xlnm._FilterDatabase" localSheetId="8" hidden="1">'결재용(2)'!$B$6:$S$6</definedName>
    <definedName name="_xlnm._FilterDatabase" localSheetId="16" hidden="1">상해지점!$A$9:$AO$272</definedName>
    <definedName name="_xlnm._FilterDatabase" localSheetId="4" hidden="1">예금만기도래!$AF$1:$AF$1645</definedName>
    <definedName name="_xlnm._FilterDatabase" localSheetId="14" hidden="1">'외화예금승인현황(2015년이전)'!$A$2:$Y$2</definedName>
    <definedName name="_xlnm.Database" localSheetId="12">#REF!</definedName>
    <definedName name="_xlnm.Database" localSheetId="13">#REF!</definedName>
    <definedName name="_xlnm.Database" localSheetId="8">#REF!</definedName>
    <definedName name="_xlnm.Database" localSheetId="16">#REF!</definedName>
    <definedName name="_xlnm.Database" localSheetId="14">#REF!</definedName>
    <definedName name="_xlnm.Database">#REF!</definedName>
    <definedName name="Database1" localSheetId="8">#REF!</definedName>
    <definedName name="Database1">#REF!</definedName>
    <definedName name="_xlnm.Print_Area" localSheetId="11">'(2)대출한도,금리'!$Q$781:$W$792</definedName>
    <definedName name="_xlnm.Print_Area" localSheetId="13">'(3)통화전환'!#REF!</definedName>
    <definedName name="_xlnm.Print_Area" localSheetId="6">결재용!$A$1:$Q$14</definedName>
    <definedName name="_xlnm.Print_Area" localSheetId="8">'결재용(2)'!$A$1:$N$10</definedName>
    <definedName name="_xlnm.Print_Area" localSheetId="10">대출결재용!$A$1:$L$10</definedName>
    <definedName name="_xlnm.Print_Area" localSheetId="14">'외화예금승인현황(2015년이전)'!#REF!</definedName>
    <definedName name="금융" localSheetId="7">#REF!</definedName>
    <definedName name="금융" localSheetId="16">상해지점!$AN$149:$AN$150</definedName>
    <definedName name="금융">'(1)예금승인내역'!$AM$149:$AM$150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1235" i="1" l="1"/>
  <c r="AG1235" i="1" s="1"/>
  <c r="AJ1235" i="1" s="1"/>
  <c r="AC1235" i="1"/>
  <c r="AB1235" i="1"/>
  <c r="X1235" i="1"/>
  <c r="I1235" i="1"/>
  <c r="J1235" i="1" s="1"/>
  <c r="AK610" i="24"/>
  <c r="AI610" i="24"/>
  <c r="AH610" i="24"/>
  <c r="AG610" i="24"/>
  <c r="AE610" i="24"/>
  <c r="AF610" i="24" s="1"/>
  <c r="AJ1234" i="1"/>
  <c r="AF1234" i="1"/>
  <c r="AC1234" i="1"/>
  <c r="AB1234" i="1"/>
  <c r="I1234" i="1"/>
  <c r="J1234" i="1" s="1"/>
  <c r="AF1233" i="1"/>
  <c r="AG1233" i="1" s="1"/>
  <c r="AJ1233" i="1" s="1"/>
  <c r="AC1233" i="1"/>
  <c r="AB1233" i="1"/>
  <c r="I1233" i="1"/>
  <c r="J1233" i="1" s="1"/>
  <c r="AF1232" i="1" l="1"/>
  <c r="AG1232" i="1" s="1"/>
  <c r="AC1232" i="1"/>
  <c r="AB1232" i="1"/>
  <c r="I1232" i="1"/>
  <c r="J1232" i="1" s="1"/>
  <c r="AJ1232" i="1" l="1"/>
  <c r="AJ610" i="24"/>
  <c r="J888" i="6" l="1"/>
  <c r="AC1231" i="1" l="1"/>
  <c r="AJ1231" i="1"/>
  <c r="AF1231" i="1"/>
  <c r="AB1231" i="1"/>
  <c r="I1231" i="1"/>
  <c r="J1231" i="1" s="1"/>
  <c r="AG1230" i="1" l="1"/>
  <c r="AJ1230" i="1" s="1"/>
  <c r="AG1229" i="1"/>
  <c r="AJ1229" i="1" s="1"/>
  <c r="AG1228" i="1"/>
  <c r="AJ1228" i="1" s="1"/>
  <c r="AE1230" i="1"/>
  <c r="AF1230" i="1" s="1"/>
  <c r="AE1229" i="1"/>
  <c r="AF1229" i="1" s="1"/>
  <c r="AE1228" i="1"/>
  <c r="AF1228" i="1" s="1"/>
  <c r="AC1230" i="1"/>
  <c r="AB1230" i="1"/>
  <c r="X1230" i="1"/>
  <c r="I1230" i="1"/>
  <c r="J1230" i="1" s="1"/>
  <c r="AC1229" i="1"/>
  <c r="AB1229" i="1"/>
  <c r="X1229" i="1"/>
  <c r="I1229" i="1"/>
  <c r="J1229" i="1" s="1"/>
  <c r="AC1228" i="1"/>
  <c r="AB1228" i="1"/>
  <c r="X1228" i="1"/>
  <c r="I1228" i="1"/>
  <c r="J1228" i="1" s="1"/>
  <c r="AJ1227" i="1"/>
  <c r="AF1227" i="1"/>
  <c r="AC1227" i="1"/>
  <c r="AB1227" i="1"/>
  <c r="X1227" i="1"/>
  <c r="I1227" i="1"/>
  <c r="J1227" i="1" s="1"/>
  <c r="AF1226" i="1" l="1"/>
  <c r="AG1226" i="1" s="1"/>
  <c r="AJ1226" i="1" s="1"/>
  <c r="AC1226" i="1"/>
  <c r="AB1226" i="1"/>
  <c r="X1226" i="1"/>
  <c r="I1226" i="1"/>
  <c r="J1226" i="1" s="1"/>
  <c r="AF1225" i="1" l="1"/>
  <c r="AG1225" i="1" s="1"/>
  <c r="AJ1225" i="1" s="1"/>
  <c r="AC1225" i="1"/>
  <c r="AB1225" i="1"/>
  <c r="X1225" i="1"/>
  <c r="I1225" i="1"/>
  <c r="J1225" i="1" s="1"/>
  <c r="AJ1224" i="1"/>
  <c r="AF1224" i="1"/>
  <c r="AC1224" i="1"/>
  <c r="AB1224" i="1"/>
  <c r="I1224" i="1"/>
  <c r="J1224" i="1" s="1"/>
  <c r="AJ1223" i="1" l="1"/>
  <c r="AC1223" i="1"/>
  <c r="AB1223" i="1"/>
  <c r="I1223" i="1"/>
  <c r="J1223" i="1" s="1"/>
  <c r="AF1222" i="1"/>
  <c r="AG1222" i="1" s="1"/>
  <c r="AJ1222" i="1" s="1"/>
  <c r="AC1222" i="1"/>
  <c r="AB1222" i="1"/>
  <c r="I1222" i="1"/>
  <c r="J1222" i="1" s="1"/>
  <c r="J887" i="6" l="1"/>
  <c r="AF1221" i="1" l="1"/>
  <c r="AG1221" i="1" s="1"/>
  <c r="AJ1221" i="1" s="1"/>
  <c r="AC1221" i="1"/>
  <c r="AB1221" i="1"/>
  <c r="I1221" i="1"/>
  <c r="J1221" i="1" s="1"/>
  <c r="AE1220" i="1" l="1"/>
  <c r="AF1220" i="1" s="1"/>
  <c r="AG1220" i="1" s="1"/>
  <c r="AJ1220" i="1" s="1"/>
  <c r="AC1220" i="1"/>
  <c r="AB1220" i="1"/>
  <c r="I1220" i="1"/>
  <c r="J1220" i="1" s="1"/>
  <c r="AK594" i="24"/>
  <c r="AJ594" i="24"/>
  <c r="AI594" i="24"/>
  <c r="AH594" i="24"/>
  <c r="AG594" i="24"/>
  <c r="AF594" i="24"/>
  <c r="AE594" i="24"/>
  <c r="AE1219" i="1"/>
  <c r="AF1219" i="1"/>
  <c r="AG1219" i="1" s="1"/>
  <c r="AJ1219" i="1" s="1"/>
  <c r="AC1219" i="1"/>
  <c r="AB1219" i="1"/>
  <c r="I1219" i="1"/>
  <c r="J1219" i="1" s="1"/>
  <c r="AF1218" i="1" l="1"/>
  <c r="AG1218" i="1" s="1"/>
  <c r="AJ1218" i="1" s="1"/>
  <c r="AC1218" i="1"/>
  <c r="AB1218" i="1"/>
  <c r="I1218" i="1"/>
  <c r="J1218" i="1" s="1"/>
  <c r="AJ1217" i="1"/>
  <c r="AE1217" i="1"/>
  <c r="AF1217" i="1" s="1"/>
  <c r="AC1217" i="1"/>
  <c r="AB1217" i="1"/>
  <c r="I1217" i="1"/>
  <c r="J1217" i="1" s="1"/>
  <c r="AE1216" i="1"/>
  <c r="AF1216" i="1" s="1"/>
  <c r="AG1216" i="1" s="1"/>
  <c r="AJ1216" i="1" s="1"/>
  <c r="AC1216" i="1"/>
  <c r="AB1216" i="1"/>
  <c r="X1216" i="1"/>
  <c r="I1216" i="1"/>
  <c r="J1216" i="1" s="1"/>
  <c r="AF1215" i="1" l="1"/>
  <c r="AG1215" i="1" s="1"/>
  <c r="AJ1215" i="1" s="1"/>
  <c r="AC1215" i="1"/>
  <c r="AB1215" i="1"/>
  <c r="I1215" i="1"/>
  <c r="J1215" i="1" s="1"/>
  <c r="AF1214" i="1" l="1"/>
  <c r="AG1214" i="1" s="1"/>
  <c r="AJ1214" i="1" s="1"/>
  <c r="AC1214" i="1"/>
  <c r="AB1214" i="1"/>
  <c r="I1214" i="1"/>
  <c r="J1214" i="1" s="1"/>
  <c r="AG1213" i="1"/>
  <c r="AJ1213" i="1" s="1"/>
  <c r="AF1213" i="1"/>
  <c r="AC1213" i="1"/>
  <c r="AB1213" i="1"/>
  <c r="I1213" i="1"/>
  <c r="J1213" i="1" s="1"/>
  <c r="AJ1212" i="1" l="1"/>
  <c r="AE1212" i="1"/>
  <c r="AC1212" i="1"/>
  <c r="AB1212" i="1"/>
  <c r="I1212" i="1"/>
  <c r="J1212" i="1" s="1"/>
  <c r="AJ1211" i="1"/>
  <c r="AE1211" i="1"/>
  <c r="AC1211" i="1"/>
  <c r="AB1211" i="1"/>
  <c r="I1211" i="1"/>
  <c r="J1211" i="1" s="1"/>
  <c r="AJ1210" i="1"/>
  <c r="AE1210" i="1"/>
  <c r="AC1210" i="1"/>
  <c r="AB1210" i="1"/>
  <c r="I1210" i="1"/>
  <c r="J1210" i="1" s="1"/>
  <c r="AE1209" i="1" l="1"/>
  <c r="AF1209" i="1" s="1"/>
  <c r="AG1209" i="1" s="1"/>
  <c r="AJ1209" i="1" s="1"/>
  <c r="AC1209" i="1"/>
  <c r="AB1209" i="1"/>
  <c r="X1209" i="1"/>
  <c r="I1209" i="1"/>
  <c r="J1209" i="1" s="1"/>
  <c r="AE1208" i="1"/>
  <c r="AF1208" i="1" s="1"/>
  <c r="AG1208" i="1" s="1"/>
  <c r="AJ1208" i="1" s="1"/>
  <c r="AC1208" i="1"/>
  <c r="AB1208" i="1"/>
  <c r="X1208" i="1"/>
  <c r="I1208" i="1"/>
  <c r="J1208" i="1" s="1"/>
  <c r="AJ1207" i="1" l="1"/>
  <c r="AF1207" i="1"/>
  <c r="AC1207" i="1"/>
  <c r="AB1207" i="1"/>
  <c r="I1207" i="1"/>
  <c r="J1207" i="1" s="1"/>
  <c r="AJ1206" i="1"/>
  <c r="AF1206" i="1"/>
  <c r="AC1206" i="1"/>
  <c r="AB1206" i="1"/>
  <c r="I1206" i="1"/>
  <c r="J1206" i="1" s="1"/>
  <c r="AJ1205" i="1" l="1"/>
  <c r="AF1205" i="1"/>
  <c r="AC1205" i="1"/>
  <c r="AB1205" i="1"/>
  <c r="X1205" i="1"/>
  <c r="I1205" i="1"/>
  <c r="J1205" i="1" s="1"/>
  <c r="AJ1204" i="1"/>
  <c r="AF1204" i="1"/>
  <c r="AC1204" i="1"/>
  <c r="AB1204" i="1"/>
  <c r="I1204" i="1"/>
  <c r="J1204" i="1" s="1"/>
  <c r="AJ1203" i="1"/>
  <c r="AF1203" i="1"/>
  <c r="AC1203" i="1"/>
  <c r="AB1203" i="1"/>
  <c r="I1203" i="1"/>
  <c r="J1203" i="1" s="1"/>
  <c r="AJ1202" i="1" l="1"/>
  <c r="AF1202" i="1"/>
  <c r="AC1202" i="1"/>
  <c r="AB1202" i="1"/>
  <c r="I1202" i="1"/>
  <c r="J1202" i="1" s="1"/>
  <c r="AJ1201" i="1" l="1"/>
  <c r="AF1201" i="1"/>
  <c r="AC1201" i="1"/>
  <c r="AB1201" i="1"/>
  <c r="X1201" i="1"/>
  <c r="I1201" i="1"/>
  <c r="J1201" i="1" s="1"/>
  <c r="AF1200" i="1"/>
  <c r="AG1200" i="1" s="1"/>
  <c r="AJ1200" i="1" s="1"/>
  <c r="AC1200" i="1"/>
  <c r="AB1200" i="1"/>
  <c r="X1200" i="1"/>
  <c r="I1200" i="1"/>
  <c r="J1200" i="1" s="1"/>
  <c r="AK575" i="24" l="1"/>
  <c r="AJ575" i="24"/>
  <c r="AI575" i="24"/>
  <c r="AH575" i="24"/>
  <c r="AG575" i="24"/>
  <c r="AE575" i="24"/>
  <c r="AF575" i="24" s="1"/>
  <c r="AJ1199" i="1" l="1"/>
  <c r="AC1199" i="1"/>
  <c r="AB1199" i="1"/>
  <c r="I1199" i="1"/>
  <c r="J1199" i="1" s="1"/>
  <c r="AE1198" i="1" l="1"/>
  <c r="AF1198" i="1" s="1"/>
  <c r="AG1198" i="1" s="1"/>
  <c r="AJ1198" i="1" s="1"/>
  <c r="AC1198" i="1"/>
  <c r="AB1198" i="1"/>
  <c r="X1198" i="1"/>
  <c r="I1198" i="1"/>
  <c r="J1198" i="1" s="1"/>
  <c r="AK567" i="24" l="1"/>
  <c r="AI567" i="24"/>
  <c r="AH567" i="24"/>
  <c r="AG567" i="24"/>
  <c r="AE567" i="24"/>
  <c r="AF567" i="24" s="1"/>
  <c r="AF1192" i="1"/>
  <c r="AF1197" i="1" l="1"/>
  <c r="AG1197" i="1" s="1"/>
  <c r="AJ1197" i="1" s="1"/>
  <c r="AC1197" i="1"/>
  <c r="AB1197" i="1"/>
  <c r="I1197" i="1"/>
  <c r="J1197" i="1" s="1"/>
  <c r="AF1196" i="1" l="1"/>
  <c r="AG1196" i="1" s="1"/>
  <c r="AJ1196" i="1" s="1"/>
  <c r="AC1196" i="1"/>
  <c r="AB1196" i="1"/>
  <c r="X1196" i="1"/>
  <c r="I1196" i="1"/>
  <c r="J1196" i="1" s="1"/>
  <c r="AF1195" i="1" l="1"/>
  <c r="AG1195" i="1" s="1"/>
  <c r="AJ1195" i="1" s="1"/>
  <c r="AC1195" i="1"/>
  <c r="AB1195" i="1"/>
  <c r="X1195" i="1"/>
  <c r="I1195" i="1"/>
  <c r="J1195" i="1" s="1"/>
  <c r="AJ1194" i="1"/>
  <c r="AE1194" i="1"/>
  <c r="AF1194" i="1" s="1"/>
  <c r="AC1194" i="1"/>
  <c r="AB1194" i="1"/>
  <c r="I1194" i="1"/>
  <c r="J1194" i="1" s="1"/>
  <c r="AF1193" i="1"/>
  <c r="AG1193" i="1" s="1"/>
  <c r="AJ1193" i="1" s="1"/>
  <c r="AC1193" i="1"/>
  <c r="AB1193" i="1"/>
  <c r="I1193" i="1"/>
  <c r="J1193" i="1" s="1"/>
  <c r="AG1192" i="1"/>
  <c r="AC1192" i="1"/>
  <c r="AB1192" i="1"/>
  <c r="I1192" i="1"/>
  <c r="J1192" i="1" s="1"/>
  <c r="AF1191" i="1"/>
  <c r="AG1191" i="1" s="1"/>
  <c r="AJ1191" i="1" s="1"/>
  <c r="AC1191" i="1"/>
  <c r="AB1191" i="1"/>
  <c r="X1191" i="1"/>
  <c r="I1191" i="1"/>
  <c r="J1191" i="1" s="1"/>
  <c r="AJ1192" i="1" l="1"/>
  <c r="AJ567" i="24"/>
  <c r="AF1190" i="1"/>
  <c r="AG1190" i="1" s="1"/>
  <c r="AJ1190" i="1" s="1"/>
  <c r="AC1190" i="1"/>
  <c r="AB1190" i="1"/>
  <c r="I1190" i="1"/>
  <c r="J1190" i="1" s="1"/>
  <c r="AE1189" i="1" l="1"/>
  <c r="AF1189" i="1" s="1"/>
  <c r="AG1189" i="1" s="1"/>
  <c r="AJ1189" i="1" s="1"/>
  <c r="AC1189" i="1"/>
  <c r="AB1189" i="1"/>
  <c r="X1189" i="1"/>
  <c r="I1189" i="1"/>
  <c r="J1189" i="1" s="1"/>
  <c r="AE1188" i="1" l="1"/>
  <c r="AF1188" i="1" s="1"/>
  <c r="AG1188" i="1" s="1"/>
  <c r="AJ1188" i="1" s="1"/>
  <c r="AC1188" i="1"/>
  <c r="AB1188" i="1"/>
  <c r="X1188" i="1"/>
  <c r="I1188" i="1"/>
  <c r="J1188" i="1" s="1"/>
  <c r="AE1187" i="1"/>
  <c r="AF1187" i="1" s="1"/>
  <c r="AG1187" i="1" s="1"/>
  <c r="AJ1187" i="1" s="1"/>
  <c r="AC1187" i="1"/>
  <c r="AB1187" i="1"/>
  <c r="X1187" i="1"/>
  <c r="I1187" i="1"/>
  <c r="J1187" i="1" s="1"/>
  <c r="AJ1186" i="1" l="1"/>
  <c r="AF1186" i="1"/>
  <c r="AC1186" i="1"/>
  <c r="AB1186" i="1"/>
  <c r="I1186" i="1"/>
  <c r="J1186" i="1" s="1"/>
  <c r="AJ1185" i="1" l="1"/>
  <c r="AF1185" i="1"/>
  <c r="AC1185" i="1"/>
  <c r="AB1185" i="1"/>
  <c r="X1185" i="1"/>
  <c r="I1185" i="1"/>
  <c r="J1185" i="1" s="1"/>
  <c r="AJ1184" i="1"/>
  <c r="AF1184" i="1"/>
  <c r="AC1184" i="1"/>
  <c r="AB1184" i="1"/>
  <c r="I1184" i="1"/>
  <c r="J1184" i="1" s="1"/>
  <c r="AJ1183" i="1"/>
  <c r="AF1183" i="1"/>
  <c r="AC1183" i="1"/>
  <c r="AB1183" i="1"/>
  <c r="I1183" i="1"/>
  <c r="J1183" i="1" s="1"/>
  <c r="AF1182" i="1"/>
  <c r="AJ1182" i="1" s="1"/>
  <c r="AC1182" i="1"/>
  <c r="AB1182" i="1"/>
  <c r="X1182" i="1"/>
  <c r="I1182" i="1"/>
  <c r="J1182" i="1" s="1"/>
  <c r="AJ1181" i="1"/>
  <c r="AC1181" i="1"/>
  <c r="AB1181" i="1"/>
  <c r="I1181" i="1"/>
  <c r="J1181" i="1" s="1"/>
  <c r="X1180" i="1" l="1"/>
  <c r="AJ1180" i="1"/>
  <c r="AF1180" i="1"/>
  <c r="AC1180" i="1"/>
  <c r="AB1180" i="1"/>
  <c r="I1180" i="1"/>
  <c r="J1180" i="1" s="1"/>
  <c r="AF1179" i="1"/>
  <c r="AG1179" i="1" s="1"/>
  <c r="AJ1179" i="1" s="1"/>
  <c r="AC1179" i="1"/>
  <c r="AB1179" i="1"/>
  <c r="X1179" i="1"/>
  <c r="I1179" i="1"/>
  <c r="J1179" i="1" s="1"/>
  <c r="AE1178" i="1" l="1"/>
  <c r="AF1178" i="1" s="1"/>
  <c r="AJ1178" i="1" s="1"/>
  <c r="AC1178" i="1"/>
  <c r="AB1178" i="1"/>
  <c r="I1178" i="1"/>
  <c r="J1178" i="1" s="1"/>
  <c r="X1177" i="1" l="1"/>
  <c r="AJ1177" i="1"/>
  <c r="AF1177" i="1"/>
  <c r="AC1177" i="1"/>
  <c r="AB1177" i="1"/>
  <c r="I1177" i="1"/>
  <c r="J1177" i="1" s="1"/>
  <c r="AF1176" i="1" l="1"/>
  <c r="AG1176" i="1" s="1"/>
  <c r="AJ1176" i="1" s="1"/>
  <c r="AC1176" i="1"/>
  <c r="AB1176" i="1"/>
  <c r="X1176" i="1"/>
  <c r="I1176" i="1"/>
  <c r="J1176" i="1" s="1"/>
  <c r="AJ1175" i="1"/>
  <c r="AE1175" i="1"/>
  <c r="AF1175" i="1" s="1"/>
  <c r="AC1175" i="1"/>
  <c r="AB1175" i="1"/>
  <c r="I1175" i="1"/>
  <c r="J1175" i="1" s="1"/>
  <c r="AE541" i="24" l="1"/>
  <c r="AF541" i="24"/>
  <c r="AG541" i="24"/>
  <c r="AH541" i="24"/>
  <c r="AI541" i="24"/>
  <c r="AK541" i="24"/>
  <c r="AE542" i="24"/>
  <c r="AF542" i="24"/>
  <c r="AG542" i="24"/>
  <c r="AH542" i="24"/>
  <c r="AI542" i="24"/>
  <c r="AK542" i="24"/>
  <c r="AE543" i="24"/>
  <c r="AF543" i="24" s="1"/>
  <c r="AG543" i="24"/>
  <c r="AH543" i="24"/>
  <c r="AI543" i="24"/>
  <c r="AK543" i="24"/>
  <c r="AE544" i="24"/>
  <c r="AF544" i="24"/>
  <c r="AG544" i="24"/>
  <c r="AH544" i="24"/>
  <c r="AI544" i="24"/>
  <c r="AK544" i="24"/>
  <c r="AE545" i="24"/>
  <c r="AF545" i="24" s="1"/>
  <c r="AG545" i="24"/>
  <c r="AH545" i="24"/>
  <c r="AI545" i="24"/>
  <c r="AJ545" i="24"/>
  <c r="AK545" i="24"/>
  <c r="AE546" i="24"/>
  <c r="AF546" i="24" s="1"/>
  <c r="AG546" i="24"/>
  <c r="AH546" i="24"/>
  <c r="AI546" i="24"/>
  <c r="AJ546" i="24"/>
  <c r="AK546" i="24"/>
  <c r="AE547" i="24"/>
  <c r="AF547" i="24" s="1"/>
  <c r="AG547" i="24"/>
  <c r="AH547" i="24"/>
  <c r="AI547" i="24"/>
  <c r="AJ547" i="24"/>
  <c r="AK547" i="24"/>
  <c r="AE548" i="24"/>
  <c r="AF548" i="24" s="1"/>
  <c r="AG548" i="24"/>
  <c r="AH548" i="24"/>
  <c r="AI548" i="24"/>
  <c r="AJ548" i="24"/>
  <c r="AK548" i="24"/>
  <c r="AE549" i="24"/>
  <c r="AF549" i="24" s="1"/>
  <c r="AG549" i="24"/>
  <c r="AH549" i="24"/>
  <c r="AI549" i="24"/>
  <c r="AJ549" i="24"/>
  <c r="AK549" i="24"/>
  <c r="AF1174" i="1" l="1"/>
  <c r="AG1174" i="1" s="1"/>
  <c r="AC1174" i="1"/>
  <c r="AB1174" i="1"/>
  <c r="X1174" i="1"/>
  <c r="I1174" i="1"/>
  <c r="J1174" i="1" s="1"/>
  <c r="AE1173" i="1"/>
  <c r="AF1173" i="1" s="1"/>
  <c r="AG1173" i="1" s="1"/>
  <c r="AC1173" i="1"/>
  <c r="AB1173" i="1"/>
  <c r="X1173" i="1"/>
  <c r="I1173" i="1"/>
  <c r="J1173" i="1" s="1"/>
  <c r="AE1172" i="1"/>
  <c r="AF1172" i="1" s="1"/>
  <c r="AG1172" i="1" s="1"/>
  <c r="AC1172" i="1"/>
  <c r="AB1172" i="1"/>
  <c r="X1172" i="1"/>
  <c r="I1172" i="1"/>
  <c r="J1172" i="1" s="1"/>
  <c r="AE1171" i="1"/>
  <c r="AF1171" i="1" s="1"/>
  <c r="AG1171" i="1" s="1"/>
  <c r="AC1171" i="1"/>
  <c r="AB1171" i="1"/>
  <c r="I1171" i="1"/>
  <c r="J1171" i="1" s="1"/>
  <c r="AJ1172" i="1" l="1"/>
  <c r="AJ542" i="24"/>
  <c r="AJ1173" i="1"/>
  <c r="AJ543" i="24"/>
  <c r="AJ1171" i="1"/>
  <c r="AJ541" i="24"/>
  <c r="AJ1174" i="1"/>
  <c r="AJ544" i="24"/>
  <c r="AE540" i="24"/>
  <c r="AF540" i="24" s="1"/>
  <c r="AG540" i="24"/>
  <c r="AH540" i="24"/>
  <c r="AI540" i="24"/>
  <c r="AJ540" i="24"/>
  <c r="AK540" i="24"/>
  <c r="AJ1170" i="1"/>
  <c r="AF1170" i="1"/>
  <c r="AC1170" i="1"/>
  <c r="AB1170" i="1"/>
  <c r="I1170" i="1"/>
  <c r="J1170" i="1" s="1"/>
  <c r="AE539" i="24" l="1"/>
  <c r="AF539" i="24" s="1"/>
  <c r="AG539" i="24"/>
  <c r="AH539" i="24"/>
  <c r="AI539" i="24"/>
  <c r="AJ539" i="24"/>
  <c r="AK539" i="24"/>
  <c r="AJ1169" i="1" l="1"/>
  <c r="AF1169" i="1"/>
  <c r="AC1169" i="1"/>
  <c r="AB1169" i="1"/>
  <c r="I1169" i="1"/>
  <c r="J1169" i="1" s="1"/>
  <c r="AJ1168" i="1"/>
  <c r="AF1168" i="1"/>
  <c r="AC1168" i="1"/>
  <c r="AB1168" i="1"/>
  <c r="I1168" i="1"/>
  <c r="J1168" i="1" s="1"/>
  <c r="AJ1167" i="1"/>
  <c r="AF1167" i="1"/>
  <c r="AC1167" i="1"/>
  <c r="AB1167" i="1"/>
  <c r="I1167" i="1"/>
  <c r="J1167" i="1" s="1"/>
  <c r="AE535" i="24" l="1"/>
  <c r="AF535" i="24" s="1"/>
  <c r="AG535" i="24"/>
  <c r="AH535" i="24"/>
  <c r="AI535" i="24"/>
  <c r="AK535" i="24"/>
  <c r="AE536" i="24"/>
  <c r="AF536" i="24"/>
  <c r="AG536" i="24"/>
  <c r="AH536" i="24"/>
  <c r="AI536" i="24"/>
  <c r="AK536" i="24"/>
  <c r="AE537" i="24"/>
  <c r="AF537" i="24" s="1"/>
  <c r="AG537" i="24"/>
  <c r="AH537" i="24"/>
  <c r="AI537" i="24"/>
  <c r="AJ537" i="24"/>
  <c r="AK537" i="24"/>
  <c r="AE538" i="24"/>
  <c r="AF538" i="24" s="1"/>
  <c r="AG538" i="24"/>
  <c r="AH538" i="24"/>
  <c r="AI538" i="24"/>
  <c r="AJ538" i="24"/>
  <c r="AK538" i="24"/>
  <c r="AE1166" i="1" l="1"/>
  <c r="AF1166" i="1" s="1"/>
  <c r="AG1166" i="1" s="1"/>
  <c r="AC1166" i="1"/>
  <c r="AB1166" i="1"/>
  <c r="X1166" i="1"/>
  <c r="I1166" i="1"/>
  <c r="J1166" i="1" s="1"/>
  <c r="AE1165" i="1"/>
  <c r="AF1165" i="1" s="1"/>
  <c r="AG1165" i="1" s="1"/>
  <c r="AC1165" i="1"/>
  <c r="AB1165" i="1"/>
  <c r="X1165" i="1"/>
  <c r="I1165" i="1"/>
  <c r="J1165" i="1" s="1"/>
  <c r="AJ1165" i="1" l="1"/>
  <c r="AJ535" i="24"/>
  <c r="AJ1166" i="1"/>
  <c r="AJ536" i="24"/>
  <c r="AJ1164" i="1"/>
  <c r="AF1164" i="1"/>
  <c r="AC1164" i="1"/>
  <c r="AB1164" i="1"/>
  <c r="I1164" i="1"/>
  <c r="J1164" i="1" s="1"/>
  <c r="AJ1163" i="1" l="1"/>
  <c r="AF1163" i="1"/>
  <c r="AC1163" i="1"/>
  <c r="AB1163" i="1"/>
  <c r="I1163" i="1"/>
  <c r="J1163" i="1" s="1"/>
  <c r="AJ1162" i="1" l="1"/>
  <c r="AF1162" i="1"/>
  <c r="AC1162" i="1"/>
  <c r="AB1162" i="1"/>
  <c r="I1162" i="1"/>
  <c r="J1162" i="1" s="1"/>
  <c r="AJ1161" i="1"/>
  <c r="AF1161" i="1"/>
  <c r="AC1161" i="1"/>
  <c r="AB1161" i="1"/>
  <c r="I1161" i="1"/>
  <c r="J1161" i="1" s="1"/>
  <c r="AF1160" i="1" l="1"/>
  <c r="AJ1160" i="1"/>
  <c r="AC1160" i="1"/>
  <c r="AB1160" i="1"/>
  <c r="I1160" i="1"/>
  <c r="J1160" i="1" s="1"/>
  <c r="AJ1159" i="1"/>
  <c r="AF1159" i="1"/>
  <c r="AC1159" i="1"/>
  <c r="AB1159" i="1"/>
  <c r="I1159" i="1"/>
  <c r="J1159" i="1" s="1"/>
  <c r="AG1158" i="1" l="1"/>
  <c r="AJ1158" i="1" s="1"/>
  <c r="AC1158" i="1"/>
  <c r="AB1158" i="1"/>
  <c r="X1158" i="1"/>
  <c r="I1158" i="1"/>
  <c r="J1158" i="1" s="1"/>
  <c r="AF1157" i="1"/>
  <c r="AG1157" i="1" s="1"/>
  <c r="AJ1157" i="1" s="1"/>
  <c r="AC1157" i="1"/>
  <c r="AB1157" i="1"/>
  <c r="X1157" i="1"/>
  <c r="I1157" i="1"/>
  <c r="J1157" i="1" s="1"/>
  <c r="AE1143" i="1" l="1"/>
  <c r="AE1144" i="1"/>
  <c r="AE1145" i="1"/>
  <c r="AE1146" i="1"/>
  <c r="AE1147" i="1"/>
  <c r="AE1148" i="1"/>
  <c r="AE1149" i="1"/>
  <c r="AF1149" i="1" s="1"/>
  <c r="AG1149" i="1" s="1"/>
  <c r="AJ1149" i="1" s="1"/>
  <c r="AE1150" i="1"/>
  <c r="AF1150" i="1" s="1"/>
  <c r="AE1151" i="1"/>
  <c r="AF1151" i="1" s="1"/>
  <c r="AG1151" i="1" s="1"/>
  <c r="AJ1151" i="1" s="1"/>
  <c r="AE1152" i="1"/>
  <c r="AF1152" i="1" s="1"/>
  <c r="AG1152" i="1" s="1"/>
  <c r="AJ1152" i="1" s="1"/>
  <c r="AE1153" i="1"/>
  <c r="AF1153" i="1" s="1"/>
  <c r="AG1153" i="1" s="1"/>
  <c r="AJ1153" i="1" s="1"/>
  <c r="AE1154" i="1"/>
  <c r="AF1154" i="1" s="1"/>
  <c r="AG1154" i="1" s="1"/>
  <c r="AJ1154" i="1" s="1"/>
  <c r="AE1155" i="1"/>
  <c r="AF1155" i="1" s="1"/>
  <c r="AG1155" i="1" s="1"/>
  <c r="AJ1155" i="1" s="1"/>
  <c r="AE1156" i="1"/>
  <c r="AF1156" i="1" s="1"/>
  <c r="AG1156" i="1" s="1"/>
  <c r="AJ1156" i="1" s="1"/>
  <c r="X1156" i="1"/>
  <c r="X1155" i="1"/>
  <c r="X1154" i="1"/>
  <c r="X1153" i="1"/>
  <c r="X1152" i="1"/>
  <c r="AC1156" i="1"/>
  <c r="AB1156" i="1"/>
  <c r="I1156" i="1"/>
  <c r="J1156" i="1" s="1"/>
  <c r="AC1155" i="1"/>
  <c r="AB1155" i="1"/>
  <c r="I1155" i="1"/>
  <c r="J1155" i="1" s="1"/>
  <c r="AC1154" i="1"/>
  <c r="AB1154" i="1"/>
  <c r="I1154" i="1"/>
  <c r="J1154" i="1" s="1"/>
  <c r="AC1153" i="1"/>
  <c r="AB1153" i="1"/>
  <c r="I1153" i="1"/>
  <c r="J1153" i="1" s="1"/>
  <c r="AC1152" i="1"/>
  <c r="AB1152" i="1"/>
  <c r="I1152" i="1"/>
  <c r="J1152" i="1" s="1"/>
  <c r="AC1151" i="1"/>
  <c r="AB1151" i="1"/>
  <c r="X1151" i="1"/>
  <c r="I1151" i="1"/>
  <c r="J1151" i="1" s="1"/>
  <c r="AJ1150" i="1"/>
  <c r="AC1150" i="1"/>
  <c r="AB1150" i="1"/>
  <c r="I1150" i="1"/>
  <c r="J1150" i="1" s="1"/>
  <c r="AC1149" i="1"/>
  <c r="AB1149" i="1"/>
  <c r="I1149" i="1"/>
  <c r="J1149" i="1" s="1"/>
  <c r="AJ1148" i="1" l="1"/>
  <c r="AC1148" i="1"/>
  <c r="AB1148" i="1"/>
  <c r="I1148" i="1"/>
  <c r="J1148" i="1" s="1"/>
  <c r="AJ1147" i="1"/>
  <c r="AC1147" i="1"/>
  <c r="AB1147" i="1"/>
  <c r="I1147" i="1"/>
  <c r="J1147" i="1" s="1"/>
  <c r="AJ1146" i="1"/>
  <c r="AC1146" i="1"/>
  <c r="AB1146" i="1"/>
  <c r="I1146" i="1"/>
  <c r="J1146" i="1" s="1"/>
  <c r="AF1145" i="1"/>
  <c r="AG1145" i="1" s="1"/>
  <c r="AJ1145" i="1" s="1"/>
  <c r="AC1145" i="1"/>
  <c r="AB1145" i="1"/>
  <c r="X1145" i="1"/>
  <c r="I1145" i="1"/>
  <c r="J1145" i="1" s="1"/>
  <c r="AG1144" i="1" l="1"/>
  <c r="AJ1144" i="1" s="1"/>
  <c r="AF1144" i="1"/>
  <c r="AC1144" i="1"/>
  <c r="AB1144" i="1"/>
  <c r="I1144" i="1"/>
  <c r="J1144" i="1" s="1"/>
  <c r="AF1143" i="1" l="1"/>
  <c r="AG1143" i="1" s="1"/>
  <c r="AJ1143" i="1" s="1"/>
  <c r="AC1143" i="1"/>
  <c r="AB1143" i="1"/>
  <c r="X1143" i="1"/>
  <c r="I1143" i="1"/>
  <c r="J1143" i="1" s="1"/>
  <c r="AE1142" i="1"/>
  <c r="AF1142" i="1" s="1"/>
  <c r="AG1142" i="1" s="1"/>
  <c r="AJ1142" i="1" s="1"/>
  <c r="AC1142" i="1"/>
  <c r="AB1142" i="1"/>
  <c r="X1142" i="1"/>
  <c r="I1142" i="1"/>
  <c r="J1142" i="1" s="1"/>
  <c r="J886" i="6"/>
  <c r="AJ1141" i="1" l="1"/>
  <c r="AF1141" i="1"/>
  <c r="AC1141" i="1"/>
  <c r="AB1141" i="1"/>
  <c r="I1141" i="1"/>
  <c r="J1141" i="1" s="1"/>
  <c r="AJ1140" i="1" l="1"/>
  <c r="AF1140" i="1"/>
  <c r="AC1140" i="1"/>
  <c r="AB1140" i="1"/>
  <c r="X1140" i="1"/>
  <c r="I1140" i="1"/>
  <c r="J1140" i="1" s="1"/>
  <c r="AJ1139" i="1"/>
  <c r="AF1139" i="1"/>
  <c r="AC1139" i="1"/>
  <c r="AB1139" i="1"/>
  <c r="I1139" i="1"/>
  <c r="J1139" i="1" s="1"/>
  <c r="AJ1138" i="1" l="1"/>
  <c r="AF1138" i="1"/>
  <c r="AC1138" i="1"/>
  <c r="AB1138" i="1"/>
  <c r="I1138" i="1"/>
  <c r="J1138" i="1" s="1"/>
  <c r="AF1131" i="1" l="1"/>
  <c r="AF1130" i="1"/>
  <c r="C7" i="20" l="1"/>
  <c r="D7" i="20"/>
  <c r="E7" i="20"/>
  <c r="G7" i="20"/>
  <c r="H7" i="20"/>
  <c r="I7" i="20"/>
  <c r="J7" i="20"/>
  <c r="L7" i="20"/>
  <c r="M7" i="20"/>
  <c r="N7" i="20"/>
  <c r="C8" i="20"/>
  <c r="D8" i="20"/>
  <c r="E8" i="20"/>
  <c r="G8" i="20"/>
  <c r="H8" i="20"/>
  <c r="I8" i="20"/>
  <c r="J8" i="20"/>
  <c r="L8" i="20"/>
  <c r="M8" i="20"/>
  <c r="N8" i="20"/>
  <c r="C9" i="20"/>
  <c r="D9" i="20"/>
  <c r="E9" i="20"/>
  <c r="G9" i="20"/>
  <c r="H9" i="20"/>
  <c r="I9" i="20"/>
  <c r="K9" i="20" s="1"/>
  <c r="J9" i="20"/>
  <c r="L9" i="20"/>
  <c r="M9" i="20"/>
  <c r="N9" i="20"/>
  <c r="K7" i="20" l="1"/>
  <c r="K8" i="20"/>
  <c r="C13" i="21"/>
  <c r="D13" i="21"/>
  <c r="E13" i="21"/>
  <c r="G13" i="21"/>
  <c r="H13" i="21"/>
  <c r="I13" i="21"/>
  <c r="J13" i="21"/>
  <c r="L13" i="21"/>
  <c r="M13" i="21"/>
  <c r="N13" i="21"/>
  <c r="O13" i="21"/>
  <c r="P13" i="21"/>
  <c r="Q13" i="21"/>
  <c r="C15" i="21"/>
  <c r="D15" i="21"/>
  <c r="E15" i="21"/>
  <c r="G15" i="21"/>
  <c r="H15" i="21"/>
  <c r="I15" i="21"/>
  <c r="J15" i="21"/>
  <c r="K15" i="21"/>
  <c r="L15" i="21"/>
  <c r="M15" i="21"/>
  <c r="N15" i="21"/>
  <c r="O15" i="21"/>
  <c r="P15" i="21"/>
  <c r="Q15" i="21"/>
  <c r="C17" i="21"/>
  <c r="D17" i="21"/>
  <c r="E17" i="21"/>
  <c r="G17" i="21"/>
  <c r="H17" i="21"/>
  <c r="I17" i="21"/>
  <c r="K17" i="21" s="1"/>
  <c r="J17" i="21"/>
  <c r="L17" i="21"/>
  <c r="M17" i="21"/>
  <c r="N17" i="21"/>
  <c r="O17" i="21"/>
  <c r="P17" i="21"/>
  <c r="Q17" i="21"/>
  <c r="C19" i="21"/>
  <c r="D19" i="21"/>
  <c r="E19" i="21"/>
  <c r="G19" i="21"/>
  <c r="H19" i="21"/>
  <c r="K19" i="21" s="1"/>
  <c r="I19" i="21"/>
  <c r="J19" i="21"/>
  <c r="L19" i="21"/>
  <c r="M19" i="21"/>
  <c r="N19" i="21"/>
  <c r="O19" i="21"/>
  <c r="P19" i="21"/>
  <c r="Q19" i="21"/>
  <c r="C21" i="21"/>
  <c r="D21" i="21"/>
  <c r="E21" i="21"/>
  <c r="G21" i="21"/>
  <c r="H21" i="21"/>
  <c r="I21" i="21"/>
  <c r="K21" i="21" s="1"/>
  <c r="J21" i="21"/>
  <c r="L21" i="21"/>
  <c r="M21" i="21"/>
  <c r="N21" i="21"/>
  <c r="O21" i="21"/>
  <c r="P21" i="21"/>
  <c r="Q21" i="21"/>
  <c r="C11" i="21"/>
  <c r="AG1137" i="1"/>
  <c r="AJ1137" i="1" s="1"/>
  <c r="X1137" i="1"/>
  <c r="X1136" i="1"/>
  <c r="X1135" i="1"/>
  <c r="X1134" i="1"/>
  <c r="X1133" i="1"/>
  <c r="X1132" i="1"/>
  <c r="AC1137" i="1"/>
  <c r="AB1137" i="1"/>
  <c r="I1137" i="1"/>
  <c r="J1137" i="1" s="1"/>
  <c r="AE506" i="24"/>
  <c r="AF506" i="24" s="1"/>
  <c r="AG506" i="24"/>
  <c r="AH506" i="24"/>
  <c r="AI506" i="24"/>
  <c r="AK506" i="24"/>
  <c r="AE507" i="24"/>
  <c r="AF507" i="24" s="1"/>
  <c r="AG507" i="24"/>
  <c r="AH507" i="24"/>
  <c r="AI507" i="24"/>
  <c r="AK507" i="24"/>
  <c r="AE508" i="24"/>
  <c r="AF508" i="24" s="1"/>
  <c r="AG508" i="24"/>
  <c r="AH508" i="24"/>
  <c r="AI508" i="24"/>
  <c r="AJ508" i="24"/>
  <c r="AK508" i="24"/>
  <c r="AE509" i="24"/>
  <c r="AF509" i="24"/>
  <c r="AG509" i="24"/>
  <c r="AH509" i="24"/>
  <c r="AI509" i="24"/>
  <c r="AJ509" i="24"/>
  <c r="AK509" i="24"/>
  <c r="AE510" i="24"/>
  <c r="AF510" i="24" s="1"/>
  <c r="AG510" i="24"/>
  <c r="AH510" i="24"/>
  <c r="AI510" i="24"/>
  <c r="AJ510" i="24"/>
  <c r="AK510" i="24"/>
  <c r="AE511" i="24"/>
  <c r="AF511" i="24" s="1"/>
  <c r="AG511" i="24"/>
  <c r="AH511" i="24"/>
  <c r="AI511" i="24"/>
  <c r="AJ511" i="24"/>
  <c r="AK511" i="24"/>
  <c r="AE512" i="24"/>
  <c r="AF512" i="24" s="1"/>
  <c r="AG512" i="24"/>
  <c r="AH512" i="24"/>
  <c r="AI512" i="24"/>
  <c r="AJ512" i="24"/>
  <c r="AK512" i="24"/>
  <c r="AE513" i="24"/>
  <c r="AF513" i="24" s="1"/>
  <c r="AG513" i="24"/>
  <c r="AH513" i="24"/>
  <c r="AI513" i="24"/>
  <c r="AJ513" i="24"/>
  <c r="AK513" i="24"/>
  <c r="AE514" i="24"/>
  <c r="AF514" i="24" s="1"/>
  <c r="AG514" i="24"/>
  <c r="AH514" i="24"/>
  <c r="AI514" i="24"/>
  <c r="AJ514" i="24"/>
  <c r="AK514" i="24"/>
  <c r="AE515" i="24"/>
  <c r="AF515" i="24" s="1"/>
  <c r="AG515" i="24"/>
  <c r="AH515" i="24"/>
  <c r="AI515" i="24"/>
  <c r="AJ515" i="24"/>
  <c r="AK515" i="24"/>
  <c r="AE516" i="24"/>
  <c r="AF516" i="24" s="1"/>
  <c r="AG516" i="24"/>
  <c r="AH516" i="24"/>
  <c r="AI516" i="24"/>
  <c r="AJ516" i="24"/>
  <c r="AK516" i="24"/>
  <c r="AE517" i="24"/>
  <c r="AF517" i="24" s="1"/>
  <c r="AG517" i="24"/>
  <c r="AH517" i="24"/>
  <c r="AI517" i="24"/>
  <c r="AJ517" i="24"/>
  <c r="AK517" i="24"/>
  <c r="AE518" i="24"/>
  <c r="AF518" i="24" s="1"/>
  <c r="AG518" i="24"/>
  <c r="AH518" i="24"/>
  <c r="AI518" i="24"/>
  <c r="AJ518" i="24"/>
  <c r="AK518" i="24"/>
  <c r="AE519" i="24"/>
  <c r="AF519" i="24" s="1"/>
  <c r="AG519" i="24"/>
  <c r="AH519" i="24"/>
  <c r="AI519" i="24"/>
  <c r="AJ519" i="24"/>
  <c r="AK519" i="24"/>
  <c r="AE520" i="24"/>
  <c r="AF520" i="24" s="1"/>
  <c r="AG520" i="24"/>
  <c r="AH520" i="24"/>
  <c r="AI520" i="24"/>
  <c r="AJ520" i="24"/>
  <c r="AK520" i="24"/>
  <c r="AE521" i="24"/>
  <c r="AF521" i="24" s="1"/>
  <c r="AG521" i="24"/>
  <c r="AH521" i="24"/>
  <c r="AI521" i="24"/>
  <c r="AJ521" i="24"/>
  <c r="AK521" i="24"/>
  <c r="AE522" i="24"/>
  <c r="AF522" i="24"/>
  <c r="AG522" i="24"/>
  <c r="AH522" i="24"/>
  <c r="AI522" i="24"/>
  <c r="AJ522" i="24"/>
  <c r="AK522" i="24"/>
  <c r="AE523" i="24"/>
  <c r="AF523" i="24" s="1"/>
  <c r="AG523" i="24"/>
  <c r="AH523" i="24"/>
  <c r="AI523" i="24"/>
  <c r="AJ523" i="24"/>
  <c r="AK523" i="24"/>
  <c r="AE524" i="24"/>
  <c r="AF524" i="24" s="1"/>
  <c r="AG524" i="24"/>
  <c r="AH524" i="24"/>
  <c r="AI524" i="24"/>
  <c r="AJ524" i="24"/>
  <c r="AK524" i="24"/>
  <c r="AE525" i="24"/>
  <c r="AF525" i="24" s="1"/>
  <c r="AG525" i="24"/>
  <c r="AH525" i="24"/>
  <c r="AI525" i="24"/>
  <c r="AJ525" i="24"/>
  <c r="AK525" i="24"/>
  <c r="AE526" i="24"/>
  <c r="AF526" i="24" s="1"/>
  <c r="AG526" i="24"/>
  <c r="AH526" i="24"/>
  <c r="AI526" i="24"/>
  <c r="AJ526" i="24"/>
  <c r="AK526" i="24"/>
  <c r="AE527" i="24"/>
  <c r="AF527" i="24" s="1"/>
  <c r="AG527" i="24"/>
  <c r="AH527" i="24"/>
  <c r="AI527" i="24"/>
  <c r="AJ527" i="24"/>
  <c r="AK527" i="24"/>
  <c r="AE528" i="24"/>
  <c r="AF528" i="24" s="1"/>
  <c r="AG528" i="24"/>
  <c r="AH528" i="24"/>
  <c r="AI528" i="24"/>
  <c r="AJ528" i="24"/>
  <c r="AK528" i="24"/>
  <c r="AE529" i="24"/>
  <c r="AF529" i="24" s="1"/>
  <c r="AG529" i="24"/>
  <c r="AH529" i="24"/>
  <c r="AI529" i="24"/>
  <c r="AJ529" i="24"/>
  <c r="AK529" i="24"/>
  <c r="AE530" i="24"/>
  <c r="AF530" i="24" s="1"/>
  <c r="AG530" i="24"/>
  <c r="AH530" i="24"/>
  <c r="AI530" i="24"/>
  <c r="AJ530" i="24"/>
  <c r="AK530" i="24"/>
  <c r="AE531" i="24"/>
  <c r="AF531" i="24" s="1"/>
  <c r="AG531" i="24"/>
  <c r="AH531" i="24"/>
  <c r="AI531" i="24"/>
  <c r="AJ531" i="24"/>
  <c r="AK531" i="24"/>
  <c r="AE532" i="24"/>
  <c r="AF532" i="24" s="1"/>
  <c r="AG532" i="24"/>
  <c r="AH532" i="24"/>
  <c r="AI532" i="24"/>
  <c r="AJ532" i="24"/>
  <c r="AK532" i="24"/>
  <c r="AE533" i="24"/>
  <c r="AF533" i="24" s="1"/>
  <c r="AG533" i="24"/>
  <c r="AH533" i="24"/>
  <c r="AI533" i="24"/>
  <c r="AJ533" i="24"/>
  <c r="AK533" i="24"/>
  <c r="AE534" i="24"/>
  <c r="AF534" i="24" s="1"/>
  <c r="AG534" i="24"/>
  <c r="AH534" i="24"/>
  <c r="AI534" i="24"/>
  <c r="AJ534" i="24"/>
  <c r="AK534" i="24"/>
  <c r="AE550" i="24"/>
  <c r="AF550" i="24" s="1"/>
  <c r="AG550" i="24"/>
  <c r="AH550" i="24"/>
  <c r="AI550" i="24"/>
  <c r="AJ550" i="24"/>
  <c r="AK550" i="24"/>
  <c r="AE551" i="24"/>
  <c r="AF551" i="24" s="1"/>
  <c r="AG551" i="24"/>
  <c r="AH551" i="24"/>
  <c r="AI551" i="24"/>
  <c r="AJ551" i="24"/>
  <c r="AK551" i="24"/>
  <c r="AE552" i="24"/>
  <c r="AF552" i="24" s="1"/>
  <c r="AG552" i="24"/>
  <c r="AH552" i="24"/>
  <c r="AI552" i="24"/>
  <c r="AJ552" i="24"/>
  <c r="AK552" i="24"/>
  <c r="AE553" i="24"/>
  <c r="AF553" i="24" s="1"/>
  <c r="AG553" i="24"/>
  <c r="AH553" i="24"/>
  <c r="AI553" i="24"/>
  <c r="AJ553" i="24"/>
  <c r="AK553" i="24"/>
  <c r="AE554" i="24"/>
  <c r="AF554" i="24" s="1"/>
  <c r="AG554" i="24"/>
  <c r="AH554" i="24"/>
  <c r="AI554" i="24"/>
  <c r="AJ554" i="24"/>
  <c r="AK554" i="24"/>
  <c r="AE555" i="24"/>
  <c r="AF555" i="24" s="1"/>
  <c r="AG555" i="24"/>
  <c r="AH555" i="24"/>
  <c r="AI555" i="24"/>
  <c r="AJ555" i="24"/>
  <c r="AK555" i="24"/>
  <c r="AE556" i="24"/>
  <c r="AF556" i="24" s="1"/>
  <c r="AG556" i="24"/>
  <c r="AH556" i="24"/>
  <c r="AI556" i="24"/>
  <c r="AJ556" i="24"/>
  <c r="AK556" i="24"/>
  <c r="AE557" i="24"/>
  <c r="AF557" i="24" s="1"/>
  <c r="AG557" i="24"/>
  <c r="AH557" i="24"/>
  <c r="AI557" i="24"/>
  <c r="AJ557" i="24"/>
  <c r="AK557" i="24"/>
  <c r="AE558" i="24"/>
  <c r="AF558" i="24" s="1"/>
  <c r="AG558" i="24"/>
  <c r="AH558" i="24"/>
  <c r="AI558" i="24"/>
  <c r="AJ558" i="24"/>
  <c r="AK558" i="24"/>
  <c r="AE559" i="24"/>
  <c r="AF559" i="24" s="1"/>
  <c r="AG559" i="24"/>
  <c r="AH559" i="24"/>
  <c r="AI559" i="24"/>
  <c r="AJ559" i="24"/>
  <c r="AK559" i="24"/>
  <c r="AE560" i="24"/>
  <c r="AF560" i="24" s="1"/>
  <c r="AG560" i="24"/>
  <c r="AH560" i="24"/>
  <c r="AI560" i="24"/>
  <c r="AJ560" i="24"/>
  <c r="AK560" i="24"/>
  <c r="AE561" i="24"/>
  <c r="AF561" i="24" s="1"/>
  <c r="AG561" i="24"/>
  <c r="AH561" i="24"/>
  <c r="AI561" i="24"/>
  <c r="AJ561" i="24"/>
  <c r="AK561" i="24"/>
  <c r="AE562" i="24"/>
  <c r="AF562" i="24" s="1"/>
  <c r="AG562" i="24"/>
  <c r="AH562" i="24"/>
  <c r="AI562" i="24"/>
  <c r="AJ562" i="24"/>
  <c r="AK562" i="24"/>
  <c r="AE563" i="24"/>
  <c r="AF563" i="24" s="1"/>
  <c r="AG563" i="24"/>
  <c r="AH563" i="24"/>
  <c r="AI563" i="24"/>
  <c r="AJ563" i="24"/>
  <c r="AK563" i="24"/>
  <c r="AE564" i="24"/>
  <c r="AF564" i="24" s="1"/>
  <c r="AG564" i="24"/>
  <c r="AH564" i="24"/>
  <c r="AI564" i="24"/>
  <c r="AJ564" i="24"/>
  <c r="AK564" i="24"/>
  <c r="AE565" i="24"/>
  <c r="AF565" i="24"/>
  <c r="AG565" i="24"/>
  <c r="AH565" i="24"/>
  <c r="AI565" i="24"/>
  <c r="AJ565" i="24"/>
  <c r="AK565" i="24"/>
  <c r="AE566" i="24"/>
  <c r="AF566" i="24" s="1"/>
  <c r="AG566" i="24"/>
  <c r="AH566" i="24"/>
  <c r="AI566" i="24"/>
  <c r="AJ566" i="24"/>
  <c r="AK566" i="24"/>
  <c r="AE568" i="24"/>
  <c r="AF568" i="24" s="1"/>
  <c r="AG568" i="24"/>
  <c r="AH568" i="24"/>
  <c r="AI568" i="24"/>
  <c r="AJ568" i="24"/>
  <c r="AK568" i="24"/>
  <c r="AE569" i="24"/>
  <c r="AF569" i="24"/>
  <c r="AG569" i="24"/>
  <c r="AH569" i="24"/>
  <c r="AI569" i="24"/>
  <c r="AJ569" i="24"/>
  <c r="AK569" i="24"/>
  <c r="AE570" i="24"/>
  <c r="AF570" i="24" s="1"/>
  <c r="AG570" i="24"/>
  <c r="AH570" i="24"/>
  <c r="AI570" i="24"/>
  <c r="AJ570" i="24"/>
  <c r="AK570" i="24"/>
  <c r="AE571" i="24"/>
  <c r="AF571" i="24" s="1"/>
  <c r="AG571" i="24"/>
  <c r="AH571" i="24"/>
  <c r="AI571" i="24"/>
  <c r="AJ571" i="24"/>
  <c r="AK571" i="24"/>
  <c r="AE572" i="24"/>
  <c r="AF572" i="24" s="1"/>
  <c r="AG572" i="24"/>
  <c r="AH572" i="24"/>
  <c r="AI572" i="24"/>
  <c r="AJ572" i="24"/>
  <c r="AK572" i="24"/>
  <c r="AE573" i="24"/>
  <c r="AF573" i="24" s="1"/>
  <c r="AG573" i="24"/>
  <c r="AH573" i="24"/>
  <c r="AI573" i="24"/>
  <c r="AJ573" i="24"/>
  <c r="AK573" i="24"/>
  <c r="AE574" i="24"/>
  <c r="AF574" i="24" s="1"/>
  <c r="AG574" i="24"/>
  <c r="AH574" i="24"/>
  <c r="AI574" i="24"/>
  <c r="AJ574" i="24"/>
  <c r="AK574" i="24"/>
  <c r="AE576" i="24"/>
  <c r="AF576" i="24" s="1"/>
  <c r="AG576" i="24"/>
  <c r="AH576" i="24"/>
  <c r="AI576" i="24"/>
  <c r="AJ576" i="24"/>
  <c r="AK576" i="24"/>
  <c r="AE577" i="24"/>
  <c r="AF577" i="24" s="1"/>
  <c r="AG577" i="24"/>
  <c r="AH577" i="24"/>
  <c r="AI577" i="24"/>
  <c r="AJ577" i="24"/>
  <c r="AK577" i="24"/>
  <c r="AE578" i="24"/>
  <c r="AF578" i="24" s="1"/>
  <c r="AG578" i="24"/>
  <c r="AH578" i="24"/>
  <c r="AI578" i="24"/>
  <c r="AJ578" i="24"/>
  <c r="AK578" i="24"/>
  <c r="AE579" i="24"/>
  <c r="AF579" i="24" s="1"/>
  <c r="AG579" i="24"/>
  <c r="AH579" i="24"/>
  <c r="AI579" i="24"/>
  <c r="AJ579" i="24"/>
  <c r="AK579" i="24"/>
  <c r="AE580" i="24"/>
  <c r="AF580" i="24" s="1"/>
  <c r="AG580" i="24"/>
  <c r="AH580" i="24"/>
  <c r="AI580" i="24"/>
  <c r="AJ580" i="24"/>
  <c r="AK580" i="24"/>
  <c r="AE581" i="24"/>
  <c r="AF581" i="24" s="1"/>
  <c r="AG581" i="24"/>
  <c r="AH581" i="24"/>
  <c r="AI581" i="24"/>
  <c r="AJ581" i="24"/>
  <c r="AK581" i="24"/>
  <c r="AE582" i="24"/>
  <c r="AF582" i="24" s="1"/>
  <c r="AG582" i="24"/>
  <c r="AH582" i="24"/>
  <c r="AI582" i="24"/>
  <c r="AJ582" i="24"/>
  <c r="AK582" i="24"/>
  <c r="AE583" i="24"/>
  <c r="AF583" i="24" s="1"/>
  <c r="AG583" i="24"/>
  <c r="AH583" i="24"/>
  <c r="AI583" i="24"/>
  <c r="AJ583" i="24"/>
  <c r="AK583" i="24"/>
  <c r="AE584" i="24"/>
  <c r="AF584" i="24" s="1"/>
  <c r="AG584" i="24"/>
  <c r="AH584" i="24"/>
  <c r="AI584" i="24"/>
  <c r="AJ584" i="24"/>
  <c r="AK584" i="24"/>
  <c r="AE585" i="24"/>
  <c r="AF585" i="24" s="1"/>
  <c r="AG585" i="24"/>
  <c r="AH585" i="24"/>
  <c r="AI585" i="24"/>
  <c r="AJ585" i="24"/>
  <c r="AK585" i="24"/>
  <c r="AE586" i="24"/>
  <c r="AF586" i="24" s="1"/>
  <c r="AG586" i="24"/>
  <c r="AH586" i="24"/>
  <c r="AI586" i="24"/>
  <c r="AJ586" i="24"/>
  <c r="AK586" i="24"/>
  <c r="AE587" i="24"/>
  <c r="AF587" i="24" s="1"/>
  <c r="AG587" i="24"/>
  <c r="AH587" i="24"/>
  <c r="AI587" i="24"/>
  <c r="AJ587" i="24"/>
  <c r="AK587" i="24"/>
  <c r="AE588" i="24"/>
  <c r="AF588" i="24" s="1"/>
  <c r="AG588" i="24"/>
  <c r="AH588" i="24"/>
  <c r="AI588" i="24"/>
  <c r="AJ588" i="24"/>
  <c r="AK588" i="24"/>
  <c r="AE589" i="24"/>
  <c r="AF589" i="24" s="1"/>
  <c r="AG589" i="24"/>
  <c r="AH589" i="24"/>
  <c r="AI589" i="24"/>
  <c r="AJ589" i="24"/>
  <c r="AK589" i="24"/>
  <c r="AE590" i="24"/>
  <c r="AF590" i="24" s="1"/>
  <c r="AG590" i="24"/>
  <c r="AH590" i="24"/>
  <c r="AI590" i="24"/>
  <c r="AJ590" i="24"/>
  <c r="AK590" i="24"/>
  <c r="AE591" i="24"/>
  <c r="AF591" i="24" s="1"/>
  <c r="AG591" i="24"/>
  <c r="AH591" i="24"/>
  <c r="AI591" i="24"/>
  <c r="AJ591" i="24"/>
  <c r="AK591" i="24"/>
  <c r="AE592" i="24"/>
  <c r="AF592" i="24" s="1"/>
  <c r="AG592" i="24"/>
  <c r="AH592" i="24"/>
  <c r="AI592" i="24"/>
  <c r="AJ592" i="24"/>
  <c r="AK592" i="24"/>
  <c r="AE593" i="24"/>
  <c r="AF593" i="24" s="1"/>
  <c r="AG593" i="24"/>
  <c r="AH593" i="24"/>
  <c r="AI593" i="24"/>
  <c r="AJ593" i="24"/>
  <c r="AK593" i="24"/>
  <c r="AE595" i="24"/>
  <c r="AF595" i="24" s="1"/>
  <c r="AG595" i="24"/>
  <c r="AH595" i="24"/>
  <c r="AI595" i="24"/>
  <c r="AJ595" i="24"/>
  <c r="AK595" i="24"/>
  <c r="AE596" i="24"/>
  <c r="AF596" i="24" s="1"/>
  <c r="AG596" i="24"/>
  <c r="AH596" i="24"/>
  <c r="AI596" i="24"/>
  <c r="AJ596" i="24"/>
  <c r="AK596" i="24"/>
  <c r="AE597" i="24"/>
  <c r="AF597" i="24" s="1"/>
  <c r="AG597" i="24"/>
  <c r="AH597" i="24"/>
  <c r="AI597" i="24"/>
  <c r="AJ597" i="24"/>
  <c r="AK597" i="24"/>
  <c r="AE598" i="24"/>
  <c r="AF598" i="24" s="1"/>
  <c r="AG598" i="24"/>
  <c r="AH598" i="24"/>
  <c r="AI598" i="24"/>
  <c r="AJ598" i="24"/>
  <c r="AK598" i="24"/>
  <c r="AE599" i="24"/>
  <c r="AF599" i="24" s="1"/>
  <c r="AG599" i="24"/>
  <c r="AH599" i="24"/>
  <c r="AI599" i="24"/>
  <c r="AJ599" i="24"/>
  <c r="AK599" i="24"/>
  <c r="AE600" i="24"/>
  <c r="AF600" i="24" s="1"/>
  <c r="AG600" i="24"/>
  <c r="AH600" i="24"/>
  <c r="AI600" i="24"/>
  <c r="AJ600" i="24"/>
  <c r="AK600" i="24"/>
  <c r="AE601" i="24"/>
  <c r="AF601" i="24" s="1"/>
  <c r="AG601" i="24"/>
  <c r="AH601" i="24"/>
  <c r="AI601" i="24"/>
  <c r="AJ601" i="24"/>
  <c r="AK601" i="24"/>
  <c r="AE602" i="24"/>
  <c r="AF602" i="24" s="1"/>
  <c r="AG602" i="24"/>
  <c r="AH602" i="24"/>
  <c r="AI602" i="24"/>
  <c r="AJ602" i="24"/>
  <c r="AK602" i="24"/>
  <c r="AE603" i="24"/>
  <c r="AF603" i="24" s="1"/>
  <c r="AG603" i="24"/>
  <c r="AH603" i="24"/>
  <c r="AI603" i="24"/>
  <c r="AJ603" i="24"/>
  <c r="AK603" i="24"/>
  <c r="AE604" i="24"/>
  <c r="AF604" i="24" s="1"/>
  <c r="AG604" i="24"/>
  <c r="AH604" i="24"/>
  <c r="AI604" i="24"/>
  <c r="AJ604" i="24"/>
  <c r="AK604" i="24"/>
  <c r="AE605" i="24"/>
  <c r="AF605" i="24" s="1"/>
  <c r="AG605" i="24"/>
  <c r="AH605" i="24"/>
  <c r="AI605" i="24"/>
  <c r="AJ605" i="24"/>
  <c r="AK605" i="24"/>
  <c r="AE606" i="24"/>
  <c r="AF606" i="24" s="1"/>
  <c r="AG606" i="24"/>
  <c r="AH606" i="24"/>
  <c r="AI606" i="24"/>
  <c r="AJ606" i="24"/>
  <c r="AK606" i="24"/>
  <c r="AE607" i="24"/>
  <c r="AF607" i="24" s="1"/>
  <c r="AG607" i="24"/>
  <c r="AH607" i="24"/>
  <c r="AI607" i="24"/>
  <c r="AJ607" i="24"/>
  <c r="AK607" i="24"/>
  <c r="AE608" i="24"/>
  <c r="AF608" i="24" s="1"/>
  <c r="AG608" i="24"/>
  <c r="AH608" i="24"/>
  <c r="AI608" i="24"/>
  <c r="AJ608" i="24"/>
  <c r="AK608" i="24"/>
  <c r="AE609" i="24"/>
  <c r="AF609" i="24" s="1"/>
  <c r="AG609" i="24"/>
  <c r="AH609" i="24"/>
  <c r="AI609" i="24"/>
  <c r="AJ609" i="24"/>
  <c r="AK609" i="24"/>
  <c r="AE611" i="24"/>
  <c r="AF611" i="24" s="1"/>
  <c r="AG611" i="24"/>
  <c r="AH611" i="24"/>
  <c r="AI611" i="24"/>
  <c r="AJ611" i="24"/>
  <c r="AK611" i="24"/>
  <c r="AE612" i="24"/>
  <c r="AF612" i="24" s="1"/>
  <c r="AG612" i="24"/>
  <c r="AH612" i="24"/>
  <c r="AI612" i="24"/>
  <c r="AJ612" i="24"/>
  <c r="AK612" i="24"/>
  <c r="AE613" i="24"/>
  <c r="AF613" i="24" s="1"/>
  <c r="AG613" i="24"/>
  <c r="AH613" i="24"/>
  <c r="AI613" i="24"/>
  <c r="AJ613" i="24"/>
  <c r="AK613" i="24"/>
  <c r="AE614" i="24"/>
  <c r="AF614" i="24" s="1"/>
  <c r="AG614" i="24"/>
  <c r="AH614" i="24"/>
  <c r="AI614" i="24"/>
  <c r="AJ614" i="24"/>
  <c r="AK614" i="24"/>
  <c r="AE615" i="24"/>
  <c r="AF615" i="24" s="1"/>
  <c r="AG615" i="24"/>
  <c r="AH615" i="24"/>
  <c r="AI615" i="24"/>
  <c r="AJ615" i="24"/>
  <c r="AK615" i="24"/>
  <c r="AE616" i="24"/>
  <c r="AF616" i="24" s="1"/>
  <c r="AG616" i="24"/>
  <c r="AH616" i="24"/>
  <c r="AI616" i="24"/>
  <c r="AJ616" i="24"/>
  <c r="AK616" i="24"/>
  <c r="AE617" i="24"/>
  <c r="AF617" i="24" s="1"/>
  <c r="AG617" i="24"/>
  <c r="AH617" i="24"/>
  <c r="AI617" i="24"/>
  <c r="AJ617" i="24"/>
  <c r="AK617" i="24"/>
  <c r="AE618" i="24"/>
  <c r="AF618" i="24" s="1"/>
  <c r="AG618" i="24"/>
  <c r="AH618" i="24"/>
  <c r="AI618" i="24"/>
  <c r="AJ618" i="24"/>
  <c r="AK618" i="24"/>
  <c r="AE619" i="24"/>
  <c r="AF619" i="24" s="1"/>
  <c r="AG619" i="24"/>
  <c r="AH619" i="24"/>
  <c r="AI619" i="24"/>
  <c r="AJ619" i="24"/>
  <c r="AK619" i="24"/>
  <c r="AE620" i="24"/>
  <c r="AF620" i="24" s="1"/>
  <c r="AG620" i="24"/>
  <c r="AH620" i="24"/>
  <c r="AI620" i="24"/>
  <c r="AJ620" i="24"/>
  <c r="AK620" i="24"/>
  <c r="AE621" i="24"/>
  <c r="AF621" i="24" s="1"/>
  <c r="AG621" i="24"/>
  <c r="AH621" i="24"/>
  <c r="AI621" i="24"/>
  <c r="AJ621" i="24"/>
  <c r="AK621" i="24"/>
  <c r="AE622" i="24"/>
  <c r="AF622" i="24" s="1"/>
  <c r="AG622" i="24"/>
  <c r="AH622" i="24"/>
  <c r="AI622" i="24"/>
  <c r="AJ622" i="24"/>
  <c r="AK622" i="24"/>
  <c r="AE623" i="24"/>
  <c r="AF623" i="24" s="1"/>
  <c r="AG623" i="24"/>
  <c r="AH623" i="24"/>
  <c r="AI623" i="24"/>
  <c r="AJ623" i="24"/>
  <c r="AK623" i="24"/>
  <c r="AE624" i="24"/>
  <c r="AF624" i="24" s="1"/>
  <c r="AG624" i="24"/>
  <c r="AH624" i="24"/>
  <c r="AI624" i="24"/>
  <c r="AJ624" i="24"/>
  <c r="AK624" i="24"/>
  <c r="AE625" i="24"/>
  <c r="AF625" i="24" s="1"/>
  <c r="AG625" i="24"/>
  <c r="AH625" i="24"/>
  <c r="AI625" i="24"/>
  <c r="AJ625" i="24"/>
  <c r="AK625" i="24"/>
  <c r="AE626" i="24"/>
  <c r="AF626" i="24" s="1"/>
  <c r="AG626" i="24"/>
  <c r="AH626" i="24"/>
  <c r="AI626" i="24"/>
  <c r="AJ626" i="24"/>
  <c r="AK626" i="24"/>
  <c r="AE627" i="24"/>
  <c r="AF627" i="24" s="1"/>
  <c r="AG627" i="24"/>
  <c r="AH627" i="24"/>
  <c r="AI627" i="24"/>
  <c r="AJ627" i="24"/>
  <c r="AK627" i="24"/>
  <c r="AE628" i="24"/>
  <c r="AF628" i="24" s="1"/>
  <c r="AG628" i="24"/>
  <c r="AH628" i="24"/>
  <c r="AI628" i="24"/>
  <c r="AJ628" i="24"/>
  <c r="AK628" i="24"/>
  <c r="AE629" i="24"/>
  <c r="AF629" i="24" s="1"/>
  <c r="AG629" i="24"/>
  <c r="AH629" i="24"/>
  <c r="AI629" i="24"/>
  <c r="AJ629" i="24"/>
  <c r="AK629" i="24"/>
  <c r="AE630" i="24"/>
  <c r="AF630" i="24" s="1"/>
  <c r="AG630" i="24"/>
  <c r="AH630" i="24"/>
  <c r="AI630" i="24"/>
  <c r="AJ630" i="24"/>
  <c r="AK630" i="24"/>
  <c r="AE631" i="24"/>
  <c r="AF631" i="24" s="1"/>
  <c r="AG631" i="24"/>
  <c r="AH631" i="24"/>
  <c r="AI631" i="24"/>
  <c r="AJ631" i="24"/>
  <c r="AK631" i="24"/>
  <c r="AE632" i="24"/>
  <c r="AF632" i="24" s="1"/>
  <c r="AG632" i="24"/>
  <c r="AH632" i="24"/>
  <c r="AI632" i="24"/>
  <c r="AJ632" i="24"/>
  <c r="AK632" i="24"/>
  <c r="AE633" i="24"/>
  <c r="AF633" i="24" s="1"/>
  <c r="AG633" i="24"/>
  <c r="AH633" i="24"/>
  <c r="AI633" i="24"/>
  <c r="AJ633" i="24"/>
  <c r="AK633" i="24"/>
  <c r="AE634" i="24"/>
  <c r="AF634" i="24" s="1"/>
  <c r="AG634" i="24"/>
  <c r="AH634" i="24"/>
  <c r="AI634" i="24"/>
  <c r="AJ634" i="24"/>
  <c r="AK634" i="24"/>
  <c r="AE635" i="24"/>
  <c r="AF635" i="24" s="1"/>
  <c r="AG635" i="24"/>
  <c r="AH635" i="24"/>
  <c r="AI635" i="24"/>
  <c r="AJ635" i="24"/>
  <c r="AK635" i="24"/>
  <c r="AE636" i="24"/>
  <c r="AF636" i="24" s="1"/>
  <c r="AG636" i="24"/>
  <c r="AH636" i="24"/>
  <c r="AI636" i="24"/>
  <c r="AJ636" i="24"/>
  <c r="AK636" i="24"/>
  <c r="AE637" i="24"/>
  <c r="AF637" i="24" s="1"/>
  <c r="AG637" i="24"/>
  <c r="AH637" i="24"/>
  <c r="AI637" i="24"/>
  <c r="AJ637" i="24"/>
  <c r="AK637" i="24"/>
  <c r="AE638" i="24"/>
  <c r="AF638" i="24" s="1"/>
  <c r="AG638" i="24"/>
  <c r="AH638" i="24"/>
  <c r="AI638" i="24"/>
  <c r="AJ638" i="24"/>
  <c r="AK638" i="24"/>
  <c r="AE639" i="24"/>
  <c r="AF639" i="24" s="1"/>
  <c r="AG639" i="24"/>
  <c r="AH639" i="24"/>
  <c r="AI639" i="24"/>
  <c r="AJ639" i="24"/>
  <c r="AK639" i="24"/>
  <c r="AE640" i="24"/>
  <c r="AF640" i="24" s="1"/>
  <c r="AG640" i="24"/>
  <c r="AH640" i="24"/>
  <c r="AI640" i="24"/>
  <c r="AJ640" i="24"/>
  <c r="AK640" i="24"/>
  <c r="AE641" i="24"/>
  <c r="AF641" i="24" s="1"/>
  <c r="AG641" i="24"/>
  <c r="AH641" i="24"/>
  <c r="AI641" i="24"/>
  <c r="AJ641" i="24"/>
  <c r="AK641" i="24"/>
  <c r="AE642" i="24"/>
  <c r="AF642" i="24" s="1"/>
  <c r="AG642" i="24"/>
  <c r="AH642" i="24"/>
  <c r="AI642" i="24"/>
  <c r="AJ642" i="24"/>
  <c r="AK642" i="24"/>
  <c r="AE643" i="24"/>
  <c r="AF643" i="24" s="1"/>
  <c r="AG643" i="24"/>
  <c r="AH643" i="24"/>
  <c r="AI643" i="24"/>
  <c r="AJ643" i="24"/>
  <c r="AK643" i="24"/>
  <c r="AE644" i="24"/>
  <c r="AF644" i="24" s="1"/>
  <c r="AG644" i="24"/>
  <c r="AH644" i="24"/>
  <c r="AI644" i="24"/>
  <c r="AJ644" i="24"/>
  <c r="AK644" i="24"/>
  <c r="AE645" i="24"/>
  <c r="AF645" i="24" s="1"/>
  <c r="AG645" i="24"/>
  <c r="AH645" i="24"/>
  <c r="AI645" i="24"/>
  <c r="AJ645" i="24"/>
  <c r="AK645" i="24"/>
  <c r="AE646" i="24"/>
  <c r="AF646" i="24" s="1"/>
  <c r="AG646" i="24"/>
  <c r="AH646" i="24"/>
  <c r="AI646" i="24"/>
  <c r="AJ646" i="24"/>
  <c r="AK646" i="24"/>
  <c r="AE647" i="24"/>
  <c r="AF647" i="24" s="1"/>
  <c r="AG647" i="24"/>
  <c r="AH647" i="24"/>
  <c r="AI647" i="24"/>
  <c r="AJ647" i="24"/>
  <c r="AK647" i="24"/>
  <c r="AE648" i="24"/>
  <c r="AF648" i="24" s="1"/>
  <c r="AG648" i="24"/>
  <c r="AH648" i="24"/>
  <c r="AI648" i="24"/>
  <c r="AJ648" i="24"/>
  <c r="AK648" i="24"/>
  <c r="AE649" i="24"/>
  <c r="AF649" i="24" s="1"/>
  <c r="AG649" i="24"/>
  <c r="AH649" i="24"/>
  <c r="AI649" i="24"/>
  <c r="AJ649" i="24"/>
  <c r="AK649" i="24"/>
  <c r="AE650" i="24"/>
  <c r="AF650" i="24" s="1"/>
  <c r="AG650" i="24"/>
  <c r="AH650" i="24"/>
  <c r="AI650" i="24"/>
  <c r="AJ650" i="24"/>
  <c r="AK650" i="24"/>
  <c r="AE651" i="24"/>
  <c r="AF651" i="24" s="1"/>
  <c r="AG651" i="24"/>
  <c r="AH651" i="24"/>
  <c r="AI651" i="24"/>
  <c r="AJ651" i="24"/>
  <c r="AK651" i="24"/>
  <c r="AE652" i="24"/>
  <c r="AF652" i="24" s="1"/>
  <c r="AG652" i="24"/>
  <c r="AH652" i="24"/>
  <c r="AI652" i="24"/>
  <c r="AJ652" i="24"/>
  <c r="AK652" i="24"/>
  <c r="AE653" i="24"/>
  <c r="AF653" i="24" s="1"/>
  <c r="AG653" i="24"/>
  <c r="AH653" i="24"/>
  <c r="AI653" i="24"/>
  <c r="AJ653" i="24"/>
  <c r="AK653" i="24"/>
  <c r="AE654" i="24"/>
  <c r="AF654" i="24" s="1"/>
  <c r="AG654" i="24"/>
  <c r="AH654" i="24"/>
  <c r="AI654" i="24"/>
  <c r="AJ654" i="24"/>
  <c r="AK654" i="24"/>
  <c r="AE655" i="24"/>
  <c r="AF655" i="24" s="1"/>
  <c r="AG655" i="24"/>
  <c r="AH655" i="24"/>
  <c r="AI655" i="24"/>
  <c r="AJ655" i="24"/>
  <c r="AK655" i="24"/>
  <c r="AE656" i="24"/>
  <c r="AF656" i="24" s="1"/>
  <c r="AG656" i="24"/>
  <c r="AH656" i="24"/>
  <c r="AI656" i="24"/>
  <c r="AJ656" i="24"/>
  <c r="AK656" i="24"/>
  <c r="AE657" i="24"/>
  <c r="AF657" i="24" s="1"/>
  <c r="AG657" i="24"/>
  <c r="AH657" i="24"/>
  <c r="AI657" i="24"/>
  <c r="AJ657" i="24"/>
  <c r="AK657" i="24"/>
  <c r="AE658" i="24"/>
  <c r="AF658" i="24" s="1"/>
  <c r="AG658" i="24"/>
  <c r="AH658" i="24"/>
  <c r="AI658" i="24"/>
  <c r="AJ658" i="24"/>
  <c r="AK658" i="24"/>
  <c r="AE659" i="24"/>
  <c r="AF659" i="24" s="1"/>
  <c r="AG659" i="24"/>
  <c r="AH659" i="24"/>
  <c r="AI659" i="24"/>
  <c r="AJ659" i="24"/>
  <c r="AK659" i="24"/>
  <c r="AE660" i="24"/>
  <c r="AF660" i="24" s="1"/>
  <c r="AG660" i="24"/>
  <c r="AH660" i="24"/>
  <c r="AI660" i="24"/>
  <c r="AJ660" i="24"/>
  <c r="AK660" i="24"/>
  <c r="AE661" i="24"/>
  <c r="AF661" i="24" s="1"/>
  <c r="AG661" i="24"/>
  <c r="AH661" i="24"/>
  <c r="AI661" i="24"/>
  <c r="AJ661" i="24"/>
  <c r="AK661" i="24"/>
  <c r="AE662" i="24"/>
  <c r="AF662" i="24" s="1"/>
  <c r="AG662" i="24"/>
  <c r="AH662" i="24"/>
  <c r="AI662" i="24"/>
  <c r="AJ662" i="24"/>
  <c r="AK662" i="24"/>
  <c r="AE663" i="24"/>
  <c r="AF663" i="24" s="1"/>
  <c r="AG663" i="24"/>
  <c r="AH663" i="24"/>
  <c r="AI663" i="24"/>
  <c r="AJ663" i="24"/>
  <c r="AK663" i="24"/>
  <c r="AE664" i="24"/>
  <c r="AF664" i="24" s="1"/>
  <c r="AG664" i="24"/>
  <c r="AH664" i="24"/>
  <c r="AI664" i="24"/>
  <c r="AJ664" i="24"/>
  <c r="AK664" i="24"/>
  <c r="AE665" i="24"/>
  <c r="AF665" i="24" s="1"/>
  <c r="AG665" i="24"/>
  <c r="AH665" i="24"/>
  <c r="AI665" i="24"/>
  <c r="AJ665" i="24"/>
  <c r="AK665" i="24"/>
  <c r="AE666" i="24"/>
  <c r="AF666" i="24" s="1"/>
  <c r="AG666" i="24"/>
  <c r="AH666" i="24"/>
  <c r="AI666" i="24"/>
  <c r="AJ666" i="24"/>
  <c r="AK666" i="24"/>
  <c r="AE667" i="24"/>
  <c r="AF667" i="24" s="1"/>
  <c r="AG667" i="24"/>
  <c r="AH667" i="24"/>
  <c r="AI667" i="24"/>
  <c r="AJ667" i="24"/>
  <c r="AK667" i="24"/>
  <c r="AE668" i="24"/>
  <c r="AF668" i="24" s="1"/>
  <c r="AG668" i="24"/>
  <c r="AH668" i="24"/>
  <c r="AI668" i="24"/>
  <c r="AJ668" i="24"/>
  <c r="AK668" i="24"/>
  <c r="AE669" i="24"/>
  <c r="AF669" i="24" s="1"/>
  <c r="AG669" i="24"/>
  <c r="AH669" i="24"/>
  <c r="AI669" i="24"/>
  <c r="AJ669" i="24"/>
  <c r="AK669" i="24"/>
  <c r="AE670" i="24"/>
  <c r="AF670" i="24" s="1"/>
  <c r="AG670" i="24"/>
  <c r="AH670" i="24"/>
  <c r="AI670" i="24"/>
  <c r="AJ670" i="24"/>
  <c r="AK670" i="24"/>
  <c r="AE671" i="24"/>
  <c r="AF671" i="24" s="1"/>
  <c r="AG671" i="24"/>
  <c r="AH671" i="24"/>
  <c r="AI671" i="24"/>
  <c r="AJ671" i="24"/>
  <c r="AK671" i="24"/>
  <c r="AE672" i="24"/>
  <c r="AF672" i="24" s="1"/>
  <c r="AG672" i="24"/>
  <c r="AH672" i="24"/>
  <c r="AI672" i="24"/>
  <c r="AJ672" i="24"/>
  <c r="AK672" i="24"/>
  <c r="AE673" i="24"/>
  <c r="AF673" i="24" s="1"/>
  <c r="AG673" i="24"/>
  <c r="AH673" i="24"/>
  <c r="AI673" i="24"/>
  <c r="AJ673" i="24"/>
  <c r="AK673" i="24"/>
  <c r="AE674" i="24"/>
  <c r="AF674" i="24" s="1"/>
  <c r="AG674" i="24"/>
  <c r="AH674" i="24"/>
  <c r="AI674" i="24"/>
  <c r="AJ674" i="24"/>
  <c r="AK674" i="24"/>
  <c r="AE675" i="24"/>
  <c r="AF675" i="24" s="1"/>
  <c r="AG675" i="24"/>
  <c r="AH675" i="24"/>
  <c r="AI675" i="24"/>
  <c r="AJ675" i="24"/>
  <c r="AK675" i="24"/>
  <c r="AE676" i="24"/>
  <c r="AF676" i="24" s="1"/>
  <c r="AG676" i="24"/>
  <c r="AH676" i="24"/>
  <c r="AI676" i="24"/>
  <c r="AJ676" i="24"/>
  <c r="AK676" i="24"/>
  <c r="AE677" i="24"/>
  <c r="AF677" i="24" s="1"/>
  <c r="AG677" i="24"/>
  <c r="AH677" i="24"/>
  <c r="AI677" i="24"/>
  <c r="AJ677" i="24"/>
  <c r="AK677" i="24"/>
  <c r="AE678" i="24"/>
  <c r="AF678" i="24" s="1"/>
  <c r="AG678" i="24"/>
  <c r="AH678" i="24"/>
  <c r="AI678" i="24"/>
  <c r="AJ678" i="24"/>
  <c r="AK678" i="24"/>
  <c r="AE679" i="24"/>
  <c r="AF679" i="24" s="1"/>
  <c r="AG679" i="24"/>
  <c r="AH679" i="24"/>
  <c r="AI679" i="24"/>
  <c r="AJ679" i="24"/>
  <c r="AK679" i="24"/>
  <c r="AE680" i="24"/>
  <c r="AF680" i="24" s="1"/>
  <c r="AG680" i="24"/>
  <c r="AH680" i="24"/>
  <c r="AI680" i="24"/>
  <c r="AJ680" i="24"/>
  <c r="AK680" i="24"/>
  <c r="AE681" i="24"/>
  <c r="AF681" i="24" s="1"/>
  <c r="AG681" i="24"/>
  <c r="AH681" i="24"/>
  <c r="AI681" i="24"/>
  <c r="AJ681" i="24"/>
  <c r="AK681" i="24"/>
  <c r="AE682" i="24"/>
  <c r="AF682" i="24" s="1"/>
  <c r="AG682" i="24"/>
  <c r="AH682" i="24"/>
  <c r="AI682" i="24"/>
  <c r="AJ682" i="24"/>
  <c r="AK682" i="24"/>
  <c r="AE683" i="24"/>
  <c r="AF683" i="24" s="1"/>
  <c r="AG683" i="24"/>
  <c r="AH683" i="24"/>
  <c r="AI683" i="24"/>
  <c r="AJ683" i="24"/>
  <c r="AK683" i="24"/>
  <c r="AE684" i="24"/>
  <c r="AF684" i="24" s="1"/>
  <c r="AG684" i="24"/>
  <c r="AH684" i="24"/>
  <c r="AI684" i="24"/>
  <c r="AJ684" i="24"/>
  <c r="AK684" i="24"/>
  <c r="AE685" i="24"/>
  <c r="AF685" i="24" s="1"/>
  <c r="AG685" i="24"/>
  <c r="AH685" i="24"/>
  <c r="AI685" i="24"/>
  <c r="AJ685" i="24"/>
  <c r="AK685" i="24"/>
  <c r="AE686" i="24"/>
  <c r="AF686" i="24" s="1"/>
  <c r="AG686" i="24"/>
  <c r="AH686" i="24"/>
  <c r="AI686" i="24"/>
  <c r="AJ686" i="24"/>
  <c r="AK686" i="24"/>
  <c r="AE687" i="24"/>
  <c r="AF687" i="24" s="1"/>
  <c r="AG687" i="24"/>
  <c r="AH687" i="24"/>
  <c r="AI687" i="24"/>
  <c r="AJ687" i="24"/>
  <c r="AK687" i="24"/>
  <c r="AE688" i="24"/>
  <c r="AF688" i="24" s="1"/>
  <c r="AG688" i="24"/>
  <c r="AH688" i="24"/>
  <c r="AI688" i="24"/>
  <c r="AJ688" i="24"/>
  <c r="AK688" i="24"/>
  <c r="AE689" i="24"/>
  <c r="AF689" i="24" s="1"/>
  <c r="AG689" i="24"/>
  <c r="AH689" i="24"/>
  <c r="AI689" i="24"/>
  <c r="AJ689" i="24"/>
  <c r="AK689" i="24"/>
  <c r="AE690" i="24"/>
  <c r="AF690" i="24" s="1"/>
  <c r="AG690" i="24"/>
  <c r="AH690" i="24"/>
  <c r="AI690" i="24"/>
  <c r="AJ690" i="24"/>
  <c r="AK690" i="24"/>
  <c r="AE691" i="24"/>
  <c r="AF691" i="24" s="1"/>
  <c r="AG691" i="24"/>
  <c r="AH691" i="24"/>
  <c r="AI691" i="24"/>
  <c r="AJ691" i="24"/>
  <c r="AK691" i="24"/>
  <c r="AE692" i="24"/>
  <c r="AF692" i="24" s="1"/>
  <c r="AG692" i="24"/>
  <c r="AH692" i="24"/>
  <c r="AI692" i="24"/>
  <c r="AJ692" i="24"/>
  <c r="AK692" i="24"/>
  <c r="AE693" i="24"/>
  <c r="AF693" i="24" s="1"/>
  <c r="AG693" i="24"/>
  <c r="AH693" i="24"/>
  <c r="AI693" i="24"/>
  <c r="AJ693" i="24"/>
  <c r="AK693" i="24"/>
  <c r="AE694" i="24"/>
  <c r="AF694" i="24" s="1"/>
  <c r="AG694" i="24"/>
  <c r="AH694" i="24"/>
  <c r="AI694" i="24"/>
  <c r="AJ694" i="24"/>
  <c r="AK694" i="24"/>
  <c r="AE695" i="24"/>
  <c r="AF695" i="24" s="1"/>
  <c r="AG695" i="24"/>
  <c r="AH695" i="24"/>
  <c r="AI695" i="24"/>
  <c r="AJ695" i="24"/>
  <c r="AK695" i="24"/>
  <c r="AE696" i="24"/>
  <c r="AF696" i="24" s="1"/>
  <c r="AG696" i="24"/>
  <c r="AH696" i="24"/>
  <c r="AI696" i="24"/>
  <c r="AJ696" i="24"/>
  <c r="AK696" i="24"/>
  <c r="AE697" i="24"/>
  <c r="AF697" i="24" s="1"/>
  <c r="AG697" i="24"/>
  <c r="AH697" i="24"/>
  <c r="AI697" i="24"/>
  <c r="AJ697" i="24"/>
  <c r="AK697" i="24"/>
  <c r="AE698" i="24"/>
  <c r="AF698" i="24" s="1"/>
  <c r="AG698" i="24"/>
  <c r="AH698" i="24"/>
  <c r="AI698" i="24"/>
  <c r="AJ698" i="24"/>
  <c r="AK698" i="24"/>
  <c r="AE699" i="24"/>
  <c r="AF699" i="24" s="1"/>
  <c r="AG699" i="24"/>
  <c r="AH699" i="24"/>
  <c r="AI699" i="24"/>
  <c r="AJ699" i="24"/>
  <c r="AK699" i="24"/>
  <c r="AE700" i="24"/>
  <c r="AF700" i="24" s="1"/>
  <c r="AG700" i="24"/>
  <c r="AH700" i="24"/>
  <c r="AI700" i="24"/>
  <c r="AJ700" i="24"/>
  <c r="AK700" i="24"/>
  <c r="AE701" i="24"/>
  <c r="AF701" i="24" s="1"/>
  <c r="AG701" i="24"/>
  <c r="AH701" i="24"/>
  <c r="AI701" i="24"/>
  <c r="AJ701" i="24"/>
  <c r="AK701" i="24"/>
  <c r="AE702" i="24"/>
  <c r="AF702" i="24" s="1"/>
  <c r="AG702" i="24"/>
  <c r="AH702" i="24"/>
  <c r="AI702" i="24"/>
  <c r="AJ702" i="24"/>
  <c r="AK702" i="24"/>
  <c r="AE703" i="24"/>
  <c r="AF703" i="24" s="1"/>
  <c r="AG703" i="24"/>
  <c r="AH703" i="24"/>
  <c r="AI703" i="24"/>
  <c r="AJ703" i="24"/>
  <c r="AK703" i="24"/>
  <c r="AE704" i="24"/>
  <c r="AF704" i="24" s="1"/>
  <c r="AG704" i="24"/>
  <c r="AH704" i="24"/>
  <c r="AI704" i="24"/>
  <c r="AJ704" i="24"/>
  <c r="AK704" i="24"/>
  <c r="AE705" i="24"/>
  <c r="AF705" i="24" s="1"/>
  <c r="AG705" i="24"/>
  <c r="AH705" i="24"/>
  <c r="AI705" i="24"/>
  <c r="AJ705" i="24"/>
  <c r="AK705" i="24"/>
  <c r="AE706" i="24"/>
  <c r="AF706" i="24" s="1"/>
  <c r="AG706" i="24"/>
  <c r="AH706" i="24"/>
  <c r="AI706" i="24"/>
  <c r="AJ706" i="24"/>
  <c r="AK706" i="24"/>
  <c r="AE707" i="24"/>
  <c r="AF707" i="24" s="1"/>
  <c r="AG707" i="24"/>
  <c r="AH707" i="24"/>
  <c r="AI707" i="24"/>
  <c r="AJ707" i="24"/>
  <c r="AK707" i="24"/>
  <c r="AE708" i="24"/>
  <c r="AF708" i="24" s="1"/>
  <c r="AG708" i="24"/>
  <c r="AH708" i="24"/>
  <c r="AI708" i="24"/>
  <c r="AJ708" i="24"/>
  <c r="AK708" i="24"/>
  <c r="AE709" i="24"/>
  <c r="AF709" i="24" s="1"/>
  <c r="AG709" i="24"/>
  <c r="AH709" i="24"/>
  <c r="AI709" i="24"/>
  <c r="AJ709" i="24"/>
  <c r="AK709" i="24"/>
  <c r="AE710" i="24"/>
  <c r="AF710" i="24" s="1"/>
  <c r="AG710" i="24"/>
  <c r="AH710" i="24"/>
  <c r="AI710" i="24"/>
  <c r="AJ710" i="24"/>
  <c r="AK710" i="24"/>
  <c r="AE711" i="24"/>
  <c r="AF711" i="24" s="1"/>
  <c r="AG711" i="24"/>
  <c r="AH711" i="24"/>
  <c r="AI711" i="24"/>
  <c r="AJ711" i="24"/>
  <c r="AK711" i="24"/>
  <c r="AE712" i="24"/>
  <c r="AF712" i="24" s="1"/>
  <c r="AG712" i="24"/>
  <c r="AH712" i="24"/>
  <c r="AI712" i="24"/>
  <c r="AJ712" i="24"/>
  <c r="AK712" i="24"/>
  <c r="AE713" i="24"/>
  <c r="AF713" i="24" s="1"/>
  <c r="AG713" i="24"/>
  <c r="AH713" i="24"/>
  <c r="AI713" i="24"/>
  <c r="AJ713" i="24"/>
  <c r="AK713" i="24"/>
  <c r="AE714" i="24"/>
  <c r="AF714" i="24" s="1"/>
  <c r="AG714" i="24"/>
  <c r="AH714" i="24"/>
  <c r="AI714" i="24"/>
  <c r="AJ714" i="24"/>
  <c r="AK714" i="24"/>
  <c r="AE715" i="24"/>
  <c r="AF715" i="24" s="1"/>
  <c r="AG715" i="24"/>
  <c r="AH715" i="24"/>
  <c r="AI715" i="24"/>
  <c r="AJ715" i="24"/>
  <c r="AK715" i="24"/>
  <c r="AE716" i="24"/>
  <c r="AF716" i="24" s="1"/>
  <c r="AG716" i="24"/>
  <c r="AH716" i="24"/>
  <c r="AI716" i="24"/>
  <c r="AJ716" i="24"/>
  <c r="AK716" i="24"/>
  <c r="AE717" i="24"/>
  <c r="AF717" i="24" s="1"/>
  <c r="AG717" i="24"/>
  <c r="AH717" i="24"/>
  <c r="AI717" i="24"/>
  <c r="AJ717" i="24"/>
  <c r="AK717" i="24"/>
  <c r="AE718" i="24"/>
  <c r="AF718" i="24" s="1"/>
  <c r="AG718" i="24"/>
  <c r="AH718" i="24"/>
  <c r="AI718" i="24"/>
  <c r="AJ718" i="24"/>
  <c r="AK718" i="24"/>
  <c r="AE719" i="24"/>
  <c r="AF719" i="24" s="1"/>
  <c r="AG719" i="24"/>
  <c r="AH719" i="24"/>
  <c r="AI719" i="24"/>
  <c r="AJ719" i="24"/>
  <c r="AK719" i="24"/>
  <c r="AE720" i="24"/>
  <c r="AF720" i="24" s="1"/>
  <c r="AG720" i="24"/>
  <c r="AH720" i="24"/>
  <c r="AI720" i="24"/>
  <c r="AJ720" i="24"/>
  <c r="AK720" i="24"/>
  <c r="AE721" i="24"/>
  <c r="AF721" i="24" s="1"/>
  <c r="AG721" i="24"/>
  <c r="AH721" i="24"/>
  <c r="AI721" i="24"/>
  <c r="AJ721" i="24"/>
  <c r="AK721" i="24"/>
  <c r="AE722" i="24"/>
  <c r="AF722" i="24" s="1"/>
  <c r="AG722" i="24"/>
  <c r="AH722" i="24"/>
  <c r="AI722" i="24"/>
  <c r="AJ722" i="24"/>
  <c r="AK722" i="24"/>
  <c r="AE723" i="24"/>
  <c r="AF723" i="24" s="1"/>
  <c r="AG723" i="24"/>
  <c r="AH723" i="24"/>
  <c r="AI723" i="24"/>
  <c r="AJ723" i="24"/>
  <c r="AK723" i="24"/>
  <c r="AE724" i="24"/>
  <c r="AF724" i="24" s="1"/>
  <c r="AG724" i="24"/>
  <c r="AH724" i="24"/>
  <c r="AI724" i="24"/>
  <c r="AJ724" i="24"/>
  <c r="AK724" i="24"/>
  <c r="AE725" i="24"/>
  <c r="AF725" i="24" s="1"/>
  <c r="AG725" i="24"/>
  <c r="AH725" i="24"/>
  <c r="AI725" i="24"/>
  <c r="AJ725" i="24"/>
  <c r="AK725" i="24"/>
  <c r="AE726" i="24"/>
  <c r="AF726" i="24" s="1"/>
  <c r="AG726" i="24"/>
  <c r="AH726" i="24"/>
  <c r="AI726" i="24"/>
  <c r="AJ726" i="24"/>
  <c r="AK726" i="24"/>
  <c r="AE727" i="24"/>
  <c r="AF727" i="24" s="1"/>
  <c r="AG727" i="24"/>
  <c r="AH727" i="24"/>
  <c r="AI727" i="24"/>
  <c r="AJ727" i="24"/>
  <c r="AK727" i="24"/>
  <c r="AE728" i="24"/>
  <c r="AF728" i="24" s="1"/>
  <c r="AG728" i="24"/>
  <c r="AH728" i="24"/>
  <c r="AI728" i="24"/>
  <c r="AJ728" i="24"/>
  <c r="AK728" i="24"/>
  <c r="AE729" i="24"/>
  <c r="AF729" i="24" s="1"/>
  <c r="AG729" i="24"/>
  <c r="AH729" i="24"/>
  <c r="AI729" i="24"/>
  <c r="AJ729" i="24"/>
  <c r="AK729" i="24"/>
  <c r="AE730" i="24"/>
  <c r="AF730" i="24" s="1"/>
  <c r="AG730" i="24"/>
  <c r="AH730" i="24"/>
  <c r="AI730" i="24"/>
  <c r="AJ730" i="24"/>
  <c r="AK730" i="24"/>
  <c r="AE731" i="24"/>
  <c r="AF731" i="24" s="1"/>
  <c r="AG731" i="24"/>
  <c r="AH731" i="24"/>
  <c r="AI731" i="24"/>
  <c r="AJ731" i="24"/>
  <c r="AK731" i="24"/>
  <c r="AE732" i="24"/>
  <c r="AF732" i="24" s="1"/>
  <c r="AG732" i="24"/>
  <c r="AH732" i="24"/>
  <c r="AI732" i="24"/>
  <c r="AJ732" i="24"/>
  <c r="AK732" i="24"/>
  <c r="AE733" i="24"/>
  <c r="AF733" i="24" s="1"/>
  <c r="AG733" i="24"/>
  <c r="AH733" i="24"/>
  <c r="AI733" i="24"/>
  <c r="AJ733" i="24"/>
  <c r="AK733" i="24"/>
  <c r="AE734" i="24"/>
  <c r="AF734" i="24" s="1"/>
  <c r="AG734" i="24"/>
  <c r="AH734" i="24"/>
  <c r="AI734" i="24"/>
  <c r="AJ734" i="24"/>
  <c r="AK734" i="24"/>
  <c r="AE735" i="24"/>
  <c r="AF735" i="24" s="1"/>
  <c r="AG735" i="24"/>
  <c r="AH735" i="24"/>
  <c r="AI735" i="24"/>
  <c r="AJ735" i="24"/>
  <c r="AK735" i="24"/>
  <c r="AE736" i="24"/>
  <c r="AF736" i="24" s="1"/>
  <c r="AG736" i="24"/>
  <c r="AH736" i="24"/>
  <c r="AI736" i="24"/>
  <c r="AJ736" i="24"/>
  <c r="AK736" i="24"/>
  <c r="AE737" i="24"/>
  <c r="AF737" i="24" s="1"/>
  <c r="AG737" i="24"/>
  <c r="AH737" i="24"/>
  <c r="AI737" i="24"/>
  <c r="AJ737" i="24"/>
  <c r="AK737" i="24"/>
  <c r="AE738" i="24"/>
  <c r="AF738" i="24" s="1"/>
  <c r="AG738" i="24"/>
  <c r="AH738" i="24"/>
  <c r="AI738" i="24"/>
  <c r="AJ738" i="24"/>
  <c r="AK738" i="24"/>
  <c r="AE739" i="24"/>
  <c r="AF739" i="24" s="1"/>
  <c r="AG739" i="24"/>
  <c r="AH739" i="24"/>
  <c r="AI739" i="24"/>
  <c r="AJ739" i="24"/>
  <c r="AK739" i="24"/>
  <c r="AE740" i="24"/>
  <c r="AF740" i="24" s="1"/>
  <c r="AG740" i="24"/>
  <c r="AH740" i="24"/>
  <c r="AI740" i="24"/>
  <c r="AJ740" i="24"/>
  <c r="AK740" i="24"/>
  <c r="AE741" i="24"/>
  <c r="AF741" i="24" s="1"/>
  <c r="AG741" i="24"/>
  <c r="AH741" i="24"/>
  <c r="AI741" i="24"/>
  <c r="AJ741" i="24"/>
  <c r="AK741" i="24"/>
  <c r="AE742" i="24"/>
  <c r="AF742" i="24" s="1"/>
  <c r="AG742" i="24"/>
  <c r="AH742" i="24"/>
  <c r="AI742" i="24"/>
  <c r="AJ742" i="24"/>
  <c r="AK742" i="24"/>
  <c r="AE743" i="24"/>
  <c r="AF743" i="24" s="1"/>
  <c r="AG743" i="24"/>
  <c r="AH743" i="24"/>
  <c r="AI743" i="24"/>
  <c r="AJ743" i="24"/>
  <c r="AK743" i="24"/>
  <c r="AE744" i="24"/>
  <c r="AF744" i="24" s="1"/>
  <c r="AG744" i="24"/>
  <c r="AH744" i="24"/>
  <c r="AI744" i="24"/>
  <c r="AJ744" i="24"/>
  <c r="AK744" i="24"/>
  <c r="AE745" i="24"/>
  <c r="AF745" i="24" s="1"/>
  <c r="AG745" i="24"/>
  <c r="AH745" i="24"/>
  <c r="AI745" i="24"/>
  <c r="AJ745" i="24"/>
  <c r="AK745" i="24"/>
  <c r="AE746" i="24"/>
  <c r="AF746" i="24" s="1"/>
  <c r="AG746" i="24"/>
  <c r="AH746" i="24"/>
  <c r="AI746" i="24"/>
  <c r="AJ746" i="24"/>
  <c r="AK746" i="24"/>
  <c r="AE747" i="24"/>
  <c r="AF747" i="24" s="1"/>
  <c r="AG747" i="24"/>
  <c r="AH747" i="24"/>
  <c r="AI747" i="24"/>
  <c r="AJ747" i="24"/>
  <c r="AK747" i="24"/>
  <c r="AE748" i="24"/>
  <c r="AF748" i="24" s="1"/>
  <c r="AG748" i="24"/>
  <c r="AH748" i="24"/>
  <c r="AI748" i="24"/>
  <c r="AJ748" i="24"/>
  <c r="AK748" i="24"/>
  <c r="AE749" i="24"/>
  <c r="AF749" i="24" s="1"/>
  <c r="AG749" i="24"/>
  <c r="AH749" i="24"/>
  <c r="AI749" i="24"/>
  <c r="AJ749" i="24"/>
  <c r="AK749" i="24"/>
  <c r="AE750" i="24"/>
  <c r="AF750" i="24" s="1"/>
  <c r="AG750" i="24"/>
  <c r="AH750" i="24"/>
  <c r="AI750" i="24"/>
  <c r="AJ750" i="24"/>
  <c r="AK750" i="24"/>
  <c r="AE751" i="24"/>
  <c r="AF751" i="24" s="1"/>
  <c r="AG751" i="24"/>
  <c r="AH751" i="24"/>
  <c r="AI751" i="24"/>
  <c r="AJ751" i="24"/>
  <c r="AK751" i="24"/>
  <c r="AE752" i="24"/>
  <c r="AF752" i="24" s="1"/>
  <c r="AG752" i="24"/>
  <c r="AH752" i="24"/>
  <c r="AI752" i="24"/>
  <c r="AJ752" i="24"/>
  <c r="AK752" i="24"/>
  <c r="AE753" i="24"/>
  <c r="AF753" i="24" s="1"/>
  <c r="AG753" i="24"/>
  <c r="AH753" i="24"/>
  <c r="AI753" i="24"/>
  <c r="AJ753" i="24"/>
  <c r="AK753" i="24"/>
  <c r="AE754" i="24"/>
  <c r="AF754" i="24" s="1"/>
  <c r="AG754" i="24"/>
  <c r="AH754" i="24"/>
  <c r="AI754" i="24"/>
  <c r="AJ754" i="24"/>
  <c r="AK754" i="24"/>
  <c r="AE755" i="24"/>
  <c r="AF755" i="24" s="1"/>
  <c r="AG755" i="24"/>
  <c r="AH755" i="24"/>
  <c r="AI755" i="24"/>
  <c r="AJ755" i="24"/>
  <c r="AK755" i="24"/>
  <c r="AE756" i="24"/>
  <c r="AF756" i="24" s="1"/>
  <c r="AG756" i="24"/>
  <c r="AH756" i="24"/>
  <c r="AI756" i="24"/>
  <c r="AJ756" i="24"/>
  <c r="AK756" i="24"/>
  <c r="AE757" i="24"/>
  <c r="AF757" i="24" s="1"/>
  <c r="AG757" i="24"/>
  <c r="AH757" i="24"/>
  <c r="AI757" i="24"/>
  <c r="AJ757" i="24"/>
  <c r="AK757" i="24"/>
  <c r="AE758" i="24"/>
  <c r="AF758" i="24" s="1"/>
  <c r="AG758" i="24"/>
  <c r="AH758" i="24"/>
  <c r="AI758" i="24"/>
  <c r="AJ758" i="24"/>
  <c r="AK758" i="24"/>
  <c r="AE759" i="24"/>
  <c r="AF759" i="24" s="1"/>
  <c r="AG759" i="24"/>
  <c r="AH759" i="24"/>
  <c r="AI759" i="24"/>
  <c r="AJ759" i="24"/>
  <c r="AK759" i="24"/>
  <c r="AE760" i="24"/>
  <c r="AF760" i="24" s="1"/>
  <c r="AG760" i="24"/>
  <c r="AH760" i="24"/>
  <c r="AI760" i="24"/>
  <c r="AJ760" i="24"/>
  <c r="AK760" i="24"/>
  <c r="AE761" i="24"/>
  <c r="AF761" i="24" s="1"/>
  <c r="AG761" i="24"/>
  <c r="AH761" i="24"/>
  <c r="AI761" i="24"/>
  <c r="AJ761" i="24"/>
  <c r="AK761" i="24"/>
  <c r="AE762" i="24"/>
  <c r="AF762" i="24" s="1"/>
  <c r="AG762" i="24"/>
  <c r="AH762" i="24"/>
  <c r="AI762" i="24"/>
  <c r="AJ762" i="24"/>
  <c r="AK762" i="24"/>
  <c r="AE763" i="24"/>
  <c r="AF763" i="24" s="1"/>
  <c r="AG763" i="24"/>
  <c r="AH763" i="24"/>
  <c r="AI763" i="24"/>
  <c r="AJ763" i="24"/>
  <c r="AK763" i="24"/>
  <c r="AE764" i="24"/>
  <c r="AF764" i="24" s="1"/>
  <c r="AG764" i="24"/>
  <c r="AH764" i="24"/>
  <c r="AI764" i="24"/>
  <c r="AJ764" i="24"/>
  <c r="AK764" i="24"/>
  <c r="AE765" i="24"/>
  <c r="AF765" i="24" s="1"/>
  <c r="AG765" i="24"/>
  <c r="AH765" i="24"/>
  <c r="AI765" i="24"/>
  <c r="AJ765" i="24"/>
  <c r="AK765" i="24"/>
  <c r="AE766" i="24"/>
  <c r="AF766" i="24" s="1"/>
  <c r="AG766" i="24"/>
  <c r="AH766" i="24"/>
  <c r="AI766" i="24"/>
  <c r="AJ766" i="24"/>
  <c r="AK766" i="24"/>
  <c r="AE767" i="24"/>
  <c r="AF767" i="24" s="1"/>
  <c r="AG767" i="24"/>
  <c r="AH767" i="24"/>
  <c r="AI767" i="24"/>
  <c r="AJ767" i="24"/>
  <c r="AK767" i="24"/>
  <c r="AE768" i="24"/>
  <c r="AF768" i="24" s="1"/>
  <c r="AG768" i="24"/>
  <c r="AH768" i="24"/>
  <c r="AI768" i="24"/>
  <c r="AJ768" i="24"/>
  <c r="AK768" i="24"/>
  <c r="AE769" i="24"/>
  <c r="AF769" i="24" s="1"/>
  <c r="AG769" i="24"/>
  <c r="AH769" i="24"/>
  <c r="AI769" i="24"/>
  <c r="AJ769" i="24"/>
  <c r="AK769" i="24"/>
  <c r="AE770" i="24"/>
  <c r="AF770" i="24" s="1"/>
  <c r="AG770" i="24"/>
  <c r="AH770" i="24"/>
  <c r="AI770" i="24"/>
  <c r="AJ770" i="24"/>
  <c r="AK770" i="24"/>
  <c r="AE771" i="24"/>
  <c r="AF771" i="24" s="1"/>
  <c r="AG771" i="24"/>
  <c r="AH771" i="24"/>
  <c r="AI771" i="24"/>
  <c r="AJ771" i="24"/>
  <c r="AK771" i="24"/>
  <c r="AE772" i="24"/>
  <c r="AF772" i="24" s="1"/>
  <c r="AG772" i="24"/>
  <c r="AH772" i="24"/>
  <c r="AI772" i="24"/>
  <c r="AJ772" i="24"/>
  <c r="AK772" i="24"/>
  <c r="AE773" i="24"/>
  <c r="AF773" i="24" s="1"/>
  <c r="AG773" i="24"/>
  <c r="AH773" i="24"/>
  <c r="AI773" i="24"/>
  <c r="AJ773" i="24"/>
  <c r="AK773" i="24"/>
  <c r="AE774" i="24"/>
  <c r="AF774" i="24" s="1"/>
  <c r="AG774" i="24"/>
  <c r="AH774" i="24"/>
  <c r="AI774" i="24"/>
  <c r="AJ774" i="24"/>
  <c r="AK774" i="24"/>
  <c r="AE775" i="24"/>
  <c r="AF775" i="24" s="1"/>
  <c r="AG775" i="24"/>
  <c r="AH775" i="24"/>
  <c r="AI775" i="24"/>
  <c r="AJ775" i="24"/>
  <c r="AK775" i="24"/>
  <c r="AE776" i="24"/>
  <c r="AF776" i="24" s="1"/>
  <c r="AG776" i="24"/>
  <c r="AH776" i="24"/>
  <c r="AI776" i="24"/>
  <c r="AJ776" i="24"/>
  <c r="AK776" i="24"/>
  <c r="AE777" i="24"/>
  <c r="AF777" i="24" s="1"/>
  <c r="AG777" i="24"/>
  <c r="AH777" i="24"/>
  <c r="AI777" i="24"/>
  <c r="AJ777" i="24"/>
  <c r="AK777" i="24"/>
  <c r="AE778" i="24"/>
  <c r="AF778" i="24" s="1"/>
  <c r="AG778" i="24"/>
  <c r="AH778" i="24"/>
  <c r="AI778" i="24"/>
  <c r="AJ778" i="24"/>
  <c r="AK778" i="24"/>
  <c r="AE779" i="24"/>
  <c r="AF779" i="24" s="1"/>
  <c r="AG779" i="24"/>
  <c r="AH779" i="24"/>
  <c r="AI779" i="24"/>
  <c r="AJ779" i="24"/>
  <c r="AK779" i="24"/>
  <c r="AE780" i="24"/>
  <c r="AF780" i="24" s="1"/>
  <c r="AG780" i="24"/>
  <c r="AH780" i="24"/>
  <c r="AI780" i="24"/>
  <c r="AJ780" i="24"/>
  <c r="AK780" i="24"/>
  <c r="AE781" i="24"/>
  <c r="AF781" i="24" s="1"/>
  <c r="AG781" i="24"/>
  <c r="AH781" i="24"/>
  <c r="AI781" i="24"/>
  <c r="AJ781" i="24"/>
  <c r="AK781" i="24"/>
  <c r="AE782" i="24"/>
  <c r="AF782" i="24" s="1"/>
  <c r="AG782" i="24"/>
  <c r="AH782" i="24"/>
  <c r="AI782" i="24"/>
  <c r="AJ782" i="24"/>
  <c r="AK782" i="24"/>
  <c r="AE783" i="24"/>
  <c r="AF783" i="24" s="1"/>
  <c r="AG783" i="24"/>
  <c r="AH783" i="24"/>
  <c r="AI783" i="24"/>
  <c r="AJ783" i="24"/>
  <c r="AK783" i="24"/>
  <c r="AE784" i="24"/>
  <c r="AF784" i="24" s="1"/>
  <c r="AG784" i="24"/>
  <c r="AH784" i="24"/>
  <c r="AI784" i="24"/>
  <c r="AJ784" i="24"/>
  <c r="AK784" i="24"/>
  <c r="AE785" i="24"/>
  <c r="AF785" i="24" s="1"/>
  <c r="AG785" i="24"/>
  <c r="AH785" i="24"/>
  <c r="AI785" i="24"/>
  <c r="AJ785" i="24"/>
  <c r="AK785" i="24"/>
  <c r="AE786" i="24"/>
  <c r="AF786" i="24" s="1"/>
  <c r="AG786" i="24"/>
  <c r="AH786" i="24"/>
  <c r="AI786" i="24"/>
  <c r="AJ786" i="24"/>
  <c r="AK786" i="24"/>
  <c r="AE787" i="24"/>
  <c r="AF787" i="24" s="1"/>
  <c r="AG787" i="24"/>
  <c r="AH787" i="24"/>
  <c r="AI787" i="24"/>
  <c r="AJ787" i="24"/>
  <c r="AK787" i="24"/>
  <c r="AE788" i="24"/>
  <c r="AF788" i="24" s="1"/>
  <c r="AG788" i="24"/>
  <c r="AH788" i="24"/>
  <c r="AI788" i="24"/>
  <c r="AJ788" i="24"/>
  <c r="AK788" i="24"/>
  <c r="AE789" i="24"/>
  <c r="AF789" i="24" s="1"/>
  <c r="AG789" i="24"/>
  <c r="AH789" i="24"/>
  <c r="AI789" i="24"/>
  <c r="AJ789" i="24"/>
  <c r="AK789" i="24"/>
  <c r="AE790" i="24"/>
  <c r="AF790" i="24" s="1"/>
  <c r="AG790" i="24"/>
  <c r="AH790" i="24"/>
  <c r="AI790" i="24"/>
  <c r="AJ790" i="24"/>
  <c r="AK790" i="24"/>
  <c r="AE791" i="24"/>
  <c r="AF791" i="24" s="1"/>
  <c r="AG791" i="24"/>
  <c r="AH791" i="24"/>
  <c r="AI791" i="24"/>
  <c r="AJ791" i="24"/>
  <c r="AK791" i="24"/>
  <c r="AE792" i="24"/>
  <c r="AF792" i="24" s="1"/>
  <c r="AG792" i="24"/>
  <c r="AH792" i="24"/>
  <c r="AI792" i="24"/>
  <c r="AJ792" i="24"/>
  <c r="AK792" i="24"/>
  <c r="AE793" i="24"/>
  <c r="AF793" i="24" s="1"/>
  <c r="AG793" i="24"/>
  <c r="AH793" i="24"/>
  <c r="AI793" i="24"/>
  <c r="AJ793" i="24"/>
  <c r="AK793" i="24"/>
  <c r="AE794" i="24"/>
  <c r="AF794" i="24" s="1"/>
  <c r="AG794" i="24"/>
  <c r="AH794" i="24"/>
  <c r="AI794" i="24"/>
  <c r="AJ794" i="24"/>
  <c r="AK794" i="24"/>
  <c r="AE795" i="24"/>
  <c r="AF795" i="24" s="1"/>
  <c r="AG795" i="24"/>
  <c r="AH795" i="24"/>
  <c r="AI795" i="24"/>
  <c r="AJ795" i="24"/>
  <c r="AK795" i="24"/>
  <c r="AE796" i="24"/>
  <c r="AF796" i="24" s="1"/>
  <c r="AG796" i="24"/>
  <c r="AH796" i="24"/>
  <c r="AI796" i="24"/>
  <c r="AJ796" i="24"/>
  <c r="AK796" i="24"/>
  <c r="AE797" i="24"/>
  <c r="AF797" i="24" s="1"/>
  <c r="AG797" i="24"/>
  <c r="AH797" i="24"/>
  <c r="AI797" i="24"/>
  <c r="AJ797" i="24"/>
  <c r="AK797" i="24"/>
  <c r="AE798" i="24"/>
  <c r="AF798" i="24" s="1"/>
  <c r="AG798" i="24"/>
  <c r="AH798" i="24"/>
  <c r="AI798" i="24"/>
  <c r="AJ798" i="24"/>
  <c r="AK798" i="24"/>
  <c r="AE799" i="24"/>
  <c r="AF799" i="24"/>
  <c r="AG799" i="24"/>
  <c r="AH799" i="24"/>
  <c r="AI799" i="24"/>
  <c r="AJ799" i="24"/>
  <c r="AK799" i="24"/>
  <c r="AE800" i="24"/>
  <c r="AF800" i="24" s="1"/>
  <c r="AG800" i="24"/>
  <c r="AH800" i="24"/>
  <c r="AI800" i="24"/>
  <c r="AJ800" i="24"/>
  <c r="AK800" i="24"/>
  <c r="AE801" i="24"/>
  <c r="AF801" i="24" s="1"/>
  <c r="AG801" i="24"/>
  <c r="AH801" i="24"/>
  <c r="AI801" i="24"/>
  <c r="AJ801" i="24"/>
  <c r="AK801" i="24"/>
  <c r="AE802" i="24"/>
  <c r="AF802" i="24" s="1"/>
  <c r="AG802" i="24"/>
  <c r="AH802" i="24"/>
  <c r="AI802" i="24"/>
  <c r="AJ802" i="24"/>
  <c r="AK802" i="24"/>
  <c r="AE803" i="24"/>
  <c r="AF803" i="24" s="1"/>
  <c r="AG803" i="24"/>
  <c r="AH803" i="24"/>
  <c r="AI803" i="24"/>
  <c r="AJ803" i="24"/>
  <c r="AK803" i="24"/>
  <c r="AE804" i="24"/>
  <c r="AF804" i="24" s="1"/>
  <c r="AG804" i="24"/>
  <c r="AH804" i="24"/>
  <c r="AI804" i="24"/>
  <c r="AJ804" i="24"/>
  <c r="AK804" i="24"/>
  <c r="AE805" i="24"/>
  <c r="AF805" i="24" s="1"/>
  <c r="AG805" i="24"/>
  <c r="AH805" i="24"/>
  <c r="AI805" i="24"/>
  <c r="AJ805" i="24"/>
  <c r="AK805" i="24"/>
  <c r="AE806" i="24"/>
  <c r="AF806" i="24" s="1"/>
  <c r="AG806" i="24"/>
  <c r="AH806" i="24"/>
  <c r="AI806" i="24"/>
  <c r="AJ806" i="24"/>
  <c r="AK806" i="24"/>
  <c r="AE807" i="24"/>
  <c r="AF807" i="24" s="1"/>
  <c r="AG807" i="24"/>
  <c r="AH807" i="24"/>
  <c r="AI807" i="24"/>
  <c r="AJ807" i="24"/>
  <c r="AK807" i="24"/>
  <c r="AE808" i="24"/>
  <c r="AF808" i="24" s="1"/>
  <c r="AG808" i="24"/>
  <c r="AH808" i="24"/>
  <c r="AI808" i="24"/>
  <c r="AJ808" i="24"/>
  <c r="AK808" i="24"/>
  <c r="AE809" i="24"/>
  <c r="AF809" i="24" s="1"/>
  <c r="AG809" i="24"/>
  <c r="AH809" i="24"/>
  <c r="AI809" i="24"/>
  <c r="AJ809" i="24"/>
  <c r="AK809" i="24"/>
  <c r="AE810" i="24"/>
  <c r="AF810" i="24" s="1"/>
  <c r="AG810" i="24"/>
  <c r="AH810" i="24"/>
  <c r="AI810" i="24"/>
  <c r="AJ810" i="24"/>
  <c r="AK810" i="24"/>
  <c r="AE811" i="24"/>
  <c r="AF811" i="24" s="1"/>
  <c r="AG811" i="24"/>
  <c r="AH811" i="24"/>
  <c r="AI811" i="24"/>
  <c r="AJ811" i="24"/>
  <c r="AK811" i="24"/>
  <c r="AE812" i="24"/>
  <c r="AF812" i="24" s="1"/>
  <c r="AG812" i="24"/>
  <c r="AH812" i="24"/>
  <c r="AI812" i="24"/>
  <c r="AJ812" i="24"/>
  <c r="AK812" i="24"/>
  <c r="AE813" i="24"/>
  <c r="AF813" i="24" s="1"/>
  <c r="AG813" i="24"/>
  <c r="AH813" i="24"/>
  <c r="AI813" i="24"/>
  <c r="AJ813" i="24"/>
  <c r="AK813" i="24"/>
  <c r="AE814" i="24"/>
  <c r="AF814" i="24" s="1"/>
  <c r="AG814" i="24"/>
  <c r="AH814" i="24"/>
  <c r="AI814" i="24"/>
  <c r="AJ814" i="24"/>
  <c r="AK814" i="24"/>
  <c r="AE815" i="24"/>
  <c r="AF815" i="24" s="1"/>
  <c r="AG815" i="24"/>
  <c r="AH815" i="24"/>
  <c r="AI815" i="24"/>
  <c r="AJ815" i="24"/>
  <c r="AK815" i="24"/>
  <c r="AE816" i="24"/>
  <c r="AF816" i="24" s="1"/>
  <c r="AG816" i="24"/>
  <c r="AH816" i="24"/>
  <c r="AI816" i="24"/>
  <c r="AJ816" i="24"/>
  <c r="AK816" i="24"/>
  <c r="AE817" i="24"/>
  <c r="AF817" i="24" s="1"/>
  <c r="AG817" i="24"/>
  <c r="AH817" i="24"/>
  <c r="AI817" i="24"/>
  <c r="AJ817" i="24"/>
  <c r="AK817" i="24"/>
  <c r="AE818" i="24"/>
  <c r="AF818" i="24" s="1"/>
  <c r="AG818" i="24"/>
  <c r="AH818" i="24"/>
  <c r="AI818" i="24"/>
  <c r="AJ818" i="24"/>
  <c r="AK818" i="24"/>
  <c r="AE819" i="24"/>
  <c r="AF819" i="24" s="1"/>
  <c r="AG819" i="24"/>
  <c r="AH819" i="24"/>
  <c r="AI819" i="24"/>
  <c r="AJ819" i="24"/>
  <c r="AK819" i="24"/>
  <c r="AE820" i="24"/>
  <c r="AF820" i="24" s="1"/>
  <c r="AG820" i="24"/>
  <c r="AH820" i="24"/>
  <c r="AI820" i="24"/>
  <c r="AJ820" i="24"/>
  <c r="AK820" i="24"/>
  <c r="AE821" i="24"/>
  <c r="AF821" i="24" s="1"/>
  <c r="AG821" i="24"/>
  <c r="AH821" i="24"/>
  <c r="AI821" i="24"/>
  <c r="AJ821" i="24"/>
  <c r="AK821" i="24"/>
  <c r="AE822" i="24"/>
  <c r="AF822" i="24" s="1"/>
  <c r="AG822" i="24"/>
  <c r="AH822" i="24"/>
  <c r="AI822" i="24"/>
  <c r="AJ822" i="24"/>
  <c r="AK822" i="24"/>
  <c r="AE823" i="24"/>
  <c r="AF823" i="24" s="1"/>
  <c r="AG823" i="24"/>
  <c r="AH823" i="24"/>
  <c r="AI823" i="24"/>
  <c r="AJ823" i="24"/>
  <c r="AK823" i="24"/>
  <c r="AE824" i="24"/>
  <c r="AF824" i="24" s="1"/>
  <c r="AG824" i="24"/>
  <c r="AH824" i="24"/>
  <c r="AI824" i="24"/>
  <c r="AJ824" i="24"/>
  <c r="AK824" i="24"/>
  <c r="AE825" i="24"/>
  <c r="AF825" i="24" s="1"/>
  <c r="AG825" i="24"/>
  <c r="AH825" i="24"/>
  <c r="AI825" i="24"/>
  <c r="AJ825" i="24"/>
  <c r="AK825" i="24"/>
  <c r="AE826" i="24"/>
  <c r="AF826" i="24" s="1"/>
  <c r="AG826" i="24"/>
  <c r="AH826" i="24"/>
  <c r="AI826" i="24"/>
  <c r="AJ826" i="24"/>
  <c r="AK826" i="24"/>
  <c r="AE827" i="24"/>
  <c r="AF827" i="24" s="1"/>
  <c r="AG827" i="24"/>
  <c r="AH827" i="24"/>
  <c r="AI827" i="24"/>
  <c r="AJ827" i="24"/>
  <c r="AK827" i="24"/>
  <c r="AE828" i="24"/>
  <c r="AF828" i="24" s="1"/>
  <c r="AG828" i="24"/>
  <c r="AH828" i="24"/>
  <c r="AI828" i="24"/>
  <c r="AJ828" i="24"/>
  <c r="AK828" i="24"/>
  <c r="AE829" i="24"/>
  <c r="AF829" i="24" s="1"/>
  <c r="AG829" i="24"/>
  <c r="AH829" i="24"/>
  <c r="AI829" i="24"/>
  <c r="AJ829" i="24"/>
  <c r="AK829" i="24"/>
  <c r="AE830" i="24"/>
  <c r="AF830" i="24" s="1"/>
  <c r="AG830" i="24"/>
  <c r="AH830" i="24"/>
  <c r="AI830" i="24"/>
  <c r="AJ830" i="24"/>
  <c r="AK830" i="24"/>
  <c r="AE831" i="24"/>
  <c r="AF831" i="24" s="1"/>
  <c r="AG831" i="24"/>
  <c r="AH831" i="24"/>
  <c r="AI831" i="24"/>
  <c r="AJ831" i="24"/>
  <c r="AK831" i="24"/>
  <c r="AE832" i="24"/>
  <c r="AF832" i="24" s="1"/>
  <c r="AG832" i="24"/>
  <c r="AH832" i="24"/>
  <c r="AI832" i="24"/>
  <c r="AJ832" i="24"/>
  <c r="AK832" i="24"/>
  <c r="AE833" i="24"/>
  <c r="AF833" i="24" s="1"/>
  <c r="AG833" i="24"/>
  <c r="AH833" i="24"/>
  <c r="AI833" i="24"/>
  <c r="AJ833" i="24"/>
  <c r="AK833" i="24"/>
  <c r="AE834" i="24"/>
  <c r="AF834" i="24" s="1"/>
  <c r="AG834" i="24"/>
  <c r="AH834" i="24"/>
  <c r="AI834" i="24"/>
  <c r="AJ834" i="24"/>
  <c r="AK834" i="24"/>
  <c r="AE835" i="24"/>
  <c r="AF835" i="24" s="1"/>
  <c r="AG835" i="24"/>
  <c r="AH835" i="24"/>
  <c r="AI835" i="24"/>
  <c r="AJ835" i="24"/>
  <c r="AK835" i="24"/>
  <c r="AE836" i="24"/>
  <c r="AF836" i="24" s="1"/>
  <c r="AG836" i="24"/>
  <c r="AH836" i="24"/>
  <c r="AI836" i="24"/>
  <c r="AJ836" i="24"/>
  <c r="AK836" i="24"/>
  <c r="AE837" i="24"/>
  <c r="AF837" i="24" s="1"/>
  <c r="AG837" i="24"/>
  <c r="AH837" i="24"/>
  <c r="AI837" i="24"/>
  <c r="AJ837" i="24"/>
  <c r="AK837" i="24"/>
  <c r="AE838" i="24"/>
  <c r="AF838" i="24" s="1"/>
  <c r="AG838" i="24"/>
  <c r="AH838" i="24"/>
  <c r="AI838" i="24"/>
  <c r="AJ838" i="24"/>
  <c r="AK838" i="24"/>
  <c r="AE839" i="24"/>
  <c r="AF839" i="24" s="1"/>
  <c r="AG839" i="24"/>
  <c r="AH839" i="24"/>
  <c r="AI839" i="24"/>
  <c r="AJ839" i="24"/>
  <c r="AK839" i="24"/>
  <c r="AE840" i="24"/>
  <c r="AF840" i="24" s="1"/>
  <c r="AG840" i="24"/>
  <c r="AH840" i="24"/>
  <c r="AI840" i="24"/>
  <c r="AJ840" i="24"/>
  <c r="AK840" i="24"/>
  <c r="AE841" i="24"/>
  <c r="AF841" i="24" s="1"/>
  <c r="AG841" i="24"/>
  <c r="AH841" i="24"/>
  <c r="AI841" i="24"/>
  <c r="AJ841" i="24"/>
  <c r="AK841" i="24"/>
  <c r="AE842" i="24"/>
  <c r="AF842" i="24" s="1"/>
  <c r="AG842" i="24"/>
  <c r="AH842" i="24"/>
  <c r="AI842" i="24"/>
  <c r="AJ842" i="24"/>
  <c r="AK842" i="24"/>
  <c r="AE843" i="24"/>
  <c r="AF843" i="24" s="1"/>
  <c r="AG843" i="24"/>
  <c r="AH843" i="24"/>
  <c r="AI843" i="24"/>
  <c r="AJ843" i="24"/>
  <c r="AK843" i="24"/>
  <c r="AE844" i="24"/>
  <c r="AF844" i="24" s="1"/>
  <c r="AG844" i="24"/>
  <c r="AH844" i="24"/>
  <c r="AI844" i="24"/>
  <c r="AJ844" i="24"/>
  <c r="AK844" i="24"/>
  <c r="AE845" i="24"/>
  <c r="AF845" i="24" s="1"/>
  <c r="AG845" i="24"/>
  <c r="AH845" i="24"/>
  <c r="AI845" i="24"/>
  <c r="AJ845" i="24"/>
  <c r="AK845" i="24"/>
  <c r="AE846" i="24"/>
  <c r="AF846" i="24" s="1"/>
  <c r="AG846" i="24"/>
  <c r="AH846" i="24"/>
  <c r="AI846" i="24"/>
  <c r="AJ846" i="24"/>
  <c r="AK846" i="24"/>
  <c r="AE847" i="24"/>
  <c r="AF847" i="24" s="1"/>
  <c r="AG847" i="24"/>
  <c r="AH847" i="24"/>
  <c r="AI847" i="24"/>
  <c r="AJ847" i="24"/>
  <c r="AK847" i="24"/>
  <c r="AE848" i="24"/>
  <c r="AF848" i="24" s="1"/>
  <c r="AG848" i="24"/>
  <c r="AH848" i="24"/>
  <c r="AI848" i="24"/>
  <c r="AJ848" i="24"/>
  <c r="AK848" i="24"/>
  <c r="AE849" i="24"/>
  <c r="AF849" i="24" s="1"/>
  <c r="AG849" i="24"/>
  <c r="AH849" i="24"/>
  <c r="AI849" i="24"/>
  <c r="AJ849" i="24"/>
  <c r="AK849" i="24"/>
  <c r="AE850" i="24"/>
  <c r="AF850" i="24" s="1"/>
  <c r="AG850" i="24"/>
  <c r="AH850" i="24"/>
  <c r="AI850" i="24"/>
  <c r="AJ850" i="24"/>
  <c r="AK850" i="24"/>
  <c r="AE851" i="24"/>
  <c r="AF851" i="24" s="1"/>
  <c r="AG851" i="24"/>
  <c r="AH851" i="24"/>
  <c r="AI851" i="24"/>
  <c r="AJ851" i="24"/>
  <c r="AK851" i="24"/>
  <c r="AE852" i="24"/>
  <c r="AF852" i="24" s="1"/>
  <c r="AG852" i="24"/>
  <c r="AH852" i="24"/>
  <c r="AI852" i="24"/>
  <c r="AJ852" i="24"/>
  <c r="AK852" i="24"/>
  <c r="AE853" i="24"/>
  <c r="AF853" i="24" s="1"/>
  <c r="AG853" i="24"/>
  <c r="AH853" i="24"/>
  <c r="AI853" i="24"/>
  <c r="AJ853" i="24"/>
  <c r="AK853" i="24"/>
  <c r="AE854" i="24"/>
  <c r="AF854" i="24" s="1"/>
  <c r="AG854" i="24"/>
  <c r="AH854" i="24"/>
  <c r="AI854" i="24"/>
  <c r="AJ854" i="24"/>
  <c r="AK854" i="24"/>
  <c r="AE855" i="24"/>
  <c r="AF855" i="24" s="1"/>
  <c r="AG855" i="24"/>
  <c r="AH855" i="24"/>
  <c r="AI855" i="24"/>
  <c r="AJ855" i="24"/>
  <c r="AK855" i="24"/>
  <c r="AE856" i="24"/>
  <c r="AF856" i="24" s="1"/>
  <c r="AG856" i="24"/>
  <c r="AH856" i="24"/>
  <c r="AI856" i="24"/>
  <c r="AJ856" i="24"/>
  <c r="AK856" i="24"/>
  <c r="AE857" i="24"/>
  <c r="AF857" i="24" s="1"/>
  <c r="AG857" i="24"/>
  <c r="AH857" i="24"/>
  <c r="AI857" i="24"/>
  <c r="AJ857" i="24"/>
  <c r="AK857" i="24"/>
  <c r="AE858" i="24"/>
  <c r="AF858" i="24" s="1"/>
  <c r="AG858" i="24"/>
  <c r="AH858" i="24"/>
  <c r="AI858" i="24"/>
  <c r="AJ858" i="24"/>
  <c r="AK858" i="24"/>
  <c r="AE859" i="24"/>
  <c r="AF859" i="24" s="1"/>
  <c r="AG859" i="24"/>
  <c r="AH859" i="24"/>
  <c r="AI859" i="24"/>
  <c r="AJ859" i="24"/>
  <c r="AK859" i="24"/>
  <c r="AE860" i="24"/>
  <c r="AF860" i="24" s="1"/>
  <c r="AG860" i="24"/>
  <c r="AH860" i="24"/>
  <c r="AI860" i="24"/>
  <c r="AJ860" i="24"/>
  <c r="AK860" i="24"/>
  <c r="AE861" i="24"/>
  <c r="AF861" i="24" s="1"/>
  <c r="AG861" i="24"/>
  <c r="AH861" i="24"/>
  <c r="AI861" i="24"/>
  <c r="AJ861" i="24"/>
  <c r="AK861" i="24"/>
  <c r="AE862" i="24"/>
  <c r="AF862" i="24" s="1"/>
  <c r="AG862" i="24"/>
  <c r="AH862" i="24"/>
  <c r="AI862" i="24"/>
  <c r="AJ862" i="24"/>
  <c r="AK862" i="24"/>
  <c r="AE863" i="24"/>
  <c r="AF863" i="24" s="1"/>
  <c r="AG863" i="24"/>
  <c r="AH863" i="24"/>
  <c r="AI863" i="24"/>
  <c r="AJ863" i="24"/>
  <c r="AK863" i="24"/>
  <c r="AE864" i="24"/>
  <c r="AF864" i="24" s="1"/>
  <c r="AG864" i="24"/>
  <c r="AH864" i="24"/>
  <c r="AI864" i="24"/>
  <c r="AJ864" i="24"/>
  <c r="AK864" i="24"/>
  <c r="AE865" i="24"/>
  <c r="AF865" i="24" s="1"/>
  <c r="AG865" i="24"/>
  <c r="AH865" i="24"/>
  <c r="AI865" i="24"/>
  <c r="AJ865" i="24"/>
  <c r="AK865" i="24"/>
  <c r="AE866" i="24"/>
  <c r="AF866" i="24" s="1"/>
  <c r="AG866" i="24"/>
  <c r="AH866" i="24"/>
  <c r="AI866" i="24"/>
  <c r="AJ866" i="24"/>
  <c r="AK866" i="24"/>
  <c r="AE867" i="24"/>
  <c r="AF867" i="24" s="1"/>
  <c r="AG867" i="24"/>
  <c r="AH867" i="24"/>
  <c r="AI867" i="24"/>
  <c r="AJ867" i="24"/>
  <c r="AK867" i="24"/>
  <c r="AE868" i="24"/>
  <c r="AF868" i="24" s="1"/>
  <c r="AG868" i="24"/>
  <c r="AH868" i="24"/>
  <c r="AI868" i="24"/>
  <c r="AJ868" i="24"/>
  <c r="AK868" i="24"/>
  <c r="AE869" i="24"/>
  <c r="AF869" i="24" s="1"/>
  <c r="AG869" i="24"/>
  <c r="AH869" i="24"/>
  <c r="AI869" i="24"/>
  <c r="AJ869" i="24"/>
  <c r="AK869" i="24"/>
  <c r="AE870" i="24"/>
  <c r="AF870" i="24" s="1"/>
  <c r="AG870" i="24"/>
  <c r="AH870" i="24"/>
  <c r="AI870" i="24"/>
  <c r="AJ870" i="24"/>
  <c r="AK870" i="24"/>
  <c r="AE871" i="24"/>
  <c r="AF871" i="24" s="1"/>
  <c r="AG871" i="24"/>
  <c r="AH871" i="24"/>
  <c r="AI871" i="24"/>
  <c r="AJ871" i="24"/>
  <c r="AK871" i="24"/>
  <c r="AE872" i="24"/>
  <c r="AF872" i="24" s="1"/>
  <c r="AG872" i="24"/>
  <c r="AH872" i="24"/>
  <c r="AI872" i="24"/>
  <c r="AJ872" i="24"/>
  <c r="AK872" i="24"/>
  <c r="AE873" i="24"/>
  <c r="AF873" i="24" s="1"/>
  <c r="AG873" i="24"/>
  <c r="AH873" i="24"/>
  <c r="AI873" i="24"/>
  <c r="AJ873" i="24"/>
  <c r="AK873" i="24"/>
  <c r="AE874" i="24"/>
  <c r="AF874" i="24" s="1"/>
  <c r="AG874" i="24"/>
  <c r="AH874" i="24"/>
  <c r="AI874" i="24"/>
  <c r="AJ874" i="24"/>
  <c r="AK874" i="24"/>
  <c r="AE875" i="24"/>
  <c r="AF875" i="24" s="1"/>
  <c r="AG875" i="24"/>
  <c r="AH875" i="24"/>
  <c r="AI875" i="24"/>
  <c r="AJ875" i="24"/>
  <c r="AK875" i="24"/>
  <c r="AE876" i="24"/>
  <c r="AF876" i="24" s="1"/>
  <c r="AG876" i="24"/>
  <c r="AH876" i="24"/>
  <c r="AI876" i="24"/>
  <c r="AJ876" i="24"/>
  <c r="AK876" i="24"/>
  <c r="AE877" i="24"/>
  <c r="AF877" i="24" s="1"/>
  <c r="AG877" i="24"/>
  <c r="AH877" i="24"/>
  <c r="AI877" i="24"/>
  <c r="AJ877" i="24"/>
  <c r="AK877" i="24"/>
  <c r="AE878" i="24"/>
  <c r="AF878" i="24" s="1"/>
  <c r="AG878" i="24"/>
  <c r="AH878" i="24"/>
  <c r="AI878" i="24"/>
  <c r="AJ878" i="24"/>
  <c r="AK878" i="24"/>
  <c r="AE879" i="24"/>
  <c r="AF879" i="24" s="1"/>
  <c r="AG879" i="24"/>
  <c r="AH879" i="24"/>
  <c r="AI879" i="24"/>
  <c r="AJ879" i="24"/>
  <c r="AK879" i="24"/>
  <c r="AE880" i="24"/>
  <c r="AF880" i="24" s="1"/>
  <c r="AG880" i="24"/>
  <c r="AH880" i="24"/>
  <c r="AI880" i="24"/>
  <c r="AJ880" i="24"/>
  <c r="AK880" i="24"/>
  <c r="AE881" i="24"/>
  <c r="AF881" i="24" s="1"/>
  <c r="AG881" i="24"/>
  <c r="AH881" i="24"/>
  <c r="AI881" i="24"/>
  <c r="AJ881" i="24"/>
  <c r="AK881" i="24"/>
  <c r="AE882" i="24"/>
  <c r="AF882" i="24" s="1"/>
  <c r="AG882" i="24"/>
  <c r="AH882" i="24"/>
  <c r="AI882" i="24"/>
  <c r="AJ882" i="24"/>
  <c r="AK882" i="24"/>
  <c r="AE883" i="24"/>
  <c r="AF883" i="24" s="1"/>
  <c r="AG883" i="24"/>
  <c r="AH883" i="24"/>
  <c r="AI883" i="24"/>
  <c r="AJ883" i="24"/>
  <c r="AK883" i="24"/>
  <c r="AE884" i="24"/>
  <c r="AF884" i="24" s="1"/>
  <c r="AG884" i="24"/>
  <c r="AH884" i="24"/>
  <c r="AI884" i="24"/>
  <c r="AJ884" i="24"/>
  <c r="AK884" i="24"/>
  <c r="AE885" i="24"/>
  <c r="AF885" i="24" s="1"/>
  <c r="AG885" i="24"/>
  <c r="AH885" i="24"/>
  <c r="AI885" i="24"/>
  <c r="AJ885" i="24"/>
  <c r="AK885" i="24"/>
  <c r="AE886" i="24"/>
  <c r="AF886" i="24" s="1"/>
  <c r="AG886" i="24"/>
  <c r="AH886" i="24"/>
  <c r="AI886" i="24"/>
  <c r="AJ886" i="24"/>
  <c r="AK886" i="24"/>
  <c r="AE887" i="24"/>
  <c r="AF887" i="24" s="1"/>
  <c r="AG887" i="24"/>
  <c r="AH887" i="24"/>
  <c r="AI887" i="24"/>
  <c r="AJ887" i="24"/>
  <c r="AK887" i="24"/>
  <c r="AE888" i="24"/>
  <c r="AF888" i="24" s="1"/>
  <c r="AG888" i="24"/>
  <c r="AH888" i="24"/>
  <c r="AI888" i="24"/>
  <c r="AJ888" i="24"/>
  <c r="AK888" i="24"/>
  <c r="AE889" i="24"/>
  <c r="AF889" i="24" s="1"/>
  <c r="AG889" i="24"/>
  <c r="AH889" i="24"/>
  <c r="AI889" i="24"/>
  <c r="AJ889" i="24"/>
  <c r="AK889" i="24"/>
  <c r="AE890" i="24"/>
  <c r="AF890" i="24" s="1"/>
  <c r="AG890" i="24"/>
  <c r="AH890" i="24"/>
  <c r="AI890" i="24"/>
  <c r="AJ890" i="24"/>
  <c r="AK890" i="24"/>
  <c r="AE891" i="24"/>
  <c r="AF891" i="24" s="1"/>
  <c r="AG891" i="24"/>
  <c r="AH891" i="24"/>
  <c r="AI891" i="24"/>
  <c r="AJ891" i="24"/>
  <c r="AK891" i="24"/>
  <c r="AE892" i="24"/>
  <c r="AF892" i="24" s="1"/>
  <c r="AG892" i="24"/>
  <c r="AH892" i="24"/>
  <c r="AI892" i="24"/>
  <c r="AJ892" i="24"/>
  <c r="AK892" i="24"/>
  <c r="AE893" i="24"/>
  <c r="AF893" i="24" s="1"/>
  <c r="AG893" i="24"/>
  <c r="AH893" i="24"/>
  <c r="AI893" i="24"/>
  <c r="AJ893" i="24"/>
  <c r="AK893" i="24"/>
  <c r="AE894" i="24"/>
  <c r="AF894" i="24" s="1"/>
  <c r="AG894" i="24"/>
  <c r="AH894" i="24"/>
  <c r="AI894" i="24"/>
  <c r="AJ894" i="24"/>
  <c r="AK894" i="24"/>
  <c r="AE895" i="24"/>
  <c r="AF895" i="24" s="1"/>
  <c r="AG895" i="24"/>
  <c r="AH895" i="24"/>
  <c r="AI895" i="24"/>
  <c r="AJ895" i="24"/>
  <c r="AK895" i="24"/>
  <c r="AE896" i="24"/>
  <c r="AF896" i="24" s="1"/>
  <c r="AG896" i="24"/>
  <c r="AH896" i="24"/>
  <c r="AI896" i="24"/>
  <c r="AJ896" i="24"/>
  <c r="AK896" i="24"/>
  <c r="AE897" i="24"/>
  <c r="AF897" i="24" s="1"/>
  <c r="AG897" i="24"/>
  <c r="AH897" i="24"/>
  <c r="AI897" i="24"/>
  <c r="AJ897" i="24"/>
  <c r="AK897" i="24"/>
  <c r="AE898" i="24"/>
  <c r="AF898" i="24" s="1"/>
  <c r="AG898" i="24"/>
  <c r="AH898" i="24"/>
  <c r="AI898" i="24"/>
  <c r="AJ898" i="24"/>
  <c r="AK898" i="24"/>
  <c r="AE899" i="24"/>
  <c r="AF899" i="24" s="1"/>
  <c r="AG899" i="24"/>
  <c r="AH899" i="24"/>
  <c r="AI899" i="24"/>
  <c r="AJ899" i="24"/>
  <c r="AK899" i="24"/>
  <c r="AE900" i="24"/>
  <c r="AF900" i="24" s="1"/>
  <c r="AG900" i="24"/>
  <c r="AH900" i="24"/>
  <c r="AI900" i="24"/>
  <c r="AJ900" i="24"/>
  <c r="AK900" i="24"/>
  <c r="AE901" i="24"/>
  <c r="AF901" i="24" s="1"/>
  <c r="AG901" i="24"/>
  <c r="AH901" i="24"/>
  <c r="AI901" i="24"/>
  <c r="AJ901" i="24"/>
  <c r="AK901" i="24"/>
  <c r="AE902" i="24"/>
  <c r="AF902" i="24" s="1"/>
  <c r="AG902" i="24"/>
  <c r="AH902" i="24"/>
  <c r="AI902" i="24"/>
  <c r="AJ902" i="24"/>
  <c r="AK902" i="24"/>
  <c r="AE903" i="24"/>
  <c r="AF903" i="24" s="1"/>
  <c r="AG903" i="24"/>
  <c r="AH903" i="24"/>
  <c r="AI903" i="24"/>
  <c r="AJ903" i="24"/>
  <c r="AK903" i="24"/>
  <c r="AE904" i="24"/>
  <c r="AF904" i="24" s="1"/>
  <c r="AG904" i="24"/>
  <c r="AH904" i="24"/>
  <c r="AI904" i="24"/>
  <c r="AJ904" i="24"/>
  <c r="AK904" i="24"/>
  <c r="AE905" i="24"/>
  <c r="AF905" i="24" s="1"/>
  <c r="AG905" i="24"/>
  <c r="AH905" i="24"/>
  <c r="AI905" i="24"/>
  <c r="AJ905" i="24"/>
  <c r="AK905" i="24"/>
  <c r="AE906" i="24"/>
  <c r="AF906" i="24" s="1"/>
  <c r="AG906" i="24"/>
  <c r="AH906" i="24"/>
  <c r="AI906" i="24"/>
  <c r="AJ906" i="24"/>
  <c r="AK906" i="24"/>
  <c r="AE907" i="24"/>
  <c r="AF907" i="24" s="1"/>
  <c r="AG907" i="24"/>
  <c r="AH907" i="24"/>
  <c r="AI907" i="24"/>
  <c r="AJ907" i="24"/>
  <c r="AK907" i="24"/>
  <c r="AE908" i="24"/>
  <c r="AF908" i="24" s="1"/>
  <c r="AG908" i="24"/>
  <c r="AH908" i="24"/>
  <c r="AI908" i="24"/>
  <c r="AJ908" i="24"/>
  <c r="AK908" i="24"/>
  <c r="AE909" i="24"/>
  <c r="AF909" i="24" s="1"/>
  <c r="AG909" i="24"/>
  <c r="AH909" i="24"/>
  <c r="AI909" i="24"/>
  <c r="AJ909" i="24"/>
  <c r="AK909" i="24"/>
  <c r="AE910" i="24"/>
  <c r="AF910" i="24" s="1"/>
  <c r="AG910" i="24"/>
  <c r="AH910" i="24"/>
  <c r="AI910" i="24"/>
  <c r="AJ910" i="24"/>
  <c r="AK910" i="24"/>
  <c r="AE911" i="24"/>
  <c r="AF911" i="24" s="1"/>
  <c r="AG911" i="24"/>
  <c r="AH911" i="24"/>
  <c r="AI911" i="24"/>
  <c r="AJ911" i="24"/>
  <c r="AK911" i="24"/>
  <c r="AE912" i="24"/>
  <c r="AF912" i="24" s="1"/>
  <c r="AG912" i="24"/>
  <c r="AH912" i="24"/>
  <c r="AI912" i="24"/>
  <c r="AJ912" i="24"/>
  <c r="AK912" i="24"/>
  <c r="AE913" i="24"/>
  <c r="AF913" i="24" s="1"/>
  <c r="AG913" i="24"/>
  <c r="AH913" i="24"/>
  <c r="AI913" i="24"/>
  <c r="AJ913" i="24"/>
  <c r="AK913" i="24"/>
  <c r="AE914" i="24"/>
  <c r="AF914" i="24" s="1"/>
  <c r="AG914" i="24"/>
  <c r="AH914" i="24"/>
  <c r="AI914" i="24"/>
  <c r="AJ914" i="24"/>
  <c r="AK914" i="24"/>
  <c r="AE915" i="24"/>
  <c r="AF915" i="24" s="1"/>
  <c r="AG915" i="24"/>
  <c r="AH915" i="24"/>
  <c r="AI915" i="24"/>
  <c r="AJ915" i="24"/>
  <c r="AK915" i="24"/>
  <c r="AE916" i="24"/>
  <c r="AF916" i="24" s="1"/>
  <c r="AG916" i="24"/>
  <c r="AH916" i="24"/>
  <c r="AI916" i="24"/>
  <c r="AJ916" i="24"/>
  <c r="AK916" i="24"/>
  <c r="AE917" i="24"/>
  <c r="AF917" i="24" s="1"/>
  <c r="AG917" i="24"/>
  <c r="AH917" i="24"/>
  <c r="AI917" i="24"/>
  <c r="AJ917" i="24"/>
  <c r="AK917" i="24"/>
  <c r="AE918" i="24"/>
  <c r="AF918" i="24" s="1"/>
  <c r="AG918" i="24"/>
  <c r="AH918" i="24"/>
  <c r="AI918" i="24"/>
  <c r="AJ918" i="24"/>
  <c r="AK918" i="24"/>
  <c r="AE919" i="24"/>
  <c r="AF919" i="24" s="1"/>
  <c r="AG919" i="24"/>
  <c r="AH919" i="24"/>
  <c r="AI919" i="24"/>
  <c r="AJ919" i="24"/>
  <c r="AK919" i="24"/>
  <c r="AE920" i="24"/>
  <c r="AF920" i="24" s="1"/>
  <c r="AG920" i="24"/>
  <c r="AH920" i="24"/>
  <c r="AI920" i="24"/>
  <c r="AJ920" i="24"/>
  <c r="AK920" i="24"/>
  <c r="AE921" i="24"/>
  <c r="AF921" i="24" s="1"/>
  <c r="AG921" i="24"/>
  <c r="AH921" i="24"/>
  <c r="AI921" i="24"/>
  <c r="AJ921" i="24"/>
  <c r="AK921" i="24"/>
  <c r="AE922" i="24"/>
  <c r="AF922" i="24" s="1"/>
  <c r="AG922" i="24"/>
  <c r="AH922" i="24"/>
  <c r="AI922" i="24"/>
  <c r="AJ922" i="24"/>
  <c r="AK922" i="24"/>
  <c r="AE923" i="24"/>
  <c r="AF923" i="24" s="1"/>
  <c r="AG923" i="24"/>
  <c r="AH923" i="24"/>
  <c r="AI923" i="24"/>
  <c r="AJ923" i="24"/>
  <c r="AK923" i="24"/>
  <c r="AE924" i="24"/>
  <c r="AF924" i="24" s="1"/>
  <c r="AG924" i="24"/>
  <c r="AH924" i="24"/>
  <c r="AI924" i="24"/>
  <c r="AJ924" i="24"/>
  <c r="AK924" i="24"/>
  <c r="AE925" i="24"/>
  <c r="AF925" i="24" s="1"/>
  <c r="AG925" i="24"/>
  <c r="AH925" i="24"/>
  <c r="AI925" i="24"/>
  <c r="AJ925" i="24"/>
  <c r="AK925" i="24"/>
  <c r="AE926" i="24"/>
  <c r="AF926" i="24" s="1"/>
  <c r="AG926" i="24"/>
  <c r="AH926" i="24"/>
  <c r="AI926" i="24"/>
  <c r="AJ926" i="24"/>
  <c r="AK926" i="24"/>
  <c r="AE927" i="24"/>
  <c r="AF927" i="24" s="1"/>
  <c r="AG927" i="24"/>
  <c r="AH927" i="24"/>
  <c r="AI927" i="24"/>
  <c r="AJ927" i="24"/>
  <c r="AK927" i="24"/>
  <c r="AE928" i="24"/>
  <c r="AF928" i="24" s="1"/>
  <c r="AG928" i="24"/>
  <c r="AH928" i="24"/>
  <c r="AI928" i="24"/>
  <c r="AJ928" i="24"/>
  <c r="AK928" i="24"/>
  <c r="AE929" i="24"/>
  <c r="AF929" i="24" s="1"/>
  <c r="AG929" i="24"/>
  <c r="AH929" i="24"/>
  <c r="AI929" i="24"/>
  <c r="AJ929" i="24"/>
  <c r="AK929" i="24"/>
  <c r="AE930" i="24"/>
  <c r="AF930" i="24" s="1"/>
  <c r="AG930" i="24"/>
  <c r="AH930" i="24"/>
  <c r="AI930" i="24"/>
  <c r="AJ930" i="24"/>
  <c r="AK930" i="24"/>
  <c r="AE931" i="24"/>
  <c r="AF931" i="24" s="1"/>
  <c r="AG931" i="24"/>
  <c r="AH931" i="24"/>
  <c r="AI931" i="24"/>
  <c r="AJ931" i="24"/>
  <c r="AK931" i="24"/>
  <c r="AE932" i="24"/>
  <c r="AF932" i="24" s="1"/>
  <c r="AG932" i="24"/>
  <c r="AH932" i="24"/>
  <c r="AI932" i="24"/>
  <c r="AJ932" i="24"/>
  <c r="AK932" i="24"/>
  <c r="AE933" i="24"/>
  <c r="AF933" i="24" s="1"/>
  <c r="AG933" i="24"/>
  <c r="AH933" i="24"/>
  <c r="AI933" i="24"/>
  <c r="AJ933" i="24"/>
  <c r="AK933" i="24"/>
  <c r="AE934" i="24"/>
  <c r="AF934" i="24" s="1"/>
  <c r="AG934" i="24"/>
  <c r="AH934" i="24"/>
  <c r="AI934" i="24"/>
  <c r="AJ934" i="24"/>
  <c r="AK934" i="24"/>
  <c r="AE935" i="24"/>
  <c r="AF935" i="24" s="1"/>
  <c r="AG935" i="24"/>
  <c r="AH935" i="24"/>
  <c r="AI935" i="24"/>
  <c r="AJ935" i="24"/>
  <c r="AK935" i="24"/>
  <c r="AE936" i="24"/>
  <c r="AF936" i="24" s="1"/>
  <c r="AG936" i="24"/>
  <c r="AH936" i="24"/>
  <c r="AI936" i="24"/>
  <c r="AJ936" i="24"/>
  <c r="AK936" i="24"/>
  <c r="AE937" i="24"/>
  <c r="AF937" i="24" s="1"/>
  <c r="AG937" i="24"/>
  <c r="AH937" i="24"/>
  <c r="AI937" i="24"/>
  <c r="AJ937" i="24"/>
  <c r="AK937" i="24"/>
  <c r="AE938" i="24"/>
  <c r="AF938" i="24" s="1"/>
  <c r="AG938" i="24"/>
  <c r="AH938" i="24"/>
  <c r="AI938" i="24"/>
  <c r="AJ938" i="24"/>
  <c r="AK938" i="24"/>
  <c r="AE939" i="24"/>
  <c r="AF939" i="24" s="1"/>
  <c r="AG939" i="24"/>
  <c r="AH939" i="24"/>
  <c r="AI939" i="24"/>
  <c r="AJ939" i="24"/>
  <c r="AK939" i="24"/>
  <c r="AE940" i="24"/>
  <c r="AF940" i="24" s="1"/>
  <c r="AG940" i="24"/>
  <c r="AH940" i="24"/>
  <c r="AI940" i="24"/>
  <c r="AJ940" i="24"/>
  <c r="AK940" i="24"/>
  <c r="AE941" i="24"/>
  <c r="AF941" i="24" s="1"/>
  <c r="AG941" i="24"/>
  <c r="AH941" i="24"/>
  <c r="AI941" i="24"/>
  <c r="AJ941" i="24"/>
  <c r="AK941" i="24"/>
  <c r="AE942" i="24"/>
  <c r="AF942" i="24" s="1"/>
  <c r="AG942" i="24"/>
  <c r="AH942" i="24"/>
  <c r="AI942" i="24"/>
  <c r="AJ942" i="24"/>
  <c r="AK942" i="24"/>
  <c r="AE943" i="24"/>
  <c r="AF943" i="24" s="1"/>
  <c r="AG943" i="24"/>
  <c r="AH943" i="24"/>
  <c r="AI943" i="24"/>
  <c r="AJ943" i="24"/>
  <c r="AK943" i="24"/>
  <c r="AE944" i="24"/>
  <c r="AF944" i="24" s="1"/>
  <c r="AG944" i="24"/>
  <c r="AH944" i="24"/>
  <c r="AI944" i="24"/>
  <c r="AJ944" i="24"/>
  <c r="AK944" i="24"/>
  <c r="AE945" i="24"/>
  <c r="AF945" i="24" s="1"/>
  <c r="AG945" i="24"/>
  <c r="AH945" i="24"/>
  <c r="AI945" i="24"/>
  <c r="AJ945" i="24"/>
  <c r="AK945" i="24"/>
  <c r="AE946" i="24"/>
  <c r="AF946" i="24" s="1"/>
  <c r="AG946" i="24"/>
  <c r="AH946" i="24"/>
  <c r="AI946" i="24"/>
  <c r="AJ946" i="24"/>
  <c r="AK946" i="24"/>
  <c r="AE947" i="24"/>
  <c r="AF947" i="24" s="1"/>
  <c r="AG947" i="24"/>
  <c r="AH947" i="24"/>
  <c r="AI947" i="24"/>
  <c r="AJ947" i="24"/>
  <c r="AK947" i="24"/>
  <c r="AE948" i="24"/>
  <c r="AF948" i="24" s="1"/>
  <c r="AG948" i="24"/>
  <c r="AH948" i="24"/>
  <c r="AI948" i="24"/>
  <c r="AJ948" i="24"/>
  <c r="AK948" i="24"/>
  <c r="AE949" i="24"/>
  <c r="AF949" i="24" s="1"/>
  <c r="AG949" i="24"/>
  <c r="AH949" i="24"/>
  <c r="AI949" i="24"/>
  <c r="AJ949" i="24"/>
  <c r="AK949" i="24"/>
  <c r="AE950" i="24"/>
  <c r="AF950" i="24" s="1"/>
  <c r="AG950" i="24"/>
  <c r="AH950" i="24"/>
  <c r="AI950" i="24"/>
  <c r="AJ950" i="24"/>
  <c r="AK950" i="24"/>
  <c r="AE951" i="24"/>
  <c r="AF951" i="24" s="1"/>
  <c r="AG951" i="24"/>
  <c r="AH951" i="24"/>
  <c r="AI951" i="24"/>
  <c r="AJ951" i="24"/>
  <c r="AK951" i="24"/>
  <c r="AE952" i="24"/>
  <c r="AF952" i="24" s="1"/>
  <c r="AG952" i="24"/>
  <c r="AH952" i="24"/>
  <c r="AI952" i="24"/>
  <c r="AJ952" i="24"/>
  <c r="AK952" i="24"/>
  <c r="AE953" i="24"/>
  <c r="AF953" i="24" s="1"/>
  <c r="AG953" i="24"/>
  <c r="AH953" i="24"/>
  <c r="AI953" i="24"/>
  <c r="AJ953" i="24"/>
  <c r="AK953" i="24"/>
  <c r="AE954" i="24"/>
  <c r="AF954" i="24" s="1"/>
  <c r="AG954" i="24"/>
  <c r="AH954" i="24"/>
  <c r="AI954" i="24"/>
  <c r="AJ954" i="24"/>
  <c r="AK954" i="24"/>
  <c r="AE955" i="24"/>
  <c r="AF955" i="24" s="1"/>
  <c r="AG955" i="24"/>
  <c r="AH955" i="24"/>
  <c r="AI955" i="24"/>
  <c r="AJ955" i="24"/>
  <c r="AK955" i="24"/>
  <c r="AE956" i="24"/>
  <c r="AF956" i="24" s="1"/>
  <c r="AG956" i="24"/>
  <c r="AH956" i="24"/>
  <c r="AI956" i="24"/>
  <c r="AJ956" i="24"/>
  <c r="AK956" i="24"/>
  <c r="AE957" i="24"/>
  <c r="AF957" i="24" s="1"/>
  <c r="AG957" i="24"/>
  <c r="AH957" i="24"/>
  <c r="AI957" i="24"/>
  <c r="AJ957" i="24"/>
  <c r="AK957" i="24"/>
  <c r="AE958" i="24"/>
  <c r="AF958" i="24" s="1"/>
  <c r="AG958" i="24"/>
  <c r="AH958" i="24"/>
  <c r="AI958" i="24"/>
  <c r="AJ958" i="24"/>
  <c r="AK958" i="24"/>
  <c r="AE959" i="24"/>
  <c r="AF959" i="24" s="1"/>
  <c r="AG959" i="24"/>
  <c r="AH959" i="24"/>
  <c r="AI959" i="24"/>
  <c r="AJ959" i="24"/>
  <c r="AK959" i="24"/>
  <c r="AE960" i="24"/>
  <c r="AF960" i="24" s="1"/>
  <c r="AG960" i="24"/>
  <c r="AH960" i="24"/>
  <c r="AI960" i="24"/>
  <c r="AJ960" i="24"/>
  <c r="AK960" i="24"/>
  <c r="AE961" i="24"/>
  <c r="AF961" i="24" s="1"/>
  <c r="AG961" i="24"/>
  <c r="AH961" i="24"/>
  <c r="AI961" i="24"/>
  <c r="AJ961" i="24"/>
  <c r="AK961" i="24"/>
  <c r="AE962" i="24"/>
  <c r="AF962" i="24" s="1"/>
  <c r="AG962" i="24"/>
  <c r="AH962" i="24"/>
  <c r="AI962" i="24"/>
  <c r="AJ962" i="24"/>
  <c r="AK962" i="24"/>
  <c r="AE963" i="24"/>
  <c r="AF963" i="24" s="1"/>
  <c r="AG963" i="24"/>
  <c r="AH963" i="24"/>
  <c r="AI963" i="24"/>
  <c r="AJ963" i="24"/>
  <c r="AK963" i="24"/>
  <c r="AE964" i="24"/>
  <c r="AF964" i="24" s="1"/>
  <c r="AG964" i="24"/>
  <c r="AH964" i="24"/>
  <c r="AI964" i="24"/>
  <c r="AJ964" i="24"/>
  <c r="AK964" i="24"/>
  <c r="AE965" i="24"/>
  <c r="AF965" i="24" s="1"/>
  <c r="AG965" i="24"/>
  <c r="AH965" i="24"/>
  <c r="AI965" i="24"/>
  <c r="AJ965" i="24"/>
  <c r="AK965" i="24"/>
  <c r="AE966" i="24"/>
  <c r="AF966" i="24" s="1"/>
  <c r="AG966" i="24"/>
  <c r="AH966" i="24"/>
  <c r="AI966" i="24"/>
  <c r="AJ966" i="24"/>
  <c r="AK966" i="24"/>
  <c r="AE967" i="24"/>
  <c r="AF967" i="24" s="1"/>
  <c r="AG967" i="24"/>
  <c r="AH967" i="24"/>
  <c r="AI967" i="24"/>
  <c r="AJ967" i="24"/>
  <c r="AK967" i="24"/>
  <c r="AE968" i="24"/>
  <c r="AF968" i="24" s="1"/>
  <c r="AG968" i="24"/>
  <c r="AH968" i="24"/>
  <c r="AI968" i="24"/>
  <c r="AJ968" i="24"/>
  <c r="AK968" i="24"/>
  <c r="AE969" i="24"/>
  <c r="AF969" i="24" s="1"/>
  <c r="AG969" i="24"/>
  <c r="AH969" i="24"/>
  <c r="AI969" i="24"/>
  <c r="AJ969" i="24"/>
  <c r="AK969" i="24"/>
  <c r="AE970" i="24"/>
  <c r="AF970" i="24" s="1"/>
  <c r="AG970" i="24"/>
  <c r="AH970" i="24"/>
  <c r="AI970" i="24"/>
  <c r="AJ970" i="24"/>
  <c r="AK970" i="24"/>
  <c r="AE971" i="24"/>
  <c r="AF971" i="24" s="1"/>
  <c r="AG971" i="24"/>
  <c r="AH971" i="24"/>
  <c r="AI971" i="24"/>
  <c r="AJ971" i="24"/>
  <c r="AK971" i="24"/>
  <c r="AE972" i="24"/>
  <c r="AF972" i="24" s="1"/>
  <c r="AG972" i="24"/>
  <c r="AH972" i="24"/>
  <c r="AI972" i="24"/>
  <c r="AJ972" i="24"/>
  <c r="AK972" i="24"/>
  <c r="AE973" i="24"/>
  <c r="AF973" i="24" s="1"/>
  <c r="AG973" i="24"/>
  <c r="AH973" i="24"/>
  <c r="AI973" i="24"/>
  <c r="AJ973" i="24"/>
  <c r="AK973" i="24"/>
  <c r="AE974" i="24"/>
  <c r="AF974" i="24" s="1"/>
  <c r="AG974" i="24"/>
  <c r="AH974" i="24"/>
  <c r="AI974" i="24"/>
  <c r="AJ974" i="24"/>
  <c r="AK974" i="24"/>
  <c r="AE975" i="24"/>
  <c r="AF975" i="24" s="1"/>
  <c r="AG975" i="24"/>
  <c r="AH975" i="24"/>
  <c r="AI975" i="24"/>
  <c r="AJ975" i="24"/>
  <c r="AK975" i="24"/>
  <c r="AE976" i="24"/>
  <c r="AF976" i="24" s="1"/>
  <c r="AG976" i="24"/>
  <c r="AH976" i="24"/>
  <c r="AI976" i="24"/>
  <c r="AJ976" i="24"/>
  <c r="AK976" i="24"/>
  <c r="AE977" i="24"/>
  <c r="AF977" i="24" s="1"/>
  <c r="AG977" i="24"/>
  <c r="AH977" i="24"/>
  <c r="AI977" i="24"/>
  <c r="AJ977" i="24"/>
  <c r="AK977" i="24"/>
  <c r="AE978" i="24"/>
  <c r="AF978" i="24" s="1"/>
  <c r="AG978" i="24"/>
  <c r="AH978" i="24"/>
  <c r="AI978" i="24"/>
  <c r="AJ978" i="24"/>
  <c r="AK978" i="24"/>
  <c r="AE979" i="24"/>
  <c r="AF979" i="24" s="1"/>
  <c r="AG979" i="24"/>
  <c r="AH979" i="24"/>
  <c r="AI979" i="24"/>
  <c r="AJ979" i="24"/>
  <c r="AK979" i="24"/>
  <c r="AE980" i="24"/>
  <c r="AF980" i="24" s="1"/>
  <c r="AG980" i="24"/>
  <c r="AH980" i="24"/>
  <c r="AI980" i="24"/>
  <c r="AJ980" i="24"/>
  <c r="AK980" i="24"/>
  <c r="AE981" i="24"/>
  <c r="AF981" i="24" s="1"/>
  <c r="AG981" i="24"/>
  <c r="AH981" i="24"/>
  <c r="AI981" i="24"/>
  <c r="AJ981" i="24"/>
  <c r="AK981" i="24"/>
  <c r="AE982" i="24"/>
  <c r="AF982" i="24" s="1"/>
  <c r="AG982" i="24"/>
  <c r="AH982" i="24"/>
  <c r="AI982" i="24"/>
  <c r="AJ982" i="24"/>
  <c r="AK982" i="24"/>
  <c r="AE983" i="24"/>
  <c r="AF983" i="24" s="1"/>
  <c r="AG983" i="24"/>
  <c r="AH983" i="24"/>
  <c r="AI983" i="24"/>
  <c r="AJ983" i="24"/>
  <c r="AK983" i="24"/>
  <c r="AE984" i="24"/>
  <c r="AF984" i="24" s="1"/>
  <c r="AG984" i="24"/>
  <c r="AH984" i="24"/>
  <c r="AI984" i="24"/>
  <c r="AJ984" i="24"/>
  <c r="AK984" i="24"/>
  <c r="AE985" i="24"/>
  <c r="AF985" i="24" s="1"/>
  <c r="AG985" i="24"/>
  <c r="AH985" i="24"/>
  <c r="AI985" i="24"/>
  <c r="AJ985" i="24"/>
  <c r="AK985" i="24"/>
  <c r="AE986" i="24"/>
  <c r="AF986" i="24" s="1"/>
  <c r="AG986" i="24"/>
  <c r="AH986" i="24"/>
  <c r="AI986" i="24"/>
  <c r="AJ986" i="24"/>
  <c r="AK986" i="24"/>
  <c r="AE987" i="24"/>
  <c r="AF987" i="24" s="1"/>
  <c r="AG987" i="24"/>
  <c r="AH987" i="24"/>
  <c r="AI987" i="24"/>
  <c r="AJ987" i="24"/>
  <c r="AK987" i="24"/>
  <c r="AE988" i="24"/>
  <c r="AF988" i="24" s="1"/>
  <c r="AG988" i="24"/>
  <c r="AH988" i="24"/>
  <c r="AI988" i="24"/>
  <c r="AJ988" i="24"/>
  <c r="AK988" i="24"/>
  <c r="AE989" i="24"/>
  <c r="AF989" i="24" s="1"/>
  <c r="AG989" i="24"/>
  <c r="AH989" i="24"/>
  <c r="AI989" i="24"/>
  <c r="AJ989" i="24"/>
  <c r="AK989" i="24"/>
  <c r="AE990" i="24"/>
  <c r="AF990" i="24" s="1"/>
  <c r="AG990" i="24"/>
  <c r="AH990" i="24"/>
  <c r="AI990" i="24"/>
  <c r="AJ990" i="24"/>
  <c r="AK990" i="24"/>
  <c r="AE991" i="24"/>
  <c r="AF991" i="24" s="1"/>
  <c r="AG991" i="24"/>
  <c r="AH991" i="24"/>
  <c r="AI991" i="24"/>
  <c r="AJ991" i="24"/>
  <c r="AK991" i="24"/>
  <c r="AE992" i="24"/>
  <c r="AF992" i="24" s="1"/>
  <c r="AG992" i="24"/>
  <c r="AH992" i="24"/>
  <c r="AI992" i="24"/>
  <c r="AJ992" i="24"/>
  <c r="AK992" i="24"/>
  <c r="AE993" i="24"/>
  <c r="AF993" i="24" s="1"/>
  <c r="AG993" i="24"/>
  <c r="AH993" i="24"/>
  <c r="AI993" i="24"/>
  <c r="AJ993" i="24"/>
  <c r="AK993" i="24"/>
  <c r="AE994" i="24"/>
  <c r="AF994" i="24" s="1"/>
  <c r="AG994" i="24"/>
  <c r="AH994" i="24"/>
  <c r="AI994" i="24"/>
  <c r="AJ994" i="24"/>
  <c r="AK994" i="24"/>
  <c r="AE995" i="24"/>
  <c r="AF995" i="24"/>
  <c r="AG995" i="24"/>
  <c r="AH995" i="24"/>
  <c r="AI995" i="24"/>
  <c r="AJ995" i="24"/>
  <c r="AK995" i="24"/>
  <c r="AE996" i="24"/>
  <c r="AF996" i="24" s="1"/>
  <c r="AG996" i="24"/>
  <c r="AH996" i="24"/>
  <c r="AI996" i="24"/>
  <c r="AJ996" i="24"/>
  <c r="AK996" i="24"/>
  <c r="AE997" i="24"/>
  <c r="AF997" i="24" s="1"/>
  <c r="AG997" i="24"/>
  <c r="AH997" i="24"/>
  <c r="AI997" i="24"/>
  <c r="AJ997" i="24"/>
  <c r="AK997" i="24"/>
  <c r="AE998" i="24"/>
  <c r="AF998" i="24" s="1"/>
  <c r="AG998" i="24"/>
  <c r="AH998" i="24"/>
  <c r="AI998" i="24"/>
  <c r="AJ998" i="24"/>
  <c r="AK998" i="24"/>
  <c r="AE999" i="24"/>
  <c r="AF999" i="24" s="1"/>
  <c r="AG999" i="24"/>
  <c r="AH999" i="24"/>
  <c r="AI999" i="24"/>
  <c r="AJ999" i="24"/>
  <c r="AK999" i="24"/>
  <c r="AE1000" i="24"/>
  <c r="AF1000" i="24" s="1"/>
  <c r="AG1000" i="24"/>
  <c r="AH1000" i="24"/>
  <c r="AI1000" i="24"/>
  <c r="AJ1000" i="24"/>
  <c r="AK1000" i="24"/>
  <c r="AE1001" i="24"/>
  <c r="AF1001" i="24" s="1"/>
  <c r="AG1001" i="24"/>
  <c r="AH1001" i="24"/>
  <c r="AI1001" i="24"/>
  <c r="AJ1001" i="24"/>
  <c r="AK1001" i="24"/>
  <c r="AE1002" i="24"/>
  <c r="AF1002" i="24" s="1"/>
  <c r="AG1002" i="24"/>
  <c r="AH1002" i="24"/>
  <c r="AI1002" i="24"/>
  <c r="AJ1002" i="24"/>
  <c r="AK1002" i="24"/>
  <c r="AE1003" i="24"/>
  <c r="AF1003" i="24" s="1"/>
  <c r="AG1003" i="24"/>
  <c r="AH1003" i="24"/>
  <c r="AI1003" i="24"/>
  <c r="AJ1003" i="24"/>
  <c r="AK1003" i="24"/>
  <c r="AE1004" i="24"/>
  <c r="AF1004" i="24" s="1"/>
  <c r="AG1004" i="24"/>
  <c r="AH1004" i="24"/>
  <c r="AI1004" i="24"/>
  <c r="AJ1004" i="24"/>
  <c r="AK1004" i="24"/>
  <c r="AE1005" i="24"/>
  <c r="AF1005" i="24" s="1"/>
  <c r="AG1005" i="24"/>
  <c r="AH1005" i="24"/>
  <c r="AI1005" i="24"/>
  <c r="AJ1005" i="24"/>
  <c r="AK1005" i="24"/>
  <c r="AE1006" i="24"/>
  <c r="AF1006" i="24" s="1"/>
  <c r="AG1006" i="24"/>
  <c r="AH1006" i="24"/>
  <c r="AI1006" i="24"/>
  <c r="AJ1006" i="24"/>
  <c r="AK1006" i="24"/>
  <c r="AE1007" i="24"/>
  <c r="AF1007" i="24" s="1"/>
  <c r="AG1007" i="24"/>
  <c r="AH1007" i="24"/>
  <c r="AI1007" i="24"/>
  <c r="AJ1007" i="24"/>
  <c r="AK1007" i="24"/>
  <c r="AE1008" i="24"/>
  <c r="AF1008" i="24" s="1"/>
  <c r="AG1008" i="24"/>
  <c r="AH1008" i="24"/>
  <c r="AI1008" i="24"/>
  <c r="AJ1008" i="24"/>
  <c r="AK1008" i="24"/>
  <c r="AE1009" i="24"/>
  <c r="AF1009" i="24" s="1"/>
  <c r="AG1009" i="24"/>
  <c r="AH1009" i="24"/>
  <c r="AI1009" i="24"/>
  <c r="AJ1009" i="24"/>
  <c r="AK1009" i="24"/>
  <c r="AE1010" i="24"/>
  <c r="AF1010" i="24" s="1"/>
  <c r="AG1010" i="24"/>
  <c r="AH1010" i="24"/>
  <c r="AI1010" i="24"/>
  <c r="AJ1010" i="24"/>
  <c r="AK1010" i="24"/>
  <c r="AE1011" i="24"/>
  <c r="AF1011" i="24" s="1"/>
  <c r="AG1011" i="24"/>
  <c r="AH1011" i="24"/>
  <c r="AI1011" i="24"/>
  <c r="AJ1011" i="24"/>
  <c r="AK1011" i="24"/>
  <c r="AE1012" i="24"/>
  <c r="AF1012" i="24" s="1"/>
  <c r="AG1012" i="24"/>
  <c r="AH1012" i="24"/>
  <c r="AI1012" i="24"/>
  <c r="AJ1012" i="24"/>
  <c r="AK1012" i="24"/>
  <c r="AE1013" i="24"/>
  <c r="AF1013" i="24" s="1"/>
  <c r="AG1013" i="24"/>
  <c r="AH1013" i="24"/>
  <c r="AI1013" i="24"/>
  <c r="AJ1013" i="24"/>
  <c r="AK1013" i="24"/>
  <c r="AE1014" i="24"/>
  <c r="AF1014" i="24" s="1"/>
  <c r="AG1014" i="24"/>
  <c r="AH1014" i="24"/>
  <c r="AI1014" i="24"/>
  <c r="AJ1014" i="24"/>
  <c r="AK1014" i="24"/>
  <c r="AE1015" i="24"/>
  <c r="AF1015" i="24" s="1"/>
  <c r="AG1015" i="24"/>
  <c r="AH1015" i="24"/>
  <c r="AI1015" i="24"/>
  <c r="AJ1015" i="24"/>
  <c r="AK1015" i="24"/>
  <c r="AE1016" i="24"/>
  <c r="AF1016" i="24" s="1"/>
  <c r="AG1016" i="24"/>
  <c r="AH1016" i="24"/>
  <c r="AI1016" i="24"/>
  <c r="AJ1016" i="24"/>
  <c r="AK1016" i="24"/>
  <c r="AE1017" i="24"/>
  <c r="AF1017" i="24" s="1"/>
  <c r="AG1017" i="24"/>
  <c r="AH1017" i="24"/>
  <c r="AI1017" i="24"/>
  <c r="AJ1017" i="24"/>
  <c r="AK1017" i="24"/>
  <c r="AE1018" i="24"/>
  <c r="AF1018" i="24" s="1"/>
  <c r="AG1018" i="24"/>
  <c r="AH1018" i="24"/>
  <c r="AI1018" i="24"/>
  <c r="AJ1018" i="24"/>
  <c r="AK1018" i="24"/>
  <c r="AE1019" i="24"/>
  <c r="AF1019" i="24" s="1"/>
  <c r="AG1019" i="24"/>
  <c r="AH1019" i="24"/>
  <c r="AI1019" i="24"/>
  <c r="AJ1019" i="24"/>
  <c r="AK1019" i="24"/>
  <c r="AE1020" i="24"/>
  <c r="AF1020" i="24" s="1"/>
  <c r="AG1020" i="24"/>
  <c r="AH1020" i="24"/>
  <c r="AI1020" i="24"/>
  <c r="AJ1020" i="24"/>
  <c r="AK1020" i="24"/>
  <c r="AE1021" i="24"/>
  <c r="AF1021" i="24" s="1"/>
  <c r="AG1021" i="24"/>
  <c r="AH1021" i="24"/>
  <c r="AI1021" i="24"/>
  <c r="AJ1021" i="24"/>
  <c r="AK1021" i="24"/>
  <c r="AE1022" i="24"/>
  <c r="AF1022" i="24" s="1"/>
  <c r="AG1022" i="24"/>
  <c r="AH1022" i="24"/>
  <c r="AI1022" i="24"/>
  <c r="AJ1022" i="24"/>
  <c r="AK1022" i="24"/>
  <c r="AE1023" i="24"/>
  <c r="AF1023" i="24" s="1"/>
  <c r="AG1023" i="24"/>
  <c r="AH1023" i="24"/>
  <c r="AI1023" i="24"/>
  <c r="AJ1023" i="24"/>
  <c r="AK1023" i="24"/>
  <c r="AE1024" i="24"/>
  <c r="AF1024" i="24" s="1"/>
  <c r="AG1024" i="24"/>
  <c r="AH1024" i="24"/>
  <c r="AI1024" i="24"/>
  <c r="AJ1024" i="24"/>
  <c r="AK1024" i="24"/>
  <c r="AE1025" i="24"/>
  <c r="AF1025" i="24" s="1"/>
  <c r="AG1025" i="24"/>
  <c r="AH1025" i="24"/>
  <c r="AI1025" i="24"/>
  <c r="AJ1025" i="24"/>
  <c r="AK1025" i="24"/>
  <c r="AE1026" i="24"/>
  <c r="AF1026" i="24" s="1"/>
  <c r="AG1026" i="24"/>
  <c r="AH1026" i="24"/>
  <c r="AI1026" i="24"/>
  <c r="AJ1026" i="24"/>
  <c r="AK1026" i="24"/>
  <c r="AE1027" i="24"/>
  <c r="AF1027" i="24" s="1"/>
  <c r="AG1027" i="24"/>
  <c r="AH1027" i="24"/>
  <c r="AI1027" i="24"/>
  <c r="AJ1027" i="24"/>
  <c r="AK1027" i="24"/>
  <c r="AE1028" i="24"/>
  <c r="AF1028" i="24" s="1"/>
  <c r="AG1028" i="24"/>
  <c r="AH1028" i="24"/>
  <c r="AI1028" i="24"/>
  <c r="AJ1028" i="24"/>
  <c r="AK1028" i="24"/>
  <c r="AE1029" i="24"/>
  <c r="AF1029" i="24" s="1"/>
  <c r="AG1029" i="24"/>
  <c r="AH1029" i="24"/>
  <c r="AI1029" i="24"/>
  <c r="AJ1029" i="24"/>
  <c r="AK1029" i="24"/>
  <c r="AE1030" i="24"/>
  <c r="AF1030" i="24" s="1"/>
  <c r="AG1030" i="24"/>
  <c r="AH1030" i="24"/>
  <c r="AI1030" i="24"/>
  <c r="AJ1030" i="24"/>
  <c r="AK1030" i="24"/>
  <c r="AE1031" i="24"/>
  <c r="AF1031" i="24" s="1"/>
  <c r="AG1031" i="24"/>
  <c r="AH1031" i="24"/>
  <c r="AI1031" i="24"/>
  <c r="AJ1031" i="24"/>
  <c r="AK1031" i="24"/>
  <c r="AE1032" i="24"/>
  <c r="AF1032" i="24" s="1"/>
  <c r="AG1032" i="24"/>
  <c r="AH1032" i="24"/>
  <c r="AI1032" i="24"/>
  <c r="AJ1032" i="24"/>
  <c r="AK1032" i="24"/>
  <c r="AE1033" i="24"/>
  <c r="AF1033" i="24" s="1"/>
  <c r="AG1033" i="24"/>
  <c r="AH1033" i="24"/>
  <c r="AI1033" i="24"/>
  <c r="AJ1033" i="24"/>
  <c r="AK1033" i="24"/>
  <c r="AE1034" i="24"/>
  <c r="AF1034" i="24" s="1"/>
  <c r="AG1034" i="24"/>
  <c r="AH1034" i="24"/>
  <c r="AI1034" i="24"/>
  <c r="AJ1034" i="24"/>
  <c r="AK1034" i="24"/>
  <c r="AE1035" i="24"/>
  <c r="AF1035" i="24" s="1"/>
  <c r="AG1035" i="24"/>
  <c r="AH1035" i="24"/>
  <c r="AI1035" i="24"/>
  <c r="AJ1035" i="24"/>
  <c r="AK1035" i="24"/>
  <c r="AE1036" i="24"/>
  <c r="AF1036" i="24" s="1"/>
  <c r="AG1036" i="24"/>
  <c r="AH1036" i="24"/>
  <c r="AI1036" i="24"/>
  <c r="AJ1036" i="24"/>
  <c r="AK1036" i="24"/>
  <c r="AE1037" i="24"/>
  <c r="AF1037" i="24" s="1"/>
  <c r="AG1037" i="24"/>
  <c r="AH1037" i="24"/>
  <c r="AI1037" i="24"/>
  <c r="AJ1037" i="24"/>
  <c r="AK1037" i="24"/>
  <c r="AE1038" i="24"/>
  <c r="AF1038" i="24" s="1"/>
  <c r="AG1038" i="24"/>
  <c r="AH1038" i="24"/>
  <c r="AI1038" i="24"/>
  <c r="AJ1038" i="24"/>
  <c r="AK1038" i="24"/>
  <c r="AE1039" i="24"/>
  <c r="AF1039" i="24" s="1"/>
  <c r="AG1039" i="24"/>
  <c r="AH1039" i="24"/>
  <c r="AI1039" i="24"/>
  <c r="AJ1039" i="24"/>
  <c r="AK1039" i="24"/>
  <c r="AE1040" i="24"/>
  <c r="AF1040" i="24" s="1"/>
  <c r="AG1040" i="24"/>
  <c r="AH1040" i="24"/>
  <c r="AI1040" i="24"/>
  <c r="AJ1040" i="24"/>
  <c r="AK1040" i="24"/>
  <c r="AE1041" i="24"/>
  <c r="AF1041" i="24" s="1"/>
  <c r="AG1041" i="24"/>
  <c r="AH1041" i="24"/>
  <c r="AI1041" i="24"/>
  <c r="AJ1041" i="24"/>
  <c r="AK1041" i="24"/>
  <c r="AE1042" i="24"/>
  <c r="AF1042" i="24" s="1"/>
  <c r="AG1042" i="24"/>
  <c r="AH1042" i="24"/>
  <c r="AI1042" i="24"/>
  <c r="AJ1042" i="24"/>
  <c r="AK1042" i="24"/>
  <c r="AE1043" i="24"/>
  <c r="AF1043" i="24" s="1"/>
  <c r="AG1043" i="24"/>
  <c r="AH1043" i="24"/>
  <c r="AI1043" i="24"/>
  <c r="AJ1043" i="24"/>
  <c r="AK1043" i="24"/>
  <c r="AE1044" i="24"/>
  <c r="AF1044" i="24" s="1"/>
  <c r="AG1044" i="24"/>
  <c r="AH1044" i="24"/>
  <c r="AI1044" i="24"/>
  <c r="AJ1044" i="24"/>
  <c r="AK1044" i="24"/>
  <c r="AE1045" i="24"/>
  <c r="AF1045" i="24" s="1"/>
  <c r="AG1045" i="24"/>
  <c r="AH1045" i="24"/>
  <c r="AI1045" i="24"/>
  <c r="AJ1045" i="24"/>
  <c r="AK1045" i="24"/>
  <c r="AE1046" i="24"/>
  <c r="AF1046" i="24" s="1"/>
  <c r="AG1046" i="24"/>
  <c r="AH1046" i="24"/>
  <c r="AI1046" i="24"/>
  <c r="AJ1046" i="24"/>
  <c r="AK1046" i="24"/>
  <c r="AE1047" i="24"/>
  <c r="AF1047" i="24" s="1"/>
  <c r="AG1047" i="24"/>
  <c r="AH1047" i="24"/>
  <c r="AI1047" i="24"/>
  <c r="AJ1047" i="24"/>
  <c r="AK1047" i="24"/>
  <c r="AE1048" i="24"/>
  <c r="AF1048" i="24" s="1"/>
  <c r="AG1048" i="24"/>
  <c r="AH1048" i="24"/>
  <c r="AI1048" i="24"/>
  <c r="AJ1048" i="24"/>
  <c r="AK1048" i="24"/>
  <c r="AE1049" i="24"/>
  <c r="AF1049" i="24" s="1"/>
  <c r="AG1049" i="24"/>
  <c r="AH1049" i="24"/>
  <c r="AI1049" i="24"/>
  <c r="AJ1049" i="24"/>
  <c r="AK1049" i="24"/>
  <c r="AE1050" i="24"/>
  <c r="AF1050" i="24" s="1"/>
  <c r="AG1050" i="24"/>
  <c r="AH1050" i="24"/>
  <c r="AI1050" i="24"/>
  <c r="AJ1050" i="24"/>
  <c r="AK1050" i="24"/>
  <c r="AE1051" i="24"/>
  <c r="AF1051" i="24" s="1"/>
  <c r="AG1051" i="24"/>
  <c r="AH1051" i="24"/>
  <c r="AI1051" i="24"/>
  <c r="AJ1051" i="24"/>
  <c r="AK1051" i="24"/>
  <c r="AE1052" i="24"/>
  <c r="AF1052" i="24" s="1"/>
  <c r="AG1052" i="24"/>
  <c r="AH1052" i="24"/>
  <c r="AI1052" i="24"/>
  <c r="AJ1052" i="24"/>
  <c r="AK1052" i="24"/>
  <c r="AE1053" i="24"/>
  <c r="AF1053" i="24" s="1"/>
  <c r="AG1053" i="24"/>
  <c r="AH1053" i="24"/>
  <c r="AI1053" i="24"/>
  <c r="AJ1053" i="24"/>
  <c r="AK1053" i="24"/>
  <c r="AE1054" i="24"/>
  <c r="AF1054" i="24" s="1"/>
  <c r="AG1054" i="24"/>
  <c r="AH1054" i="24"/>
  <c r="AI1054" i="24"/>
  <c r="AJ1054" i="24"/>
  <c r="AK1054" i="24"/>
  <c r="AE1055" i="24"/>
  <c r="AF1055" i="24" s="1"/>
  <c r="AG1055" i="24"/>
  <c r="AH1055" i="24"/>
  <c r="AI1055" i="24"/>
  <c r="AJ1055" i="24"/>
  <c r="AK1055" i="24"/>
  <c r="AE1056" i="24"/>
  <c r="AF1056" i="24" s="1"/>
  <c r="AG1056" i="24"/>
  <c r="AH1056" i="24"/>
  <c r="AI1056" i="24"/>
  <c r="AJ1056" i="24"/>
  <c r="AK1056" i="24"/>
  <c r="AE1057" i="24"/>
  <c r="AF1057" i="24" s="1"/>
  <c r="AG1057" i="24"/>
  <c r="AH1057" i="24"/>
  <c r="AI1057" i="24"/>
  <c r="AJ1057" i="24"/>
  <c r="AK1057" i="24"/>
  <c r="AE1058" i="24"/>
  <c r="AF1058" i="24" s="1"/>
  <c r="AG1058" i="24"/>
  <c r="AH1058" i="24"/>
  <c r="AI1058" i="24"/>
  <c r="AJ1058" i="24"/>
  <c r="AK1058" i="24"/>
  <c r="AE1059" i="24"/>
  <c r="AF1059" i="24" s="1"/>
  <c r="AG1059" i="24"/>
  <c r="AH1059" i="24"/>
  <c r="AI1059" i="24"/>
  <c r="AJ1059" i="24"/>
  <c r="AK1059" i="24"/>
  <c r="AE1060" i="24"/>
  <c r="AF1060" i="24" s="1"/>
  <c r="AG1060" i="24"/>
  <c r="AH1060" i="24"/>
  <c r="AI1060" i="24"/>
  <c r="AJ1060" i="24"/>
  <c r="AK1060" i="24"/>
  <c r="AE1061" i="24"/>
  <c r="AF1061" i="24" s="1"/>
  <c r="AG1061" i="24"/>
  <c r="AH1061" i="24"/>
  <c r="AI1061" i="24"/>
  <c r="AJ1061" i="24"/>
  <c r="AK1061" i="24"/>
  <c r="AE1062" i="24"/>
  <c r="AF1062" i="24" s="1"/>
  <c r="AG1062" i="24"/>
  <c r="AH1062" i="24"/>
  <c r="AI1062" i="24"/>
  <c r="AJ1062" i="24"/>
  <c r="AK1062" i="24"/>
  <c r="AE1063" i="24"/>
  <c r="AF1063" i="24" s="1"/>
  <c r="AG1063" i="24"/>
  <c r="AH1063" i="24"/>
  <c r="AI1063" i="24"/>
  <c r="AJ1063" i="24"/>
  <c r="AK1063" i="24"/>
  <c r="AE1064" i="24"/>
  <c r="AF1064" i="24" s="1"/>
  <c r="AG1064" i="24"/>
  <c r="AH1064" i="24"/>
  <c r="AI1064" i="24"/>
  <c r="AJ1064" i="24"/>
  <c r="AK1064" i="24"/>
  <c r="AE1065" i="24"/>
  <c r="AF1065" i="24" s="1"/>
  <c r="AG1065" i="24"/>
  <c r="AH1065" i="24"/>
  <c r="AI1065" i="24"/>
  <c r="AJ1065" i="24"/>
  <c r="AK1065" i="24"/>
  <c r="AE1066" i="24"/>
  <c r="AF1066" i="24" s="1"/>
  <c r="AG1066" i="24"/>
  <c r="AH1066" i="24"/>
  <c r="AI1066" i="24"/>
  <c r="AJ1066" i="24"/>
  <c r="AK1066" i="24"/>
  <c r="AE1067" i="24"/>
  <c r="AF1067" i="24" s="1"/>
  <c r="AG1067" i="24"/>
  <c r="AH1067" i="24"/>
  <c r="AI1067" i="24"/>
  <c r="AJ1067" i="24"/>
  <c r="AK1067" i="24"/>
  <c r="AE1068" i="24"/>
  <c r="AF1068" i="24" s="1"/>
  <c r="AG1068" i="24"/>
  <c r="AH1068" i="24"/>
  <c r="AI1068" i="24"/>
  <c r="AJ1068" i="24"/>
  <c r="AK1068" i="24"/>
  <c r="AE1069" i="24"/>
  <c r="AF1069" i="24" s="1"/>
  <c r="AG1069" i="24"/>
  <c r="AH1069" i="24"/>
  <c r="AI1069" i="24"/>
  <c r="AJ1069" i="24"/>
  <c r="AK1069" i="24"/>
  <c r="AE1070" i="24"/>
  <c r="AF1070" i="24" s="1"/>
  <c r="AG1070" i="24"/>
  <c r="AH1070" i="24"/>
  <c r="AI1070" i="24"/>
  <c r="AJ1070" i="24"/>
  <c r="AK1070" i="24"/>
  <c r="AE1071" i="24"/>
  <c r="AF1071" i="24" s="1"/>
  <c r="AG1071" i="24"/>
  <c r="AH1071" i="24"/>
  <c r="AI1071" i="24"/>
  <c r="AJ1071" i="24"/>
  <c r="AK1071" i="24"/>
  <c r="AE1072" i="24"/>
  <c r="AF1072" i="24" s="1"/>
  <c r="AG1072" i="24"/>
  <c r="AH1072" i="24"/>
  <c r="AI1072" i="24"/>
  <c r="AJ1072" i="24"/>
  <c r="AK1072" i="24"/>
  <c r="AE1073" i="24"/>
  <c r="AF1073" i="24" s="1"/>
  <c r="AG1073" i="24"/>
  <c r="AH1073" i="24"/>
  <c r="AI1073" i="24"/>
  <c r="AJ1073" i="24"/>
  <c r="AK1073" i="24"/>
  <c r="AE1074" i="24"/>
  <c r="AF1074" i="24" s="1"/>
  <c r="AG1074" i="24"/>
  <c r="AH1074" i="24"/>
  <c r="AI1074" i="24"/>
  <c r="AJ1074" i="24"/>
  <c r="AK1074" i="24"/>
  <c r="AE1075" i="24"/>
  <c r="AF1075" i="24" s="1"/>
  <c r="AG1075" i="24"/>
  <c r="AH1075" i="24"/>
  <c r="AI1075" i="24"/>
  <c r="AJ1075" i="24"/>
  <c r="AK1075" i="24"/>
  <c r="AE1076" i="24"/>
  <c r="AF1076" i="24" s="1"/>
  <c r="AG1076" i="24"/>
  <c r="AH1076" i="24"/>
  <c r="AI1076" i="24"/>
  <c r="AJ1076" i="24"/>
  <c r="AK1076" i="24"/>
  <c r="AE1077" i="24"/>
  <c r="AF1077" i="24" s="1"/>
  <c r="AG1077" i="24"/>
  <c r="AH1077" i="24"/>
  <c r="AI1077" i="24"/>
  <c r="AJ1077" i="24"/>
  <c r="AK1077" i="24"/>
  <c r="AE1078" i="24"/>
  <c r="AF1078" i="24" s="1"/>
  <c r="AG1078" i="24"/>
  <c r="AH1078" i="24"/>
  <c r="AI1078" i="24"/>
  <c r="AJ1078" i="24"/>
  <c r="AK1078" i="24"/>
  <c r="AE1079" i="24"/>
  <c r="AF1079" i="24" s="1"/>
  <c r="AG1079" i="24"/>
  <c r="AH1079" i="24"/>
  <c r="AI1079" i="24"/>
  <c r="AJ1079" i="24"/>
  <c r="AK1079" i="24"/>
  <c r="AE1080" i="24"/>
  <c r="AF1080" i="24" s="1"/>
  <c r="AG1080" i="24"/>
  <c r="AH1080" i="24"/>
  <c r="AI1080" i="24"/>
  <c r="AJ1080" i="24"/>
  <c r="AK1080" i="24"/>
  <c r="AE1081" i="24"/>
  <c r="AF1081" i="24" s="1"/>
  <c r="AG1081" i="24"/>
  <c r="AH1081" i="24"/>
  <c r="AI1081" i="24"/>
  <c r="AJ1081" i="24"/>
  <c r="AK1081" i="24"/>
  <c r="AE1082" i="24"/>
  <c r="AF1082" i="24" s="1"/>
  <c r="AG1082" i="24"/>
  <c r="AH1082" i="24"/>
  <c r="AI1082" i="24"/>
  <c r="AJ1082" i="24"/>
  <c r="AK1082" i="24"/>
  <c r="AE1083" i="24"/>
  <c r="AF1083" i="24" s="1"/>
  <c r="AG1083" i="24"/>
  <c r="AH1083" i="24"/>
  <c r="AI1083" i="24"/>
  <c r="AJ1083" i="24"/>
  <c r="AK1083" i="24"/>
  <c r="AE1084" i="24"/>
  <c r="AF1084" i="24" s="1"/>
  <c r="AG1084" i="24"/>
  <c r="AH1084" i="24"/>
  <c r="AI1084" i="24"/>
  <c r="AJ1084" i="24"/>
  <c r="AK1084" i="24"/>
  <c r="AE1085" i="24"/>
  <c r="AF1085" i="24" s="1"/>
  <c r="AG1085" i="24"/>
  <c r="AH1085" i="24"/>
  <c r="AI1085" i="24"/>
  <c r="AJ1085" i="24"/>
  <c r="AK1085" i="24"/>
  <c r="AE1086" i="24"/>
  <c r="AF1086" i="24" s="1"/>
  <c r="AG1086" i="24"/>
  <c r="AH1086" i="24"/>
  <c r="AI1086" i="24"/>
  <c r="AJ1086" i="24"/>
  <c r="AK1086" i="24"/>
  <c r="AE1087" i="24"/>
  <c r="AF1087" i="24" s="1"/>
  <c r="AG1087" i="24"/>
  <c r="AH1087" i="24"/>
  <c r="AI1087" i="24"/>
  <c r="AJ1087" i="24"/>
  <c r="AK1087" i="24"/>
  <c r="AE1088" i="24"/>
  <c r="AF1088" i="24" s="1"/>
  <c r="AG1088" i="24"/>
  <c r="AH1088" i="24"/>
  <c r="AI1088" i="24"/>
  <c r="AJ1088" i="24"/>
  <c r="AK1088" i="24"/>
  <c r="AE1089" i="24"/>
  <c r="AF1089" i="24" s="1"/>
  <c r="AG1089" i="24"/>
  <c r="AH1089" i="24"/>
  <c r="AI1089" i="24"/>
  <c r="AJ1089" i="24"/>
  <c r="AK1089" i="24"/>
  <c r="AE1090" i="24"/>
  <c r="AF1090" i="24" s="1"/>
  <c r="AG1090" i="24"/>
  <c r="AH1090" i="24"/>
  <c r="AI1090" i="24"/>
  <c r="AJ1090" i="24"/>
  <c r="AK1090" i="24"/>
  <c r="AE1091" i="24"/>
  <c r="AF1091" i="24" s="1"/>
  <c r="AG1091" i="24"/>
  <c r="AH1091" i="24"/>
  <c r="AI1091" i="24"/>
  <c r="AJ1091" i="24"/>
  <c r="AK1091" i="24"/>
  <c r="AE1092" i="24"/>
  <c r="AF1092" i="24" s="1"/>
  <c r="AG1092" i="24"/>
  <c r="AH1092" i="24"/>
  <c r="AI1092" i="24"/>
  <c r="AJ1092" i="24"/>
  <c r="AK1092" i="24"/>
  <c r="AE1093" i="24"/>
  <c r="AF1093" i="24" s="1"/>
  <c r="AG1093" i="24"/>
  <c r="AH1093" i="24"/>
  <c r="AI1093" i="24"/>
  <c r="AJ1093" i="24"/>
  <c r="AK1093" i="24"/>
  <c r="AE1094" i="24"/>
  <c r="AF1094" i="24" s="1"/>
  <c r="AG1094" i="24"/>
  <c r="AH1094" i="24"/>
  <c r="AI1094" i="24"/>
  <c r="AJ1094" i="24"/>
  <c r="AK1094" i="24"/>
  <c r="AE1095" i="24"/>
  <c r="AF1095" i="24" s="1"/>
  <c r="AG1095" i="24"/>
  <c r="AH1095" i="24"/>
  <c r="AI1095" i="24"/>
  <c r="AJ1095" i="24"/>
  <c r="AK1095" i="24"/>
  <c r="AE1096" i="24"/>
  <c r="AF1096" i="24" s="1"/>
  <c r="AG1096" i="24"/>
  <c r="AH1096" i="24"/>
  <c r="AI1096" i="24"/>
  <c r="AJ1096" i="24"/>
  <c r="AK1096" i="24"/>
  <c r="AE1097" i="24"/>
  <c r="AF1097" i="24" s="1"/>
  <c r="AG1097" i="24"/>
  <c r="AH1097" i="24"/>
  <c r="AI1097" i="24"/>
  <c r="AJ1097" i="24"/>
  <c r="AK1097" i="24"/>
  <c r="AE1098" i="24"/>
  <c r="AF1098" i="24" s="1"/>
  <c r="AG1098" i="24"/>
  <c r="AH1098" i="24"/>
  <c r="AI1098" i="24"/>
  <c r="AJ1098" i="24"/>
  <c r="AK1098" i="24"/>
  <c r="AE1099" i="24"/>
  <c r="AF1099" i="24" s="1"/>
  <c r="AG1099" i="24"/>
  <c r="AH1099" i="24"/>
  <c r="AI1099" i="24"/>
  <c r="AJ1099" i="24"/>
  <c r="AK1099" i="24"/>
  <c r="AE1100" i="24"/>
  <c r="AF1100" i="24" s="1"/>
  <c r="AG1100" i="24"/>
  <c r="AH1100" i="24"/>
  <c r="AI1100" i="24"/>
  <c r="AJ1100" i="24"/>
  <c r="AK1100" i="24"/>
  <c r="AE1101" i="24"/>
  <c r="AF1101" i="24" s="1"/>
  <c r="AG1101" i="24"/>
  <c r="AH1101" i="24"/>
  <c r="AI1101" i="24"/>
  <c r="AJ1101" i="24"/>
  <c r="AK1101" i="24"/>
  <c r="AE1102" i="24"/>
  <c r="AF1102" i="24" s="1"/>
  <c r="AG1102" i="24"/>
  <c r="AH1102" i="24"/>
  <c r="AI1102" i="24"/>
  <c r="AJ1102" i="24"/>
  <c r="AK1102" i="24"/>
  <c r="AE1103" i="24"/>
  <c r="AF1103" i="24" s="1"/>
  <c r="AG1103" i="24"/>
  <c r="AH1103" i="24"/>
  <c r="AI1103" i="24"/>
  <c r="AJ1103" i="24"/>
  <c r="AK1103" i="24"/>
  <c r="AE1104" i="24"/>
  <c r="AF1104" i="24" s="1"/>
  <c r="AG1104" i="24"/>
  <c r="AH1104" i="24"/>
  <c r="AI1104" i="24"/>
  <c r="AJ1104" i="24"/>
  <c r="AK1104" i="24"/>
  <c r="AE1105" i="24"/>
  <c r="AF1105" i="24" s="1"/>
  <c r="AG1105" i="24"/>
  <c r="AH1105" i="24"/>
  <c r="AI1105" i="24"/>
  <c r="AJ1105" i="24"/>
  <c r="AK1105" i="24"/>
  <c r="AE1106" i="24"/>
  <c r="AF1106" i="24" s="1"/>
  <c r="AG1106" i="24"/>
  <c r="AH1106" i="24"/>
  <c r="AI1106" i="24"/>
  <c r="AJ1106" i="24"/>
  <c r="AK1106" i="24"/>
  <c r="AE1107" i="24"/>
  <c r="AF1107" i="24" s="1"/>
  <c r="AG1107" i="24"/>
  <c r="AH1107" i="24"/>
  <c r="AI1107" i="24"/>
  <c r="AJ1107" i="24"/>
  <c r="AK1107" i="24"/>
  <c r="AE1108" i="24"/>
  <c r="AF1108" i="24" s="1"/>
  <c r="AG1108" i="24"/>
  <c r="AH1108" i="24"/>
  <c r="AI1108" i="24"/>
  <c r="AJ1108" i="24"/>
  <c r="AK1108" i="24"/>
  <c r="AE1109" i="24"/>
  <c r="AF1109" i="24" s="1"/>
  <c r="AG1109" i="24"/>
  <c r="AH1109" i="24"/>
  <c r="AI1109" i="24"/>
  <c r="AJ1109" i="24"/>
  <c r="AK1109" i="24"/>
  <c r="AE1110" i="24"/>
  <c r="AF1110" i="24" s="1"/>
  <c r="AG1110" i="24"/>
  <c r="AH1110" i="24"/>
  <c r="AI1110" i="24"/>
  <c r="AJ1110" i="24"/>
  <c r="AK1110" i="24"/>
  <c r="AE1111" i="24"/>
  <c r="AF1111" i="24" s="1"/>
  <c r="AG1111" i="24"/>
  <c r="AH1111" i="24"/>
  <c r="AI1111" i="24"/>
  <c r="AJ1111" i="24"/>
  <c r="AK1111" i="24"/>
  <c r="AE1112" i="24"/>
  <c r="AF1112" i="24" s="1"/>
  <c r="AG1112" i="24"/>
  <c r="AH1112" i="24"/>
  <c r="AI1112" i="24"/>
  <c r="AJ1112" i="24"/>
  <c r="AK1112" i="24"/>
  <c r="AE1113" i="24"/>
  <c r="AF1113" i="24" s="1"/>
  <c r="AG1113" i="24"/>
  <c r="AH1113" i="24"/>
  <c r="AI1113" i="24"/>
  <c r="AJ1113" i="24"/>
  <c r="AK1113" i="24"/>
  <c r="AE1114" i="24"/>
  <c r="AF1114" i="24" s="1"/>
  <c r="AG1114" i="24"/>
  <c r="AH1114" i="24"/>
  <c r="AI1114" i="24"/>
  <c r="AJ1114" i="24"/>
  <c r="AK1114" i="24"/>
  <c r="AE1115" i="24"/>
  <c r="AF1115" i="24" s="1"/>
  <c r="AG1115" i="24"/>
  <c r="AH1115" i="24"/>
  <c r="AI1115" i="24"/>
  <c r="AJ1115" i="24"/>
  <c r="AK1115" i="24"/>
  <c r="AE1116" i="24"/>
  <c r="AF1116" i="24" s="1"/>
  <c r="AG1116" i="24"/>
  <c r="AH1116" i="24"/>
  <c r="AI1116" i="24"/>
  <c r="AJ1116" i="24"/>
  <c r="AK1116" i="24"/>
  <c r="AE1117" i="24"/>
  <c r="AF1117" i="24" s="1"/>
  <c r="AG1117" i="24"/>
  <c r="AH1117" i="24"/>
  <c r="AI1117" i="24"/>
  <c r="AJ1117" i="24"/>
  <c r="AK1117" i="24"/>
  <c r="AE1118" i="24"/>
  <c r="AF1118" i="24" s="1"/>
  <c r="AG1118" i="24"/>
  <c r="AH1118" i="24"/>
  <c r="AI1118" i="24"/>
  <c r="AJ1118" i="24"/>
  <c r="AK1118" i="24"/>
  <c r="AE1119" i="24"/>
  <c r="AF1119" i="24" s="1"/>
  <c r="AG1119" i="24"/>
  <c r="AH1119" i="24"/>
  <c r="AI1119" i="24"/>
  <c r="AJ1119" i="24"/>
  <c r="AK1119" i="24"/>
  <c r="AE1120" i="24"/>
  <c r="AF1120" i="24" s="1"/>
  <c r="AG1120" i="24"/>
  <c r="AH1120" i="24"/>
  <c r="AI1120" i="24"/>
  <c r="AJ1120" i="24"/>
  <c r="AK1120" i="24"/>
  <c r="AE1121" i="24"/>
  <c r="AF1121" i="24" s="1"/>
  <c r="AG1121" i="24"/>
  <c r="AH1121" i="24"/>
  <c r="AI1121" i="24"/>
  <c r="AJ1121" i="24"/>
  <c r="AK1121" i="24"/>
  <c r="AE1122" i="24"/>
  <c r="AF1122" i="24" s="1"/>
  <c r="AG1122" i="24"/>
  <c r="AH1122" i="24"/>
  <c r="AI1122" i="24"/>
  <c r="AJ1122" i="24"/>
  <c r="AK1122" i="24"/>
  <c r="AE1123" i="24"/>
  <c r="AF1123" i="24" s="1"/>
  <c r="AG1123" i="24"/>
  <c r="AH1123" i="24"/>
  <c r="AI1123" i="24"/>
  <c r="AJ1123" i="24"/>
  <c r="AK1123" i="24"/>
  <c r="AE1124" i="24"/>
  <c r="AF1124" i="24" s="1"/>
  <c r="AG1124" i="24"/>
  <c r="AH1124" i="24"/>
  <c r="AI1124" i="24"/>
  <c r="AJ1124" i="24"/>
  <c r="AK1124" i="24"/>
  <c r="AE1125" i="24"/>
  <c r="AF1125" i="24" s="1"/>
  <c r="AG1125" i="24"/>
  <c r="AH1125" i="24"/>
  <c r="AI1125" i="24"/>
  <c r="AJ1125" i="24"/>
  <c r="AK1125" i="24"/>
  <c r="AE1126" i="24"/>
  <c r="AF1126" i="24" s="1"/>
  <c r="AG1126" i="24"/>
  <c r="AH1126" i="24"/>
  <c r="AI1126" i="24"/>
  <c r="AJ1126" i="24"/>
  <c r="AK1126" i="24"/>
  <c r="AE1127" i="24"/>
  <c r="AF1127" i="24" s="1"/>
  <c r="AG1127" i="24"/>
  <c r="AH1127" i="24"/>
  <c r="AI1127" i="24"/>
  <c r="AJ1127" i="24"/>
  <c r="AK1127" i="24"/>
  <c r="AE1128" i="24"/>
  <c r="AF1128" i="24" s="1"/>
  <c r="AG1128" i="24"/>
  <c r="AH1128" i="24"/>
  <c r="AI1128" i="24"/>
  <c r="AJ1128" i="24"/>
  <c r="AK1128" i="24"/>
  <c r="AE1129" i="24"/>
  <c r="AF1129" i="24" s="1"/>
  <c r="AG1129" i="24"/>
  <c r="AH1129" i="24"/>
  <c r="AI1129" i="24"/>
  <c r="AJ1129" i="24"/>
  <c r="AK1129" i="24"/>
  <c r="AE1130" i="24"/>
  <c r="AF1130" i="24" s="1"/>
  <c r="AG1130" i="24"/>
  <c r="AH1130" i="24"/>
  <c r="AI1130" i="24"/>
  <c r="AJ1130" i="24"/>
  <c r="AK1130" i="24"/>
  <c r="AE1131" i="24"/>
  <c r="AF1131" i="24" s="1"/>
  <c r="AG1131" i="24"/>
  <c r="AH1131" i="24"/>
  <c r="AI1131" i="24"/>
  <c r="AJ1131" i="24"/>
  <c r="AK1131" i="24"/>
  <c r="AE1132" i="24"/>
  <c r="AF1132" i="24" s="1"/>
  <c r="AG1132" i="24"/>
  <c r="AH1132" i="24"/>
  <c r="AI1132" i="24"/>
  <c r="AJ1132" i="24"/>
  <c r="AK1132" i="24"/>
  <c r="AE1133" i="24"/>
  <c r="AF1133" i="24" s="1"/>
  <c r="AG1133" i="24"/>
  <c r="AH1133" i="24"/>
  <c r="AI1133" i="24"/>
  <c r="AJ1133" i="24"/>
  <c r="AK1133" i="24"/>
  <c r="AE1134" i="24"/>
  <c r="AF1134" i="24" s="1"/>
  <c r="AG1134" i="24"/>
  <c r="AH1134" i="24"/>
  <c r="AI1134" i="24"/>
  <c r="AJ1134" i="24"/>
  <c r="AK1134" i="24"/>
  <c r="AE1135" i="24"/>
  <c r="AF1135" i="24" s="1"/>
  <c r="AG1135" i="24"/>
  <c r="AH1135" i="24"/>
  <c r="AI1135" i="24"/>
  <c r="AJ1135" i="24"/>
  <c r="AK1135" i="24"/>
  <c r="AE1136" i="24"/>
  <c r="AF1136" i="24" s="1"/>
  <c r="AG1136" i="24"/>
  <c r="AH1136" i="24"/>
  <c r="AI1136" i="24"/>
  <c r="AJ1136" i="24"/>
  <c r="AK1136" i="24"/>
  <c r="AE1137" i="24"/>
  <c r="AF1137" i="24" s="1"/>
  <c r="AG1137" i="24"/>
  <c r="AH1137" i="24"/>
  <c r="AI1137" i="24"/>
  <c r="AJ1137" i="24"/>
  <c r="AK1137" i="24"/>
  <c r="AE1138" i="24"/>
  <c r="AF1138" i="24" s="1"/>
  <c r="AG1138" i="24"/>
  <c r="AH1138" i="24"/>
  <c r="AI1138" i="24"/>
  <c r="AJ1138" i="24"/>
  <c r="AK1138" i="24"/>
  <c r="AE1139" i="24"/>
  <c r="AF1139" i="24" s="1"/>
  <c r="AG1139" i="24"/>
  <c r="AH1139" i="24"/>
  <c r="AI1139" i="24"/>
  <c r="AJ1139" i="24"/>
  <c r="AK1139" i="24"/>
  <c r="AE1140" i="24"/>
  <c r="AF1140" i="24" s="1"/>
  <c r="AG1140" i="24"/>
  <c r="AH1140" i="24"/>
  <c r="AI1140" i="24"/>
  <c r="AJ1140" i="24"/>
  <c r="AK1140" i="24"/>
  <c r="AE1141" i="24"/>
  <c r="AF1141" i="24" s="1"/>
  <c r="AG1141" i="24"/>
  <c r="AH1141" i="24"/>
  <c r="AI1141" i="24"/>
  <c r="AJ1141" i="24"/>
  <c r="AK1141" i="24"/>
  <c r="AE1142" i="24"/>
  <c r="AF1142" i="24" s="1"/>
  <c r="AG1142" i="24"/>
  <c r="AH1142" i="24"/>
  <c r="AI1142" i="24"/>
  <c r="AJ1142" i="24"/>
  <c r="AK1142" i="24"/>
  <c r="AE1143" i="24"/>
  <c r="AF1143" i="24" s="1"/>
  <c r="AG1143" i="24"/>
  <c r="AH1143" i="24"/>
  <c r="AI1143" i="24"/>
  <c r="AJ1143" i="24"/>
  <c r="AK1143" i="24"/>
  <c r="AE1144" i="24"/>
  <c r="AF1144" i="24" s="1"/>
  <c r="AG1144" i="24"/>
  <c r="AH1144" i="24"/>
  <c r="AI1144" i="24"/>
  <c r="AJ1144" i="24"/>
  <c r="AK1144" i="24"/>
  <c r="AE1145" i="24"/>
  <c r="AF1145" i="24" s="1"/>
  <c r="AG1145" i="24"/>
  <c r="AH1145" i="24"/>
  <c r="AI1145" i="24"/>
  <c r="AJ1145" i="24"/>
  <c r="AK1145" i="24"/>
  <c r="AE1146" i="24"/>
  <c r="AF1146" i="24" s="1"/>
  <c r="AG1146" i="24"/>
  <c r="AH1146" i="24"/>
  <c r="AI1146" i="24"/>
  <c r="AJ1146" i="24"/>
  <c r="AK1146" i="24"/>
  <c r="AE1147" i="24"/>
  <c r="AF1147" i="24" s="1"/>
  <c r="AG1147" i="24"/>
  <c r="AH1147" i="24"/>
  <c r="AI1147" i="24"/>
  <c r="AJ1147" i="24"/>
  <c r="AK1147" i="24"/>
  <c r="AE1148" i="24"/>
  <c r="AF1148" i="24" s="1"/>
  <c r="AG1148" i="24"/>
  <c r="AH1148" i="24"/>
  <c r="AI1148" i="24"/>
  <c r="AJ1148" i="24"/>
  <c r="AK1148" i="24"/>
  <c r="AE1149" i="24"/>
  <c r="AF1149" i="24" s="1"/>
  <c r="AG1149" i="24"/>
  <c r="AH1149" i="24"/>
  <c r="AI1149" i="24"/>
  <c r="AJ1149" i="24"/>
  <c r="AK1149" i="24"/>
  <c r="AE1150" i="24"/>
  <c r="AF1150" i="24" s="1"/>
  <c r="AG1150" i="24"/>
  <c r="AH1150" i="24"/>
  <c r="AI1150" i="24"/>
  <c r="AJ1150" i="24"/>
  <c r="AK1150" i="24"/>
  <c r="AE1151" i="24"/>
  <c r="AF1151" i="24" s="1"/>
  <c r="AG1151" i="24"/>
  <c r="AH1151" i="24"/>
  <c r="AI1151" i="24"/>
  <c r="AJ1151" i="24"/>
  <c r="AK1151" i="24"/>
  <c r="AE1152" i="24"/>
  <c r="AF1152" i="24" s="1"/>
  <c r="AG1152" i="24"/>
  <c r="AH1152" i="24"/>
  <c r="AI1152" i="24"/>
  <c r="AJ1152" i="24"/>
  <c r="AK1152" i="24"/>
  <c r="AE1153" i="24"/>
  <c r="AF1153" i="24" s="1"/>
  <c r="AG1153" i="24"/>
  <c r="AH1153" i="24"/>
  <c r="AI1153" i="24"/>
  <c r="AJ1153" i="24"/>
  <c r="AK1153" i="24"/>
  <c r="AE1154" i="24"/>
  <c r="AF1154" i="24" s="1"/>
  <c r="AG1154" i="24"/>
  <c r="AH1154" i="24"/>
  <c r="AI1154" i="24"/>
  <c r="AJ1154" i="24"/>
  <c r="AK1154" i="24"/>
  <c r="AE1155" i="24"/>
  <c r="AF1155" i="24" s="1"/>
  <c r="AG1155" i="24"/>
  <c r="AH1155" i="24"/>
  <c r="AI1155" i="24"/>
  <c r="AJ1155" i="24"/>
  <c r="AK1155" i="24"/>
  <c r="AE1156" i="24"/>
  <c r="AF1156" i="24" s="1"/>
  <c r="AG1156" i="24"/>
  <c r="AH1156" i="24"/>
  <c r="AI1156" i="24"/>
  <c r="AJ1156" i="24"/>
  <c r="AK1156" i="24"/>
  <c r="AE1157" i="24"/>
  <c r="AF1157" i="24" s="1"/>
  <c r="AG1157" i="24"/>
  <c r="AH1157" i="24"/>
  <c r="AI1157" i="24"/>
  <c r="AJ1157" i="24"/>
  <c r="AK1157" i="24"/>
  <c r="AE1158" i="24"/>
  <c r="AF1158" i="24" s="1"/>
  <c r="AG1158" i="24"/>
  <c r="AH1158" i="24"/>
  <c r="AI1158" i="24"/>
  <c r="AJ1158" i="24"/>
  <c r="AK1158" i="24"/>
  <c r="AE1159" i="24"/>
  <c r="AF1159" i="24" s="1"/>
  <c r="AG1159" i="24"/>
  <c r="AH1159" i="24"/>
  <c r="AI1159" i="24"/>
  <c r="AJ1159" i="24"/>
  <c r="AK1159" i="24"/>
  <c r="AE1160" i="24"/>
  <c r="AF1160" i="24" s="1"/>
  <c r="AG1160" i="24"/>
  <c r="AH1160" i="24"/>
  <c r="AI1160" i="24"/>
  <c r="AJ1160" i="24"/>
  <c r="AK1160" i="24"/>
  <c r="AE1161" i="24"/>
  <c r="AF1161" i="24" s="1"/>
  <c r="AG1161" i="24"/>
  <c r="AH1161" i="24"/>
  <c r="AI1161" i="24"/>
  <c r="AJ1161" i="24"/>
  <c r="AK1161" i="24"/>
  <c r="AE1162" i="24"/>
  <c r="AF1162" i="24" s="1"/>
  <c r="AG1162" i="24"/>
  <c r="AH1162" i="24"/>
  <c r="AI1162" i="24"/>
  <c r="AJ1162" i="24"/>
  <c r="AK1162" i="24"/>
  <c r="AE1163" i="24"/>
  <c r="AF1163" i="24" s="1"/>
  <c r="AG1163" i="24"/>
  <c r="AH1163" i="24"/>
  <c r="AI1163" i="24"/>
  <c r="AJ1163" i="24"/>
  <c r="AK1163" i="24"/>
  <c r="AE1164" i="24"/>
  <c r="AF1164" i="24" s="1"/>
  <c r="AG1164" i="24"/>
  <c r="AH1164" i="24"/>
  <c r="AI1164" i="24"/>
  <c r="AJ1164" i="24"/>
  <c r="AK1164" i="24"/>
  <c r="AE1165" i="24"/>
  <c r="AF1165" i="24" s="1"/>
  <c r="AG1165" i="24"/>
  <c r="AH1165" i="24"/>
  <c r="AI1165" i="24"/>
  <c r="AJ1165" i="24"/>
  <c r="AK1165" i="24"/>
  <c r="AE1166" i="24"/>
  <c r="AF1166" i="24" s="1"/>
  <c r="AG1166" i="24"/>
  <c r="AH1166" i="24"/>
  <c r="AI1166" i="24"/>
  <c r="AJ1166" i="24"/>
  <c r="AK1166" i="24"/>
  <c r="AE1167" i="24"/>
  <c r="AF1167" i="24" s="1"/>
  <c r="AG1167" i="24"/>
  <c r="AH1167" i="24"/>
  <c r="AI1167" i="24"/>
  <c r="AJ1167" i="24"/>
  <c r="AK1167" i="24"/>
  <c r="AE1168" i="24"/>
  <c r="AF1168" i="24" s="1"/>
  <c r="AG1168" i="24"/>
  <c r="AH1168" i="24"/>
  <c r="AI1168" i="24"/>
  <c r="AJ1168" i="24"/>
  <c r="AK1168" i="24"/>
  <c r="AE1169" i="24"/>
  <c r="AF1169" i="24" s="1"/>
  <c r="AG1169" i="24"/>
  <c r="AH1169" i="24"/>
  <c r="AI1169" i="24"/>
  <c r="AJ1169" i="24"/>
  <c r="AK1169" i="24"/>
  <c r="AE1170" i="24"/>
  <c r="AF1170" i="24" s="1"/>
  <c r="AG1170" i="24"/>
  <c r="AH1170" i="24"/>
  <c r="AI1170" i="24"/>
  <c r="AJ1170" i="24"/>
  <c r="AK1170" i="24"/>
  <c r="AE1171" i="24"/>
  <c r="AF1171" i="24" s="1"/>
  <c r="AG1171" i="24"/>
  <c r="AH1171" i="24"/>
  <c r="AI1171" i="24"/>
  <c r="AJ1171" i="24"/>
  <c r="AK1171" i="24"/>
  <c r="AE1172" i="24"/>
  <c r="AF1172" i="24" s="1"/>
  <c r="AG1172" i="24"/>
  <c r="AH1172" i="24"/>
  <c r="AI1172" i="24"/>
  <c r="AJ1172" i="24"/>
  <c r="AK1172" i="24"/>
  <c r="AE1173" i="24"/>
  <c r="AF1173" i="24" s="1"/>
  <c r="AG1173" i="24"/>
  <c r="AH1173" i="24"/>
  <c r="AI1173" i="24"/>
  <c r="AJ1173" i="24"/>
  <c r="AK1173" i="24"/>
  <c r="AE1174" i="24"/>
  <c r="AF1174" i="24" s="1"/>
  <c r="AG1174" i="24"/>
  <c r="AH1174" i="24"/>
  <c r="AI1174" i="24"/>
  <c r="AJ1174" i="24"/>
  <c r="AK1174" i="24"/>
  <c r="AE1175" i="24"/>
  <c r="AF1175" i="24" s="1"/>
  <c r="AG1175" i="24"/>
  <c r="AH1175" i="24"/>
  <c r="AI1175" i="24"/>
  <c r="AJ1175" i="24"/>
  <c r="AK1175" i="24"/>
  <c r="AE1176" i="24"/>
  <c r="AF1176" i="24" s="1"/>
  <c r="AG1176" i="24"/>
  <c r="AH1176" i="24"/>
  <c r="AI1176" i="24"/>
  <c r="AJ1176" i="24"/>
  <c r="AK1176" i="24"/>
  <c r="AE1177" i="24"/>
  <c r="AF1177" i="24" s="1"/>
  <c r="AG1177" i="24"/>
  <c r="AH1177" i="24"/>
  <c r="AI1177" i="24"/>
  <c r="AJ1177" i="24"/>
  <c r="AK1177" i="24"/>
  <c r="AE1178" i="24"/>
  <c r="AF1178" i="24" s="1"/>
  <c r="AG1178" i="24"/>
  <c r="AH1178" i="24"/>
  <c r="AI1178" i="24"/>
  <c r="AJ1178" i="24"/>
  <c r="AK1178" i="24"/>
  <c r="AE1179" i="24"/>
  <c r="AF1179" i="24" s="1"/>
  <c r="AG1179" i="24"/>
  <c r="AH1179" i="24"/>
  <c r="AI1179" i="24"/>
  <c r="AJ1179" i="24"/>
  <c r="AK1179" i="24"/>
  <c r="AE1180" i="24"/>
  <c r="AF1180" i="24" s="1"/>
  <c r="AG1180" i="24"/>
  <c r="AH1180" i="24"/>
  <c r="AI1180" i="24"/>
  <c r="AJ1180" i="24"/>
  <c r="AK1180" i="24"/>
  <c r="AE1181" i="24"/>
  <c r="AF1181" i="24" s="1"/>
  <c r="AG1181" i="24"/>
  <c r="AH1181" i="24"/>
  <c r="AI1181" i="24"/>
  <c r="AJ1181" i="24"/>
  <c r="AK1181" i="24"/>
  <c r="AE1182" i="24"/>
  <c r="AF1182" i="24" s="1"/>
  <c r="AG1182" i="24"/>
  <c r="AH1182" i="24"/>
  <c r="AI1182" i="24"/>
  <c r="AJ1182" i="24"/>
  <c r="AK1182" i="24"/>
  <c r="AE1183" i="24"/>
  <c r="AF1183" i="24" s="1"/>
  <c r="AG1183" i="24"/>
  <c r="AH1183" i="24"/>
  <c r="AI1183" i="24"/>
  <c r="AJ1183" i="24"/>
  <c r="AK1183" i="24"/>
  <c r="AE1184" i="24"/>
  <c r="AF1184" i="24" s="1"/>
  <c r="AG1184" i="24"/>
  <c r="AH1184" i="24"/>
  <c r="AI1184" i="24"/>
  <c r="AJ1184" i="24"/>
  <c r="AK1184" i="24"/>
  <c r="AE1185" i="24"/>
  <c r="AF1185" i="24" s="1"/>
  <c r="AG1185" i="24"/>
  <c r="AH1185" i="24"/>
  <c r="AI1185" i="24"/>
  <c r="AJ1185" i="24"/>
  <c r="AK1185" i="24"/>
  <c r="AE1186" i="24"/>
  <c r="AF1186" i="24" s="1"/>
  <c r="AG1186" i="24"/>
  <c r="AH1186" i="24"/>
  <c r="AI1186" i="24"/>
  <c r="AJ1186" i="24"/>
  <c r="AK1186" i="24"/>
  <c r="AE1187" i="24"/>
  <c r="AF1187" i="24" s="1"/>
  <c r="AG1187" i="24"/>
  <c r="AH1187" i="24"/>
  <c r="AI1187" i="24"/>
  <c r="AJ1187" i="24"/>
  <c r="AK1187" i="24"/>
  <c r="AE1188" i="24"/>
  <c r="AF1188" i="24" s="1"/>
  <c r="AG1188" i="24"/>
  <c r="AH1188" i="24"/>
  <c r="AI1188" i="24"/>
  <c r="AJ1188" i="24"/>
  <c r="AK1188" i="24"/>
  <c r="AE1189" i="24"/>
  <c r="AF1189" i="24" s="1"/>
  <c r="AG1189" i="24"/>
  <c r="AH1189" i="24"/>
  <c r="AI1189" i="24"/>
  <c r="AJ1189" i="24"/>
  <c r="AK1189" i="24"/>
  <c r="AE1190" i="24"/>
  <c r="AF1190" i="24" s="1"/>
  <c r="AG1190" i="24"/>
  <c r="AH1190" i="24"/>
  <c r="AI1190" i="24"/>
  <c r="AJ1190" i="24"/>
  <c r="AK1190" i="24"/>
  <c r="AE1191" i="24"/>
  <c r="AF1191" i="24" s="1"/>
  <c r="AG1191" i="24"/>
  <c r="AH1191" i="24"/>
  <c r="AI1191" i="24"/>
  <c r="AJ1191" i="24"/>
  <c r="AK1191" i="24"/>
  <c r="AE1192" i="24"/>
  <c r="AF1192" i="24" s="1"/>
  <c r="AG1192" i="24"/>
  <c r="AH1192" i="24"/>
  <c r="AI1192" i="24"/>
  <c r="AJ1192" i="24"/>
  <c r="AK1192" i="24"/>
  <c r="AE1193" i="24"/>
  <c r="AF1193" i="24" s="1"/>
  <c r="AG1193" i="24"/>
  <c r="AH1193" i="24"/>
  <c r="AI1193" i="24"/>
  <c r="AJ1193" i="24"/>
  <c r="AK1193" i="24"/>
  <c r="AE1194" i="24"/>
  <c r="AF1194" i="24" s="1"/>
  <c r="AG1194" i="24"/>
  <c r="AH1194" i="24"/>
  <c r="AI1194" i="24"/>
  <c r="AJ1194" i="24"/>
  <c r="AK1194" i="24"/>
  <c r="AE1195" i="24"/>
  <c r="AF1195" i="24" s="1"/>
  <c r="AG1195" i="24"/>
  <c r="AH1195" i="24"/>
  <c r="AI1195" i="24"/>
  <c r="AJ1195" i="24"/>
  <c r="AK1195" i="24"/>
  <c r="AE1196" i="24"/>
  <c r="AF1196" i="24" s="1"/>
  <c r="AG1196" i="24"/>
  <c r="AH1196" i="24"/>
  <c r="AI1196" i="24"/>
  <c r="AJ1196" i="24"/>
  <c r="AK1196" i="24"/>
  <c r="AE1197" i="24"/>
  <c r="AF1197" i="24" s="1"/>
  <c r="AG1197" i="24"/>
  <c r="AH1197" i="24"/>
  <c r="AI1197" i="24"/>
  <c r="AJ1197" i="24"/>
  <c r="AK1197" i="24"/>
  <c r="AE1198" i="24"/>
  <c r="AF1198" i="24" s="1"/>
  <c r="AG1198" i="24"/>
  <c r="AH1198" i="24"/>
  <c r="AI1198" i="24"/>
  <c r="AJ1198" i="24"/>
  <c r="AK1198" i="24"/>
  <c r="AE1199" i="24"/>
  <c r="AF1199" i="24" s="1"/>
  <c r="AG1199" i="24"/>
  <c r="AH1199" i="24"/>
  <c r="AI1199" i="24"/>
  <c r="AJ1199" i="24"/>
  <c r="AK1199" i="24"/>
  <c r="AE1200" i="24"/>
  <c r="AF1200" i="24" s="1"/>
  <c r="AG1200" i="24"/>
  <c r="AH1200" i="24"/>
  <c r="AI1200" i="24"/>
  <c r="AJ1200" i="24"/>
  <c r="AK1200" i="24"/>
  <c r="AE1201" i="24"/>
  <c r="AF1201" i="24" s="1"/>
  <c r="AG1201" i="24"/>
  <c r="AH1201" i="24"/>
  <c r="AI1201" i="24"/>
  <c r="AJ1201" i="24"/>
  <c r="AK1201" i="24"/>
  <c r="AE1202" i="24"/>
  <c r="AF1202" i="24" s="1"/>
  <c r="AG1202" i="24"/>
  <c r="AH1202" i="24"/>
  <c r="AI1202" i="24"/>
  <c r="AJ1202" i="24"/>
  <c r="AK1202" i="24"/>
  <c r="AE1203" i="24"/>
  <c r="AF1203" i="24" s="1"/>
  <c r="AG1203" i="24"/>
  <c r="AH1203" i="24"/>
  <c r="AI1203" i="24"/>
  <c r="AJ1203" i="24"/>
  <c r="AK1203" i="24"/>
  <c r="AE1204" i="24"/>
  <c r="AF1204" i="24" s="1"/>
  <c r="AG1204" i="24"/>
  <c r="AH1204" i="24"/>
  <c r="AI1204" i="24"/>
  <c r="AJ1204" i="24"/>
  <c r="AK1204" i="24"/>
  <c r="AE1205" i="24"/>
  <c r="AF1205" i="24" s="1"/>
  <c r="AG1205" i="24"/>
  <c r="AH1205" i="24"/>
  <c r="AI1205" i="24"/>
  <c r="AJ1205" i="24"/>
  <c r="AK1205" i="24"/>
  <c r="AE1206" i="24"/>
  <c r="AF1206" i="24" s="1"/>
  <c r="AG1206" i="24"/>
  <c r="AH1206" i="24"/>
  <c r="AI1206" i="24"/>
  <c r="AJ1206" i="24"/>
  <c r="AK1206" i="24"/>
  <c r="AE1207" i="24"/>
  <c r="AF1207" i="24" s="1"/>
  <c r="AG1207" i="24"/>
  <c r="AH1207" i="24"/>
  <c r="AI1207" i="24"/>
  <c r="AJ1207" i="24"/>
  <c r="AK1207" i="24"/>
  <c r="AE1208" i="24"/>
  <c r="AF1208" i="24" s="1"/>
  <c r="AG1208" i="24"/>
  <c r="AH1208" i="24"/>
  <c r="AI1208" i="24"/>
  <c r="AJ1208" i="24"/>
  <c r="AK1208" i="24"/>
  <c r="AE1209" i="24"/>
  <c r="AF1209" i="24" s="1"/>
  <c r="AG1209" i="24"/>
  <c r="AH1209" i="24"/>
  <c r="AI1209" i="24"/>
  <c r="AJ1209" i="24"/>
  <c r="AK1209" i="24"/>
  <c r="AE1210" i="24"/>
  <c r="AF1210" i="24" s="1"/>
  <c r="AG1210" i="24"/>
  <c r="AH1210" i="24"/>
  <c r="AI1210" i="24"/>
  <c r="AJ1210" i="24"/>
  <c r="AK1210" i="24"/>
  <c r="AE1211" i="24"/>
  <c r="AF1211" i="24" s="1"/>
  <c r="AG1211" i="24"/>
  <c r="AH1211" i="24"/>
  <c r="AI1211" i="24"/>
  <c r="AJ1211" i="24"/>
  <c r="AK1211" i="24"/>
  <c r="AE1212" i="24"/>
  <c r="AF1212" i="24" s="1"/>
  <c r="AG1212" i="24"/>
  <c r="AH1212" i="24"/>
  <c r="AI1212" i="24"/>
  <c r="AJ1212" i="24"/>
  <c r="AK1212" i="24"/>
  <c r="AE1213" i="24"/>
  <c r="AF1213" i="24" s="1"/>
  <c r="AG1213" i="24"/>
  <c r="AH1213" i="24"/>
  <c r="AI1213" i="24"/>
  <c r="AJ1213" i="24"/>
  <c r="AK1213" i="24"/>
  <c r="AE1214" i="24"/>
  <c r="AF1214" i="24" s="1"/>
  <c r="AG1214" i="24"/>
  <c r="AH1214" i="24"/>
  <c r="AI1214" i="24"/>
  <c r="AJ1214" i="24"/>
  <c r="AK1214" i="24"/>
  <c r="AE1215" i="24"/>
  <c r="AF1215" i="24" s="1"/>
  <c r="AG1215" i="24"/>
  <c r="AH1215" i="24"/>
  <c r="AI1215" i="24"/>
  <c r="AJ1215" i="24"/>
  <c r="AK1215" i="24"/>
  <c r="AE1216" i="24"/>
  <c r="AF1216" i="24" s="1"/>
  <c r="AG1216" i="24"/>
  <c r="AH1216" i="24"/>
  <c r="AI1216" i="24"/>
  <c r="AJ1216" i="24"/>
  <c r="AK1216" i="24"/>
  <c r="AE1217" i="24"/>
  <c r="AF1217" i="24" s="1"/>
  <c r="AG1217" i="24"/>
  <c r="AH1217" i="24"/>
  <c r="AI1217" i="24"/>
  <c r="AJ1217" i="24"/>
  <c r="AK1217" i="24"/>
  <c r="AE1218" i="24"/>
  <c r="AF1218" i="24" s="1"/>
  <c r="AG1218" i="24"/>
  <c r="AH1218" i="24"/>
  <c r="AI1218" i="24"/>
  <c r="AJ1218" i="24"/>
  <c r="AK1218" i="24"/>
  <c r="AE1219" i="24"/>
  <c r="AF1219" i="24" s="1"/>
  <c r="AG1219" i="24"/>
  <c r="AH1219" i="24"/>
  <c r="AI1219" i="24"/>
  <c r="AJ1219" i="24"/>
  <c r="AK1219" i="24"/>
  <c r="AE1220" i="24"/>
  <c r="AF1220" i="24" s="1"/>
  <c r="AG1220" i="24"/>
  <c r="AH1220" i="24"/>
  <c r="AI1220" i="24"/>
  <c r="AJ1220" i="24"/>
  <c r="AK1220" i="24"/>
  <c r="AE1221" i="24"/>
  <c r="AF1221" i="24" s="1"/>
  <c r="AG1221" i="24"/>
  <c r="AH1221" i="24"/>
  <c r="AI1221" i="24"/>
  <c r="AJ1221" i="24"/>
  <c r="AK1221" i="24"/>
  <c r="AE1222" i="24"/>
  <c r="AF1222" i="24" s="1"/>
  <c r="AG1222" i="24"/>
  <c r="AH1222" i="24"/>
  <c r="AI1222" i="24"/>
  <c r="AJ1222" i="24"/>
  <c r="AK1222" i="24"/>
  <c r="AE1223" i="24"/>
  <c r="AF1223" i="24" s="1"/>
  <c r="AG1223" i="24"/>
  <c r="AH1223" i="24"/>
  <c r="AI1223" i="24"/>
  <c r="AJ1223" i="24"/>
  <c r="AK1223" i="24"/>
  <c r="AE1224" i="24"/>
  <c r="AF1224" i="24" s="1"/>
  <c r="AG1224" i="24"/>
  <c r="AH1224" i="24"/>
  <c r="AI1224" i="24"/>
  <c r="AJ1224" i="24"/>
  <c r="AK1224" i="24"/>
  <c r="AE1225" i="24"/>
  <c r="AF1225" i="24" s="1"/>
  <c r="AG1225" i="24"/>
  <c r="AH1225" i="24"/>
  <c r="AI1225" i="24"/>
  <c r="AJ1225" i="24"/>
  <c r="AK1225" i="24"/>
  <c r="AE1226" i="24"/>
  <c r="AF1226" i="24" s="1"/>
  <c r="AG1226" i="24"/>
  <c r="AH1226" i="24"/>
  <c r="AI1226" i="24"/>
  <c r="AJ1226" i="24"/>
  <c r="AK1226" i="24"/>
  <c r="AE1227" i="24"/>
  <c r="AF1227" i="24" s="1"/>
  <c r="AG1227" i="24"/>
  <c r="AH1227" i="24"/>
  <c r="AI1227" i="24"/>
  <c r="AJ1227" i="24"/>
  <c r="AK1227" i="24"/>
  <c r="AE1228" i="24"/>
  <c r="AF1228" i="24" s="1"/>
  <c r="AG1228" i="24"/>
  <c r="AH1228" i="24"/>
  <c r="AI1228" i="24"/>
  <c r="AJ1228" i="24"/>
  <c r="AK1228" i="24"/>
  <c r="AE1229" i="24"/>
  <c r="AF1229" i="24" s="1"/>
  <c r="AG1229" i="24"/>
  <c r="AH1229" i="24"/>
  <c r="AI1229" i="24"/>
  <c r="AJ1229" i="24"/>
  <c r="AK1229" i="24"/>
  <c r="AE1230" i="24"/>
  <c r="AF1230" i="24" s="1"/>
  <c r="AG1230" i="24"/>
  <c r="AH1230" i="24"/>
  <c r="AI1230" i="24"/>
  <c r="AJ1230" i="24"/>
  <c r="AK1230" i="24"/>
  <c r="AE1231" i="24"/>
  <c r="AF1231" i="24" s="1"/>
  <c r="AG1231" i="24"/>
  <c r="AH1231" i="24"/>
  <c r="AI1231" i="24"/>
  <c r="AJ1231" i="24"/>
  <c r="AK1231" i="24"/>
  <c r="AE1232" i="24"/>
  <c r="AF1232" i="24" s="1"/>
  <c r="AG1232" i="24"/>
  <c r="AH1232" i="24"/>
  <c r="AI1232" i="24"/>
  <c r="AJ1232" i="24"/>
  <c r="AK1232" i="24"/>
  <c r="AE1233" i="24"/>
  <c r="AF1233" i="24" s="1"/>
  <c r="AG1233" i="24"/>
  <c r="AH1233" i="24"/>
  <c r="AI1233" i="24"/>
  <c r="AJ1233" i="24"/>
  <c r="AK1233" i="24"/>
  <c r="AE1234" i="24"/>
  <c r="AF1234" i="24" s="1"/>
  <c r="AG1234" i="24"/>
  <c r="AH1234" i="24"/>
  <c r="AI1234" i="24"/>
  <c r="AJ1234" i="24"/>
  <c r="AK1234" i="24"/>
  <c r="AE1235" i="24"/>
  <c r="AF1235" i="24" s="1"/>
  <c r="AG1235" i="24"/>
  <c r="AH1235" i="24"/>
  <c r="AI1235" i="24"/>
  <c r="AJ1235" i="24"/>
  <c r="AK1235" i="24"/>
  <c r="AE1236" i="24"/>
  <c r="AF1236" i="24" s="1"/>
  <c r="AG1236" i="24"/>
  <c r="AH1236" i="24"/>
  <c r="AI1236" i="24"/>
  <c r="AJ1236" i="24"/>
  <c r="AK1236" i="24"/>
  <c r="AE1237" i="24"/>
  <c r="AF1237" i="24" s="1"/>
  <c r="AG1237" i="24"/>
  <c r="AH1237" i="24"/>
  <c r="AI1237" i="24"/>
  <c r="AJ1237" i="24"/>
  <c r="AK1237" i="24"/>
  <c r="AE1238" i="24"/>
  <c r="AF1238" i="24" s="1"/>
  <c r="AG1238" i="24"/>
  <c r="AH1238" i="24"/>
  <c r="AI1238" i="24"/>
  <c r="AJ1238" i="24"/>
  <c r="AK1238" i="24"/>
  <c r="AE1239" i="24"/>
  <c r="AF1239" i="24" s="1"/>
  <c r="AG1239" i="24"/>
  <c r="AH1239" i="24"/>
  <c r="AI1239" i="24"/>
  <c r="AJ1239" i="24"/>
  <c r="AK1239" i="24"/>
  <c r="AE1240" i="24"/>
  <c r="AF1240" i="24" s="1"/>
  <c r="AG1240" i="24"/>
  <c r="AH1240" i="24"/>
  <c r="AI1240" i="24"/>
  <c r="AJ1240" i="24"/>
  <c r="AK1240" i="24"/>
  <c r="AE1241" i="24"/>
  <c r="AF1241" i="24" s="1"/>
  <c r="AG1241" i="24"/>
  <c r="AH1241" i="24"/>
  <c r="AI1241" i="24"/>
  <c r="AJ1241" i="24"/>
  <c r="AK1241" i="24"/>
  <c r="AE1242" i="24"/>
  <c r="AF1242" i="24" s="1"/>
  <c r="AG1242" i="24"/>
  <c r="AH1242" i="24"/>
  <c r="AI1242" i="24"/>
  <c r="AJ1242" i="24"/>
  <c r="AK1242" i="24"/>
  <c r="AE1243" i="24"/>
  <c r="AF1243" i="24" s="1"/>
  <c r="AG1243" i="24"/>
  <c r="AH1243" i="24"/>
  <c r="AI1243" i="24"/>
  <c r="AJ1243" i="24"/>
  <c r="AK1243" i="24"/>
  <c r="AE1244" i="24"/>
  <c r="AF1244" i="24" s="1"/>
  <c r="AG1244" i="24"/>
  <c r="AH1244" i="24"/>
  <c r="AI1244" i="24"/>
  <c r="AJ1244" i="24"/>
  <c r="AK1244" i="24"/>
  <c r="AE1245" i="24"/>
  <c r="AF1245" i="24" s="1"/>
  <c r="AG1245" i="24"/>
  <c r="AH1245" i="24"/>
  <c r="AI1245" i="24"/>
  <c r="AJ1245" i="24"/>
  <c r="AK1245" i="24"/>
  <c r="AE1246" i="24"/>
  <c r="AF1246" i="24" s="1"/>
  <c r="AG1246" i="24"/>
  <c r="AH1246" i="24"/>
  <c r="AI1246" i="24"/>
  <c r="AJ1246" i="24"/>
  <c r="AK1246" i="24"/>
  <c r="AE1247" i="24"/>
  <c r="AF1247" i="24" s="1"/>
  <c r="AG1247" i="24"/>
  <c r="AH1247" i="24"/>
  <c r="AI1247" i="24"/>
  <c r="AJ1247" i="24"/>
  <c r="AK1247" i="24"/>
  <c r="AE1248" i="24"/>
  <c r="AF1248" i="24" s="1"/>
  <c r="AG1248" i="24"/>
  <c r="AH1248" i="24"/>
  <c r="AI1248" i="24"/>
  <c r="AJ1248" i="24"/>
  <c r="AK1248" i="24"/>
  <c r="AE1249" i="24"/>
  <c r="AF1249" i="24" s="1"/>
  <c r="AG1249" i="24"/>
  <c r="AH1249" i="24"/>
  <c r="AI1249" i="24"/>
  <c r="AJ1249" i="24"/>
  <c r="AK1249" i="24"/>
  <c r="AE1250" i="24"/>
  <c r="AF1250" i="24" s="1"/>
  <c r="AG1250" i="24"/>
  <c r="AH1250" i="24"/>
  <c r="AI1250" i="24"/>
  <c r="AJ1250" i="24"/>
  <c r="AK1250" i="24"/>
  <c r="AE1251" i="24"/>
  <c r="AF1251" i="24" s="1"/>
  <c r="AG1251" i="24"/>
  <c r="AH1251" i="24"/>
  <c r="AI1251" i="24"/>
  <c r="AJ1251" i="24"/>
  <c r="AK1251" i="24"/>
  <c r="AE1252" i="24"/>
  <c r="AF1252" i="24" s="1"/>
  <c r="AG1252" i="24"/>
  <c r="AH1252" i="24"/>
  <c r="AI1252" i="24"/>
  <c r="AJ1252" i="24"/>
  <c r="AK1252" i="24"/>
  <c r="AE1253" i="24"/>
  <c r="AF1253" i="24" s="1"/>
  <c r="AG1253" i="24"/>
  <c r="AH1253" i="24"/>
  <c r="AI1253" i="24"/>
  <c r="AJ1253" i="24"/>
  <c r="AK1253" i="24"/>
  <c r="AE1254" i="24"/>
  <c r="AF1254" i="24" s="1"/>
  <c r="AG1254" i="24"/>
  <c r="AH1254" i="24"/>
  <c r="AI1254" i="24"/>
  <c r="AJ1254" i="24"/>
  <c r="AK1254" i="24"/>
  <c r="AE1255" i="24"/>
  <c r="AF1255" i="24" s="1"/>
  <c r="AG1255" i="24"/>
  <c r="AH1255" i="24"/>
  <c r="AI1255" i="24"/>
  <c r="AJ1255" i="24"/>
  <c r="AK1255" i="24"/>
  <c r="AE1256" i="24"/>
  <c r="AF1256" i="24" s="1"/>
  <c r="AG1256" i="24"/>
  <c r="AH1256" i="24"/>
  <c r="AI1256" i="24"/>
  <c r="AJ1256" i="24"/>
  <c r="AK1256" i="24"/>
  <c r="AE1257" i="24"/>
  <c r="AF1257" i="24" s="1"/>
  <c r="AG1257" i="24"/>
  <c r="AH1257" i="24"/>
  <c r="AI1257" i="24"/>
  <c r="AJ1257" i="24"/>
  <c r="AK1257" i="24"/>
  <c r="AE1258" i="24"/>
  <c r="AF1258" i="24" s="1"/>
  <c r="AG1258" i="24"/>
  <c r="AH1258" i="24"/>
  <c r="AI1258" i="24"/>
  <c r="AJ1258" i="24"/>
  <c r="AK1258" i="24"/>
  <c r="AE1259" i="24"/>
  <c r="AF1259" i="24" s="1"/>
  <c r="AG1259" i="24"/>
  <c r="AH1259" i="24"/>
  <c r="AI1259" i="24"/>
  <c r="AJ1259" i="24"/>
  <c r="AK1259" i="24"/>
  <c r="AE1260" i="24"/>
  <c r="AF1260" i="24" s="1"/>
  <c r="AG1260" i="24"/>
  <c r="AH1260" i="24"/>
  <c r="AI1260" i="24"/>
  <c r="AJ1260" i="24"/>
  <c r="AK1260" i="24"/>
  <c r="AE1261" i="24"/>
  <c r="AF1261" i="24" s="1"/>
  <c r="AG1261" i="24"/>
  <c r="AH1261" i="24"/>
  <c r="AI1261" i="24"/>
  <c r="AJ1261" i="24"/>
  <c r="AK1261" i="24"/>
  <c r="AE1262" i="24"/>
  <c r="AF1262" i="24" s="1"/>
  <c r="AG1262" i="24"/>
  <c r="AH1262" i="24"/>
  <c r="AI1262" i="24"/>
  <c r="AJ1262" i="24"/>
  <c r="AK1262" i="24"/>
  <c r="AE1263" i="24"/>
  <c r="AF1263" i="24" s="1"/>
  <c r="AG1263" i="24"/>
  <c r="AH1263" i="24"/>
  <c r="AI1263" i="24"/>
  <c r="AJ1263" i="24"/>
  <c r="AK1263" i="24"/>
  <c r="AE1264" i="24"/>
  <c r="AF1264" i="24" s="1"/>
  <c r="AG1264" i="24"/>
  <c r="AH1264" i="24"/>
  <c r="AI1264" i="24"/>
  <c r="AJ1264" i="24"/>
  <c r="AK1264" i="24"/>
  <c r="AE1265" i="24"/>
  <c r="AF1265" i="24" s="1"/>
  <c r="AG1265" i="24"/>
  <c r="AH1265" i="24"/>
  <c r="AI1265" i="24"/>
  <c r="AJ1265" i="24"/>
  <c r="AK1265" i="24"/>
  <c r="AE1266" i="24"/>
  <c r="AF1266" i="24" s="1"/>
  <c r="AG1266" i="24"/>
  <c r="AH1266" i="24"/>
  <c r="AI1266" i="24"/>
  <c r="AJ1266" i="24"/>
  <c r="AK1266" i="24"/>
  <c r="AE1267" i="24"/>
  <c r="AF1267" i="24" s="1"/>
  <c r="AG1267" i="24"/>
  <c r="AH1267" i="24"/>
  <c r="AI1267" i="24"/>
  <c r="AJ1267" i="24"/>
  <c r="AK1267" i="24"/>
  <c r="AE1268" i="24"/>
  <c r="AF1268" i="24" s="1"/>
  <c r="AG1268" i="24"/>
  <c r="AH1268" i="24"/>
  <c r="AI1268" i="24"/>
  <c r="AJ1268" i="24"/>
  <c r="AK1268" i="24"/>
  <c r="AE1269" i="24"/>
  <c r="AF1269" i="24" s="1"/>
  <c r="AG1269" i="24"/>
  <c r="AH1269" i="24"/>
  <c r="AI1269" i="24"/>
  <c r="AJ1269" i="24"/>
  <c r="AK1269" i="24"/>
  <c r="AE1270" i="24"/>
  <c r="AF1270" i="24" s="1"/>
  <c r="AG1270" i="24"/>
  <c r="AH1270" i="24"/>
  <c r="AI1270" i="24"/>
  <c r="AJ1270" i="24"/>
  <c r="AK1270" i="24"/>
  <c r="AE1271" i="24"/>
  <c r="AF1271" i="24" s="1"/>
  <c r="AG1271" i="24"/>
  <c r="AH1271" i="24"/>
  <c r="AI1271" i="24"/>
  <c r="AJ1271" i="24"/>
  <c r="AK1271" i="24"/>
  <c r="AE1272" i="24"/>
  <c r="AF1272" i="24" s="1"/>
  <c r="AG1272" i="24"/>
  <c r="AH1272" i="24"/>
  <c r="AI1272" i="24"/>
  <c r="AJ1272" i="24"/>
  <c r="AK1272" i="24"/>
  <c r="AE1273" i="24"/>
  <c r="AF1273" i="24" s="1"/>
  <c r="AG1273" i="24"/>
  <c r="AH1273" i="24"/>
  <c r="AI1273" i="24"/>
  <c r="AJ1273" i="24"/>
  <c r="AK1273" i="24"/>
  <c r="AE1274" i="24"/>
  <c r="AF1274" i="24" s="1"/>
  <c r="AG1274" i="24"/>
  <c r="AH1274" i="24"/>
  <c r="AI1274" i="24"/>
  <c r="AJ1274" i="24"/>
  <c r="AK1274" i="24"/>
  <c r="AE1275" i="24"/>
  <c r="AF1275" i="24" s="1"/>
  <c r="AG1275" i="24"/>
  <c r="AH1275" i="24"/>
  <c r="AI1275" i="24"/>
  <c r="AJ1275" i="24"/>
  <c r="AK1275" i="24"/>
  <c r="AE1276" i="24"/>
  <c r="AF1276" i="24" s="1"/>
  <c r="AG1276" i="24"/>
  <c r="AH1276" i="24"/>
  <c r="AI1276" i="24"/>
  <c r="AJ1276" i="24"/>
  <c r="AK1276" i="24"/>
  <c r="AE1277" i="24"/>
  <c r="AF1277" i="24" s="1"/>
  <c r="AG1277" i="24"/>
  <c r="AH1277" i="24"/>
  <c r="AI1277" i="24"/>
  <c r="AJ1277" i="24"/>
  <c r="AK1277" i="24"/>
  <c r="AE1278" i="24"/>
  <c r="AF1278" i="24" s="1"/>
  <c r="AG1278" i="24"/>
  <c r="AH1278" i="24"/>
  <c r="AI1278" i="24"/>
  <c r="AJ1278" i="24"/>
  <c r="AK1278" i="24"/>
  <c r="AE1279" i="24"/>
  <c r="AF1279" i="24" s="1"/>
  <c r="AG1279" i="24"/>
  <c r="AH1279" i="24"/>
  <c r="AI1279" i="24"/>
  <c r="AJ1279" i="24"/>
  <c r="AK1279" i="24"/>
  <c r="AE1280" i="24"/>
  <c r="AF1280" i="24" s="1"/>
  <c r="AG1280" i="24"/>
  <c r="AH1280" i="24"/>
  <c r="AI1280" i="24"/>
  <c r="AJ1280" i="24"/>
  <c r="AK1280" i="24"/>
  <c r="AE1281" i="24"/>
  <c r="AF1281" i="24" s="1"/>
  <c r="AG1281" i="24"/>
  <c r="AH1281" i="24"/>
  <c r="AI1281" i="24"/>
  <c r="AJ1281" i="24"/>
  <c r="AK1281" i="24"/>
  <c r="AE1282" i="24"/>
  <c r="AF1282" i="24" s="1"/>
  <c r="AG1282" i="24"/>
  <c r="AH1282" i="24"/>
  <c r="AI1282" i="24"/>
  <c r="AJ1282" i="24"/>
  <c r="AK1282" i="24"/>
  <c r="AE1283" i="24"/>
  <c r="AF1283" i="24" s="1"/>
  <c r="AG1283" i="24"/>
  <c r="AH1283" i="24"/>
  <c r="AI1283" i="24"/>
  <c r="AJ1283" i="24"/>
  <c r="AK1283" i="24"/>
  <c r="AE1284" i="24"/>
  <c r="AF1284" i="24" s="1"/>
  <c r="AG1284" i="24"/>
  <c r="AH1284" i="24"/>
  <c r="AI1284" i="24"/>
  <c r="AJ1284" i="24"/>
  <c r="AK1284" i="24"/>
  <c r="AE1285" i="24"/>
  <c r="AF1285" i="24" s="1"/>
  <c r="AG1285" i="24"/>
  <c r="AH1285" i="24"/>
  <c r="AI1285" i="24"/>
  <c r="AJ1285" i="24"/>
  <c r="AK1285" i="24"/>
  <c r="AE1286" i="24"/>
  <c r="AF1286" i="24" s="1"/>
  <c r="AG1286" i="24"/>
  <c r="AH1286" i="24"/>
  <c r="AI1286" i="24"/>
  <c r="AJ1286" i="24"/>
  <c r="AK1286" i="24"/>
  <c r="AE1287" i="24"/>
  <c r="AF1287" i="24" s="1"/>
  <c r="AG1287" i="24"/>
  <c r="AH1287" i="24"/>
  <c r="AI1287" i="24"/>
  <c r="AJ1287" i="24"/>
  <c r="AK1287" i="24"/>
  <c r="AE1288" i="24"/>
  <c r="AF1288" i="24" s="1"/>
  <c r="AG1288" i="24"/>
  <c r="AH1288" i="24"/>
  <c r="AI1288" i="24"/>
  <c r="AJ1288" i="24"/>
  <c r="AK1288" i="24"/>
  <c r="AE1289" i="24"/>
  <c r="AF1289" i="24" s="1"/>
  <c r="AG1289" i="24"/>
  <c r="AH1289" i="24"/>
  <c r="AI1289" i="24"/>
  <c r="AJ1289" i="24"/>
  <c r="AK1289" i="24"/>
  <c r="AE1290" i="24"/>
  <c r="AF1290" i="24" s="1"/>
  <c r="AG1290" i="24"/>
  <c r="AH1290" i="24"/>
  <c r="AI1290" i="24"/>
  <c r="AJ1290" i="24"/>
  <c r="AK1290" i="24"/>
  <c r="AE1291" i="24"/>
  <c r="AF1291" i="24" s="1"/>
  <c r="AG1291" i="24"/>
  <c r="AH1291" i="24"/>
  <c r="AI1291" i="24"/>
  <c r="AJ1291" i="24"/>
  <c r="AK1291" i="24"/>
  <c r="AE1292" i="24"/>
  <c r="AF1292" i="24" s="1"/>
  <c r="AG1292" i="24"/>
  <c r="AH1292" i="24"/>
  <c r="AI1292" i="24"/>
  <c r="AJ1292" i="24"/>
  <c r="AK1292" i="24"/>
  <c r="AE1293" i="24"/>
  <c r="AF1293" i="24" s="1"/>
  <c r="AG1293" i="24"/>
  <c r="AH1293" i="24"/>
  <c r="AI1293" i="24"/>
  <c r="AJ1293" i="24"/>
  <c r="AK1293" i="24"/>
  <c r="AE1294" i="24"/>
  <c r="AF1294" i="24" s="1"/>
  <c r="AG1294" i="24"/>
  <c r="AH1294" i="24"/>
  <c r="AI1294" i="24"/>
  <c r="AJ1294" i="24"/>
  <c r="AK1294" i="24"/>
  <c r="AE1295" i="24"/>
  <c r="AF1295" i="24" s="1"/>
  <c r="AG1295" i="24"/>
  <c r="AH1295" i="24"/>
  <c r="AI1295" i="24"/>
  <c r="AJ1295" i="24"/>
  <c r="AK1295" i="24"/>
  <c r="AE1296" i="24"/>
  <c r="AF1296" i="24" s="1"/>
  <c r="AG1296" i="24"/>
  <c r="AH1296" i="24"/>
  <c r="AI1296" i="24"/>
  <c r="AJ1296" i="24"/>
  <c r="AK1296" i="24"/>
  <c r="AE1297" i="24"/>
  <c r="AF1297" i="24" s="1"/>
  <c r="AG1297" i="24"/>
  <c r="AH1297" i="24"/>
  <c r="AI1297" i="24"/>
  <c r="AJ1297" i="24"/>
  <c r="AK1297" i="24"/>
  <c r="AE1298" i="24"/>
  <c r="AF1298" i="24" s="1"/>
  <c r="AG1298" i="24"/>
  <c r="AH1298" i="24"/>
  <c r="AI1298" i="24"/>
  <c r="AJ1298" i="24"/>
  <c r="AK1298" i="24"/>
  <c r="AE1299" i="24"/>
  <c r="AF1299" i="24" s="1"/>
  <c r="AG1299" i="24"/>
  <c r="AH1299" i="24"/>
  <c r="AI1299" i="24"/>
  <c r="AJ1299" i="24"/>
  <c r="AK1299" i="24"/>
  <c r="AE1300" i="24"/>
  <c r="AF1300" i="24" s="1"/>
  <c r="AG1300" i="24"/>
  <c r="AH1300" i="24"/>
  <c r="AI1300" i="24"/>
  <c r="AJ1300" i="24"/>
  <c r="AK1300" i="24"/>
  <c r="AE1301" i="24"/>
  <c r="AF1301" i="24" s="1"/>
  <c r="AG1301" i="24"/>
  <c r="AH1301" i="24"/>
  <c r="AI1301" i="24"/>
  <c r="AJ1301" i="24"/>
  <c r="AK1301" i="24"/>
  <c r="AE1302" i="24"/>
  <c r="AF1302" i="24" s="1"/>
  <c r="AG1302" i="24"/>
  <c r="AH1302" i="24"/>
  <c r="AI1302" i="24"/>
  <c r="AJ1302" i="24"/>
  <c r="AK1302" i="24"/>
  <c r="AE1303" i="24"/>
  <c r="AF1303" i="24" s="1"/>
  <c r="AG1303" i="24"/>
  <c r="AH1303" i="24"/>
  <c r="AI1303" i="24"/>
  <c r="AJ1303" i="24"/>
  <c r="AK1303" i="24"/>
  <c r="AE1304" i="24"/>
  <c r="AF1304" i="24" s="1"/>
  <c r="AG1304" i="24"/>
  <c r="AH1304" i="24"/>
  <c r="AI1304" i="24"/>
  <c r="AJ1304" i="24"/>
  <c r="AK1304" i="24"/>
  <c r="AE1305" i="24"/>
  <c r="AF1305" i="24" s="1"/>
  <c r="AG1305" i="24"/>
  <c r="AH1305" i="24"/>
  <c r="AI1305" i="24"/>
  <c r="AJ1305" i="24"/>
  <c r="AK1305" i="24"/>
  <c r="AE1306" i="24"/>
  <c r="AF1306" i="24" s="1"/>
  <c r="AG1306" i="24"/>
  <c r="AH1306" i="24"/>
  <c r="AI1306" i="24"/>
  <c r="AJ1306" i="24"/>
  <c r="AK1306" i="24"/>
  <c r="AE1307" i="24"/>
  <c r="AF1307" i="24" s="1"/>
  <c r="AG1307" i="24"/>
  <c r="AH1307" i="24"/>
  <c r="AI1307" i="24"/>
  <c r="AJ1307" i="24"/>
  <c r="AK1307" i="24"/>
  <c r="AE1308" i="24"/>
  <c r="AF1308" i="24" s="1"/>
  <c r="AG1308" i="24"/>
  <c r="AH1308" i="24"/>
  <c r="AI1308" i="24"/>
  <c r="AJ1308" i="24"/>
  <c r="AK1308" i="24"/>
  <c r="AE1309" i="24"/>
  <c r="AF1309" i="24" s="1"/>
  <c r="AG1309" i="24"/>
  <c r="AH1309" i="24"/>
  <c r="AI1309" i="24"/>
  <c r="AJ1309" i="24"/>
  <c r="AK1309" i="24"/>
  <c r="AE1310" i="24"/>
  <c r="AF1310" i="24" s="1"/>
  <c r="AG1310" i="24"/>
  <c r="AH1310" i="24"/>
  <c r="AI1310" i="24"/>
  <c r="AJ1310" i="24"/>
  <c r="AK1310" i="24"/>
  <c r="AE1311" i="24"/>
  <c r="AF1311" i="24" s="1"/>
  <c r="AG1311" i="24"/>
  <c r="AH1311" i="24"/>
  <c r="AI1311" i="24"/>
  <c r="AJ1311" i="24"/>
  <c r="AK1311" i="24"/>
  <c r="AE1312" i="24"/>
  <c r="AF1312" i="24" s="1"/>
  <c r="AG1312" i="24"/>
  <c r="AH1312" i="24"/>
  <c r="AI1312" i="24"/>
  <c r="AJ1312" i="24"/>
  <c r="AK1312" i="24"/>
  <c r="AE1313" i="24"/>
  <c r="AF1313" i="24" s="1"/>
  <c r="AG1313" i="24"/>
  <c r="AH1313" i="24"/>
  <c r="AI1313" i="24"/>
  <c r="AJ1313" i="24"/>
  <c r="AK1313" i="24"/>
  <c r="AE1314" i="24"/>
  <c r="AF1314" i="24" s="1"/>
  <c r="AG1314" i="24"/>
  <c r="AH1314" i="24"/>
  <c r="AI1314" i="24"/>
  <c r="AJ1314" i="24"/>
  <c r="AK1314" i="24"/>
  <c r="AE1315" i="24"/>
  <c r="AF1315" i="24" s="1"/>
  <c r="AG1315" i="24"/>
  <c r="AH1315" i="24"/>
  <c r="AI1315" i="24"/>
  <c r="AJ1315" i="24"/>
  <c r="AK1315" i="24"/>
  <c r="AE1316" i="24"/>
  <c r="AF1316" i="24" s="1"/>
  <c r="AG1316" i="24"/>
  <c r="AH1316" i="24"/>
  <c r="AI1316" i="24"/>
  <c r="AJ1316" i="24"/>
  <c r="AK1316" i="24"/>
  <c r="AE1317" i="24"/>
  <c r="AF1317" i="24" s="1"/>
  <c r="AG1317" i="24"/>
  <c r="AH1317" i="24"/>
  <c r="AI1317" i="24"/>
  <c r="AJ1317" i="24"/>
  <c r="AK1317" i="24"/>
  <c r="AE1318" i="24"/>
  <c r="AF1318" i="24" s="1"/>
  <c r="AG1318" i="24"/>
  <c r="AH1318" i="24"/>
  <c r="AI1318" i="24"/>
  <c r="AJ1318" i="24"/>
  <c r="AK1318" i="24"/>
  <c r="AE1319" i="24"/>
  <c r="AF1319" i="24" s="1"/>
  <c r="AG1319" i="24"/>
  <c r="AH1319" i="24"/>
  <c r="AI1319" i="24"/>
  <c r="AJ1319" i="24"/>
  <c r="AK1319" i="24"/>
  <c r="AE1320" i="24"/>
  <c r="AF1320" i="24" s="1"/>
  <c r="AG1320" i="24"/>
  <c r="AH1320" i="24"/>
  <c r="AI1320" i="24"/>
  <c r="AJ1320" i="24"/>
  <c r="AK1320" i="24"/>
  <c r="AE1321" i="24"/>
  <c r="AF1321" i="24" s="1"/>
  <c r="AG1321" i="24"/>
  <c r="AH1321" i="24"/>
  <c r="AI1321" i="24"/>
  <c r="AJ1321" i="24"/>
  <c r="AK1321" i="24"/>
  <c r="AE1322" i="24"/>
  <c r="AF1322" i="24" s="1"/>
  <c r="AG1322" i="24"/>
  <c r="AH1322" i="24"/>
  <c r="AI1322" i="24"/>
  <c r="AJ1322" i="24"/>
  <c r="AK1322" i="24"/>
  <c r="AE1323" i="24"/>
  <c r="AF1323" i="24" s="1"/>
  <c r="AG1323" i="24"/>
  <c r="AH1323" i="24"/>
  <c r="AI1323" i="24"/>
  <c r="AJ1323" i="24"/>
  <c r="AK1323" i="24"/>
  <c r="AE1324" i="24"/>
  <c r="AF1324" i="24" s="1"/>
  <c r="AG1324" i="24"/>
  <c r="AH1324" i="24"/>
  <c r="AI1324" i="24"/>
  <c r="AJ1324" i="24"/>
  <c r="AK1324" i="24"/>
  <c r="AE1325" i="24"/>
  <c r="AF1325" i="24" s="1"/>
  <c r="AG1325" i="24"/>
  <c r="AH1325" i="24"/>
  <c r="AI1325" i="24"/>
  <c r="AJ1325" i="24"/>
  <c r="AK1325" i="24"/>
  <c r="AE1326" i="24"/>
  <c r="AF1326" i="24" s="1"/>
  <c r="AG1326" i="24"/>
  <c r="AH1326" i="24"/>
  <c r="AI1326" i="24"/>
  <c r="AJ1326" i="24"/>
  <c r="AK1326" i="24"/>
  <c r="AE1327" i="24"/>
  <c r="AF1327" i="24" s="1"/>
  <c r="AG1327" i="24"/>
  <c r="AH1327" i="24"/>
  <c r="AI1327" i="24"/>
  <c r="AJ1327" i="24"/>
  <c r="AK1327" i="24"/>
  <c r="AE1328" i="24"/>
  <c r="AF1328" i="24" s="1"/>
  <c r="AG1328" i="24"/>
  <c r="AH1328" i="24"/>
  <c r="AI1328" i="24"/>
  <c r="AJ1328" i="24"/>
  <c r="AK1328" i="24"/>
  <c r="AE1329" i="24"/>
  <c r="AF1329" i="24" s="1"/>
  <c r="AG1329" i="24"/>
  <c r="AH1329" i="24"/>
  <c r="AI1329" i="24"/>
  <c r="AJ1329" i="24"/>
  <c r="AK1329" i="24"/>
  <c r="AE1330" i="24"/>
  <c r="AF1330" i="24" s="1"/>
  <c r="AG1330" i="24"/>
  <c r="AH1330" i="24"/>
  <c r="AI1330" i="24"/>
  <c r="AJ1330" i="24"/>
  <c r="AK1330" i="24"/>
  <c r="AE1331" i="24"/>
  <c r="AF1331" i="24" s="1"/>
  <c r="AG1331" i="24"/>
  <c r="AH1331" i="24"/>
  <c r="AI1331" i="24"/>
  <c r="AJ1331" i="24"/>
  <c r="AK1331" i="24"/>
  <c r="AE1332" i="24"/>
  <c r="AF1332" i="24" s="1"/>
  <c r="AG1332" i="24"/>
  <c r="AH1332" i="24"/>
  <c r="AI1332" i="24"/>
  <c r="AJ1332" i="24"/>
  <c r="AK1332" i="24"/>
  <c r="AE1333" i="24"/>
  <c r="AF1333" i="24" s="1"/>
  <c r="AG1333" i="24"/>
  <c r="AH1333" i="24"/>
  <c r="AI1333" i="24"/>
  <c r="AJ1333" i="24"/>
  <c r="AK1333" i="24"/>
  <c r="AE1334" i="24"/>
  <c r="AF1334" i="24" s="1"/>
  <c r="AG1334" i="24"/>
  <c r="AH1334" i="24"/>
  <c r="AI1334" i="24"/>
  <c r="AJ1334" i="24"/>
  <c r="AK1334" i="24"/>
  <c r="AE1335" i="24"/>
  <c r="AF1335" i="24" s="1"/>
  <c r="AG1335" i="24"/>
  <c r="AH1335" i="24"/>
  <c r="AI1335" i="24"/>
  <c r="AJ1335" i="24"/>
  <c r="AK1335" i="24"/>
  <c r="AE1336" i="24"/>
  <c r="AF1336" i="24" s="1"/>
  <c r="AG1336" i="24"/>
  <c r="AH1336" i="24"/>
  <c r="AI1336" i="24"/>
  <c r="AJ1336" i="24"/>
  <c r="AK1336" i="24"/>
  <c r="AE1337" i="24"/>
  <c r="AF1337" i="24" s="1"/>
  <c r="AG1337" i="24"/>
  <c r="AH1337" i="24"/>
  <c r="AI1337" i="24"/>
  <c r="AJ1337" i="24"/>
  <c r="AK1337" i="24"/>
  <c r="AE1338" i="24"/>
  <c r="AF1338" i="24" s="1"/>
  <c r="AG1338" i="24"/>
  <c r="AH1338" i="24"/>
  <c r="AI1338" i="24"/>
  <c r="AJ1338" i="24"/>
  <c r="AK1338" i="24"/>
  <c r="AE1339" i="24"/>
  <c r="AF1339" i="24" s="1"/>
  <c r="AG1339" i="24"/>
  <c r="AH1339" i="24"/>
  <c r="AI1339" i="24"/>
  <c r="AJ1339" i="24"/>
  <c r="AK1339" i="24"/>
  <c r="AE1340" i="24"/>
  <c r="AF1340" i="24" s="1"/>
  <c r="AG1340" i="24"/>
  <c r="AH1340" i="24"/>
  <c r="AI1340" i="24"/>
  <c r="AJ1340" i="24"/>
  <c r="AK1340" i="24"/>
  <c r="AE1341" i="24"/>
  <c r="AF1341" i="24" s="1"/>
  <c r="AG1341" i="24"/>
  <c r="AH1341" i="24"/>
  <c r="AI1341" i="24"/>
  <c r="AJ1341" i="24"/>
  <c r="AK1341" i="24"/>
  <c r="AE1342" i="24"/>
  <c r="AF1342" i="24" s="1"/>
  <c r="AG1342" i="24"/>
  <c r="AH1342" i="24"/>
  <c r="AI1342" i="24"/>
  <c r="AJ1342" i="24"/>
  <c r="AK1342" i="24"/>
  <c r="AE1343" i="24"/>
  <c r="AF1343" i="24" s="1"/>
  <c r="AG1343" i="24"/>
  <c r="AH1343" i="24"/>
  <c r="AI1343" i="24"/>
  <c r="AJ1343" i="24"/>
  <c r="AK1343" i="24"/>
  <c r="AE1344" i="24"/>
  <c r="AF1344" i="24" s="1"/>
  <c r="AG1344" i="24"/>
  <c r="AH1344" i="24"/>
  <c r="AI1344" i="24"/>
  <c r="AJ1344" i="24"/>
  <c r="AK1344" i="24"/>
  <c r="AE1345" i="24"/>
  <c r="AF1345" i="24" s="1"/>
  <c r="AG1345" i="24"/>
  <c r="AH1345" i="24"/>
  <c r="AI1345" i="24"/>
  <c r="AJ1345" i="24"/>
  <c r="AK1345" i="24"/>
  <c r="AE1346" i="24"/>
  <c r="AF1346" i="24" s="1"/>
  <c r="AG1346" i="24"/>
  <c r="AH1346" i="24"/>
  <c r="AI1346" i="24"/>
  <c r="AJ1346" i="24"/>
  <c r="AK1346" i="24"/>
  <c r="AE1347" i="24"/>
  <c r="AF1347" i="24" s="1"/>
  <c r="AG1347" i="24"/>
  <c r="AH1347" i="24"/>
  <c r="AI1347" i="24"/>
  <c r="AJ1347" i="24"/>
  <c r="AK1347" i="24"/>
  <c r="AE1348" i="24"/>
  <c r="AF1348" i="24" s="1"/>
  <c r="AG1348" i="24"/>
  <c r="AH1348" i="24"/>
  <c r="AI1348" i="24"/>
  <c r="AJ1348" i="24"/>
  <c r="AK1348" i="24"/>
  <c r="AE1349" i="24"/>
  <c r="AF1349" i="24" s="1"/>
  <c r="AG1349" i="24"/>
  <c r="AH1349" i="24"/>
  <c r="AI1349" i="24"/>
  <c r="AJ1349" i="24"/>
  <c r="AK1349" i="24"/>
  <c r="AE1350" i="24"/>
  <c r="AF1350" i="24" s="1"/>
  <c r="AG1350" i="24"/>
  <c r="AH1350" i="24"/>
  <c r="AI1350" i="24"/>
  <c r="AJ1350" i="24"/>
  <c r="AK1350" i="24"/>
  <c r="AE1351" i="24"/>
  <c r="AF1351" i="24" s="1"/>
  <c r="AG1351" i="24"/>
  <c r="AH1351" i="24"/>
  <c r="AI1351" i="24"/>
  <c r="AJ1351" i="24"/>
  <c r="AK1351" i="24"/>
  <c r="AE1352" i="24"/>
  <c r="AF1352" i="24" s="1"/>
  <c r="AG1352" i="24"/>
  <c r="AH1352" i="24"/>
  <c r="AI1352" i="24"/>
  <c r="AJ1352" i="24"/>
  <c r="AK1352" i="24"/>
  <c r="AE1353" i="24"/>
  <c r="AF1353" i="24" s="1"/>
  <c r="AG1353" i="24"/>
  <c r="AH1353" i="24"/>
  <c r="AI1353" i="24"/>
  <c r="AJ1353" i="24"/>
  <c r="AK1353" i="24"/>
  <c r="AE1354" i="24"/>
  <c r="AF1354" i="24" s="1"/>
  <c r="AG1354" i="24"/>
  <c r="AH1354" i="24"/>
  <c r="AI1354" i="24"/>
  <c r="AJ1354" i="24"/>
  <c r="AK1354" i="24"/>
  <c r="AE1355" i="24"/>
  <c r="AF1355" i="24" s="1"/>
  <c r="AG1355" i="24"/>
  <c r="AH1355" i="24"/>
  <c r="AI1355" i="24"/>
  <c r="AJ1355" i="24"/>
  <c r="AK1355" i="24"/>
  <c r="AE1356" i="24"/>
  <c r="AF1356" i="24" s="1"/>
  <c r="AG1356" i="24"/>
  <c r="AH1356" i="24"/>
  <c r="AI1356" i="24"/>
  <c r="AJ1356" i="24"/>
  <c r="AK1356" i="24"/>
  <c r="AE1357" i="24"/>
  <c r="AF1357" i="24" s="1"/>
  <c r="AG1357" i="24"/>
  <c r="AH1357" i="24"/>
  <c r="AI1357" i="24"/>
  <c r="AJ1357" i="24"/>
  <c r="AK1357" i="24"/>
  <c r="AE1358" i="24"/>
  <c r="AF1358" i="24" s="1"/>
  <c r="AG1358" i="24"/>
  <c r="AH1358" i="24"/>
  <c r="AI1358" i="24"/>
  <c r="AJ1358" i="24"/>
  <c r="AK1358" i="24"/>
  <c r="AE1359" i="24"/>
  <c r="AF1359" i="24" s="1"/>
  <c r="AG1359" i="24"/>
  <c r="AH1359" i="24"/>
  <c r="AI1359" i="24"/>
  <c r="AJ1359" i="24"/>
  <c r="AK1359" i="24"/>
  <c r="AE1360" i="24"/>
  <c r="AF1360" i="24" s="1"/>
  <c r="AG1360" i="24"/>
  <c r="AH1360" i="24"/>
  <c r="AI1360" i="24"/>
  <c r="AJ1360" i="24"/>
  <c r="AK1360" i="24"/>
  <c r="AE1361" i="24"/>
  <c r="AF1361" i="24" s="1"/>
  <c r="AG1361" i="24"/>
  <c r="AH1361" i="24"/>
  <c r="AI1361" i="24"/>
  <c r="AJ1361" i="24"/>
  <c r="AK1361" i="24"/>
  <c r="AE1362" i="24"/>
  <c r="AF1362" i="24" s="1"/>
  <c r="AG1362" i="24"/>
  <c r="AH1362" i="24"/>
  <c r="AI1362" i="24"/>
  <c r="AJ1362" i="24"/>
  <c r="AK1362" i="24"/>
  <c r="AE1363" i="24"/>
  <c r="AF1363" i="24" s="1"/>
  <c r="AG1363" i="24"/>
  <c r="AH1363" i="24"/>
  <c r="AI1363" i="24"/>
  <c r="AJ1363" i="24"/>
  <c r="AK1363" i="24"/>
  <c r="AE1364" i="24"/>
  <c r="AF1364" i="24" s="1"/>
  <c r="AG1364" i="24"/>
  <c r="AH1364" i="24"/>
  <c r="AI1364" i="24"/>
  <c r="AJ1364" i="24"/>
  <c r="AK1364" i="24"/>
  <c r="AE1365" i="24"/>
  <c r="AF1365" i="24" s="1"/>
  <c r="AG1365" i="24"/>
  <c r="AH1365" i="24"/>
  <c r="AI1365" i="24"/>
  <c r="AJ1365" i="24"/>
  <c r="AK1365" i="24"/>
  <c r="AE1366" i="24"/>
  <c r="AF1366" i="24" s="1"/>
  <c r="AG1366" i="24"/>
  <c r="AH1366" i="24"/>
  <c r="AI1366" i="24"/>
  <c r="AJ1366" i="24"/>
  <c r="AK1366" i="24"/>
  <c r="AE1367" i="24"/>
  <c r="AF1367" i="24" s="1"/>
  <c r="AG1367" i="24"/>
  <c r="AH1367" i="24"/>
  <c r="AI1367" i="24"/>
  <c r="AJ1367" i="24"/>
  <c r="AK1367" i="24"/>
  <c r="AE1368" i="24"/>
  <c r="AF1368" i="24" s="1"/>
  <c r="AG1368" i="24"/>
  <c r="AH1368" i="24"/>
  <c r="AI1368" i="24"/>
  <c r="AJ1368" i="24"/>
  <c r="AK1368" i="24"/>
  <c r="AE1369" i="24"/>
  <c r="AF1369" i="24" s="1"/>
  <c r="AG1369" i="24"/>
  <c r="AH1369" i="24"/>
  <c r="AI1369" i="24"/>
  <c r="AJ1369" i="24"/>
  <c r="AK1369" i="24"/>
  <c r="AE1370" i="24"/>
  <c r="AF1370" i="24" s="1"/>
  <c r="AG1370" i="24"/>
  <c r="AH1370" i="24"/>
  <c r="AI1370" i="24"/>
  <c r="AJ1370" i="24"/>
  <c r="AK1370" i="24"/>
  <c r="AE1371" i="24"/>
  <c r="AF1371" i="24" s="1"/>
  <c r="AG1371" i="24"/>
  <c r="AH1371" i="24"/>
  <c r="AI1371" i="24"/>
  <c r="AJ1371" i="24"/>
  <c r="AK1371" i="24"/>
  <c r="AE1372" i="24"/>
  <c r="AF1372" i="24" s="1"/>
  <c r="AG1372" i="24"/>
  <c r="AH1372" i="24"/>
  <c r="AI1372" i="24"/>
  <c r="AJ1372" i="24"/>
  <c r="AK1372" i="24"/>
  <c r="AE1373" i="24"/>
  <c r="AF1373" i="24" s="1"/>
  <c r="AG1373" i="24"/>
  <c r="AH1373" i="24"/>
  <c r="AI1373" i="24"/>
  <c r="AJ1373" i="24"/>
  <c r="AK1373" i="24"/>
  <c r="AE1374" i="24"/>
  <c r="AF1374" i="24" s="1"/>
  <c r="AG1374" i="24"/>
  <c r="AH1374" i="24"/>
  <c r="AI1374" i="24"/>
  <c r="AJ1374" i="24"/>
  <c r="AK1374" i="24"/>
  <c r="AE1375" i="24"/>
  <c r="AF1375" i="24" s="1"/>
  <c r="AG1375" i="24"/>
  <c r="AH1375" i="24"/>
  <c r="AI1375" i="24"/>
  <c r="AJ1375" i="24"/>
  <c r="AK1375" i="24"/>
  <c r="AE1376" i="24"/>
  <c r="AF1376" i="24" s="1"/>
  <c r="AG1376" i="24"/>
  <c r="AH1376" i="24"/>
  <c r="AI1376" i="24"/>
  <c r="AJ1376" i="24"/>
  <c r="AK1376" i="24"/>
  <c r="AE1377" i="24"/>
  <c r="AF1377" i="24" s="1"/>
  <c r="AG1377" i="24"/>
  <c r="AH1377" i="24"/>
  <c r="AI1377" i="24"/>
  <c r="AJ1377" i="24"/>
  <c r="AK1377" i="24"/>
  <c r="AE1378" i="24"/>
  <c r="AF1378" i="24" s="1"/>
  <c r="AG1378" i="24"/>
  <c r="AH1378" i="24"/>
  <c r="AI1378" i="24"/>
  <c r="AJ1378" i="24"/>
  <c r="AK1378" i="24"/>
  <c r="AE1379" i="24"/>
  <c r="AF1379" i="24" s="1"/>
  <c r="AG1379" i="24"/>
  <c r="AH1379" i="24"/>
  <c r="AI1379" i="24"/>
  <c r="AJ1379" i="24"/>
  <c r="AK1379" i="24"/>
  <c r="AE1380" i="24"/>
  <c r="AF1380" i="24" s="1"/>
  <c r="AG1380" i="24"/>
  <c r="AH1380" i="24"/>
  <c r="AI1380" i="24"/>
  <c r="AJ1380" i="24"/>
  <c r="AK1380" i="24"/>
  <c r="AE1381" i="24"/>
  <c r="AF1381" i="24" s="1"/>
  <c r="AG1381" i="24"/>
  <c r="AH1381" i="24"/>
  <c r="AI1381" i="24"/>
  <c r="AJ1381" i="24"/>
  <c r="AK1381" i="24"/>
  <c r="AE1382" i="24"/>
  <c r="AF1382" i="24" s="1"/>
  <c r="AG1382" i="24"/>
  <c r="AH1382" i="24"/>
  <c r="AI1382" i="24"/>
  <c r="AJ1382" i="24"/>
  <c r="AK1382" i="24"/>
  <c r="AE1383" i="24"/>
  <c r="AF1383" i="24" s="1"/>
  <c r="AG1383" i="24"/>
  <c r="AH1383" i="24"/>
  <c r="AI1383" i="24"/>
  <c r="AJ1383" i="24"/>
  <c r="AK1383" i="24"/>
  <c r="AE1384" i="24"/>
  <c r="AF1384" i="24" s="1"/>
  <c r="AG1384" i="24"/>
  <c r="AH1384" i="24"/>
  <c r="AI1384" i="24"/>
  <c r="AJ1384" i="24"/>
  <c r="AK1384" i="24"/>
  <c r="AE1385" i="24"/>
  <c r="AF1385" i="24" s="1"/>
  <c r="AG1385" i="24"/>
  <c r="AH1385" i="24"/>
  <c r="AI1385" i="24"/>
  <c r="AJ1385" i="24"/>
  <c r="AK1385" i="24"/>
  <c r="AE1386" i="24"/>
  <c r="AF1386" i="24" s="1"/>
  <c r="AG1386" i="24"/>
  <c r="AH1386" i="24"/>
  <c r="AI1386" i="24"/>
  <c r="AJ1386" i="24"/>
  <c r="AK1386" i="24"/>
  <c r="AE1387" i="24"/>
  <c r="AF1387" i="24" s="1"/>
  <c r="AG1387" i="24"/>
  <c r="AH1387" i="24"/>
  <c r="AI1387" i="24"/>
  <c r="AJ1387" i="24"/>
  <c r="AK1387" i="24"/>
  <c r="AE1388" i="24"/>
  <c r="AF1388" i="24" s="1"/>
  <c r="AG1388" i="24"/>
  <c r="AH1388" i="24"/>
  <c r="AI1388" i="24"/>
  <c r="AJ1388" i="24"/>
  <c r="AK1388" i="24"/>
  <c r="AE1389" i="24"/>
  <c r="AF1389" i="24" s="1"/>
  <c r="AG1389" i="24"/>
  <c r="AH1389" i="24"/>
  <c r="AI1389" i="24"/>
  <c r="AJ1389" i="24"/>
  <c r="AK1389" i="24"/>
  <c r="AE1390" i="24"/>
  <c r="AF1390" i="24" s="1"/>
  <c r="AG1390" i="24"/>
  <c r="AH1390" i="24"/>
  <c r="AI1390" i="24"/>
  <c r="AJ1390" i="24"/>
  <c r="AK1390" i="24"/>
  <c r="AE1391" i="24"/>
  <c r="AF1391" i="24" s="1"/>
  <c r="AG1391" i="24"/>
  <c r="AH1391" i="24"/>
  <c r="AI1391" i="24"/>
  <c r="AJ1391" i="24"/>
  <c r="AK1391" i="24"/>
  <c r="AE1392" i="24"/>
  <c r="AF1392" i="24" s="1"/>
  <c r="AG1392" i="24"/>
  <c r="AH1392" i="24"/>
  <c r="AI1392" i="24"/>
  <c r="AJ1392" i="24"/>
  <c r="AK1392" i="24"/>
  <c r="AE1393" i="24"/>
  <c r="AF1393" i="24" s="1"/>
  <c r="AG1393" i="24"/>
  <c r="AH1393" i="24"/>
  <c r="AI1393" i="24"/>
  <c r="AJ1393" i="24"/>
  <c r="AK1393" i="24"/>
  <c r="AE1394" i="24"/>
  <c r="AF1394" i="24" s="1"/>
  <c r="AG1394" i="24"/>
  <c r="AH1394" i="24"/>
  <c r="AI1394" i="24"/>
  <c r="AJ1394" i="24"/>
  <c r="AK1394" i="24"/>
  <c r="AE1395" i="24"/>
  <c r="AF1395" i="24" s="1"/>
  <c r="AG1395" i="24"/>
  <c r="AH1395" i="24"/>
  <c r="AI1395" i="24"/>
  <c r="AJ1395" i="24"/>
  <c r="AK1395" i="24"/>
  <c r="AE1396" i="24"/>
  <c r="AF1396" i="24" s="1"/>
  <c r="AG1396" i="24"/>
  <c r="AH1396" i="24"/>
  <c r="AI1396" i="24"/>
  <c r="AJ1396" i="24"/>
  <c r="AK1396" i="24"/>
  <c r="AE1397" i="24"/>
  <c r="AF1397" i="24" s="1"/>
  <c r="AG1397" i="24"/>
  <c r="AH1397" i="24"/>
  <c r="AI1397" i="24"/>
  <c r="AJ1397" i="24"/>
  <c r="AK1397" i="24"/>
  <c r="AE1398" i="24"/>
  <c r="AF1398" i="24" s="1"/>
  <c r="AG1398" i="24"/>
  <c r="AH1398" i="24"/>
  <c r="AI1398" i="24"/>
  <c r="AJ1398" i="24"/>
  <c r="AK1398" i="24"/>
  <c r="AE1399" i="24"/>
  <c r="AF1399" i="24" s="1"/>
  <c r="AG1399" i="24"/>
  <c r="AH1399" i="24"/>
  <c r="AI1399" i="24"/>
  <c r="AJ1399" i="24"/>
  <c r="AK1399" i="24"/>
  <c r="AE1400" i="24"/>
  <c r="AF1400" i="24" s="1"/>
  <c r="AG1400" i="24"/>
  <c r="AH1400" i="24"/>
  <c r="AI1400" i="24"/>
  <c r="AJ1400" i="24"/>
  <c r="AK1400" i="24"/>
  <c r="AE1401" i="24"/>
  <c r="AF1401" i="24" s="1"/>
  <c r="AG1401" i="24"/>
  <c r="AH1401" i="24"/>
  <c r="AI1401" i="24"/>
  <c r="AJ1401" i="24"/>
  <c r="AK1401" i="24"/>
  <c r="AE1402" i="24"/>
  <c r="AF1402" i="24" s="1"/>
  <c r="AG1402" i="24"/>
  <c r="AH1402" i="24"/>
  <c r="AI1402" i="24"/>
  <c r="AJ1402" i="24"/>
  <c r="AK1402" i="24"/>
  <c r="AE1403" i="24"/>
  <c r="AF1403" i="24" s="1"/>
  <c r="AG1403" i="24"/>
  <c r="AH1403" i="24"/>
  <c r="AI1403" i="24"/>
  <c r="AJ1403" i="24"/>
  <c r="AK1403" i="24"/>
  <c r="AE1404" i="24"/>
  <c r="AF1404" i="24" s="1"/>
  <c r="AG1404" i="24"/>
  <c r="AH1404" i="24"/>
  <c r="AI1404" i="24"/>
  <c r="AJ1404" i="24"/>
  <c r="AK1404" i="24"/>
  <c r="AE1405" i="24"/>
  <c r="AF1405" i="24" s="1"/>
  <c r="AG1405" i="24"/>
  <c r="AH1405" i="24"/>
  <c r="AI1405" i="24"/>
  <c r="AJ1405" i="24"/>
  <c r="AK1405" i="24"/>
  <c r="AE1406" i="24"/>
  <c r="AF1406" i="24" s="1"/>
  <c r="AG1406" i="24"/>
  <c r="AH1406" i="24"/>
  <c r="AI1406" i="24"/>
  <c r="AJ1406" i="24"/>
  <c r="AK1406" i="24"/>
  <c r="AE1407" i="24"/>
  <c r="AF1407" i="24" s="1"/>
  <c r="AG1407" i="24"/>
  <c r="AH1407" i="24"/>
  <c r="AI1407" i="24"/>
  <c r="AJ1407" i="24"/>
  <c r="AK1407" i="24"/>
  <c r="AE1408" i="24"/>
  <c r="AF1408" i="24" s="1"/>
  <c r="AG1408" i="24"/>
  <c r="AH1408" i="24"/>
  <c r="AI1408" i="24"/>
  <c r="AJ1408" i="24"/>
  <c r="AK1408" i="24"/>
  <c r="AE1409" i="24"/>
  <c r="AF1409" i="24" s="1"/>
  <c r="AG1409" i="24"/>
  <c r="AH1409" i="24"/>
  <c r="AI1409" i="24"/>
  <c r="AJ1409" i="24"/>
  <c r="AK1409" i="24"/>
  <c r="AE1410" i="24"/>
  <c r="AF1410" i="24" s="1"/>
  <c r="AG1410" i="24"/>
  <c r="AH1410" i="24"/>
  <c r="AI1410" i="24"/>
  <c r="AJ1410" i="24"/>
  <c r="AK1410" i="24"/>
  <c r="AE1411" i="24"/>
  <c r="AF1411" i="24" s="1"/>
  <c r="AG1411" i="24"/>
  <c r="AH1411" i="24"/>
  <c r="AI1411" i="24"/>
  <c r="AJ1411" i="24"/>
  <c r="AK1411" i="24"/>
  <c r="AE1412" i="24"/>
  <c r="AF1412" i="24" s="1"/>
  <c r="AG1412" i="24"/>
  <c r="AH1412" i="24"/>
  <c r="AI1412" i="24"/>
  <c r="AJ1412" i="24"/>
  <c r="AK1412" i="24"/>
  <c r="AE1413" i="24"/>
  <c r="AF1413" i="24" s="1"/>
  <c r="AG1413" i="24"/>
  <c r="AH1413" i="24"/>
  <c r="AI1413" i="24"/>
  <c r="AJ1413" i="24"/>
  <c r="AK1413" i="24"/>
  <c r="AE1414" i="24"/>
  <c r="AF1414" i="24" s="1"/>
  <c r="AG1414" i="24"/>
  <c r="AH1414" i="24"/>
  <c r="AI1414" i="24"/>
  <c r="AJ1414" i="24"/>
  <c r="AK1414" i="24"/>
  <c r="AE1415" i="24"/>
  <c r="AF1415" i="24" s="1"/>
  <c r="AG1415" i="24"/>
  <c r="AH1415" i="24"/>
  <c r="AI1415" i="24"/>
  <c r="AJ1415" i="24"/>
  <c r="AK1415" i="24"/>
  <c r="AE1416" i="24"/>
  <c r="AF1416" i="24" s="1"/>
  <c r="AG1416" i="24"/>
  <c r="AH1416" i="24"/>
  <c r="AI1416" i="24"/>
  <c r="AJ1416" i="24"/>
  <c r="AK1416" i="24"/>
  <c r="AE1417" i="24"/>
  <c r="AF1417" i="24" s="1"/>
  <c r="AG1417" i="24"/>
  <c r="AH1417" i="24"/>
  <c r="AI1417" i="24"/>
  <c r="AJ1417" i="24"/>
  <c r="AK1417" i="24"/>
  <c r="AE1418" i="24"/>
  <c r="AF1418" i="24" s="1"/>
  <c r="AG1418" i="24"/>
  <c r="AH1418" i="24"/>
  <c r="AI1418" i="24"/>
  <c r="AJ1418" i="24"/>
  <c r="AK1418" i="24"/>
  <c r="AE1419" i="24"/>
  <c r="AF1419" i="24" s="1"/>
  <c r="AG1419" i="24"/>
  <c r="AH1419" i="24"/>
  <c r="AI1419" i="24"/>
  <c r="AJ1419" i="24"/>
  <c r="AK1419" i="24"/>
  <c r="AE1420" i="24"/>
  <c r="AF1420" i="24" s="1"/>
  <c r="AG1420" i="24"/>
  <c r="AH1420" i="24"/>
  <c r="AI1420" i="24"/>
  <c r="AJ1420" i="24"/>
  <c r="AK1420" i="24"/>
  <c r="AE1421" i="24"/>
  <c r="AF1421" i="24" s="1"/>
  <c r="AG1421" i="24"/>
  <c r="AH1421" i="24"/>
  <c r="AI1421" i="24"/>
  <c r="AJ1421" i="24"/>
  <c r="AK1421" i="24"/>
  <c r="AE1422" i="24"/>
  <c r="AF1422" i="24" s="1"/>
  <c r="AG1422" i="24"/>
  <c r="AH1422" i="24"/>
  <c r="AI1422" i="24"/>
  <c r="AJ1422" i="24"/>
  <c r="AK1422" i="24"/>
  <c r="AE1423" i="24"/>
  <c r="AF1423" i="24" s="1"/>
  <c r="AG1423" i="24"/>
  <c r="AH1423" i="24"/>
  <c r="AI1423" i="24"/>
  <c r="AJ1423" i="24"/>
  <c r="AK1423" i="24"/>
  <c r="AE1424" i="24"/>
  <c r="AF1424" i="24" s="1"/>
  <c r="AG1424" i="24"/>
  <c r="AH1424" i="24"/>
  <c r="AI1424" i="24"/>
  <c r="AJ1424" i="24"/>
  <c r="AK1424" i="24"/>
  <c r="AE1425" i="24"/>
  <c r="AF1425" i="24" s="1"/>
  <c r="AG1425" i="24"/>
  <c r="AH1425" i="24"/>
  <c r="AI1425" i="24"/>
  <c r="AJ1425" i="24"/>
  <c r="AK1425" i="24"/>
  <c r="AE1426" i="24"/>
  <c r="AF1426" i="24" s="1"/>
  <c r="AG1426" i="24"/>
  <c r="AH1426" i="24"/>
  <c r="AI1426" i="24"/>
  <c r="AJ1426" i="24"/>
  <c r="AK1426" i="24"/>
  <c r="AE1427" i="24"/>
  <c r="AF1427" i="24" s="1"/>
  <c r="AG1427" i="24"/>
  <c r="AH1427" i="24"/>
  <c r="AI1427" i="24"/>
  <c r="AJ1427" i="24"/>
  <c r="AK1427" i="24"/>
  <c r="AE1428" i="24"/>
  <c r="AF1428" i="24" s="1"/>
  <c r="AG1428" i="24"/>
  <c r="AH1428" i="24"/>
  <c r="AI1428" i="24"/>
  <c r="AJ1428" i="24"/>
  <c r="AK1428" i="24"/>
  <c r="AE1429" i="24"/>
  <c r="AF1429" i="24" s="1"/>
  <c r="AG1429" i="24"/>
  <c r="AH1429" i="24"/>
  <c r="AI1429" i="24"/>
  <c r="AJ1429" i="24"/>
  <c r="AK1429" i="24"/>
  <c r="AE1430" i="24"/>
  <c r="AF1430" i="24" s="1"/>
  <c r="AG1430" i="24"/>
  <c r="AH1430" i="24"/>
  <c r="AI1430" i="24"/>
  <c r="AJ1430" i="24"/>
  <c r="AK1430" i="24"/>
  <c r="AE1431" i="24"/>
  <c r="AF1431" i="24" s="1"/>
  <c r="AG1431" i="24"/>
  <c r="AH1431" i="24"/>
  <c r="AI1431" i="24"/>
  <c r="AJ1431" i="24"/>
  <c r="AK1431" i="24"/>
  <c r="AE1432" i="24"/>
  <c r="AF1432" i="24" s="1"/>
  <c r="AG1432" i="24"/>
  <c r="AH1432" i="24"/>
  <c r="AI1432" i="24"/>
  <c r="AJ1432" i="24"/>
  <c r="AK1432" i="24"/>
  <c r="AE1433" i="24"/>
  <c r="AF1433" i="24" s="1"/>
  <c r="AG1433" i="24"/>
  <c r="AH1433" i="24"/>
  <c r="AI1433" i="24"/>
  <c r="AJ1433" i="24"/>
  <c r="AK1433" i="24"/>
  <c r="AE1434" i="24"/>
  <c r="AF1434" i="24" s="1"/>
  <c r="AG1434" i="24"/>
  <c r="AH1434" i="24"/>
  <c r="AI1434" i="24"/>
  <c r="AJ1434" i="24"/>
  <c r="AK1434" i="24"/>
  <c r="AE1435" i="24"/>
  <c r="AF1435" i="24" s="1"/>
  <c r="AG1435" i="24"/>
  <c r="AH1435" i="24"/>
  <c r="AI1435" i="24"/>
  <c r="AJ1435" i="24"/>
  <c r="AK1435" i="24"/>
  <c r="AE1436" i="24"/>
  <c r="AF1436" i="24" s="1"/>
  <c r="AG1436" i="24"/>
  <c r="AH1436" i="24"/>
  <c r="AI1436" i="24"/>
  <c r="AJ1436" i="24"/>
  <c r="AK1436" i="24"/>
  <c r="AE1437" i="24"/>
  <c r="AF1437" i="24" s="1"/>
  <c r="AG1437" i="24"/>
  <c r="AH1437" i="24"/>
  <c r="AI1437" i="24"/>
  <c r="AJ1437" i="24"/>
  <c r="AK1437" i="24"/>
  <c r="AE1438" i="24"/>
  <c r="AF1438" i="24" s="1"/>
  <c r="AG1438" i="24"/>
  <c r="AH1438" i="24"/>
  <c r="AI1438" i="24"/>
  <c r="AJ1438" i="24"/>
  <c r="AK1438" i="24"/>
  <c r="AE1439" i="24"/>
  <c r="AF1439" i="24" s="1"/>
  <c r="AG1439" i="24"/>
  <c r="AH1439" i="24"/>
  <c r="AI1439" i="24"/>
  <c r="AJ1439" i="24"/>
  <c r="AK1439" i="24"/>
  <c r="AE1440" i="24"/>
  <c r="AF1440" i="24" s="1"/>
  <c r="AG1440" i="24"/>
  <c r="AH1440" i="24"/>
  <c r="AI1440" i="24"/>
  <c r="AJ1440" i="24"/>
  <c r="AK1440" i="24"/>
  <c r="AE1441" i="24"/>
  <c r="AF1441" i="24" s="1"/>
  <c r="AG1441" i="24"/>
  <c r="AH1441" i="24"/>
  <c r="AI1441" i="24"/>
  <c r="AJ1441" i="24"/>
  <c r="AK1441" i="24"/>
  <c r="AE1442" i="24"/>
  <c r="AF1442" i="24" s="1"/>
  <c r="AG1442" i="24"/>
  <c r="AH1442" i="24"/>
  <c r="AI1442" i="24"/>
  <c r="AJ1442" i="24"/>
  <c r="AK1442" i="24"/>
  <c r="AE1443" i="24"/>
  <c r="AF1443" i="24" s="1"/>
  <c r="AG1443" i="24"/>
  <c r="AH1443" i="24"/>
  <c r="AI1443" i="24"/>
  <c r="AJ1443" i="24"/>
  <c r="AK1443" i="24"/>
  <c r="AE1444" i="24"/>
  <c r="AF1444" i="24" s="1"/>
  <c r="AG1444" i="24"/>
  <c r="AH1444" i="24"/>
  <c r="AI1444" i="24"/>
  <c r="AJ1444" i="24"/>
  <c r="AK1444" i="24"/>
  <c r="AE1445" i="24"/>
  <c r="AF1445" i="24" s="1"/>
  <c r="AG1445" i="24"/>
  <c r="AH1445" i="24"/>
  <c r="AI1445" i="24"/>
  <c r="AJ1445" i="24"/>
  <c r="AK1445" i="24"/>
  <c r="AE1446" i="24"/>
  <c r="AF1446" i="24" s="1"/>
  <c r="AG1446" i="24"/>
  <c r="AH1446" i="24"/>
  <c r="AI1446" i="24"/>
  <c r="AJ1446" i="24"/>
  <c r="AK1446" i="24"/>
  <c r="AE1447" i="24"/>
  <c r="AF1447" i="24" s="1"/>
  <c r="AG1447" i="24"/>
  <c r="AH1447" i="24"/>
  <c r="AI1447" i="24"/>
  <c r="AJ1447" i="24"/>
  <c r="AK1447" i="24"/>
  <c r="AE1448" i="24"/>
  <c r="AF1448" i="24" s="1"/>
  <c r="AG1448" i="24"/>
  <c r="AH1448" i="24"/>
  <c r="AI1448" i="24"/>
  <c r="AJ1448" i="24"/>
  <c r="AK1448" i="24"/>
  <c r="AE1449" i="24"/>
  <c r="AF1449" i="24" s="1"/>
  <c r="AG1449" i="24"/>
  <c r="AH1449" i="24"/>
  <c r="AI1449" i="24"/>
  <c r="AJ1449" i="24"/>
  <c r="AK1449" i="24"/>
  <c r="AE1450" i="24"/>
  <c r="AF1450" i="24" s="1"/>
  <c r="AG1450" i="24"/>
  <c r="AH1450" i="24"/>
  <c r="AI1450" i="24"/>
  <c r="AJ1450" i="24"/>
  <c r="AK1450" i="24"/>
  <c r="AE1451" i="24"/>
  <c r="AF1451" i="24" s="1"/>
  <c r="AG1451" i="24"/>
  <c r="AH1451" i="24"/>
  <c r="AI1451" i="24"/>
  <c r="AJ1451" i="24"/>
  <c r="AK1451" i="24"/>
  <c r="AE1452" i="24"/>
  <c r="AF1452" i="24" s="1"/>
  <c r="AG1452" i="24"/>
  <c r="AH1452" i="24"/>
  <c r="AI1452" i="24"/>
  <c r="AJ1452" i="24"/>
  <c r="AK1452" i="24"/>
  <c r="AE1453" i="24"/>
  <c r="AF1453" i="24" s="1"/>
  <c r="AG1453" i="24"/>
  <c r="AH1453" i="24"/>
  <c r="AI1453" i="24"/>
  <c r="AJ1453" i="24"/>
  <c r="AK1453" i="24"/>
  <c r="AE1454" i="24"/>
  <c r="AF1454" i="24" s="1"/>
  <c r="AG1454" i="24"/>
  <c r="AH1454" i="24"/>
  <c r="AI1454" i="24"/>
  <c r="AJ1454" i="24"/>
  <c r="AK1454" i="24"/>
  <c r="AE1455" i="24"/>
  <c r="AF1455" i="24" s="1"/>
  <c r="AG1455" i="24"/>
  <c r="AH1455" i="24"/>
  <c r="AI1455" i="24"/>
  <c r="AJ1455" i="24"/>
  <c r="AK1455" i="24"/>
  <c r="AE1456" i="24"/>
  <c r="AF1456" i="24" s="1"/>
  <c r="AG1456" i="24"/>
  <c r="AH1456" i="24"/>
  <c r="AI1456" i="24"/>
  <c r="AJ1456" i="24"/>
  <c r="AK1456" i="24"/>
  <c r="AE1457" i="24"/>
  <c r="AF1457" i="24" s="1"/>
  <c r="AG1457" i="24"/>
  <c r="AH1457" i="24"/>
  <c r="AI1457" i="24"/>
  <c r="AJ1457" i="24"/>
  <c r="AK1457" i="24"/>
  <c r="AE1458" i="24"/>
  <c r="AF1458" i="24" s="1"/>
  <c r="AG1458" i="24"/>
  <c r="AH1458" i="24"/>
  <c r="AI1458" i="24"/>
  <c r="AJ1458" i="24"/>
  <c r="AK1458" i="24"/>
  <c r="AE1459" i="24"/>
  <c r="AF1459" i="24" s="1"/>
  <c r="AG1459" i="24"/>
  <c r="AH1459" i="24"/>
  <c r="AI1459" i="24"/>
  <c r="AJ1459" i="24"/>
  <c r="AK1459" i="24"/>
  <c r="AE1460" i="24"/>
  <c r="AF1460" i="24" s="1"/>
  <c r="AG1460" i="24"/>
  <c r="AH1460" i="24"/>
  <c r="AI1460" i="24"/>
  <c r="AJ1460" i="24"/>
  <c r="AK1460" i="24"/>
  <c r="AE1461" i="24"/>
  <c r="AF1461" i="24" s="1"/>
  <c r="AG1461" i="24"/>
  <c r="AH1461" i="24"/>
  <c r="AI1461" i="24"/>
  <c r="AJ1461" i="24"/>
  <c r="AK1461" i="24"/>
  <c r="AE1462" i="24"/>
  <c r="AF1462" i="24" s="1"/>
  <c r="AG1462" i="24"/>
  <c r="AH1462" i="24"/>
  <c r="AI1462" i="24"/>
  <c r="AJ1462" i="24"/>
  <c r="AK1462" i="24"/>
  <c r="AE1463" i="24"/>
  <c r="AF1463" i="24" s="1"/>
  <c r="AG1463" i="24"/>
  <c r="AH1463" i="24"/>
  <c r="AI1463" i="24"/>
  <c r="AJ1463" i="24"/>
  <c r="AK1463" i="24"/>
  <c r="AE1464" i="24"/>
  <c r="AF1464" i="24" s="1"/>
  <c r="AG1464" i="24"/>
  <c r="AH1464" i="24"/>
  <c r="AI1464" i="24"/>
  <c r="AJ1464" i="24"/>
  <c r="AK1464" i="24"/>
  <c r="AE1465" i="24"/>
  <c r="AF1465" i="24" s="1"/>
  <c r="AG1465" i="24"/>
  <c r="AH1465" i="24"/>
  <c r="AI1465" i="24"/>
  <c r="AJ1465" i="24"/>
  <c r="AK1465" i="24"/>
  <c r="AE1466" i="24"/>
  <c r="AF1466" i="24" s="1"/>
  <c r="AG1466" i="24"/>
  <c r="AH1466" i="24"/>
  <c r="AI1466" i="24"/>
  <c r="AJ1466" i="24"/>
  <c r="AK1466" i="24"/>
  <c r="AE1467" i="24"/>
  <c r="AF1467" i="24" s="1"/>
  <c r="AG1467" i="24"/>
  <c r="AH1467" i="24"/>
  <c r="AI1467" i="24"/>
  <c r="AJ1467" i="24"/>
  <c r="AK1467" i="24"/>
  <c r="AE1468" i="24"/>
  <c r="AF1468" i="24" s="1"/>
  <c r="AG1468" i="24"/>
  <c r="AH1468" i="24"/>
  <c r="AI1468" i="24"/>
  <c r="AJ1468" i="24"/>
  <c r="AK1468" i="24"/>
  <c r="AE1469" i="24"/>
  <c r="AF1469" i="24" s="1"/>
  <c r="AG1469" i="24"/>
  <c r="AH1469" i="24"/>
  <c r="AI1469" i="24"/>
  <c r="AJ1469" i="24"/>
  <c r="AK1469" i="24"/>
  <c r="AE1470" i="24"/>
  <c r="AF1470" i="24" s="1"/>
  <c r="AG1470" i="24"/>
  <c r="AH1470" i="24"/>
  <c r="AI1470" i="24"/>
  <c r="AJ1470" i="24"/>
  <c r="AK1470" i="24"/>
  <c r="AE1471" i="24"/>
  <c r="AF1471" i="24" s="1"/>
  <c r="AG1471" i="24"/>
  <c r="AH1471" i="24"/>
  <c r="AI1471" i="24"/>
  <c r="AJ1471" i="24"/>
  <c r="AK1471" i="24"/>
  <c r="AE1472" i="24"/>
  <c r="AF1472" i="24" s="1"/>
  <c r="AG1472" i="24"/>
  <c r="AH1472" i="24"/>
  <c r="AI1472" i="24"/>
  <c r="AJ1472" i="24"/>
  <c r="AK1472" i="24"/>
  <c r="AE1473" i="24"/>
  <c r="AF1473" i="24" s="1"/>
  <c r="AG1473" i="24"/>
  <c r="AH1473" i="24"/>
  <c r="AI1473" i="24"/>
  <c r="AJ1473" i="24"/>
  <c r="AK1473" i="24"/>
  <c r="AE1474" i="24"/>
  <c r="AF1474" i="24" s="1"/>
  <c r="AG1474" i="24"/>
  <c r="AH1474" i="24"/>
  <c r="AI1474" i="24"/>
  <c r="AJ1474" i="24"/>
  <c r="AK1474" i="24"/>
  <c r="AE1475" i="24"/>
  <c r="AF1475" i="24" s="1"/>
  <c r="AG1475" i="24"/>
  <c r="AH1475" i="24"/>
  <c r="AI1475" i="24"/>
  <c r="AJ1475" i="24"/>
  <c r="AK1475" i="24"/>
  <c r="AE1476" i="24"/>
  <c r="AF1476" i="24" s="1"/>
  <c r="AG1476" i="24"/>
  <c r="AH1476" i="24"/>
  <c r="AI1476" i="24"/>
  <c r="AJ1476" i="24"/>
  <c r="AK1476" i="24"/>
  <c r="AE1477" i="24"/>
  <c r="AF1477" i="24" s="1"/>
  <c r="AG1477" i="24"/>
  <c r="AH1477" i="24"/>
  <c r="AI1477" i="24"/>
  <c r="AJ1477" i="24"/>
  <c r="AK1477" i="24"/>
  <c r="AE1478" i="24"/>
  <c r="AF1478" i="24" s="1"/>
  <c r="AG1478" i="24"/>
  <c r="AH1478" i="24"/>
  <c r="AI1478" i="24"/>
  <c r="AJ1478" i="24"/>
  <c r="AK1478" i="24"/>
  <c r="AE1479" i="24"/>
  <c r="AF1479" i="24" s="1"/>
  <c r="AG1479" i="24"/>
  <c r="AH1479" i="24"/>
  <c r="AI1479" i="24"/>
  <c r="AJ1479" i="24"/>
  <c r="AK1479" i="24"/>
  <c r="AE1480" i="24"/>
  <c r="AF1480" i="24" s="1"/>
  <c r="AG1480" i="24"/>
  <c r="AH1480" i="24"/>
  <c r="AI1480" i="24"/>
  <c r="AJ1480" i="24"/>
  <c r="AK1480" i="24"/>
  <c r="AE1481" i="24"/>
  <c r="AF1481" i="24" s="1"/>
  <c r="AG1481" i="24"/>
  <c r="AH1481" i="24"/>
  <c r="AI1481" i="24"/>
  <c r="AJ1481" i="24"/>
  <c r="AK1481" i="24"/>
  <c r="AE1482" i="24"/>
  <c r="AF1482" i="24" s="1"/>
  <c r="AG1482" i="24"/>
  <c r="AH1482" i="24"/>
  <c r="AI1482" i="24"/>
  <c r="AJ1482" i="24"/>
  <c r="AK1482" i="24"/>
  <c r="AE1483" i="24"/>
  <c r="AF1483" i="24" s="1"/>
  <c r="AG1483" i="24"/>
  <c r="AH1483" i="24"/>
  <c r="AI1483" i="24"/>
  <c r="AJ1483" i="24"/>
  <c r="AK1483" i="24"/>
  <c r="AE1484" i="24"/>
  <c r="AF1484" i="24" s="1"/>
  <c r="AG1484" i="24"/>
  <c r="AH1484" i="24"/>
  <c r="AI1484" i="24"/>
  <c r="AJ1484" i="24"/>
  <c r="AK1484" i="24"/>
  <c r="AE1485" i="24"/>
  <c r="AF1485" i="24" s="1"/>
  <c r="AG1485" i="24"/>
  <c r="AH1485" i="24"/>
  <c r="AI1485" i="24"/>
  <c r="AJ1485" i="24"/>
  <c r="AK1485" i="24"/>
  <c r="AE1486" i="24"/>
  <c r="AF1486" i="24" s="1"/>
  <c r="AG1486" i="24"/>
  <c r="AH1486" i="24"/>
  <c r="AI1486" i="24"/>
  <c r="AJ1486" i="24"/>
  <c r="AK1486" i="24"/>
  <c r="AE1487" i="24"/>
  <c r="AF1487" i="24" s="1"/>
  <c r="AG1487" i="24"/>
  <c r="AH1487" i="24"/>
  <c r="AI1487" i="24"/>
  <c r="AJ1487" i="24"/>
  <c r="AK1487" i="24"/>
  <c r="AE1488" i="24"/>
  <c r="AF1488" i="24" s="1"/>
  <c r="AG1488" i="24"/>
  <c r="AH1488" i="24"/>
  <c r="AI1488" i="24"/>
  <c r="AJ1488" i="24"/>
  <c r="AK1488" i="24"/>
  <c r="AE1489" i="24"/>
  <c r="AF1489" i="24" s="1"/>
  <c r="AG1489" i="24"/>
  <c r="AH1489" i="24"/>
  <c r="AI1489" i="24"/>
  <c r="AJ1489" i="24"/>
  <c r="AK1489" i="24"/>
  <c r="AE1490" i="24"/>
  <c r="AF1490" i="24" s="1"/>
  <c r="AG1490" i="24"/>
  <c r="AH1490" i="24"/>
  <c r="AI1490" i="24"/>
  <c r="AJ1490" i="24"/>
  <c r="AK1490" i="24"/>
  <c r="AE1491" i="24"/>
  <c r="AF1491" i="24" s="1"/>
  <c r="AG1491" i="24"/>
  <c r="AH1491" i="24"/>
  <c r="AI1491" i="24"/>
  <c r="AJ1491" i="24"/>
  <c r="AK1491" i="24"/>
  <c r="AE1492" i="24"/>
  <c r="AF1492" i="24" s="1"/>
  <c r="AG1492" i="24"/>
  <c r="AH1492" i="24"/>
  <c r="AI1492" i="24"/>
  <c r="AJ1492" i="24"/>
  <c r="AK1492" i="24"/>
  <c r="AE1493" i="24"/>
  <c r="AF1493" i="24" s="1"/>
  <c r="AG1493" i="24"/>
  <c r="AH1493" i="24"/>
  <c r="AI1493" i="24"/>
  <c r="AJ1493" i="24"/>
  <c r="AK1493" i="24"/>
  <c r="AE1494" i="24"/>
  <c r="AF1494" i="24" s="1"/>
  <c r="AG1494" i="24"/>
  <c r="AH1494" i="24"/>
  <c r="AI1494" i="24"/>
  <c r="AJ1494" i="24"/>
  <c r="AK1494" i="24"/>
  <c r="AE1495" i="24"/>
  <c r="AF1495" i="24" s="1"/>
  <c r="AG1495" i="24"/>
  <c r="AH1495" i="24"/>
  <c r="AI1495" i="24"/>
  <c r="AJ1495" i="24"/>
  <c r="AK1495" i="24"/>
  <c r="AE1496" i="24"/>
  <c r="AF1496" i="24" s="1"/>
  <c r="AG1496" i="24"/>
  <c r="AH1496" i="24"/>
  <c r="AI1496" i="24"/>
  <c r="AJ1496" i="24"/>
  <c r="AK1496" i="24"/>
  <c r="AE1497" i="24"/>
  <c r="AF1497" i="24" s="1"/>
  <c r="AG1497" i="24"/>
  <c r="AH1497" i="24"/>
  <c r="AI1497" i="24"/>
  <c r="AJ1497" i="24"/>
  <c r="AK1497" i="24"/>
  <c r="AE1498" i="24"/>
  <c r="AF1498" i="24" s="1"/>
  <c r="AG1498" i="24"/>
  <c r="AH1498" i="24"/>
  <c r="AI1498" i="24"/>
  <c r="AJ1498" i="24"/>
  <c r="AK1498" i="24"/>
  <c r="AE1499" i="24"/>
  <c r="AF1499" i="24" s="1"/>
  <c r="AG1499" i="24"/>
  <c r="AH1499" i="24"/>
  <c r="AI1499" i="24"/>
  <c r="AJ1499" i="24"/>
  <c r="AK1499" i="24"/>
  <c r="AE1500" i="24"/>
  <c r="AF1500" i="24" s="1"/>
  <c r="AG1500" i="24"/>
  <c r="AH1500" i="24"/>
  <c r="AI1500" i="24"/>
  <c r="AJ1500" i="24"/>
  <c r="AK1500" i="24"/>
  <c r="AE1501" i="24"/>
  <c r="AF1501" i="24" s="1"/>
  <c r="AG1501" i="24"/>
  <c r="AH1501" i="24"/>
  <c r="AI1501" i="24"/>
  <c r="AJ1501" i="24"/>
  <c r="AK1501" i="24"/>
  <c r="AE1502" i="24"/>
  <c r="AF1502" i="24" s="1"/>
  <c r="AG1502" i="24"/>
  <c r="AH1502" i="24"/>
  <c r="AI1502" i="24"/>
  <c r="AJ1502" i="24"/>
  <c r="AK1502" i="24"/>
  <c r="AE1503" i="24"/>
  <c r="AF1503" i="24" s="1"/>
  <c r="AG1503" i="24"/>
  <c r="AH1503" i="24"/>
  <c r="AI1503" i="24"/>
  <c r="AJ1503" i="24"/>
  <c r="AK1503" i="24"/>
  <c r="AE1504" i="24"/>
  <c r="AF1504" i="24" s="1"/>
  <c r="AG1504" i="24"/>
  <c r="AH1504" i="24"/>
  <c r="AI1504" i="24"/>
  <c r="AJ1504" i="24"/>
  <c r="AK1504" i="24"/>
  <c r="AE1505" i="24"/>
  <c r="AF1505" i="24" s="1"/>
  <c r="AG1505" i="24"/>
  <c r="AH1505" i="24"/>
  <c r="AI1505" i="24"/>
  <c r="AJ1505" i="24"/>
  <c r="AK1505" i="24"/>
  <c r="AE1506" i="24"/>
  <c r="AF1506" i="24" s="1"/>
  <c r="AG1506" i="24"/>
  <c r="AH1506" i="24"/>
  <c r="AI1506" i="24"/>
  <c r="AJ1506" i="24"/>
  <c r="AK1506" i="24"/>
  <c r="AE1507" i="24"/>
  <c r="AF1507" i="24" s="1"/>
  <c r="AG1507" i="24"/>
  <c r="AH1507" i="24"/>
  <c r="AI1507" i="24"/>
  <c r="AJ1507" i="24"/>
  <c r="AK1507" i="24"/>
  <c r="AE1508" i="24"/>
  <c r="AF1508" i="24" s="1"/>
  <c r="AG1508" i="24"/>
  <c r="AH1508" i="24"/>
  <c r="AI1508" i="24"/>
  <c r="AJ1508" i="24"/>
  <c r="AK1508" i="24"/>
  <c r="AE1509" i="24"/>
  <c r="AF1509" i="24" s="1"/>
  <c r="AG1509" i="24"/>
  <c r="AH1509" i="24"/>
  <c r="AI1509" i="24"/>
  <c r="AJ1509" i="24"/>
  <c r="AK1509" i="24"/>
  <c r="AE1510" i="24"/>
  <c r="AF1510" i="24" s="1"/>
  <c r="AG1510" i="24"/>
  <c r="AH1510" i="24"/>
  <c r="AI1510" i="24"/>
  <c r="AJ1510" i="24"/>
  <c r="AK1510" i="24"/>
  <c r="AE1511" i="24"/>
  <c r="AF1511" i="24" s="1"/>
  <c r="AG1511" i="24"/>
  <c r="AH1511" i="24"/>
  <c r="AI1511" i="24"/>
  <c r="AJ1511" i="24"/>
  <c r="AK1511" i="24"/>
  <c r="AE1512" i="24"/>
  <c r="AF1512" i="24" s="1"/>
  <c r="AG1512" i="24"/>
  <c r="AH1512" i="24"/>
  <c r="AI1512" i="24"/>
  <c r="AJ1512" i="24"/>
  <c r="AK1512" i="24"/>
  <c r="AE1513" i="24"/>
  <c r="AF1513" i="24" s="1"/>
  <c r="AG1513" i="24"/>
  <c r="AH1513" i="24"/>
  <c r="AI1513" i="24"/>
  <c r="AJ1513" i="24"/>
  <c r="AK1513" i="24"/>
  <c r="AE1514" i="24"/>
  <c r="AF1514" i="24" s="1"/>
  <c r="AG1514" i="24"/>
  <c r="AH1514" i="24"/>
  <c r="AI1514" i="24"/>
  <c r="AJ1514" i="24"/>
  <c r="AK1514" i="24"/>
  <c r="AE1515" i="24"/>
  <c r="AF1515" i="24" s="1"/>
  <c r="AG1515" i="24"/>
  <c r="AH1515" i="24"/>
  <c r="AI1515" i="24"/>
  <c r="AJ1515" i="24"/>
  <c r="AK1515" i="24"/>
  <c r="AE1516" i="24"/>
  <c r="AF1516" i="24" s="1"/>
  <c r="AG1516" i="24"/>
  <c r="AH1516" i="24"/>
  <c r="AI1516" i="24"/>
  <c r="AJ1516" i="24"/>
  <c r="AK1516" i="24"/>
  <c r="AE1517" i="24"/>
  <c r="AF1517" i="24" s="1"/>
  <c r="AG1517" i="24"/>
  <c r="AH1517" i="24"/>
  <c r="AI1517" i="24"/>
  <c r="AJ1517" i="24"/>
  <c r="AK1517" i="24"/>
  <c r="AE1518" i="24"/>
  <c r="AF1518" i="24" s="1"/>
  <c r="AG1518" i="24"/>
  <c r="AH1518" i="24"/>
  <c r="AI1518" i="24"/>
  <c r="AJ1518" i="24"/>
  <c r="AK1518" i="24"/>
  <c r="AE1519" i="24"/>
  <c r="AF1519" i="24" s="1"/>
  <c r="AG1519" i="24"/>
  <c r="AH1519" i="24"/>
  <c r="AI1519" i="24"/>
  <c r="AJ1519" i="24"/>
  <c r="AK1519" i="24"/>
  <c r="AE1520" i="24"/>
  <c r="AF1520" i="24" s="1"/>
  <c r="AG1520" i="24"/>
  <c r="AH1520" i="24"/>
  <c r="AI1520" i="24"/>
  <c r="AJ1520" i="24"/>
  <c r="AK1520" i="24"/>
  <c r="AE1521" i="24"/>
  <c r="AF1521" i="24" s="1"/>
  <c r="AG1521" i="24"/>
  <c r="AH1521" i="24"/>
  <c r="AI1521" i="24"/>
  <c r="AJ1521" i="24"/>
  <c r="AK1521" i="24"/>
  <c r="AE1522" i="24"/>
  <c r="AF1522" i="24" s="1"/>
  <c r="AG1522" i="24"/>
  <c r="AH1522" i="24"/>
  <c r="AI1522" i="24"/>
  <c r="AJ1522" i="24"/>
  <c r="AK1522" i="24"/>
  <c r="AE1523" i="24"/>
  <c r="AF1523" i="24" s="1"/>
  <c r="AG1523" i="24"/>
  <c r="AH1523" i="24"/>
  <c r="AI1523" i="24"/>
  <c r="AJ1523" i="24"/>
  <c r="AK1523" i="24"/>
  <c r="AE1524" i="24"/>
  <c r="AF1524" i="24" s="1"/>
  <c r="AG1524" i="24"/>
  <c r="AH1524" i="24"/>
  <c r="AI1524" i="24"/>
  <c r="AJ1524" i="24"/>
  <c r="AK1524" i="24"/>
  <c r="AE1525" i="24"/>
  <c r="AF1525" i="24" s="1"/>
  <c r="AG1525" i="24"/>
  <c r="AH1525" i="24"/>
  <c r="AI1525" i="24"/>
  <c r="AJ1525" i="24"/>
  <c r="AK1525" i="24"/>
  <c r="AE1526" i="24"/>
  <c r="AF1526" i="24" s="1"/>
  <c r="AG1526" i="24"/>
  <c r="AH1526" i="24"/>
  <c r="AI1526" i="24"/>
  <c r="AJ1526" i="24"/>
  <c r="AK1526" i="24"/>
  <c r="AE1527" i="24"/>
  <c r="AF1527" i="24" s="1"/>
  <c r="AG1527" i="24"/>
  <c r="AH1527" i="24"/>
  <c r="AI1527" i="24"/>
  <c r="AJ1527" i="24"/>
  <c r="AK1527" i="24"/>
  <c r="AE1528" i="24"/>
  <c r="AF1528" i="24" s="1"/>
  <c r="AG1528" i="24"/>
  <c r="AH1528" i="24"/>
  <c r="AI1528" i="24"/>
  <c r="AJ1528" i="24"/>
  <c r="AK1528" i="24"/>
  <c r="AE1529" i="24"/>
  <c r="AF1529" i="24" s="1"/>
  <c r="AG1529" i="24"/>
  <c r="AH1529" i="24"/>
  <c r="AI1529" i="24"/>
  <c r="AJ1529" i="24"/>
  <c r="AK1529" i="24"/>
  <c r="AE1530" i="24"/>
  <c r="AF1530" i="24" s="1"/>
  <c r="AG1530" i="24"/>
  <c r="AH1530" i="24"/>
  <c r="AI1530" i="24"/>
  <c r="AJ1530" i="24"/>
  <c r="AK1530" i="24"/>
  <c r="AE1531" i="24"/>
  <c r="AF1531" i="24" s="1"/>
  <c r="AG1531" i="24"/>
  <c r="AH1531" i="24"/>
  <c r="AI1531" i="24"/>
  <c r="AJ1531" i="24"/>
  <c r="AK1531" i="24"/>
  <c r="AE1532" i="24"/>
  <c r="AF1532" i="24" s="1"/>
  <c r="AG1532" i="24"/>
  <c r="AH1532" i="24"/>
  <c r="AI1532" i="24"/>
  <c r="AJ1532" i="24"/>
  <c r="AK1532" i="24"/>
  <c r="AE1533" i="24"/>
  <c r="AF1533" i="24" s="1"/>
  <c r="AG1533" i="24"/>
  <c r="AH1533" i="24"/>
  <c r="AI1533" i="24"/>
  <c r="AJ1533" i="24"/>
  <c r="AK1533" i="24"/>
  <c r="AE1534" i="24"/>
  <c r="AF1534" i="24" s="1"/>
  <c r="AG1534" i="24"/>
  <c r="AH1534" i="24"/>
  <c r="AI1534" i="24"/>
  <c r="AJ1534" i="24"/>
  <c r="AK1534" i="24"/>
  <c r="AE1535" i="24"/>
  <c r="AF1535" i="24" s="1"/>
  <c r="AG1535" i="24"/>
  <c r="AH1535" i="24"/>
  <c r="AI1535" i="24"/>
  <c r="AJ1535" i="24"/>
  <c r="AK1535" i="24"/>
  <c r="AE1536" i="24"/>
  <c r="AF1536" i="24" s="1"/>
  <c r="AG1536" i="24"/>
  <c r="AH1536" i="24"/>
  <c r="AI1536" i="24"/>
  <c r="AJ1536" i="24"/>
  <c r="AK1536" i="24"/>
  <c r="AE1537" i="24"/>
  <c r="AF1537" i="24" s="1"/>
  <c r="AG1537" i="24"/>
  <c r="AH1537" i="24"/>
  <c r="AI1537" i="24"/>
  <c r="AJ1537" i="24"/>
  <c r="AK1537" i="24"/>
  <c r="AE1538" i="24"/>
  <c r="AF1538" i="24" s="1"/>
  <c r="AG1538" i="24"/>
  <c r="AH1538" i="24"/>
  <c r="AI1538" i="24"/>
  <c r="AJ1538" i="24"/>
  <c r="AK1538" i="24"/>
  <c r="AE1539" i="24"/>
  <c r="AF1539" i="24" s="1"/>
  <c r="AG1539" i="24"/>
  <c r="AH1539" i="24"/>
  <c r="AI1539" i="24"/>
  <c r="AJ1539" i="24"/>
  <c r="AK1539" i="24"/>
  <c r="AE1540" i="24"/>
  <c r="AF1540" i="24" s="1"/>
  <c r="AG1540" i="24"/>
  <c r="AH1540" i="24"/>
  <c r="AI1540" i="24"/>
  <c r="AJ1540" i="24"/>
  <c r="AK1540" i="24"/>
  <c r="AE1541" i="24"/>
  <c r="AF1541" i="24" s="1"/>
  <c r="AG1541" i="24"/>
  <c r="AH1541" i="24"/>
  <c r="AI1541" i="24"/>
  <c r="AJ1541" i="24"/>
  <c r="AK1541" i="24"/>
  <c r="AE1542" i="24"/>
  <c r="AF1542" i="24" s="1"/>
  <c r="AG1542" i="24"/>
  <c r="AH1542" i="24"/>
  <c r="AI1542" i="24"/>
  <c r="AJ1542" i="24"/>
  <c r="AK1542" i="24"/>
  <c r="AE1543" i="24"/>
  <c r="AF1543" i="24" s="1"/>
  <c r="AG1543" i="24"/>
  <c r="AH1543" i="24"/>
  <c r="AI1543" i="24"/>
  <c r="AJ1543" i="24"/>
  <c r="AK1543" i="24"/>
  <c r="AE1544" i="24"/>
  <c r="AF1544" i="24" s="1"/>
  <c r="AG1544" i="24"/>
  <c r="AH1544" i="24"/>
  <c r="AI1544" i="24"/>
  <c r="AJ1544" i="24"/>
  <c r="AK1544" i="24"/>
  <c r="AE1545" i="24"/>
  <c r="AF1545" i="24" s="1"/>
  <c r="AG1545" i="24"/>
  <c r="AH1545" i="24"/>
  <c r="AI1545" i="24"/>
  <c r="AJ1545" i="24"/>
  <c r="AK1545" i="24"/>
  <c r="AE1546" i="24"/>
  <c r="AF1546" i="24" s="1"/>
  <c r="AG1546" i="24"/>
  <c r="AH1546" i="24"/>
  <c r="AI1546" i="24"/>
  <c r="AJ1546" i="24"/>
  <c r="AK1546" i="24"/>
  <c r="AE1547" i="24"/>
  <c r="AF1547" i="24" s="1"/>
  <c r="AG1547" i="24"/>
  <c r="AH1547" i="24"/>
  <c r="AI1547" i="24"/>
  <c r="AJ1547" i="24"/>
  <c r="AK1547" i="24"/>
  <c r="AE1548" i="24"/>
  <c r="AF1548" i="24" s="1"/>
  <c r="AG1548" i="24"/>
  <c r="AH1548" i="24"/>
  <c r="AI1548" i="24"/>
  <c r="AJ1548" i="24"/>
  <c r="AK1548" i="24"/>
  <c r="AE1549" i="24"/>
  <c r="AF1549" i="24" s="1"/>
  <c r="AG1549" i="24"/>
  <c r="AH1549" i="24"/>
  <c r="AI1549" i="24"/>
  <c r="AJ1549" i="24"/>
  <c r="AK1549" i="24"/>
  <c r="AE1550" i="24"/>
  <c r="AF1550" i="24" s="1"/>
  <c r="AG1550" i="24"/>
  <c r="AH1550" i="24"/>
  <c r="AI1550" i="24"/>
  <c r="AJ1550" i="24"/>
  <c r="AK1550" i="24"/>
  <c r="AE1551" i="24"/>
  <c r="AF1551" i="24" s="1"/>
  <c r="AG1551" i="24"/>
  <c r="AH1551" i="24"/>
  <c r="AI1551" i="24"/>
  <c r="AJ1551" i="24"/>
  <c r="AK1551" i="24"/>
  <c r="AE1552" i="24"/>
  <c r="AF1552" i="24" s="1"/>
  <c r="AG1552" i="24"/>
  <c r="AH1552" i="24"/>
  <c r="AI1552" i="24"/>
  <c r="AJ1552" i="24"/>
  <c r="AK1552" i="24"/>
  <c r="AE1553" i="24"/>
  <c r="AF1553" i="24" s="1"/>
  <c r="AG1553" i="24"/>
  <c r="AH1553" i="24"/>
  <c r="AI1553" i="24"/>
  <c r="AJ1553" i="24"/>
  <c r="AK1553" i="24"/>
  <c r="AE1554" i="24"/>
  <c r="AF1554" i="24" s="1"/>
  <c r="AG1554" i="24"/>
  <c r="AH1554" i="24"/>
  <c r="AI1554" i="24"/>
  <c r="AJ1554" i="24"/>
  <c r="AK1554" i="24"/>
  <c r="AE1555" i="24"/>
  <c r="AF1555" i="24" s="1"/>
  <c r="AG1555" i="24"/>
  <c r="AH1555" i="24"/>
  <c r="AI1555" i="24"/>
  <c r="AJ1555" i="24"/>
  <c r="AK1555" i="24"/>
  <c r="AE1556" i="24"/>
  <c r="AF1556" i="24" s="1"/>
  <c r="AG1556" i="24"/>
  <c r="AH1556" i="24"/>
  <c r="AI1556" i="24"/>
  <c r="AJ1556" i="24"/>
  <c r="AK1556" i="24"/>
  <c r="AE1557" i="24"/>
  <c r="AF1557" i="24" s="1"/>
  <c r="AG1557" i="24"/>
  <c r="AH1557" i="24"/>
  <c r="AI1557" i="24"/>
  <c r="AJ1557" i="24"/>
  <c r="AK1557" i="24"/>
  <c r="AE1558" i="24"/>
  <c r="AF1558" i="24" s="1"/>
  <c r="AG1558" i="24"/>
  <c r="AH1558" i="24"/>
  <c r="AI1558" i="24"/>
  <c r="AJ1558" i="24"/>
  <c r="AK1558" i="24"/>
  <c r="AE1559" i="24"/>
  <c r="AF1559" i="24" s="1"/>
  <c r="AG1559" i="24"/>
  <c r="AH1559" i="24"/>
  <c r="AI1559" i="24"/>
  <c r="AJ1559" i="24"/>
  <c r="AK1559" i="24"/>
  <c r="AE1560" i="24"/>
  <c r="AF1560" i="24" s="1"/>
  <c r="AG1560" i="24"/>
  <c r="AH1560" i="24"/>
  <c r="AI1560" i="24"/>
  <c r="AJ1560" i="24"/>
  <c r="AK1560" i="24"/>
  <c r="AE1561" i="24"/>
  <c r="AF1561" i="24" s="1"/>
  <c r="AG1561" i="24"/>
  <c r="AH1561" i="24"/>
  <c r="AI1561" i="24"/>
  <c r="AJ1561" i="24"/>
  <c r="AK1561" i="24"/>
  <c r="AE1562" i="24"/>
  <c r="AF1562" i="24" s="1"/>
  <c r="AG1562" i="24"/>
  <c r="AH1562" i="24"/>
  <c r="AI1562" i="24"/>
  <c r="AJ1562" i="24"/>
  <c r="AK1562" i="24"/>
  <c r="AE1563" i="24"/>
  <c r="AF1563" i="24" s="1"/>
  <c r="AG1563" i="24"/>
  <c r="AH1563" i="24"/>
  <c r="AI1563" i="24"/>
  <c r="AJ1563" i="24"/>
  <c r="AK1563" i="24"/>
  <c r="AE1564" i="24"/>
  <c r="AF1564" i="24" s="1"/>
  <c r="AG1564" i="24"/>
  <c r="AH1564" i="24"/>
  <c r="AI1564" i="24"/>
  <c r="AJ1564" i="24"/>
  <c r="AK1564" i="24"/>
  <c r="AE1565" i="24"/>
  <c r="AF1565" i="24" s="1"/>
  <c r="AG1565" i="24"/>
  <c r="AH1565" i="24"/>
  <c r="AI1565" i="24"/>
  <c r="AJ1565" i="24"/>
  <c r="AK1565" i="24"/>
  <c r="AE1566" i="24"/>
  <c r="AF1566" i="24" s="1"/>
  <c r="AG1566" i="24"/>
  <c r="AH1566" i="24"/>
  <c r="AI1566" i="24"/>
  <c r="AJ1566" i="24"/>
  <c r="AK1566" i="24"/>
  <c r="AE1567" i="24"/>
  <c r="AF1567" i="24" s="1"/>
  <c r="AG1567" i="24"/>
  <c r="AH1567" i="24"/>
  <c r="AI1567" i="24"/>
  <c r="AJ1567" i="24"/>
  <c r="AK1567" i="24"/>
  <c r="AE1568" i="24"/>
  <c r="AF1568" i="24" s="1"/>
  <c r="AG1568" i="24"/>
  <c r="AH1568" i="24"/>
  <c r="AI1568" i="24"/>
  <c r="AJ1568" i="24"/>
  <c r="AK1568" i="24"/>
  <c r="AE1569" i="24"/>
  <c r="AF1569" i="24" s="1"/>
  <c r="AG1569" i="24"/>
  <c r="AH1569" i="24"/>
  <c r="AI1569" i="24"/>
  <c r="AJ1569" i="24"/>
  <c r="AK1569" i="24"/>
  <c r="AE1570" i="24"/>
  <c r="AF1570" i="24" s="1"/>
  <c r="AG1570" i="24"/>
  <c r="AH1570" i="24"/>
  <c r="AI1570" i="24"/>
  <c r="AJ1570" i="24"/>
  <c r="AK1570" i="24"/>
  <c r="AE1571" i="24"/>
  <c r="AF1571" i="24" s="1"/>
  <c r="AG1571" i="24"/>
  <c r="AH1571" i="24"/>
  <c r="AI1571" i="24"/>
  <c r="AJ1571" i="24"/>
  <c r="AK1571" i="24"/>
  <c r="AE1572" i="24"/>
  <c r="AF1572" i="24" s="1"/>
  <c r="AG1572" i="24"/>
  <c r="AH1572" i="24"/>
  <c r="AI1572" i="24"/>
  <c r="AJ1572" i="24"/>
  <c r="AK1572" i="24"/>
  <c r="AE1573" i="24"/>
  <c r="AF1573" i="24" s="1"/>
  <c r="AG1573" i="24"/>
  <c r="AH1573" i="24"/>
  <c r="AI1573" i="24"/>
  <c r="AJ1573" i="24"/>
  <c r="AK1573" i="24"/>
  <c r="AE1574" i="24"/>
  <c r="AF1574" i="24" s="1"/>
  <c r="AG1574" i="24"/>
  <c r="AH1574" i="24"/>
  <c r="AI1574" i="24"/>
  <c r="AJ1574" i="24"/>
  <c r="AK1574" i="24"/>
  <c r="AE1575" i="24"/>
  <c r="AF1575" i="24" s="1"/>
  <c r="AG1575" i="24"/>
  <c r="AH1575" i="24"/>
  <c r="AI1575" i="24"/>
  <c r="AJ1575" i="24"/>
  <c r="AK1575" i="24"/>
  <c r="AE1576" i="24"/>
  <c r="AF1576" i="24" s="1"/>
  <c r="AG1576" i="24"/>
  <c r="AH1576" i="24"/>
  <c r="AI1576" i="24"/>
  <c r="AJ1576" i="24"/>
  <c r="AK1576" i="24"/>
  <c r="AE1577" i="24"/>
  <c r="AF1577" i="24" s="1"/>
  <c r="AG1577" i="24"/>
  <c r="AH1577" i="24"/>
  <c r="AI1577" i="24"/>
  <c r="AJ1577" i="24"/>
  <c r="AK1577" i="24"/>
  <c r="AE1578" i="24"/>
  <c r="AF1578" i="24" s="1"/>
  <c r="AG1578" i="24"/>
  <c r="AH1578" i="24"/>
  <c r="AI1578" i="24"/>
  <c r="AJ1578" i="24"/>
  <c r="AK1578" i="24"/>
  <c r="AE1579" i="24"/>
  <c r="AF1579" i="24" s="1"/>
  <c r="AG1579" i="24"/>
  <c r="AH1579" i="24"/>
  <c r="AI1579" i="24"/>
  <c r="AJ1579" i="24"/>
  <c r="AK1579" i="24"/>
  <c r="AE1580" i="24"/>
  <c r="AF1580" i="24" s="1"/>
  <c r="AG1580" i="24"/>
  <c r="AH1580" i="24"/>
  <c r="AI1580" i="24"/>
  <c r="AJ1580" i="24"/>
  <c r="AK1580" i="24"/>
  <c r="AE1581" i="24"/>
  <c r="AF1581" i="24" s="1"/>
  <c r="AG1581" i="24"/>
  <c r="AH1581" i="24"/>
  <c r="AI1581" i="24"/>
  <c r="AJ1581" i="24"/>
  <c r="AK1581" i="24"/>
  <c r="AE1582" i="24"/>
  <c r="AF1582" i="24" s="1"/>
  <c r="AG1582" i="24"/>
  <c r="AH1582" i="24"/>
  <c r="AI1582" i="24"/>
  <c r="AJ1582" i="24"/>
  <c r="AK1582" i="24"/>
  <c r="AE1583" i="24"/>
  <c r="AF1583" i="24" s="1"/>
  <c r="AG1583" i="24"/>
  <c r="AH1583" i="24"/>
  <c r="AI1583" i="24"/>
  <c r="AJ1583" i="24"/>
  <c r="AK1583" i="24"/>
  <c r="AE1584" i="24"/>
  <c r="AF1584" i="24" s="1"/>
  <c r="AG1584" i="24"/>
  <c r="AH1584" i="24"/>
  <c r="AI1584" i="24"/>
  <c r="AJ1584" i="24"/>
  <c r="AK1584" i="24"/>
  <c r="AE1585" i="24"/>
  <c r="AF1585" i="24" s="1"/>
  <c r="AG1585" i="24"/>
  <c r="AH1585" i="24"/>
  <c r="AI1585" i="24"/>
  <c r="AJ1585" i="24"/>
  <c r="AK1585" i="24"/>
  <c r="AE1586" i="24"/>
  <c r="AF1586" i="24" s="1"/>
  <c r="AG1586" i="24"/>
  <c r="AH1586" i="24"/>
  <c r="AI1586" i="24"/>
  <c r="AJ1586" i="24"/>
  <c r="AK1586" i="24"/>
  <c r="AE1587" i="24"/>
  <c r="AF1587" i="24" s="1"/>
  <c r="AG1587" i="24"/>
  <c r="AH1587" i="24"/>
  <c r="AI1587" i="24"/>
  <c r="AJ1587" i="24"/>
  <c r="AK1587" i="24"/>
  <c r="AE1588" i="24"/>
  <c r="AF1588" i="24" s="1"/>
  <c r="AG1588" i="24"/>
  <c r="AH1588" i="24"/>
  <c r="AI1588" i="24"/>
  <c r="AJ1588" i="24"/>
  <c r="AK1588" i="24"/>
  <c r="AE1589" i="24"/>
  <c r="AF1589" i="24" s="1"/>
  <c r="AG1589" i="24"/>
  <c r="AH1589" i="24"/>
  <c r="AI1589" i="24"/>
  <c r="AJ1589" i="24"/>
  <c r="AK1589" i="24"/>
  <c r="AE1590" i="24"/>
  <c r="AF1590" i="24" s="1"/>
  <c r="AG1590" i="24"/>
  <c r="AH1590" i="24"/>
  <c r="AI1590" i="24"/>
  <c r="AJ1590" i="24"/>
  <c r="AK1590" i="24"/>
  <c r="AE1591" i="24"/>
  <c r="AF1591" i="24" s="1"/>
  <c r="AG1591" i="24"/>
  <c r="AH1591" i="24"/>
  <c r="AI1591" i="24"/>
  <c r="AJ1591" i="24"/>
  <c r="AK1591" i="24"/>
  <c r="AE1592" i="24"/>
  <c r="AF1592" i="24" s="1"/>
  <c r="AG1592" i="24"/>
  <c r="AH1592" i="24"/>
  <c r="AI1592" i="24"/>
  <c r="AJ1592" i="24"/>
  <c r="AK1592" i="24"/>
  <c r="AE1593" i="24"/>
  <c r="AF1593" i="24" s="1"/>
  <c r="AG1593" i="24"/>
  <c r="AH1593" i="24"/>
  <c r="AI1593" i="24"/>
  <c r="AJ1593" i="24"/>
  <c r="AK1593" i="24"/>
  <c r="AE1594" i="24"/>
  <c r="AF1594" i="24" s="1"/>
  <c r="AG1594" i="24"/>
  <c r="AH1594" i="24"/>
  <c r="AI1594" i="24"/>
  <c r="AJ1594" i="24"/>
  <c r="AK1594" i="24"/>
  <c r="AE1595" i="24"/>
  <c r="AF1595" i="24" s="1"/>
  <c r="AG1595" i="24"/>
  <c r="AH1595" i="24"/>
  <c r="AI1595" i="24"/>
  <c r="AJ1595" i="24"/>
  <c r="AK1595" i="24"/>
  <c r="AE1596" i="24"/>
  <c r="AF1596" i="24" s="1"/>
  <c r="AG1596" i="24"/>
  <c r="AH1596" i="24"/>
  <c r="AI1596" i="24"/>
  <c r="AJ1596" i="24"/>
  <c r="AK1596" i="24"/>
  <c r="AE1597" i="24"/>
  <c r="AF1597" i="24" s="1"/>
  <c r="AG1597" i="24"/>
  <c r="AH1597" i="24"/>
  <c r="AI1597" i="24"/>
  <c r="AJ1597" i="24"/>
  <c r="AK1597" i="24"/>
  <c r="AE1598" i="24"/>
  <c r="AF1598" i="24" s="1"/>
  <c r="AG1598" i="24"/>
  <c r="AH1598" i="24"/>
  <c r="AI1598" i="24"/>
  <c r="AJ1598" i="24"/>
  <c r="AK1598" i="24"/>
  <c r="AE1599" i="24"/>
  <c r="AF1599" i="24" s="1"/>
  <c r="AG1599" i="24"/>
  <c r="AH1599" i="24"/>
  <c r="AI1599" i="24"/>
  <c r="AJ1599" i="24"/>
  <c r="AK1599" i="24"/>
  <c r="AE1600" i="24"/>
  <c r="AF1600" i="24" s="1"/>
  <c r="AG1600" i="24"/>
  <c r="AH1600" i="24"/>
  <c r="AI1600" i="24"/>
  <c r="AJ1600" i="24"/>
  <c r="AK1600" i="24"/>
  <c r="AE1601" i="24"/>
  <c r="AF1601" i="24" s="1"/>
  <c r="AG1601" i="24"/>
  <c r="AH1601" i="24"/>
  <c r="AI1601" i="24"/>
  <c r="AJ1601" i="24"/>
  <c r="AK1601" i="24"/>
  <c r="AE1602" i="24"/>
  <c r="AF1602" i="24" s="1"/>
  <c r="AG1602" i="24"/>
  <c r="AH1602" i="24"/>
  <c r="AI1602" i="24"/>
  <c r="AJ1602" i="24"/>
  <c r="AK1602" i="24"/>
  <c r="AE1603" i="24"/>
  <c r="AF1603" i="24" s="1"/>
  <c r="AG1603" i="24"/>
  <c r="AH1603" i="24"/>
  <c r="AI1603" i="24"/>
  <c r="AJ1603" i="24"/>
  <c r="AK1603" i="24"/>
  <c r="AE1604" i="24"/>
  <c r="AF1604" i="24" s="1"/>
  <c r="AG1604" i="24"/>
  <c r="AH1604" i="24"/>
  <c r="AI1604" i="24"/>
  <c r="AJ1604" i="24"/>
  <c r="AK1604" i="24"/>
  <c r="AE1605" i="24"/>
  <c r="AF1605" i="24" s="1"/>
  <c r="AG1605" i="24"/>
  <c r="AH1605" i="24"/>
  <c r="AI1605" i="24"/>
  <c r="AJ1605" i="24"/>
  <c r="AK1605" i="24"/>
  <c r="AE1606" i="24"/>
  <c r="AF1606" i="24" s="1"/>
  <c r="AG1606" i="24"/>
  <c r="AH1606" i="24"/>
  <c r="AI1606" i="24"/>
  <c r="AJ1606" i="24"/>
  <c r="AK1606" i="24"/>
  <c r="AE1607" i="24"/>
  <c r="AF1607" i="24" s="1"/>
  <c r="AG1607" i="24"/>
  <c r="AH1607" i="24"/>
  <c r="AI1607" i="24"/>
  <c r="AJ1607" i="24"/>
  <c r="AK1607" i="24"/>
  <c r="AE1608" i="24"/>
  <c r="AF1608" i="24" s="1"/>
  <c r="AG1608" i="24"/>
  <c r="AH1608" i="24"/>
  <c r="AI1608" i="24"/>
  <c r="AJ1608" i="24"/>
  <c r="AK1608" i="24"/>
  <c r="AE1609" i="24"/>
  <c r="AF1609" i="24" s="1"/>
  <c r="AG1609" i="24"/>
  <c r="AH1609" i="24"/>
  <c r="AI1609" i="24"/>
  <c r="AJ1609" i="24"/>
  <c r="AK1609" i="24"/>
  <c r="AE1610" i="24"/>
  <c r="AF1610" i="24" s="1"/>
  <c r="AG1610" i="24"/>
  <c r="AH1610" i="24"/>
  <c r="AI1610" i="24"/>
  <c r="AJ1610" i="24"/>
  <c r="AK1610" i="24"/>
  <c r="AE1611" i="24"/>
  <c r="AF1611" i="24" s="1"/>
  <c r="AG1611" i="24"/>
  <c r="AH1611" i="24"/>
  <c r="AI1611" i="24"/>
  <c r="AJ1611" i="24"/>
  <c r="AK1611" i="24"/>
  <c r="AE1612" i="24"/>
  <c r="AF1612" i="24" s="1"/>
  <c r="AG1612" i="24"/>
  <c r="AH1612" i="24"/>
  <c r="AI1612" i="24"/>
  <c r="AJ1612" i="24"/>
  <c r="AK1612" i="24"/>
  <c r="AE1613" i="24"/>
  <c r="AF1613" i="24" s="1"/>
  <c r="AG1613" i="24"/>
  <c r="AH1613" i="24"/>
  <c r="AI1613" i="24"/>
  <c r="AJ1613" i="24"/>
  <c r="AK1613" i="24"/>
  <c r="AE1614" i="24"/>
  <c r="AF1614" i="24" s="1"/>
  <c r="AG1614" i="24"/>
  <c r="AH1614" i="24"/>
  <c r="AI1614" i="24"/>
  <c r="AJ1614" i="24"/>
  <c r="AK1614" i="24"/>
  <c r="AE1615" i="24"/>
  <c r="AF1615" i="24" s="1"/>
  <c r="AG1615" i="24"/>
  <c r="AH1615" i="24"/>
  <c r="AI1615" i="24"/>
  <c r="AJ1615" i="24"/>
  <c r="AK1615" i="24"/>
  <c r="AE1616" i="24"/>
  <c r="AF1616" i="24" s="1"/>
  <c r="AG1616" i="24"/>
  <c r="AH1616" i="24"/>
  <c r="AI1616" i="24"/>
  <c r="AJ1616" i="24"/>
  <c r="AK1616" i="24"/>
  <c r="AE1617" i="24"/>
  <c r="AF1617" i="24" s="1"/>
  <c r="AG1617" i="24"/>
  <c r="AH1617" i="24"/>
  <c r="AI1617" i="24"/>
  <c r="AJ1617" i="24"/>
  <c r="AK1617" i="24"/>
  <c r="AE1618" i="24"/>
  <c r="AF1618" i="24" s="1"/>
  <c r="AG1618" i="24"/>
  <c r="AH1618" i="24"/>
  <c r="AI1618" i="24"/>
  <c r="AJ1618" i="24"/>
  <c r="AK1618" i="24"/>
  <c r="AE1619" i="24"/>
  <c r="AF1619" i="24" s="1"/>
  <c r="AG1619" i="24"/>
  <c r="AH1619" i="24"/>
  <c r="AI1619" i="24"/>
  <c r="AJ1619" i="24"/>
  <c r="AK1619" i="24"/>
  <c r="AE1620" i="24"/>
  <c r="AF1620" i="24" s="1"/>
  <c r="AG1620" i="24"/>
  <c r="AH1620" i="24"/>
  <c r="AI1620" i="24"/>
  <c r="AJ1620" i="24"/>
  <c r="AK1620" i="24"/>
  <c r="AE1621" i="24"/>
  <c r="AF1621" i="24" s="1"/>
  <c r="AG1621" i="24"/>
  <c r="AH1621" i="24"/>
  <c r="AI1621" i="24"/>
  <c r="AJ1621" i="24"/>
  <c r="AK1621" i="24"/>
  <c r="AE1622" i="24"/>
  <c r="AF1622" i="24" s="1"/>
  <c r="AG1622" i="24"/>
  <c r="AH1622" i="24"/>
  <c r="AI1622" i="24"/>
  <c r="AJ1622" i="24"/>
  <c r="AK1622" i="24"/>
  <c r="AE1623" i="24"/>
  <c r="AF1623" i="24" s="1"/>
  <c r="AG1623" i="24"/>
  <c r="AH1623" i="24"/>
  <c r="AI1623" i="24"/>
  <c r="AJ1623" i="24"/>
  <c r="AK1623" i="24"/>
  <c r="AE1624" i="24"/>
  <c r="AF1624" i="24" s="1"/>
  <c r="AG1624" i="24"/>
  <c r="AH1624" i="24"/>
  <c r="AI1624" i="24"/>
  <c r="AJ1624" i="24"/>
  <c r="AK1624" i="24"/>
  <c r="AE1625" i="24"/>
  <c r="AF1625" i="24" s="1"/>
  <c r="AG1625" i="24"/>
  <c r="AH1625" i="24"/>
  <c r="AI1625" i="24"/>
  <c r="AJ1625" i="24"/>
  <c r="AK1625" i="24"/>
  <c r="AE1626" i="24"/>
  <c r="AF1626" i="24" s="1"/>
  <c r="AG1626" i="24"/>
  <c r="AH1626" i="24"/>
  <c r="AI1626" i="24"/>
  <c r="AJ1626" i="24"/>
  <c r="AK1626" i="24"/>
  <c r="AE1627" i="24"/>
  <c r="AF1627" i="24" s="1"/>
  <c r="AG1627" i="24"/>
  <c r="AH1627" i="24"/>
  <c r="AI1627" i="24"/>
  <c r="AJ1627" i="24"/>
  <c r="AK1627" i="24"/>
  <c r="AE1628" i="24"/>
  <c r="AF1628" i="24" s="1"/>
  <c r="AG1628" i="24"/>
  <c r="AH1628" i="24"/>
  <c r="AI1628" i="24"/>
  <c r="AJ1628" i="24"/>
  <c r="AK1628" i="24"/>
  <c r="AE1629" i="24"/>
  <c r="AF1629" i="24" s="1"/>
  <c r="AG1629" i="24"/>
  <c r="AH1629" i="24"/>
  <c r="AI1629" i="24"/>
  <c r="AJ1629" i="24"/>
  <c r="AK1629" i="24"/>
  <c r="AE1630" i="24"/>
  <c r="AF1630" i="24" s="1"/>
  <c r="AG1630" i="24"/>
  <c r="AH1630" i="24"/>
  <c r="AI1630" i="24"/>
  <c r="AJ1630" i="24"/>
  <c r="AK1630" i="24"/>
  <c r="AE1631" i="24"/>
  <c r="AF1631" i="24" s="1"/>
  <c r="AG1631" i="24"/>
  <c r="AH1631" i="24"/>
  <c r="AI1631" i="24"/>
  <c r="AJ1631" i="24"/>
  <c r="AK1631" i="24"/>
  <c r="AE1632" i="24"/>
  <c r="AF1632" i="24" s="1"/>
  <c r="AG1632" i="24"/>
  <c r="AH1632" i="24"/>
  <c r="AI1632" i="24"/>
  <c r="AJ1632" i="24"/>
  <c r="AK1632" i="24"/>
  <c r="AE1633" i="24"/>
  <c r="AF1633" i="24" s="1"/>
  <c r="AG1633" i="24"/>
  <c r="AH1633" i="24"/>
  <c r="AI1633" i="24"/>
  <c r="AJ1633" i="24"/>
  <c r="AK1633" i="24"/>
  <c r="AE1634" i="24"/>
  <c r="AF1634" i="24" s="1"/>
  <c r="AG1634" i="24"/>
  <c r="AH1634" i="24"/>
  <c r="AI1634" i="24"/>
  <c r="AJ1634" i="24"/>
  <c r="AK1634" i="24"/>
  <c r="AE1635" i="24"/>
  <c r="AF1635" i="24" s="1"/>
  <c r="AG1635" i="24"/>
  <c r="AH1635" i="24"/>
  <c r="AI1635" i="24"/>
  <c r="AJ1635" i="24"/>
  <c r="AK1635" i="24"/>
  <c r="AE1636" i="24"/>
  <c r="AF1636" i="24" s="1"/>
  <c r="AG1636" i="24"/>
  <c r="AH1636" i="24"/>
  <c r="AI1636" i="24"/>
  <c r="AJ1636" i="24"/>
  <c r="AK1636" i="24"/>
  <c r="AE1637" i="24"/>
  <c r="AF1637" i="24" s="1"/>
  <c r="AG1637" i="24"/>
  <c r="AH1637" i="24"/>
  <c r="AI1637" i="24"/>
  <c r="AJ1637" i="24"/>
  <c r="AK1637" i="24"/>
  <c r="AE1638" i="24"/>
  <c r="AF1638" i="24" s="1"/>
  <c r="AG1638" i="24"/>
  <c r="AH1638" i="24"/>
  <c r="AI1638" i="24"/>
  <c r="AJ1638" i="24"/>
  <c r="AK1638" i="24"/>
  <c r="AE1639" i="24"/>
  <c r="AF1639" i="24" s="1"/>
  <c r="AG1639" i="24"/>
  <c r="AH1639" i="24"/>
  <c r="AI1639" i="24"/>
  <c r="AJ1639" i="24"/>
  <c r="AK1639" i="24"/>
  <c r="AE1640" i="24"/>
  <c r="AF1640" i="24" s="1"/>
  <c r="AG1640" i="24"/>
  <c r="AH1640" i="24"/>
  <c r="AI1640" i="24"/>
  <c r="AJ1640" i="24"/>
  <c r="AK1640" i="24"/>
  <c r="AE1641" i="24"/>
  <c r="AF1641" i="24" s="1"/>
  <c r="AG1641" i="24"/>
  <c r="AH1641" i="24"/>
  <c r="AI1641" i="24"/>
  <c r="AJ1641" i="24"/>
  <c r="AK1641" i="24"/>
  <c r="AE1642" i="24"/>
  <c r="AF1642" i="24" s="1"/>
  <c r="AG1642" i="24"/>
  <c r="AH1642" i="24"/>
  <c r="AI1642" i="24"/>
  <c r="AJ1642" i="24"/>
  <c r="AK1642" i="24"/>
  <c r="AE1643" i="24"/>
  <c r="AF1643" i="24" s="1"/>
  <c r="AG1643" i="24"/>
  <c r="AH1643" i="24"/>
  <c r="AI1643" i="24"/>
  <c r="AJ1643" i="24"/>
  <c r="AK1643" i="24"/>
  <c r="AE1644" i="24"/>
  <c r="AF1644" i="24" s="1"/>
  <c r="AG1644" i="24"/>
  <c r="AH1644" i="24"/>
  <c r="AI1644" i="24"/>
  <c r="AJ1644" i="24"/>
  <c r="AK1644" i="24"/>
  <c r="AE1645" i="24"/>
  <c r="AF1645" i="24" s="1"/>
  <c r="AG1645" i="24"/>
  <c r="AH1645" i="24"/>
  <c r="AI1645" i="24"/>
  <c r="AJ1645" i="24"/>
  <c r="AK1645" i="24"/>
  <c r="AE1646" i="24"/>
  <c r="AF1646" i="24" s="1"/>
  <c r="AG1646" i="24"/>
  <c r="AH1646" i="24"/>
  <c r="AI1646" i="24"/>
  <c r="AJ1646" i="24"/>
  <c r="AK1646" i="24"/>
  <c r="AE1647" i="24"/>
  <c r="AF1647" i="24" s="1"/>
  <c r="AG1647" i="24"/>
  <c r="AH1647" i="24"/>
  <c r="AI1647" i="24"/>
  <c r="AJ1647" i="24"/>
  <c r="AK1647" i="24"/>
  <c r="AE1648" i="24"/>
  <c r="AF1648" i="24" s="1"/>
  <c r="AG1648" i="24"/>
  <c r="AH1648" i="24"/>
  <c r="AI1648" i="24"/>
  <c r="AJ1648" i="24"/>
  <c r="AK1648" i="24"/>
  <c r="AE1649" i="24"/>
  <c r="AF1649" i="24" s="1"/>
  <c r="AG1649" i="24"/>
  <c r="AH1649" i="24"/>
  <c r="AI1649" i="24"/>
  <c r="AJ1649" i="24"/>
  <c r="AK1649" i="24"/>
  <c r="AE1650" i="24"/>
  <c r="AF1650" i="24" s="1"/>
  <c r="AG1650" i="24"/>
  <c r="AH1650" i="24"/>
  <c r="AI1650" i="24"/>
  <c r="AJ1650" i="24"/>
  <c r="AK1650" i="24"/>
  <c r="AE1651" i="24"/>
  <c r="AF1651" i="24" s="1"/>
  <c r="AG1651" i="24"/>
  <c r="AH1651" i="24"/>
  <c r="AI1651" i="24"/>
  <c r="AJ1651" i="24"/>
  <c r="AK1651" i="24"/>
  <c r="AE1652" i="24"/>
  <c r="AF1652" i="24" s="1"/>
  <c r="AG1652" i="24"/>
  <c r="AH1652" i="24"/>
  <c r="AI1652" i="24"/>
  <c r="AJ1652" i="24"/>
  <c r="AK1652" i="24"/>
  <c r="AE1653" i="24"/>
  <c r="AF1653" i="24" s="1"/>
  <c r="AG1653" i="24"/>
  <c r="AH1653" i="24"/>
  <c r="AI1653" i="24"/>
  <c r="AJ1653" i="24"/>
  <c r="AK1653" i="24"/>
  <c r="AE1654" i="24"/>
  <c r="AF1654" i="24" s="1"/>
  <c r="AG1654" i="24"/>
  <c r="AH1654" i="24"/>
  <c r="AI1654" i="24"/>
  <c r="AJ1654" i="24"/>
  <c r="AK1654" i="24"/>
  <c r="AE1655" i="24"/>
  <c r="AF1655" i="24" s="1"/>
  <c r="AG1655" i="24"/>
  <c r="AH1655" i="24"/>
  <c r="AI1655" i="24"/>
  <c r="AJ1655" i="24"/>
  <c r="AK1655" i="24"/>
  <c r="AE1656" i="24"/>
  <c r="AF1656" i="24" s="1"/>
  <c r="AG1656" i="24"/>
  <c r="AH1656" i="24"/>
  <c r="AI1656" i="24"/>
  <c r="AJ1656" i="24"/>
  <c r="AK1656" i="24"/>
  <c r="AE1657" i="24"/>
  <c r="AF1657" i="24" s="1"/>
  <c r="AG1657" i="24"/>
  <c r="AH1657" i="24"/>
  <c r="AI1657" i="24"/>
  <c r="AJ1657" i="24"/>
  <c r="AK1657" i="24"/>
  <c r="AE1658" i="24"/>
  <c r="AF1658" i="24" s="1"/>
  <c r="AG1658" i="24"/>
  <c r="AH1658" i="24"/>
  <c r="AI1658" i="24"/>
  <c r="AJ1658" i="24"/>
  <c r="AK1658" i="24"/>
  <c r="AE1659" i="24"/>
  <c r="AF1659" i="24" s="1"/>
  <c r="AG1659" i="24"/>
  <c r="AH1659" i="24"/>
  <c r="AI1659" i="24"/>
  <c r="AJ1659" i="24"/>
  <c r="AK1659" i="24"/>
  <c r="AE1660" i="24"/>
  <c r="AF1660" i="24" s="1"/>
  <c r="AG1660" i="24"/>
  <c r="AH1660" i="24"/>
  <c r="AI1660" i="24"/>
  <c r="AJ1660" i="24"/>
  <c r="AK1660" i="24"/>
  <c r="AE1661" i="24"/>
  <c r="AF1661" i="24" s="1"/>
  <c r="AG1661" i="24"/>
  <c r="AH1661" i="24"/>
  <c r="AI1661" i="24"/>
  <c r="AJ1661" i="24"/>
  <c r="AK1661" i="24"/>
  <c r="AE1662" i="24"/>
  <c r="AF1662" i="24" s="1"/>
  <c r="AG1662" i="24"/>
  <c r="AH1662" i="24"/>
  <c r="AI1662" i="24"/>
  <c r="AJ1662" i="24"/>
  <c r="AK1662" i="24"/>
  <c r="AE1663" i="24"/>
  <c r="AF1663" i="24" s="1"/>
  <c r="AG1663" i="24"/>
  <c r="AH1663" i="24"/>
  <c r="AI1663" i="24"/>
  <c r="AJ1663" i="24"/>
  <c r="AK1663" i="24"/>
  <c r="AE1664" i="24"/>
  <c r="AF1664" i="24" s="1"/>
  <c r="AG1664" i="24"/>
  <c r="AH1664" i="24"/>
  <c r="AI1664" i="24"/>
  <c r="AJ1664" i="24"/>
  <c r="AK1664" i="24"/>
  <c r="AE1665" i="24"/>
  <c r="AF1665" i="24" s="1"/>
  <c r="AG1665" i="24"/>
  <c r="AH1665" i="24"/>
  <c r="AI1665" i="24"/>
  <c r="AJ1665" i="24"/>
  <c r="AK1665" i="24"/>
  <c r="AE1666" i="24"/>
  <c r="AF1666" i="24" s="1"/>
  <c r="AG1666" i="24"/>
  <c r="AH1666" i="24"/>
  <c r="AI1666" i="24"/>
  <c r="AJ1666" i="24"/>
  <c r="AK1666" i="24"/>
  <c r="AE1667" i="24"/>
  <c r="AF1667" i="24" s="1"/>
  <c r="AG1667" i="24"/>
  <c r="AH1667" i="24"/>
  <c r="AI1667" i="24"/>
  <c r="AJ1667" i="24"/>
  <c r="AK1667" i="24"/>
  <c r="AE1668" i="24"/>
  <c r="AF1668" i="24" s="1"/>
  <c r="AG1668" i="24"/>
  <c r="AH1668" i="24"/>
  <c r="AI1668" i="24"/>
  <c r="AJ1668" i="24"/>
  <c r="AK1668" i="24"/>
  <c r="AE1669" i="24"/>
  <c r="AF1669" i="24" s="1"/>
  <c r="AG1669" i="24"/>
  <c r="AH1669" i="24"/>
  <c r="AI1669" i="24"/>
  <c r="AJ1669" i="24"/>
  <c r="AK1669" i="24"/>
  <c r="AE1670" i="24"/>
  <c r="AF1670" i="24" s="1"/>
  <c r="AG1670" i="24"/>
  <c r="AH1670" i="24"/>
  <c r="AI1670" i="24"/>
  <c r="AJ1670" i="24"/>
  <c r="AK1670" i="24"/>
  <c r="AE1671" i="24"/>
  <c r="AF1671" i="24" s="1"/>
  <c r="AG1671" i="24"/>
  <c r="AH1671" i="24"/>
  <c r="AI1671" i="24"/>
  <c r="AJ1671" i="24"/>
  <c r="AK1671" i="24"/>
  <c r="AE1672" i="24"/>
  <c r="AF1672" i="24" s="1"/>
  <c r="AG1672" i="24"/>
  <c r="AH1672" i="24"/>
  <c r="AI1672" i="24"/>
  <c r="AJ1672" i="24"/>
  <c r="AK1672" i="24"/>
  <c r="AE1673" i="24"/>
  <c r="AF1673" i="24" s="1"/>
  <c r="AG1673" i="24"/>
  <c r="AH1673" i="24"/>
  <c r="AI1673" i="24"/>
  <c r="AJ1673" i="24"/>
  <c r="AK1673" i="24"/>
  <c r="AE1674" i="24"/>
  <c r="AF1674" i="24" s="1"/>
  <c r="AG1674" i="24"/>
  <c r="AH1674" i="24"/>
  <c r="AI1674" i="24"/>
  <c r="AJ1674" i="24"/>
  <c r="AK1674" i="24"/>
  <c r="AE1675" i="24"/>
  <c r="AF1675" i="24" s="1"/>
  <c r="AG1675" i="24"/>
  <c r="AH1675" i="24"/>
  <c r="AI1675" i="24"/>
  <c r="AJ1675" i="24"/>
  <c r="AK1675" i="24"/>
  <c r="AE1676" i="24"/>
  <c r="AF1676" i="24" s="1"/>
  <c r="AG1676" i="24"/>
  <c r="AH1676" i="24"/>
  <c r="AI1676" i="24"/>
  <c r="AJ1676" i="24"/>
  <c r="AK1676" i="24"/>
  <c r="AE1677" i="24"/>
  <c r="AF1677" i="24" s="1"/>
  <c r="AG1677" i="24"/>
  <c r="AH1677" i="24"/>
  <c r="AI1677" i="24"/>
  <c r="AJ1677" i="24"/>
  <c r="AK1677" i="24"/>
  <c r="AE1678" i="24"/>
  <c r="AF1678" i="24" s="1"/>
  <c r="AG1678" i="24"/>
  <c r="AH1678" i="24"/>
  <c r="AI1678" i="24"/>
  <c r="AJ1678" i="24"/>
  <c r="AK1678" i="24"/>
  <c r="AE1679" i="24"/>
  <c r="AF1679" i="24" s="1"/>
  <c r="AG1679" i="24"/>
  <c r="AH1679" i="24"/>
  <c r="AI1679" i="24"/>
  <c r="AJ1679" i="24"/>
  <c r="AK1679" i="24"/>
  <c r="AE1680" i="24"/>
  <c r="AF1680" i="24" s="1"/>
  <c r="AG1680" i="24"/>
  <c r="AH1680" i="24"/>
  <c r="AI1680" i="24"/>
  <c r="AJ1680" i="24"/>
  <c r="AK1680" i="24"/>
  <c r="AE1681" i="24"/>
  <c r="AF1681" i="24" s="1"/>
  <c r="AG1681" i="24"/>
  <c r="AH1681" i="24"/>
  <c r="AI1681" i="24"/>
  <c r="AJ1681" i="24"/>
  <c r="AK1681" i="24"/>
  <c r="AE1682" i="24"/>
  <c r="AF1682" i="24" s="1"/>
  <c r="AG1682" i="24"/>
  <c r="AH1682" i="24"/>
  <c r="AI1682" i="24"/>
  <c r="AJ1682" i="24"/>
  <c r="AK1682" i="24"/>
  <c r="AE1683" i="24"/>
  <c r="AF1683" i="24" s="1"/>
  <c r="AG1683" i="24"/>
  <c r="AH1683" i="24"/>
  <c r="AI1683" i="24"/>
  <c r="AJ1683" i="24"/>
  <c r="AK1683" i="24"/>
  <c r="AE1684" i="24"/>
  <c r="AF1684" i="24" s="1"/>
  <c r="AG1684" i="24"/>
  <c r="AH1684" i="24"/>
  <c r="AI1684" i="24"/>
  <c r="AJ1684" i="24"/>
  <c r="AK1684" i="24"/>
  <c r="AE1685" i="24"/>
  <c r="AF1685" i="24" s="1"/>
  <c r="AG1685" i="24"/>
  <c r="AH1685" i="24"/>
  <c r="AI1685" i="24"/>
  <c r="AJ1685" i="24"/>
  <c r="AK1685" i="24"/>
  <c r="AE1686" i="24"/>
  <c r="AF1686" i="24" s="1"/>
  <c r="AG1686" i="24"/>
  <c r="AH1686" i="24"/>
  <c r="AI1686" i="24"/>
  <c r="AJ1686" i="24"/>
  <c r="AK1686" i="24"/>
  <c r="AE1687" i="24"/>
  <c r="AF1687" i="24" s="1"/>
  <c r="AG1687" i="24"/>
  <c r="AH1687" i="24"/>
  <c r="AI1687" i="24"/>
  <c r="AJ1687" i="24"/>
  <c r="AK1687" i="24"/>
  <c r="AE1688" i="24"/>
  <c r="AF1688" i="24" s="1"/>
  <c r="AG1688" i="24"/>
  <c r="AH1688" i="24"/>
  <c r="AI1688" i="24"/>
  <c r="AJ1688" i="24"/>
  <c r="AK1688" i="24"/>
  <c r="AE1689" i="24"/>
  <c r="AF1689" i="24" s="1"/>
  <c r="AG1689" i="24"/>
  <c r="AH1689" i="24"/>
  <c r="AI1689" i="24"/>
  <c r="AJ1689" i="24"/>
  <c r="AK1689" i="24"/>
  <c r="AE1690" i="24"/>
  <c r="AF1690" i="24" s="1"/>
  <c r="AG1690" i="24"/>
  <c r="AH1690" i="24"/>
  <c r="AI1690" i="24"/>
  <c r="AJ1690" i="24"/>
  <c r="AK1690" i="24"/>
  <c r="AE1691" i="24"/>
  <c r="AF1691" i="24" s="1"/>
  <c r="AG1691" i="24"/>
  <c r="AH1691" i="24"/>
  <c r="AI1691" i="24"/>
  <c r="AJ1691" i="24"/>
  <c r="AK1691" i="24"/>
  <c r="AE1692" i="24"/>
  <c r="AF1692" i="24" s="1"/>
  <c r="AG1692" i="24"/>
  <c r="AH1692" i="24"/>
  <c r="AI1692" i="24"/>
  <c r="AJ1692" i="24"/>
  <c r="AK1692" i="24"/>
  <c r="AE1693" i="24"/>
  <c r="AF1693" i="24" s="1"/>
  <c r="AG1693" i="24"/>
  <c r="AH1693" i="24"/>
  <c r="AI1693" i="24"/>
  <c r="AJ1693" i="24"/>
  <c r="AK1693" i="24"/>
  <c r="AE1694" i="24"/>
  <c r="AF1694" i="24" s="1"/>
  <c r="AG1694" i="24"/>
  <c r="AH1694" i="24"/>
  <c r="AI1694" i="24"/>
  <c r="AJ1694" i="24"/>
  <c r="AK1694" i="24"/>
  <c r="AE1695" i="24"/>
  <c r="AF1695" i="24" s="1"/>
  <c r="AG1695" i="24"/>
  <c r="AH1695" i="24"/>
  <c r="AI1695" i="24"/>
  <c r="AJ1695" i="24"/>
  <c r="AK1695" i="24"/>
  <c r="AE1696" i="24"/>
  <c r="AF1696" i="24" s="1"/>
  <c r="AG1696" i="24"/>
  <c r="AH1696" i="24"/>
  <c r="AI1696" i="24"/>
  <c r="AJ1696" i="24"/>
  <c r="AK1696" i="24"/>
  <c r="AE1697" i="24"/>
  <c r="AF1697" i="24" s="1"/>
  <c r="AG1697" i="24"/>
  <c r="AH1697" i="24"/>
  <c r="AI1697" i="24"/>
  <c r="AJ1697" i="24"/>
  <c r="AK1697" i="24"/>
  <c r="AE1698" i="24"/>
  <c r="AF1698" i="24" s="1"/>
  <c r="AG1698" i="24"/>
  <c r="AH1698" i="24"/>
  <c r="AI1698" i="24"/>
  <c r="AJ1698" i="24"/>
  <c r="AK1698" i="24"/>
  <c r="AE1699" i="24"/>
  <c r="AF1699" i="24" s="1"/>
  <c r="AG1699" i="24"/>
  <c r="AH1699" i="24"/>
  <c r="AI1699" i="24"/>
  <c r="AJ1699" i="24"/>
  <c r="AK1699" i="24"/>
  <c r="AE1700" i="24"/>
  <c r="AF1700" i="24" s="1"/>
  <c r="AG1700" i="24"/>
  <c r="AH1700" i="24"/>
  <c r="AI1700" i="24"/>
  <c r="AJ1700" i="24"/>
  <c r="AK1700" i="24"/>
  <c r="AE1701" i="24"/>
  <c r="AF1701" i="24" s="1"/>
  <c r="AG1701" i="24"/>
  <c r="AH1701" i="24"/>
  <c r="AI1701" i="24"/>
  <c r="AJ1701" i="24"/>
  <c r="AK1701" i="24"/>
  <c r="AE1702" i="24"/>
  <c r="AF1702" i="24" s="1"/>
  <c r="AG1702" i="24"/>
  <c r="AH1702" i="24"/>
  <c r="AI1702" i="24"/>
  <c r="AJ1702" i="24"/>
  <c r="AK1702" i="24"/>
  <c r="AE1703" i="24"/>
  <c r="AF1703" i="24" s="1"/>
  <c r="AG1703" i="24"/>
  <c r="AH1703" i="24"/>
  <c r="AI1703" i="24"/>
  <c r="AJ1703" i="24"/>
  <c r="AK1703" i="24"/>
  <c r="AE1704" i="24"/>
  <c r="AF1704" i="24" s="1"/>
  <c r="AG1704" i="24"/>
  <c r="AH1704" i="24"/>
  <c r="AI1704" i="24"/>
  <c r="AJ1704" i="24"/>
  <c r="AK1704" i="24"/>
  <c r="AE1705" i="24"/>
  <c r="AF1705" i="24" s="1"/>
  <c r="AG1705" i="24"/>
  <c r="AH1705" i="24"/>
  <c r="AI1705" i="24"/>
  <c r="AJ1705" i="24"/>
  <c r="AK1705" i="24"/>
  <c r="AE1706" i="24"/>
  <c r="AF1706" i="24" s="1"/>
  <c r="AG1706" i="24"/>
  <c r="AH1706" i="24"/>
  <c r="AI1706" i="24"/>
  <c r="AJ1706" i="24"/>
  <c r="AK1706" i="24"/>
  <c r="AE1707" i="24"/>
  <c r="AF1707" i="24" s="1"/>
  <c r="AG1707" i="24"/>
  <c r="AH1707" i="24"/>
  <c r="AI1707" i="24"/>
  <c r="AJ1707" i="24"/>
  <c r="AK1707" i="24"/>
  <c r="AE1708" i="24"/>
  <c r="AF1708" i="24" s="1"/>
  <c r="AG1708" i="24"/>
  <c r="AH1708" i="24"/>
  <c r="AI1708" i="24"/>
  <c r="AJ1708" i="24"/>
  <c r="AK1708" i="24"/>
  <c r="AE1709" i="24"/>
  <c r="AF1709" i="24" s="1"/>
  <c r="AG1709" i="24"/>
  <c r="AH1709" i="24"/>
  <c r="AI1709" i="24"/>
  <c r="AJ1709" i="24"/>
  <c r="AK1709" i="24"/>
  <c r="AE1710" i="24"/>
  <c r="AF1710" i="24" s="1"/>
  <c r="AG1710" i="24"/>
  <c r="AH1710" i="24"/>
  <c r="AI1710" i="24"/>
  <c r="AJ1710" i="24"/>
  <c r="AK1710" i="24"/>
  <c r="AE1711" i="24"/>
  <c r="AF1711" i="24" s="1"/>
  <c r="AG1711" i="24"/>
  <c r="AH1711" i="24"/>
  <c r="AI1711" i="24"/>
  <c r="AJ1711" i="24"/>
  <c r="AK1711" i="24"/>
  <c r="AE1712" i="24"/>
  <c r="AF1712" i="24" s="1"/>
  <c r="AG1712" i="24"/>
  <c r="AH1712" i="24"/>
  <c r="AI1712" i="24"/>
  <c r="AJ1712" i="24"/>
  <c r="AK1712" i="24"/>
  <c r="AE1713" i="24"/>
  <c r="AF1713" i="24" s="1"/>
  <c r="AG1713" i="24"/>
  <c r="AH1713" i="24"/>
  <c r="AI1713" i="24"/>
  <c r="AJ1713" i="24"/>
  <c r="AK1713" i="24"/>
  <c r="AE1714" i="24"/>
  <c r="AF1714" i="24" s="1"/>
  <c r="AG1714" i="24"/>
  <c r="AH1714" i="24"/>
  <c r="AI1714" i="24"/>
  <c r="AJ1714" i="24"/>
  <c r="AK1714" i="24"/>
  <c r="AE1715" i="24"/>
  <c r="AF1715" i="24" s="1"/>
  <c r="AG1715" i="24"/>
  <c r="AH1715" i="24"/>
  <c r="AI1715" i="24"/>
  <c r="AJ1715" i="24"/>
  <c r="AK1715" i="24"/>
  <c r="AE1716" i="24"/>
  <c r="AF1716" i="24" s="1"/>
  <c r="AG1716" i="24"/>
  <c r="AH1716" i="24"/>
  <c r="AI1716" i="24"/>
  <c r="AJ1716" i="24"/>
  <c r="AK1716" i="24"/>
  <c r="AE1717" i="24"/>
  <c r="AF1717" i="24" s="1"/>
  <c r="AG1717" i="24"/>
  <c r="AH1717" i="24"/>
  <c r="AI1717" i="24"/>
  <c r="AJ1717" i="24"/>
  <c r="AK1717" i="24"/>
  <c r="AE1718" i="24"/>
  <c r="AF1718" i="24" s="1"/>
  <c r="AG1718" i="24"/>
  <c r="AH1718" i="24"/>
  <c r="AI1718" i="24"/>
  <c r="AJ1718" i="24"/>
  <c r="AK1718" i="24"/>
  <c r="AE1719" i="24"/>
  <c r="AF1719" i="24" s="1"/>
  <c r="AG1719" i="24"/>
  <c r="AH1719" i="24"/>
  <c r="AI1719" i="24"/>
  <c r="AJ1719" i="24"/>
  <c r="AK1719" i="24"/>
  <c r="AE1720" i="24"/>
  <c r="AF1720" i="24" s="1"/>
  <c r="AG1720" i="24"/>
  <c r="AH1720" i="24"/>
  <c r="AI1720" i="24"/>
  <c r="AJ1720" i="24"/>
  <c r="AK1720" i="24"/>
  <c r="AE1721" i="24"/>
  <c r="AF1721" i="24" s="1"/>
  <c r="AG1721" i="24"/>
  <c r="AH1721" i="24"/>
  <c r="AI1721" i="24"/>
  <c r="AJ1721" i="24"/>
  <c r="AK1721" i="24"/>
  <c r="AE1722" i="24"/>
  <c r="AF1722" i="24" s="1"/>
  <c r="AG1722" i="24"/>
  <c r="AH1722" i="24"/>
  <c r="AI1722" i="24"/>
  <c r="AJ1722" i="24"/>
  <c r="AK1722" i="24"/>
  <c r="AE1723" i="24"/>
  <c r="AF1723" i="24" s="1"/>
  <c r="AG1723" i="24"/>
  <c r="AH1723" i="24"/>
  <c r="AI1723" i="24"/>
  <c r="AJ1723" i="24"/>
  <c r="AK1723" i="24"/>
  <c r="AE1724" i="24"/>
  <c r="AF1724" i="24" s="1"/>
  <c r="AG1724" i="24"/>
  <c r="AH1724" i="24"/>
  <c r="AI1724" i="24"/>
  <c r="AJ1724" i="24"/>
  <c r="AK1724" i="24"/>
  <c r="AE1725" i="24"/>
  <c r="AF1725" i="24" s="1"/>
  <c r="AG1725" i="24"/>
  <c r="AH1725" i="24"/>
  <c r="AI1725" i="24"/>
  <c r="AJ1725" i="24"/>
  <c r="AK1725" i="24"/>
  <c r="AE1726" i="24"/>
  <c r="AF1726" i="24" s="1"/>
  <c r="AG1726" i="24"/>
  <c r="AH1726" i="24"/>
  <c r="AI1726" i="24"/>
  <c r="AJ1726" i="24"/>
  <c r="AK1726" i="24"/>
  <c r="AE1727" i="24"/>
  <c r="AF1727" i="24" s="1"/>
  <c r="AG1727" i="24"/>
  <c r="AH1727" i="24"/>
  <c r="AI1727" i="24"/>
  <c r="AJ1727" i="24"/>
  <c r="AK1727" i="24"/>
  <c r="AE1728" i="24"/>
  <c r="AF1728" i="24" s="1"/>
  <c r="AG1728" i="24"/>
  <c r="AH1728" i="24"/>
  <c r="AI1728" i="24"/>
  <c r="AJ1728" i="24"/>
  <c r="AK1728" i="24"/>
  <c r="AE1729" i="24"/>
  <c r="AF1729" i="24" s="1"/>
  <c r="AG1729" i="24"/>
  <c r="AH1729" i="24"/>
  <c r="AI1729" i="24"/>
  <c r="AJ1729" i="24"/>
  <c r="AK1729" i="24"/>
  <c r="AE1730" i="24"/>
  <c r="AF1730" i="24" s="1"/>
  <c r="AG1730" i="24"/>
  <c r="AH1730" i="24"/>
  <c r="AI1730" i="24"/>
  <c r="AJ1730" i="24"/>
  <c r="AK1730" i="24"/>
  <c r="AE1731" i="24"/>
  <c r="AF1731" i="24" s="1"/>
  <c r="AG1731" i="24"/>
  <c r="AH1731" i="24"/>
  <c r="AI1731" i="24"/>
  <c r="AJ1731" i="24"/>
  <c r="AK1731" i="24"/>
  <c r="AE1732" i="24"/>
  <c r="AF1732" i="24" s="1"/>
  <c r="AG1732" i="24"/>
  <c r="AH1732" i="24"/>
  <c r="AI1732" i="24"/>
  <c r="AJ1732" i="24"/>
  <c r="AK1732" i="24"/>
  <c r="AE1733" i="24"/>
  <c r="AF1733" i="24" s="1"/>
  <c r="AG1733" i="24"/>
  <c r="AH1733" i="24"/>
  <c r="AI1733" i="24"/>
  <c r="AJ1733" i="24"/>
  <c r="AK1733" i="24"/>
  <c r="AE1734" i="24"/>
  <c r="AF1734" i="24" s="1"/>
  <c r="AG1734" i="24"/>
  <c r="AH1734" i="24"/>
  <c r="AI1734" i="24"/>
  <c r="AJ1734" i="24"/>
  <c r="AK1734" i="24"/>
  <c r="AE1735" i="24"/>
  <c r="AF1735" i="24" s="1"/>
  <c r="AG1735" i="24"/>
  <c r="AH1735" i="24"/>
  <c r="AI1735" i="24"/>
  <c r="AJ1735" i="24"/>
  <c r="AK1735" i="24"/>
  <c r="AE1736" i="24"/>
  <c r="AF1736" i="24" s="1"/>
  <c r="AG1736" i="24"/>
  <c r="AH1736" i="24"/>
  <c r="AI1736" i="24"/>
  <c r="AJ1736" i="24"/>
  <c r="AK1736" i="24"/>
  <c r="AE1737" i="24"/>
  <c r="AF1737" i="24" s="1"/>
  <c r="AG1737" i="24"/>
  <c r="AH1737" i="24"/>
  <c r="AI1737" i="24"/>
  <c r="AJ1737" i="24"/>
  <c r="AK1737" i="24"/>
  <c r="AE1738" i="24"/>
  <c r="AF1738" i="24" s="1"/>
  <c r="AG1738" i="24"/>
  <c r="AH1738" i="24"/>
  <c r="AI1738" i="24"/>
  <c r="AJ1738" i="24"/>
  <c r="AK1738" i="24"/>
  <c r="AE1739" i="24"/>
  <c r="AF1739" i="24" s="1"/>
  <c r="AG1739" i="24"/>
  <c r="AH1739" i="24"/>
  <c r="AI1739" i="24"/>
  <c r="AJ1739" i="24"/>
  <c r="AK1739" i="24"/>
  <c r="AE1740" i="24"/>
  <c r="AF1740" i="24" s="1"/>
  <c r="AG1740" i="24"/>
  <c r="AH1740" i="24"/>
  <c r="AI1740" i="24"/>
  <c r="AJ1740" i="24"/>
  <c r="AK1740" i="24"/>
  <c r="AE1741" i="24"/>
  <c r="AF1741" i="24" s="1"/>
  <c r="AG1741" i="24"/>
  <c r="AH1741" i="24"/>
  <c r="AI1741" i="24"/>
  <c r="AJ1741" i="24"/>
  <c r="AK1741" i="24"/>
  <c r="AE1742" i="24"/>
  <c r="AF1742" i="24" s="1"/>
  <c r="AG1742" i="24"/>
  <c r="AH1742" i="24"/>
  <c r="AI1742" i="24"/>
  <c r="AJ1742" i="24"/>
  <c r="AK1742" i="24"/>
  <c r="AE1743" i="24"/>
  <c r="AF1743" i="24" s="1"/>
  <c r="AG1743" i="24"/>
  <c r="AH1743" i="24"/>
  <c r="AI1743" i="24"/>
  <c r="AJ1743" i="24"/>
  <c r="AK1743" i="24"/>
  <c r="AE1744" i="24"/>
  <c r="AF1744" i="24" s="1"/>
  <c r="AG1744" i="24"/>
  <c r="AH1744" i="24"/>
  <c r="AI1744" i="24"/>
  <c r="AJ1744" i="24"/>
  <c r="AK1744" i="24"/>
  <c r="AE1745" i="24"/>
  <c r="AF1745" i="24" s="1"/>
  <c r="AG1745" i="24"/>
  <c r="AH1745" i="24"/>
  <c r="AI1745" i="24"/>
  <c r="AJ1745" i="24"/>
  <c r="AK1745" i="24"/>
  <c r="AE1746" i="24"/>
  <c r="AF1746" i="24" s="1"/>
  <c r="AG1746" i="24"/>
  <c r="AH1746" i="24"/>
  <c r="AI1746" i="24"/>
  <c r="AJ1746" i="24"/>
  <c r="AK1746" i="24"/>
  <c r="AE1747" i="24"/>
  <c r="AF1747" i="24" s="1"/>
  <c r="AG1747" i="24"/>
  <c r="AH1747" i="24"/>
  <c r="AI1747" i="24"/>
  <c r="AJ1747" i="24"/>
  <c r="AK1747" i="24"/>
  <c r="AE1748" i="24"/>
  <c r="AF1748" i="24" s="1"/>
  <c r="AG1748" i="24"/>
  <c r="AH1748" i="24"/>
  <c r="AI1748" i="24"/>
  <c r="AJ1748" i="24"/>
  <c r="AK1748" i="24"/>
  <c r="AE1749" i="24"/>
  <c r="AF1749" i="24" s="1"/>
  <c r="AG1749" i="24"/>
  <c r="AH1749" i="24"/>
  <c r="AI1749" i="24"/>
  <c r="AJ1749" i="24"/>
  <c r="AK1749" i="24"/>
  <c r="AE1750" i="24"/>
  <c r="AF1750" i="24" s="1"/>
  <c r="AG1750" i="24"/>
  <c r="AH1750" i="24"/>
  <c r="AI1750" i="24"/>
  <c r="AJ1750" i="24"/>
  <c r="AK1750" i="24"/>
  <c r="AE1751" i="24"/>
  <c r="AF1751" i="24" s="1"/>
  <c r="AG1751" i="24"/>
  <c r="AH1751" i="24"/>
  <c r="AI1751" i="24"/>
  <c r="AJ1751" i="24"/>
  <c r="AK1751" i="24"/>
  <c r="AE1752" i="24"/>
  <c r="AF1752" i="24" s="1"/>
  <c r="AG1752" i="24"/>
  <c r="AH1752" i="24"/>
  <c r="AI1752" i="24"/>
  <c r="AJ1752" i="24"/>
  <c r="AK1752" i="24"/>
  <c r="AE1753" i="24"/>
  <c r="AF1753" i="24" s="1"/>
  <c r="AG1753" i="24"/>
  <c r="AH1753" i="24"/>
  <c r="AI1753" i="24"/>
  <c r="AJ1753" i="24"/>
  <c r="AK1753" i="24"/>
  <c r="AE1754" i="24"/>
  <c r="AF1754" i="24" s="1"/>
  <c r="AG1754" i="24"/>
  <c r="AH1754" i="24"/>
  <c r="AI1754" i="24"/>
  <c r="AJ1754" i="24"/>
  <c r="AK1754" i="24"/>
  <c r="AE1755" i="24"/>
  <c r="AF1755" i="24" s="1"/>
  <c r="AG1755" i="24"/>
  <c r="AH1755" i="24"/>
  <c r="AI1755" i="24"/>
  <c r="AJ1755" i="24"/>
  <c r="AK1755" i="24"/>
  <c r="AE1756" i="24"/>
  <c r="AF1756" i="24" s="1"/>
  <c r="AG1756" i="24"/>
  <c r="AH1756" i="24"/>
  <c r="AI1756" i="24"/>
  <c r="AJ1756" i="24"/>
  <c r="AK1756" i="24"/>
  <c r="AE1757" i="24"/>
  <c r="AF1757" i="24" s="1"/>
  <c r="AG1757" i="24"/>
  <c r="AH1757" i="24"/>
  <c r="AI1757" i="24"/>
  <c r="AJ1757" i="24"/>
  <c r="AK1757" i="24"/>
  <c r="AE1758" i="24"/>
  <c r="AF1758" i="24" s="1"/>
  <c r="AG1758" i="24"/>
  <c r="AH1758" i="24"/>
  <c r="AI1758" i="24"/>
  <c r="AJ1758" i="24"/>
  <c r="AK1758" i="24"/>
  <c r="AE1759" i="24"/>
  <c r="AF1759" i="24" s="1"/>
  <c r="AG1759" i="24"/>
  <c r="AH1759" i="24"/>
  <c r="AI1759" i="24"/>
  <c r="AJ1759" i="24"/>
  <c r="AK1759" i="24"/>
  <c r="AE1760" i="24"/>
  <c r="AF1760" i="24" s="1"/>
  <c r="AG1760" i="24"/>
  <c r="AH1760" i="24"/>
  <c r="AI1760" i="24"/>
  <c r="AJ1760" i="24"/>
  <c r="AK1760" i="24"/>
  <c r="AE1761" i="24"/>
  <c r="AF1761" i="24" s="1"/>
  <c r="AG1761" i="24"/>
  <c r="AH1761" i="24"/>
  <c r="AI1761" i="24"/>
  <c r="AJ1761" i="24"/>
  <c r="AK1761" i="24"/>
  <c r="AE1762" i="24"/>
  <c r="AF1762" i="24" s="1"/>
  <c r="AG1762" i="24"/>
  <c r="AH1762" i="24"/>
  <c r="AI1762" i="24"/>
  <c r="AJ1762" i="24"/>
  <c r="AK1762" i="24"/>
  <c r="AE1763" i="24"/>
  <c r="AF1763" i="24" s="1"/>
  <c r="AG1763" i="24"/>
  <c r="AH1763" i="24"/>
  <c r="AI1763" i="24"/>
  <c r="AJ1763" i="24"/>
  <c r="AK1763" i="24"/>
  <c r="AE1764" i="24"/>
  <c r="AF1764" i="24" s="1"/>
  <c r="AG1764" i="24"/>
  <c r="AH1764" i="24"/>
  <c r="AI1764" i="24"/>
  <c r="AJ1764" i="24"/>
  <c r="AK1764" i="24"/>
  <c r="AE1765" i="24"/>
  <c r="AF1765" i="24" s="1"/>
  <c r="AG1765" i="24"/>
  <c r="AH1765" i="24"/>
  <c r="AI1765" i="24"/>
  <c r="AJ1765" i="24"/>
  <c r="AK1765" i="24"/>
  <c r="AE1766" i="24"/>
  <c r="AF1766" i="24" s="1"/>
  <c r="AG1766" i="24"/>
  <c r="AH1766" i="24"/>
  <c r="AI1766" i="24"/>
  <c r="AJ1766" i="24"/>
  <c r="AK1766" i="24"/>
  <c r="AE1767" i="24"/>
  <c r="AF1767" i="24" s="1"/>
  <c r="AG1767" i="24"/>
  <c r="AH1767" i="24"/>
  <c r="AI1767" i="24"/>
  <c r="AJ1767" i="24"/>
  <c r="AK1767" i="24"/>
  <c r="AE1768" i="24"/>
  <c r="AF1768" i="24" s="1"/>
  <c r="AG1768" i="24"/>
  <c r="AH1768" i="24"/>
  <c r="AI1768" i="24"/>
  <c r="AJ1768" i="24"/>
  <c r="AK1768" i="24"/>
  <c r="AE1769" i="24"/>
  <c r="AF1769" i="24" s="1"/>
  <c r="AG1769" i="24"/>
  <c r="AH1769" i="24"/>
  <c r="AI1769" i="24"/>
  <c r="AJ1769" i="24"/>
  <c r="AK1769" i="24"/>
  <c r="AE1770" i="24"/>
  <c r="AF1770" i="24" s="1"/>
  <c r="AG1770" i="24"/>
  <c r="AH1770" i="24"/>
  <c r="AI1770" i="24"/>
  <c r="AJ1770" i="24"/>
  <c r="AK1770" i="24"/>
  <c r="AE1771" i="24"/>
  <c r="AF1771" i="24" s="1"/>
  <c r="AG1771" i="24"/>
  <c r="AH1771" i="24"/>
  <c r="AI1771" i="24"/>
  <c r="AJ1771" i="24"/>
  <c r="AK1771" i="24"/>
  <c r="AE1772" i="24"/>
  <c r="AF1772" i="24" s="1"/>
  <c r="AG1772" i="24"/>
  <c r="AH1772" i="24"/>
  <c r="AI1772" i="24"/>
  <c r="AJ1772" i="24"/>
  <c r="AK1772" i="24"/>
  <c r="AE1773" i="24"/>
  <c r="AF1773" i="24" s="1"/>
  <c r="AG1773" i="24"/>
  <c r="AH1773" i="24"/>
  <c r="AI1773" i="24"/>
  <c r="AJ1773" i="24"/>
  <c r="AK1773" i="24"/>
  <c r="AE1774" i="24"/>
  <c r="AF1774" i="24" s="1"/>
  <c r="AG1774" i="24"/>
  <c r="AH1774" i="24"/>
  <c r="AI1774" i="24"/>
  <c r="AJ1774" i="24"/>
  <c r="AK1774" i="24"/>
  <c r="AE1775" i="24"/>
  <c r="AF1775" i="24" s="1"/>
  <c r="AG1775" i="24"/>
  <c r="AH1775" i="24"/>
  <c r="AI1775" i="24"/>
  <c r="AJ1775" i="24"/>
  <c r="AK1775" i="24"/>
  <c r="AE1776" i="24"/>
  <c r="AF1776" i="24" s="1"/>
  <c r="AG1776" i="24"/>
  <c r="AH1776" i="24"/>
  <c r="AI1776" i="24"/>
  <c r="AJ1776" i="24"/>
  <c r="AK1776" i="24"/>
  <c r="AE1777" i="24"/>
  <c r="AF1777" i="24" s="1"/>
  <c r="AG1777" i="24"/>
  <c r="AH1777" i="24"/>
  <c r="AI1777" i="24"/>
  <c r="AJ1777" i="24"/>
  <c r="AK1777" i="24"/>
  <c r="AE1778" i="24"/>
  <c r="AF1778" i="24" s="1"/>
  <c r="AG1778" i="24"/>
  <c r="AH1778" i="24"/>
  <c r="AI1778" i="24"/>
  <c r="AJ1778" i="24"/>
  <c r="AK1778" i="24"/>
  <c r="AE1779" i="24"/>
  <c r="AF1779" i="24" s="1"/>
  <c r="AG1779" i="24"/>
  <c r="AH1779" i="24"/>
  <c r="AI1779" i="24"/>
  <c r="AJ1779" i="24"/>
  <c r="AK1779" i="24"/>
  <c r="AE1780" i="24"/>
  <c r="AF1780" i="24" s="1"/>
  <c r="AG1780" i="24"/>
  <c r="AH1780" i="24"/>
  <c r="AI1780" i="24"/>
  <c r="AJ1780" i="24"/>
  <c r="AK1780" i="24"/>
  <c r="AE1781" i="24"/>
  <c r="AF1781" i="24" s="1"/>
  <c r="AG1781" i="24"/>
  <c r="AH1781" i="24"/>
  <c r="AI1781" i="24"/>
  <c r="AJ1781" i="24"/>
  <c r="AK1781" i="24"/>
  <c r="AE1782" i="24"/>
  <c r="AF1782" i="24" s="1"/>
  <c r="AG1782" i="24"/>
  <c r="AH1782" i="24"/>
  <c r="AI1782" i="24"/>
  <c r="AJ1782" i="24"/>
  <c r="AK1782" i="24"/>
  <c r="AE1783" i="24"/>
  <c r="AF1783" i="24" s="1"/>
  <c r="AG1783" i="24"/>
  <c r="AH1783" i="24"/>
  <c r="AI1783" i="24"/>
  <c r="AJ1783" i="24"/>
  <c r="AK1783" i="24"/>
  <c r="AE1784" i="24"/>
  <c r="AF1784" i="24" s="1"/>
  <c r="AG1784" i="24"/>
  <c r="AH1784" i="24"/>
  <c r="AI1784" i="24"/>
  <c r="AJ1784" i="24"/>
  <c r="AK1784" i="24"/>
  <c r="AE1785" i="24"/>
  <c r="AF1785" i="24" s="1"/>
  <c r="AG1785" i="24"/>
  <c r="AH1785" i="24"/>
  <c r="AI1785" i="24"/>
  <c r="AJ1785" i="24"/>
  <c r="AK1785" i="24"/>
  <c r="AE1786" i="24"/>
  <c r="AF1786" i="24" s="1"/>
  <c r="AG1786" i="24"/>
  <c r="AH1786" i="24"/>
  <c r="AI1786" i="24"/>
  <c r="AJ1786" i="24"/>
  <c r="AK1786" i="24"/>
  <c r="AE1787" i="24"/>
  <c r="AF1787" i="24" s="1"/>
  <c r="AG1787" i="24"/>
  <c r="AH1787" i="24"/>
  <c r="AI1787" i="24"/>
  <c r="AJ1787" i="24"/>
  <c r="AK1787" i="24"/>
  <c r="AE1788" i="24"/>
  <c r="AF1788" i="24" s="1"/>
  <c r="AG1788" i="24"/>
  <c r="AH1788" i="24"/>
  <c r="AI1788" i="24"/>
  <c r="AJ1788" i="24"/>
  <c r="AK1788" i="24"/>
  <c r="AE1789" i="24"/>
  <c r="AF1789" i="24" s="1"/>
  <c r="AG1789" i="24"/>
  <c r="AH1789" i="24"/>
  <c r="AI1789" i="24"/>
  <c r="AJ1789" i="24"/>
  <c r="AK1789" i="24"/>
  <c r="AE1790" i="24"/>
  <c r="AF1790" i="24" s="1"/>
  <c r="AG1790" i="24"/>
  <c r="AH1790" i="24"/>
  <c r="AI1790" i="24"/>
  <c r="AJ1790" i="24"/>
  <c r="AK1790" i="24"/>
  <c r="AE1791" i="24"/>
  <c r="AF1791" i="24" s="1"/>
  <c r="AG1791" i="24"/>
  <c r="AH1791" i="24"/>
  <c r="AI1791" i="24"/>
  <c r="AJ1791" i="24"/>
  <c r="AK1791" i="24"/>
  <c r="AE1792" i="24"/>
  <c r="AF1792" i="24" s="1"/>
  <c r="AG1792" i="24"/>
  <c r="AH1792" i="24"/>
  <c r="AI1792" i="24"/>
  <c r="AJ1792" i="24"/>
  <c r="AK1792" i="24"/>
  <c r="AE1793" i="24"/>
  <c r="AF1793" i="24" s="1"/>
  <c r="AG1793" i="24"/>
  <c r="AH1793" i="24"/>
  <c r="AI1793" i="24"/>
  <c r="AJ1793" i="24"/>
  <c r="AK1793" i="24"/>
  <c r="AE1794" i="24"/>
  <c r="AF1794" i="24" s="1"/>
  <c r="AG1794" i="24"/>
  <c r="AH1794" i="24"/>
  <c r="AI1794" i="24"/>
  <c r="AJ1794" i="24"/>
  <c r="AK1794" i="24"/>
  <c r="AE1795" i="24"/>
  <c r="AF1795" i="24" s="1"/>
  <c r="AG1795" i="24"/>
  <c r="AH1795" i="24"/>
  <c r="AI1795" i="24"/>
  <c r="AJ1795" i="24"/>
  <c r="AK1795" i="24"/>
  <c r="AE1796" i="24"/>
  <c r="AF1796" i="24" s="1"/>
  <c r="AG1796" i="24"/>
  <c r="AH1796" i="24"/>
  <c r="AI1796" i="24"/>
  <c r="AJ1796" i="24"/>
  <c r="AK1796" i="24"/>
  <c r="AE1797" i="24"/>
  <c r="AF1797" i="24" s="1"/>
  <c r="AG1797" i="24"/>
  <c r="AH1797" i="24"/>
  <c r="AI1797" i="24"/>
  <c r="AJ1797" i="24"/>
  <c r="AK1797" i="24"/>
  <c r="AE1798" i="24"/>
  <c r="AF1798" i="24" s="1"/>
  <c r="AG1798" i="24"/>
  <c r="AH1798" i="24"/>
  <c r="AI1798" i="24"/>
  <c r="AJ1798" i="24"/>
  <c r="AK1798" i="24"/>
  <c r="AE1799" i="24"/>
  <c r="AF1799" i="24" s="1"/>
  <c r="AG1799" i="24"/>
  <c r="AH1799" i="24"/>
  <c r="AI1799" i="24"/>
  <c r="AJ1799" i="24"/>
  <c r="AK1799" i="24"/>
  <c r="AE1800" i="24"/>
  <c r="AF1800" i="24" s="1"/>
  <c r="AG1800" i="24"/>
  <c r="AH1800" i="24"/>
  <c r="AI1800" i="24"/>
  <c r="AJ1800" i="24"/>
  <c r="AK1800" i="24"/>
  <c r="AE1801" i="24"/>
  <c r="AF1801" i="24" s="1"/>
  <c r="AG1801" i="24"/>
  <c r="AH1801" i="24"/>
  <c r="AI1801" i="24"/>
  <c r="AJ1801" i="24"/>
  <c r="AK1801" i="24"/>
  <c r="AE1802" i="24"/>
  <c r="AF1802" i="24" s="1"/>
  <c r="AG1802" i="24"/>
  <c r="AH1802" i="24"/>
  <c r="AI1802" i="24"/>
  <c r="AJ1802" i="24"/>
  <c r="AK1802" i="24"/>
  <c r="AE1803" i="24"/>
  <c r="AF1803" i="24" s="1"/>
  <c r="AG1803" i="24"/>
  <c r="AH1803" i="24"/>
  <c r="AI1803" i="24"/>
  <c r="AJ1803" i="24"/>
  <c r="AK1803" i="24"/>
  <c r="AE1804" i="24"/>
  <c r="AF1804" i="24" s="1"/>
  <c r="AG1804" i="24"/>
  <c r="AH1804" i="24"/>
  <c r="AI1804" i="24"/>
  <c r="AJ1804" i="24"/>
  <c r="AK1804" i="24"/>
  <c r="AE1805" i="24"/>
  <c r="AF1805" i="24" s="1"/>
  <c r="AG1805" i="24"/>
  <c r="AH1805" i="24"/>
  <c r="AI1805" i="24"/>
  <c r="AJ1805" i="24"/>
  <c r="AK1805" i="24"/>
  <c r="AE1806" i="24"/>
  <c r="AF1806" i="24" s="1"/>
  <c r="AG1806" i="24"/>
  <c r="AH1806" i="24"/>
  <c r="AI1806" i="24"/>
  <c r="AJ1806" i="24"/>
  <c r="AK1806" i="24"/>
  <c r="AE1807" i="24"/>
  <c r="AF1807" i="24" s="1"/>
  <c r="AG1807" i="24"/>
  <c r="AH1807" i="24"/>
  <c r="AI1807" i="24"/>
  <c r="AJ1807" i="24"/>
  <c r="AK1807" i="24"/>
  <c r="AE1808" i="24"/>
  <c r="AF1808" i="24" s="1"/>
  <c r="AG1808" i="24"/>
  <c r="AH1808" i="24"/>
  <c r="AI1808" i="24"/>
  <c r="AJ1808" i="24"/>
  <c r="AK1808" i="24"/>
  <c r="AE1809" i="24"/>
  <c r="AF1809" i="24" s="1"/>
  <c r="AG1809" i="24"/>
  <c r="AH1809" i="24"/>
  <c r="AI1809" i="24"/>
  <c r="AJ1809" i="24"/>
  <c r="AK1809" i="24"/>
  <c r="AE1810" i="24"/>
  <c r="AF1810" i="24" s="1"/>
  <c r="AG1810" i="24"/>
  <c r="AH1810" i="24"/>
  <c r="AI1810" i="24"/>
  <c r="AJ1810" i="24"/>
  <c r="AK1810" i="24"/>
  <c r="AE1811" i="24"/>
  <c r="AF1811" i="24" s="1"/>
  <c r="AG1811" i="24"/>
  <c r="AH1811" i="24"/>
  <c r="AI1811" i="24"/>
  <c r="AJ1811" i="24"/>
  <c r="AK1811" i="24"/>
  <c r="AE1812" i="24"/>
  <c r="AF1812" i="24" s="1"/>
  <c r="AG1812" i="24"/>
  <c r="AH1812" i="24"/>
  <c r="AI1812" i="24"/>
  <c r="AJ1812" i="24"/>
  <c r="AK1812" i="24"/>
  <c r="AE1813" i="24"/>
  <c r="AF1813" i="24" s="1"/>
  <c r="AG1813" i="24"/>
  <c r="AH1813" i="24"/>
  <c r="AI1813" i="24"/>
  <c r="AJ1813" i="24"/>
  <c r="AK1813" i="24"/>
  <c r="AE1814" i="24"/>
  <c r="AF1814" i="24" s="1"/>
  <c r="AG1814" i="24"/>
  <c r="AH1814" i="24"/>
  <c r="AI1814" i="24"/>
  <c r="AJ1814" i="24"/>
  <c r="AK1814" i="24"/>
  <c r="AE1815" i="24"/>
  <c r="AF1815" i="24" s="1"/>
  <c r="AG1815" i="24"/>
  <c r="AH1815" i="24"/>
  <c r="AI1815" i="24"/>
  <c r="AJ1815" i="24"/>
  <c r="AK1815" i="24"/>
  <c r="AE1816" i="24"/>
  <c r="AF1816" i="24" s="1"/>
  <c r="AG1816" i="24"/>
  <c r="AH1816" i="24"/>
  <c r="AI1816" i="24"/>
  <c r="AJ1816" i="24"/>
  <c r="AK1816" i="24"/>
  <c r="AE1817" i="24"/>
  <c r="AF1817" i="24" s="1"/>
  <c r="AG1817" i="24"/>
  <c r="AH1817" i="24"/>
  <c r="AI1817" i="24"/>
  <c r="AJ1817" i="24"/>
  <c r="AK1817" i="24"/>
  <c r="AE1818" i="24"/>
  <c r="AF1818" i="24" s="1"/>
  <c r="AG1818" i="24"/>
  <c r="AH1818" i="24"/>
  <c r="AI1818" i="24"/>
  <c r="AJ1818" i="24"/>
  <c r="AK1818" i="24"/>
  <c r="K13" i="21" l="1"/>
  <c r="AJ507" i="24"/>
  <c r="AF1136" i="1"/>
  <c r="AG1136" i="1" s="1"/>
  <c r="AJ506" i="24" s="1"/>
  <c r="AC1136" i="1"/>
  <c r="AB1136" i="1"/>
  <c r="I1136" i="1"/>
  <c r="J1136" i="1" s="1"/>
  <c r="AF1135" i="1"/>
  <c r="AG1135" i="1" s="1"/>
  <c r="AJ1135" i="1" s="1"/>
  <c r="AC1135" i="1"/>
  <c r="AB1135" i="1"/>
  <c r="I1135" i="1"/>
  <c r="J1135" i="1" s="1"/>
  <c r="AJ1136" i="1" l="1"/>
  <c r="AF1134" i="1"/>
  <c r="AC1134" i="1"/>
  <c r="AB1134" i="1"/>
  <c r="I1134" i="1"/>
  <c r="J1134" i="1" s="1"/>
  <c r="AG1134" i="1" l="1"/>
  <c r="AJ1134" i="1" s="1"/>
  <c r="AF1133" i="1"/>
  <c r="AG1133" i="1" s="1"/>
  <c r="AJ1133" i="1" s="1"/>
  <c r="AC1133" i="1"/>
  <c r="AB1133" i="1"/>
  <c r="I1133" i="1"/>
  <c r="J1133" i="1" s="1"/>
  <c r="AF1132" i="1" l="1"/>
  <c r="AG1132" i="1" s="1"/>
  <c r="AJ1132" i="1" s="1"/>
  <c r="AC1132" i="1"/>
  <c r="AB1132" i="1"/>
  <c r="I1132" i="1"/>
  <c r="J1132" i="1" s="1"/>
  <c r="AC1131" i="1"/>
  <c r="AB1131" i="1"/>
  <c r="X1131" i="1"/>
  <c r="I1131" i="1"/>
  <c r="J1131" i="1" s="1"/>
  <c r="AC1130" i="1"/>
  <c r="AB1130" i="1"/>
  <c r="I1130" i="1"/>
  <c r="J1130" i="1" s="1"/>
  <c r="AF1129" i="1"/>
  <c r="AC1129" i="1"/>
  <c r="AB1129" i="1"/>
  <c r="I1129" i="1"/>
  <c r="J1129" i="1" s="1"/>
  <c r="AG1129" i="1" l="1"/>
  <c r="AJ1129" i="1" s="1"/>
  <c r="AF1128" i="1"/>
  <c r="AG1128" i="1" s="1"/>
  <c r="AJ1128" i="1" s="1"/>
  <c r="AC1128" i="1"/>
  <c r="AB1128" i="1"/>
  <c r="X1128" i="1"/>
  <c r="I1128" i="1"/>
  <c r="J1128" i="1" s="1"/>
  <c r="AF1127" i="1"/>
  <c r="AG1127" i="1" s="1"/>
  <c r="AJ1127" i="1" s="1"/>
  <c r="AC1127" i="1"/>
  <c r="AB1127" i="1"/>
  <c r="X1127" i="1"/>
  <c r="I1127" i="1"/>
  <c r="J1127" i="1" s="1"/>
  <c r="AF1126" i="1"/>
  <c r="AG1126" i="1" s="1"/>
  <c r="AJ1126" i="1" s="1"/>
  <c r="AC1126" i="1"/>
  <c r="AB1126" i="1"/>
  <c r="X1126" i="1"/>
  <c r="I1126" i="1"/>
  <c r="J1126" i="1" s="1"/>
  <c r="AF1125" i="1"/>
  <c r="AG1125" i="1" s="1"/>
  <c r="AJ1125" i="1" s="1"/>
  <c r="AC1125" i="1"/>
  <c r="AB1125" i="1"/>
  <c r="X1125" i="1"/>
  <c r="I1125" i="1"/>
  <c r="J1125" i="1" s="1"/>
  <c r="AF1124" i="1" l="1"/>
  <c r="AG1124" i="1" s="1"/>
  <c r="AJ1124" i="1" s="1"/>
  <c r="AC1124" i="1"/>
  <c r="AB1124" i="1"/>
  <c r="I1124" i="1"/>
  <c r="J1124" i="1" s="1"/>
  <c r="AF1123" i="1"/>
  <c r="AG1123" i="1" s="1"/>
  <c r="AJ1123" i="1" s="1"/>
  <c r="AC1123" i="1"/>
  <c r="AB1123" i="1"/>
  <c r="I1123" i="1"/>
  <c r="J1123" i="1" s="1"/>
  <c r="AE1122" i="1" l="1"/>
  <c r="AF1122" i="1" s="1"/>
  <c r="AG1122" i="1" s="1"/>
  <c r="AJ1122" i="1" s="1"/>
  <c r="AC1122" i="1"/>
  <c r="AB1122" i="1"/>
  <c r="X1122" i="1"/>
  <c r="I1122" i="1"/>
  <c r="J1122" i="1" s="1"/>
  <c r="AE1121" i="1" l="1"/>
  <c r="AF1121" i="1" s="1"/>
  <c r="AG1121" i="1" s="1"/>
  <c r="AJ1121" i="1" s="1"/>
  <c r="AC1121" i="1"/>
  <c r="AB1121" i="1"/>
  <c r="X1121" i="1"/>
  <c r="I1121" i="1"/>
  <c r="J1121" i="1" s="1"/>
  <c r="AE1120" i="1"/>
  <c r="AF1120" i="1" s="1"/>
  <c r="AG1120" i="1" s="1"/>
  <c r="AJ1120" i="1" s="1"/>
  <c r="AC1120" i="1"/>
  <c r="AB1120" i="1"/>
  <c r="X1120" i="1"/>
  <c r="I1120" i="1"/>
  <c r="J1120" i="1" s="1"/>
  <c r="X1114" i="1" l="1"/>
  <c r="X1115" i="1"/>
  <c r="X1116" i="1"/>
  <c r="X1117" i="1"/>
  <c r="X1119" i="1"/>
  <c r="X1118" i="1"/>
  <c r="AJ1119" i="1"/>
  <c r="AJ1118" i="1"/>
  <c r="AC1119" i="1"/>
  <c r="AB1119" i="1"/>
  <c r="AC1118" i="1"/>
  <c r="AB1118" i="1"/>
  <c r="AF1119" i="1"/>
  <c r="AF1118" i="1"/>
  <c r="AJ1117" i="1"/>
  <c r="AF1117" i="1"/>
  <c r="AC1117" i="1"/>
  <c r="AB1117" i="1"/>
  <c r="I1117" i="1"/>
  <c r="J1117" i="1" s="1"/>
  <c r="AJ1116" i="1"/>
  <c r="AF1116" i="1"/>
  <c r="AC1116" i="1"/>
  <c r="AB1116" i="1"/>
  <c r="I1116" i="1"/>
  <c r="J1116" i="1" s="1"/>
  <c r="AJ1115" i="1"/>
  <c r="AF1115" i="1"/>
  <c r="AC1115" i="1"/>
  <c r="AB1115" i="1"/>
  <c r="I1115" i="1"/>
  <c r="J1115" i="1" s="1"/>
  <c r="AJ1114" i="1"/>
  <c r="AF1114" i="1"/>
  <c r="AC1114" i="1"/>
  <c r="AB1114" i="1"/>
  <c r="I1114" i="1"/>
  <c r="J1114" i="1" s="1"/>
  <c r="I1119" i="1"/>
  <c r="J1119" i="1" s="1"/>
  <c r="I1118" i="1"/>
  <c r="J1118" i="1" s="1"/>
  <c r="AJ1113" i="1" l="1"/>
  <c r="AC1113" i="1"/>
  <c r="AB1113" i="1"/>
  <c r="I1113" i="1"/>
  <c r="J1113" i="1" s="1"/>
  <c r="AJ1112" i="1" l="1"/>
  <c r="AF1112" i="1"/>
  <c r="AC1112" i="1"/>
  <c r="AB1112" i="1"/>
  <c r="I1112" i="1"/>
  <c r="J1112" i="1" s="1"/>
  <c r="AK479" i="24"/>
  <c r="AJ479" i="24"/>
  <c r="AI479" i="24"/>
  <c r="AH479" i="24"/>
  <c r="AG479" i="24"/>
  <c r="AE479" i="24"/>
  <c r="AF479" i="24" s="1"/>
  <c r="AJ1111" i="1" l="1"/>
  <c r="AF1111" i="1"/>
  <c r="AC1111" i="1"/>
  <c r="AB1111" i="1"/>
  <c r="I1111" i="1"/>
  <c r="J1111" i="1" s="1"/>
  <c r="AJ1110" i="1"/>
  <c r="AF1110" i="1"/>
  <c r="AC1110" i="1"/>
  <c r="AB1110" i="1"/>
  <c r="I1110" i="1"/>
  <c r="J1110" i="1" s="1"/>
  <c r="AJ1109" i="1"/>
  <c r="AF1109" i="1"/>
  <c r="AC1109" i="1"/>
  <c r="AB1109" i="1"/>
  <c r="I1109" i="1"/>
  <c r="J1109" i="1" s="1"/>
  <c r="AJ1108" i="1"/>
  <c r="AF1108" i="1"/>
  <c r="AC1108" i="1"/>
  <c r="AB1108" i="1"/>
  <c r="I1108" i="1"/>
  <c r="J1108" i="1" s="1"/>
  <c r="AJ1107" i="1" l="1"/>
  <c r="AF1107" i="1"/>
  <c r="AC1107" i="1"/>
  <c r="AB1107" i="1"/>
  <c r="I1107" i="1"/>
  <c r="J1107" i="1" s="1"/>
  <c r="AJ1106" i="1"/>
  <c r="AF1106" i="1"/>
  <c r="AC1106" i="1"/>
  <c r="AB1106" i="1"/>
  <c r="I1106" i="1"/>
  <c r="J1106" i="1" s="1"/>
  <c r="AJ1105" i="1"/>
  <c r="AF1105" i="1"/>
  <c r="AC1105" i="1"/>
  <c r="AB1105" i="1"/>
  <c r="I1105" i="1"/>
  <c r="J1105" i="1" s="1"/>
  <c r="AJ1104" i="1" l="1"/>
  <c r="AF1104" i="1"/>
  <c r="AC1104" i="1"/>
  <c r="AB1104" i="1"/>
  <c r="I1104" i="1"/>
  <c r="J1104" i="1" s="1"/>
  <c r="AJ1103" i="1"/>
  <c r="AF1103" i="1"/>
  <c r="AC1103" i="1"/>
  <c r="AB1103" i="1"/>
  <c r="X1103" i="1"/>
  <c r="I1103" i="1"/>
  <c r="J1103" i="1" s="1"/>
  <c r="AJ1102" i="1"/>
  <c r="AF1102" i="1"/>
  <c r="AC1102" i="1"/>
  <c r="AB1102" i="1"/>
  <c r="X1102" i="1"/>
  <c r="I1102" i="1"/>
  <c r="J1102" i="1" s="1"/>
  <c r="AJ1101" i="1"/>
  <c r="AF1101" i="1"/>
  <c r="AC1101" i="1"/>
  <c r="AB1101" i="1"/>
  <c r="X1101" i="1"/>
  <c r="I1101" i="1"/>
  <c r="J1101" i="1" s="1"/>
  <c r="AF1100" i="1" l="1"/>
  <c r="AG1100" i="1" s="1"/>
  <c r="AJ1100" i="1" s="1"/>
  <c r="AC1100" i="1"/>
  <c r="AB1100" i="1"/>
  <c r="X1100" i="1"/>
  <c r="I1100" i="1"/>
  <c r="J1100" i="1" s="1"/>
  <c r="AF1099" i="1" l="1"/>
  <c r="AG1099" i="1" s="1"/>
  <c r="AJ1099" i="1" s="1"/>
  <c r="AC1099" i="1"/>
  <c r="AB1099" i="1"/>
  <c r="X1099" i="1"/>
  <c r="I1099" i="1"/>
  <c r="J1099" i="1" s="1"/>
  <c r="AJ1098" i="1"/>
  <c r="AF1098" i="1"/>
  <c r="AC1098" i="1"/>
  <c r="AB1098" i="1"/>
  <c r="I1098" i="1"/>
  <c r="J1098" i="1" s="1"/>
  <c r="AJ1097" i="1" l="1"/>
  <c r="AF1097" i="1"/>
  <c r="AC1097" i="1"/>
  <c r="AB1097" i="1"/>
  <c r="X1097" i="1"/>
  <c r="I1097" i="1"/>
  <c r="J1097" i="1" s="1"/>
  <c r="AF1096" i="1"/>
  <c r="AG1096" i="1" s="1"/>
  <c r="AJ1096" i="1" s="1"/>
  <c r="AC1096" i="1"/>
  <c r="AB1096" i="1"/>
  <c r="X1096" i="1"/>
  <c r="I1096" i="1"/>
  <c r="J1096" i="1" s="1"/>
  <c r="AF1094" i="1" l="1"/>
  <c r="AF1095" i="1"/>
  <c r="AJ1095" i="1" l="1"/>
  <c r="AC1095" i="1"/>
  <c r="AB1095" i="1"/>
  <c r="I1095" i="1"/>
  <c r="J1095" i="1" s="1"/>
  <c r="AJ1094" i="1"/>
  <c r="AC1094" i="1"/>
  <c r="AB1094" i="1"/>
  <c r="I1094" i="1"/>
  <c r="J1094" i="1" s="1"/>
  <c r="AJ1093" i="1"/>
  <c r="AE1093" i="1"/>
  <c r="AF1093" i="1" s="1"/>
  <c r="AC1093" i="1"/>
  <c r="AB1093" i="1"/>
  <c r="I1093" i="1"/>
  <c r="J1093" i="1" s="1"/>
  <c r="AJ1092" i="1" l="1"/>
  <c r="AF1092" i="1"/>
  <c r="AC1092" i="1"/>
  <c r="AB1092" i="1"/>
  <c r="I1092" i="1"/>
  <c r="J1092" i="1" s="1"/>
  <c r="AJ1091" i="1"/>
  <c r="AF1091" i="1"/>
  <c r="AC1091" i="1"/>
  <c r="AB1091" i="1"/>
  <c r="I1091" i="1"/>
  <c r="J1091" i="1" s="1"/>
  <c r="AJ1089" i="1" l="1"/>
  <c r="AF1089" i="1"/>
  <c r="AC1089" i="1"/>
  <c r="AB1089" i="1"/>
  <c r="I1089" i="1"/>
  <c r="J1089" i="1" s="1"/>
  <c r="AJ1090" i="1"/>
  <c r="AF1090" i="1"/>
  <c r="AC1090" i="1"/>
  <c r="AB1090" i="1"/>
  <c r="I1090" i="1"/>
  <c r="J1090" i="1" s="1"/>
  <c r="AJ1088" i="1"/>
  <c r="AF1088" i="1"/>
  <c r="AC1088" i="1"/>
  <c r="AB1088" i="1"/>
  <c r="I1088" i="1"/>
  <c r="J1088" i="1" s="1"/>
  <c r="AJ1087" i="1" l="1"/>
  <c r="AF1087" i="1"/>
  <c r="AC1087" i="1"/>
  <c r="AB1087" i="1"/>
  <c r="X1087" i="1"/>
  <c r="I1087" i="1"/>
  <c r="J1087" i="1" s="1"/>
  <c r="AJ1086" i="1"/>
  <c r="AF1086" i="1"/>
  <c r="AC1086" i="1"/>
  <c r="AB1086" i="1"/>
  <c r="X1086" i="1"/>
  <c r="I1086" i="1"/>
  <c r="J1086" i="1" s="1"/>
  <c r="AJ1085" i="1"/>
  <c r="AF1085" i="1"/>
  <c r="AC1085" i="1"/>
  <c r="AB1085" i="1"/>
  <c r="X1085" i="1"/>
  <c r="I1085" i="1"/>
  <c r="J1085" i="1" s="1"/>
  <c r="AE1084" i="1" l="1"/>
  <c r="AF1084" i="1" s="1"/>
  <c r="AG1084" i="1" s="1"/>
  <c r="AJ1084" i="1" s="1"/>
  <c r="AC1084" i="1"/>
  <c r="AB1084" i="1"/>
  <c r="X1084" i="1"/>
  <c r="I1084" i="1"/>
  <c r="J1084" i="1" s="1"/>
  <c r="AE1083" i="1"/>
  <c r="AF1083" i="1" s="1"/>
  <c r="AG1083" i="1" s="1"/>
  <c r="AJ1083" i="1" s="1"/>
  <c r="AC1083" i="1"/>
  <c r="AB1083" i="1"/>
  <c r="X1083" i="1"/>
  <c r="I1083" i="1"/>
  <c r="J1083" i="1" s="1"/>
  <c r="AJ1082" i="1" l="1"/>
  <c r="AF1082" i="1"/>
  <c r="AC1082" i="1"/>
  <c r="AB1082" i="1"/>
  <c r="I1082" i="1"/>
  <c r="J1082" i="1" s="1"/>
  <c r="AJ1081" i="1" l="1"/>
  <c r="AF1081" i="1"/>
  <c r="AC1081" i="1"/>
  <c r="AB1081" i="1"/>
  <c r="I1081" i="1"/>
  <c r="J1081" i="1" s="1"/>
  <c r="AF1080" i="1" l="1"/>
  <c r="AG1080" i="1" s="1"/>
  <c r="AJ1080" i="1" s="1"/>
  <c r="AC1080" i="1"/>
  <c r="AB1080" i="1"/>
  <c r="I1080" i="1"/>
  <c r="J1080" i="1" s="1"/>
  <c r="AJ1079" i="1"/>
  <c r="AC1079" i="1"/>
  <c r="AB1079" i="1"/>
  <c r="I1079" i="1"/>
  <c r="J1079" i="1" s="1"/>
  <c r="AJ1078" i="1" l="1"/>
  <c r="AF1078" i="1"/>
  <c r="AC1078" i="1"/>
  <c r="AB1078" i="1"/>
  <c r="I1078" i="1"/>
  <c r="J1078" i="1" s="1"/>
  <c r="AJ1077" i="1" l="1"/>
  <c r="AF1077" i="1"/>
  <c r="AC1077" i="1"/>
  <c r="AB1077" i="1"/>
  <c r="I1077" i="1"/>
  <c r="J1077" i="1" s="1"/>
  <c r="AJ1076" i="1"/>
  <c r="AF1076" i="1"/>
  <c r="AC1076" i="1"/>
  <c r="AB1076" i="1"/>
  <c r="I1076" i="1"/>
  <c r="J1076" i="1" s="1"/>
  <c r="AJ1075" i="1"/>
  <c r="AF1075" i="1"/>
  <c r="AC1075" i="1"/>
  <c r="AB1075" i="1"/>
  <c r="I1075" i="1"/>
  <c r="J1075" i="1" s="1"/>
  <c r="AJ1074" i="1"/>
  <c r="AF1074" i="1"/>
  <c r="AC1074" i="1"/>
  <c r="AB1074" i="1"/>
  <c r="I1074" i="1"/>
  <c r="J1074" i="1" s="1"/>
  <c r="AC1073" i="1" l="1"/>
  <c r="AB1073" i="1"/>
  <c r="AC1072" i="1"/>
  <c r="AB1072" i="1"/>
  <c r="AJ1073" i="1"/>
  <c r="AJ1072" i="1"/>
  <c r="AF1073" i="1"/>
  <c r="AF1072" i="1"/>
  <c r="I1073" i="1"/>
  <c r="J1073" i="1" s="1"/>
  <c r="I1072" i="1"/>
  <c r="J1072" i="1" s="1"/>
  <c r="A2" i="24" l="1"/>
  <c r="AC1070" i="1"/>
  <c r="AB1070" i="1"/>
  <c r="AC1069" i="1"/>
  <c r="AB1069" i="1"/>
  <c r="AJ1071" i="1"/>
  <c r="AJ1070" i="1"/>
  <c r="AJ1069" i="1"/>
  <c r="AC1071" i="1"/>
  <c r="AB1071" i="1"/>
  <c r="AF1071" i="1"/>
  <c r="AF1070" i="1"/>
  <c r="AF1069" i="1"/>
  <c r="I1071" i="1"/>
  <c r="J1071" i="1" s="1"/>
  <c r="I1070" i="1"/>
  <c r="J1070" i="1" s="1"/>
  <c r="I1069" i="1"/>
  <c r="J1069" i="1" s="1"/>
  <c r="AJ1068" i="1" l="1"/>
  <c r="AF1068" i="1"/>
  <c r="AC1068" i="1"/>
  <c r="AB1068" i="1"/>
  <c r="I1068" i="1"/>
  <c r="J1068" i="1" s="1"/>
  <c r="AJ1067" i="1"/>
  <c r="AF1067" i="1"/>
  <c r="AC1067" i="1"/>
  <c r="AB1067" i="1"/>
  <c r="X1067" i="1"/>
  <c r="I1067" i="1"/>
  <c r="J1067" i="1" s="1"/>
  <c r="AF1066" i="1"/>
  <c r="AG1066" i="1" s="1"/>
  <c r="AJ1066" i="1" s="1"/>
  <c r="AC1066" i="1"/>
  <c r="AB1066" i="1"/>
  <c r="X1066" i="1"/>
  <c r="I1066" i="1"/>
  <c r="J1066" i="1" s="1"/>
  <c r="AF1065" i="1" l="1"/>
  <c r="AG1065" i="1" s="1"/>
  <c r="AJ1065" i="1" s="1"/>
  <c r="AC1065" i="1"/>
  <c r="AB1065" i="1"/>
  <c r="I1065" i="1"/>
  <c r="J1065" i="1" s="1"/>
  <c r="AJ1064" i="1"/>
  <c r="AC1064" i="1"/>
  <c r="AB1064" i="1"/>
  <c r="I1064" i="1"/>
  <c r="J1064" i="1" s="1"/>
  <c r="AJ1063" i="1"/>
  <c r="AF1063" i="1"/>
  <c r="AC1063" i="1"/>
  <c r="AB1063" i="1"/>
  <c r="I1063" i="1"/>
  <c r="J1063" i="1" s="1"/>
  <c r="AJ1062" i="1" l="1"/>
  <c r="AC1062" i="1"/>
  <c r="AB1062" i="1"/>
  <c r="I1062" i="1"/>
  <c r="J1062" i="1" s="1"/>
  <c r="AJ1061" i="1" l="1"/>
  <c r="AE1061" i="1"/>
  <c r="AF1061" i="1" s="1"/>
  <c r="AC1061" i="1"/>
  <c r="AB1061" i="1"/>
  <c r="X1061" i="1"/>
  <c r="I1061" i="1"/>
  <c r="J1061" i="1" s="1"/>
  <c r="AJ1060" i="1" l="1"/>
  <c r="AC1060" i="1"/>
  <c r="AB1060" i="1"/>
  <c r="I1060" i="1"/>
  <c r="J1060" i="1" s="1"/>
  <c r="AJ1059" i="1"/>
  <c r="AF1059" i="1"/>
  <c r="AC1059" i="1"/>
  <c r="AB1059" i="1"/>
  <c r="I1059" i="1"/>
  <c r="J1059" i="1" s="1"/>
  <c r="AJ1058" i="1"/>
  <c r="AF1058" i="1"/>
  <c r="AC1058" i="1"/>
  <c r="AB1058" i="1"/>
  <c r="I1058" i="1"/>
  <c r="J1058" i="1" s="1"/>
  <c r="AJ1057" i="1"/>
  <c r="AF1057" i="1"/>
  <c r="AC1057" i="1"/>
  <c r="AB1057" i="1"/>
  <c r="I1057" i="1"/>
  <c r="J1057" i="1" s="1"/>
  <c r="AK423" i="24" l="1"/>
  <c r="AJ423" i="24"/>
  <c r="AI423" i="24"/>
  <c r="AH423" i="24"/>
  <c r="AG423" i="24"/>
  <c r="AE423" i="24"/>
  <c r="AF423" i="24" s="1"/>
  <c r="AJ1056" i="1" l="1"/>
  <c r="AC1056" i="1"/>
  <c r="AB1056" i="1"/>
  <c r="I1056" i="1"/>
  <c r="J1056" i="1" s="1"/>
  <c r="AJ1055" i="1" l="1"/>
  <c r="AC1055" i="1"/>
  <c r="AB1055" i="1"/>
  <c r="I1055" i="1"/>
  <c r="J1055" i="1" s="1"/>
  <c r="AJ1054" i="1" l="1"/>
  <c r="AF1054" i="1"/>
  <c r="AC1054" i="1"/>
  <c r="AB1054" i="1"/>
  <c r="I1054" i="1"/>
  <c r="J1054" i="1" s="1"/>
  <c r="AJ1053" i="1"/>
  <c r="AF1053" i="1"/>
  <c r="AC1053" i="1"/>
  <c r="AB1053" i="1"/>
  <c r="I1053" i="1"/>
  <c r="J1053" i="1" s="1"/>
  <c r="AG1052" i="1" l="1"/>
  <c r="AJ1052" i="1" s="1"/>
  <c r="AE1052" i="1"/>
  <c r="AF1052" i="1" s="1"/>
  <c r="AC1052" i="1"/>
  <c r="AB1052" i="1"/>
  <c r="I1052" i="1"/>
  <c r="J1052" i="1" s="1"/>
  <c r="AJ1051" i="1" l="1"/>
  <c r="AF1051" i="1"/>
  <c r="AC1051" i="1"/>
  <c r="AB1051" i="1"/>
  <c r="I1051" i="1"/>
  <c r="J1051" i="1" s="1"/>
  <c r="AJ1050" i="1"/>
  <c r="AE1050" i="1"/>
  <c r="AF1050" i="1" s="1"/>
  <c r="AC1050" i="1"/>
  <c r="AB1050" i="1"/>
  <c r="I1050" i="1"/>
  <c r="J1050" i="1" s="1"/>
  <c r="AF1049" i="1" l="1"/>
  <c r="AJ1049" i="1" s="1"/>
  <c r="AC1049" i="1"/>
  <c r="AB1049" i="1"/>
  <c r="I1049" i="1"/>
  <c r="J1049" i="1" s="1"/>
  <c r="AF1048" i="1"/>
  <c r="AJ1048" i="1" s="1"/>
  <c r="AC1048" i="1"/>
  <c r="AB1048" i="1"/>
  <c r="I1048" i="1"/>
  <c r="J1048" i="1" s="1"/>
  <c r="AJ1047" i="1"/>
  <c r="AF1047" i="1"/>
  <c r="AC1047" i="1"/>
  <c r="AB1047" i="1"/>
  <c r="I1047" i="1"/>
  <c r="J1047" i="1" s="1"/>
  <c r="AJ1046" i="1"/>
  <c r="AF1046" i="1"/>
  <c r="AC1046" i="1"/>
  <c r="AB1046" i="1"/>
  <c r="I1046" i="1"/>
  <c r="J1046" i="1" s="1"/>
  <c r="AJ1045" i="1"/>
  <c r="AF1045" i="1"/>
  <c r="AC1045" i="1"/>
  <c r="AB1045" i="1"/>
  <c r="I1045" i="1"/>
  <c r="J1045" i="1" s="1"/>
  <c r="AJ1044" i="1"/>
  <c r="AF1044" i="1"/>
  <c r="AC1044" i="1"/>
  <c r="AB1044" i="1"/>
  <c r="I1044" i="1"/>
  <c r="J1044" i="1" s="1"/>
  <c r="AJ1043" i="1"/>
  <c r="AF1043" i="1"/>
  <c r="AC1043" i="1"/>
  <c r="AB1043" i="1"/>
  <c r="I1043" i="1"/>
  <c r="J1043" i="1" s="1"/>
  <c r="AJ1042" i="1"/>
  <c r="AF1042" i="1"/>
  <c r="AC1042" i="1"/>
  <c r="AB1042" i="1"/>
  <c r="I1042" i="1"/>
  <c r="J1042" i="1" s="1"/>
  <c r="AJ1041" i="1"/>
  <c r="AF1041" i="1"/>
  <c r="AC1041" i="1"/>
  <c r="AB1041" i="1"/>
  <c r="I1041" i="1"/>
  <c r="J1041" i="1" s="1"/>
  <c r="AJ1040" i="1"/>
  <c r="AF1040" i="1"/>
  <c r="AC1040" i="1"/>
  <c r="AB1040" i="1"/>
  <c r="I1040" i="1"/>
  <c r="J1040" i="1" s="1"/>
  <c r="AF1039" i="1" l="1"/>
  <c r="AG1039" i="1" s="1"/>
  <c r="AJ1039" i="1" s="1"/>
  <c r="AC1039" i="1"/>
  <c r="AB1039" i="1"/>
  <c r="I1039" i="1"/>
  <c r="J1039" i="1" s="1"/>
  <c r="AJ1038" i="1"/>
  <c r="AF1038" i="1"/>
  <c r="AC1038" i="1"/>
  <c r="AB1038" i="1"/>
  <c r="I1038" i="1"/>
  <c r="J1038" i="1" s="1"/>
  <c r="AJ1037" i="1" l="1"/>
  <c r="AF1037" i="1"/>
  <c r="AC1037" i="1"/>
  <c r="AB1037" i="1"/>
  <c r="I1037" i="1"/>
  <c r="J1037" i="1" s="1"/>
  <c r="AJ1036" i="1"/>
  <c r="AF1036" i="1"/>
  <c r="AC1036" i="1"/>
  <c r="AB1036" i="1"/>
  <c r="I1036" i="1"/>
  <c r="J1036" i="1" s="1"/>
  <c r="AG1035" i="1" l="1"/>
  <c r="AJ1035" i="1" s="1"/>
  <c r="AF1035" i="1"/>
  <c r="AC1035" i="1"/>
  <c r="AB1035" i="1"/>
  <c r="I1035" i="1"/>
  <c r="J1035" i="1" s="1"/>
  <c r="AG1034" i="1"/>
  <c r="AJ1034" i="1" s="1"/>
  <c r="AF1034" i="1"/>
  <c r="AC1034" i="1"/>
  <c r="AB1034" i="1"/>
  <c r="I1034" i="1"/>
  <c r="J1034" i="1" s="1"/>
  <c r="AG1033" i="1"/>
  <c r="AJ1033" i="1" s="1"/>
  <c r="AF1033" i="1"/>
  <c r="AC1033" i="1"/>
  <c r="AB1033" i="1"/>
  <c r="I1033" i="1"/>
  <c r="J1033" i="1" s="1"/>
  <c r="AG1032" i="1"/>
  <c r="AJ1032" i="1" s="1"/>
  <c r="AF1032" i="1"/>
  <c r="AC1032" i="1"/>
  <c r="AB1032" i="1"/>
  <c r="I1032" i="1"/>
  <c r="J1032" i="1" s="1"/>
  <c r="AG1031" i="1"/>
  <c r="AJ1031" i="1" s="1"/>
  <c r="AF1031" i="1"/>
  <c r="AC1031" i="1"/>
  <c r="AB1031" i="1"/>
  <c r="I1031" i="1"/>
  <c r="J1031" i="1" s="1"/>
  <c r="AG1030" i="1"/>
  <c r="AJ1030" i="1" s="1"/>
  <c r="AF1030" i="1"/>
  <c r="AC1030" i="1"/>
  <c r="AB1030" i="1"/>
  <c r="I1030" i="1"/>
  <c r="J1030" i="1" s="1"/>
  <c r="AG1029" i="1"/>
  <c r="AJ1029" i="1" s="1"/>
  <c r="AF1029" i="1"/>
  <c r="AC1029" i="1"/>
  <c r="AB1029" i="1"/>
  <c r="I1029" i="1"/>
  <c r="J1029" i="1" s="1"/>
  <c r="J885" i="6"/>
  <c r="AF1028" i="1" l="1"/>
  <c r="AG1028" i="1" s="1"/>
  <c r="AJ1028" i="1" s="1"/>
  <c r="AC1028" i="1"/>
  <c r="AB1028" i="1"/>
  <c r="X1028" i="1"/>
  <c r="I1028" i="1"/>
  <c r="J1028" i="1" s="1"/>
  <c r="AJ1027" i="1" l="1"/>
  <c r="AF1027" i="1"/>
  <c r="AC1027" i="1"/>
  <c r="AB1027" i="1"/>
  <c r="I1027" i="1"/>
  <c r="J1027" i="1" s="1"/>
  <c r="AJ1026" i="1"/>
  <c r="AF1026" i="1"/>
  <c r="AC1026" i="1"/>
  <c r="AB1026" i="1"/>
  <c r="I1026" i="1"/>
  <c r="J1026" i="1" s="1"/>
  <c r="AJ1025" i="1"/>
  <c r="AF1025" i="1"/>
  <c r="AC1025" i="1"/>
  <c r="AB1025" i="1"/>
  <c r="I1025" i="1"/>
  <c r="J1025" i="1" s="1"/>
  <c r="AJ1024" i="1" l="1"/>
  <c r="AF1024" i="1"/>
  <c r="AC1024" i="1"/>
  <c r="AB1024" i="1"/>
  <c r="X1024" i="1"/>
  <c r="I1024" i="1"/>
  <c r="J1024" i="1" s="1"/>
  <c r="AK386" i="24" l="1"/>
  <c r="AI386" i="24"/>
  <c r="AH386" i="24"/>
  <c r="AG386" i="24"/>
  <c r="AE386" i="24"/>
  <c r="AF386" i="24" s="1"/>
  <c r="AG1023" i="1" l="1"/>
  <c r="AJ1023" i="1" s="1"/>
  <c r="AF1023" i="1"/>
  <c r="AC1023" i="1"/>
  <c r="AB1023" i="1"/>
  <c r="X1023" i="1"/>
  <c r="I1023" i="1"/>
  <c r="J1023" i="1" s="1"/>
  <c r="AG1022" i="1"/>
  <c r="AJ1022" i="1" s="1"/>
  <c r="AF1022" i="1"/>
  <c r="AC1022" i="1"/>
  <c r="AB1022" i="1"/>
  <c r="X1022" i="1"/>
  <c r="I1022" i="1"/>
  <c r="J1022" i="1" s="1"/>
  <c r="AG1021" i="1"/>
  <c r="AJ1021" i="1" s="1"/>
  <c r="AF1021" i="1"/>
  <c r="AC1021" i="1"/>
  <c r="AB1021" i="1"/>
  <c r="X1021" i="1"/>
  <c r="I1021" i="1"/>
  <c r="J1021" i="1" s="1"/>
  <c r="AG1020" i="1"/>
  <c r="AJ1020" i="1" s="1"/>
  <c r="AF1020" i="1"/>
  <c r="AC1020" i="1"/>
  <c r="AB1020" i="1"/>
  <c r="X1020" i="1"/>
  <c r="I1020" i="1"/>
  <c r="J1020" i="1" s="1"/>
  <c r="AG1019" i="1"/>
  <c r="AJ1019" i="1" s="1"/>
  <c r="AF1019" i="1"/>
  <c r="AC1019" i="1"/>
  <c r="AB1019" i="1"/>
  <c r="X1019" i="1"/>
  <c r="I1019" i="1"/>
  <c r="J1019" i="1" s="1"/>
  <c r="AG1018" i="1"/>
  <c r="AJ386" i="24" s="1"/>
  <c r="AF1018" i="1"/>
  <c r="AC1018" i="1"/>
  <c r="AB1018" i="1"/>
  <c r="X1018" i="1"/>
  <c r="I1018" i="1"/>
  <c r="J1018" i="1" s="1"/>
  <c r="AJ1018" i="1" l="1"/>
  <c r="AJ1017" i="1"/>
  <c r="AF1017" i="1"/>
  <c r="AC1017" i="1"/>
  <c r="AB1017" i="1"/>
  <c r="X1017" i="1"/>
  <c r="I1017" i="1"/>
  <c r="J1017" i="1" s="1"/>
  <c r="AF1016" i="1" l="1"/>
  <c r="AG1016" i="1" s="1"/>
  <c r="AJ1016" i="1" s="1"/>
  <c r="AC1016" i="1"/>
  <c r="AB1016" i="1"/>
  <c r="X1016" i="1"/>
  <c r="I1016" i="1"/>
  <c r="J1016" i="1" s="1"/>
  <c r="AF1015" i="1" l="1"/>
  <c r="AG1015" i="1" s="1"/>
  <c r="AJ1015" i="1" s="1"/>
  <c r="AC1015" i="1"/>
  <c r="AB1015" i="1"/>
  <c r="I1015" i="1"/>
  <c r="J1015" i="1" s="1"/>
  <c r="AJ1014" i="1"/>
  <c r="AC1014" i="1"/>
  <c r="AB1014" i="1"/>
  <c r="I1014" i="1"/>
  <c r="J1014" i="1" s="1"/>
  <c r="AJ1013" i="1"/>
  <c r="AF1013" i="1"/>
  <c r="AC1013" i="1"/>
  <c r="AB1013" i="1"/>
  <c r="I1013" i="1"/>
  <c r="J1013" i="1" s="1"/>
  <c r="C10" i="20" l="1"/>
  <c r="D10" i="20"/>
  <c r="E10" i="20"/>
  <c r="G10" i="20"/>
  <c r="H10" i="20"/>
  <c r="I10" i="20"/>
  <c r="L10" i="20"/>
  <c r="C11" i="20"/>
  <c r="D11" i="20"/>
  <c r="E11" i="20"/>
  <c r="G11" i="20"/>
  <c r="H11" i="20"/>
  <c r="I11" i="20"/>
  <c r="L11" i="20"/>
  <c r="C12" i="20"/>
  <c r="D12" i="20"/>
  <c r="E12" i="20"/>
  <c r="G12" i="20"/>
  <c r="H12" i="20"/>
  <c r="I12" i="20"/>
  <c r="K12" i="20" s="1"/>
  <c r="L12" i="20"/>
  <c r="C13" i="20"/>
  <c r="D13" i="20"/>
  <c r="E13" i="20"/>
  <c r="G13" i="20"/>
  <c r="H13" i="20"/>
  <c r="I13" i="20"/>
  <c r="L13" i="20"/>
  <c r="M13" i="20"/>
  <c r="K10" i="20" l="1"/>
  <c r="K11" i="20"/>
  <c r="K13" i="20"/>
  <c r="J13" i="20"/>
  <c r="M12" i="20"/>
  <c r="J12" i="20"/>
  <c r="M11" i="20"/>
  <c r="J11" i="20"/>
  <c r="M10" i="20"/>
  <c r="J10" i="20"/>
  <c r="N12" i="20" l="1"/>
  <c r="N10" i="20"/>
  <c r="N11" i="20"/>
  <c r="N13" i="20"/>
  <c r="AG1007" i="1"/>
  <c r="AJ1007" i="1" s="1"/>
  <c r="AG1008" i="1"/>
  <c r="AJ1008" i="1" s="1"/>
  <c r="AG1009" i="1"/>
  <c r="AJ1009" i="1" s="1"/>
  <c r="AG1010" i="1"/>
  <c r="AJ1010" i="1" s="1"/>
  <c r="AG1011" i="1"/>
  <c r="AJ1011" i="1" s="1"/>
  <c r="AG1006" i="1"/>
  <c r="AJ1006" i="1" s="1"/>
  <c r="AF1007" i="1"/>
  <c r="AF1008" i="1"/>
  <c r="AF1009" i="1"/>
  <c r="AF1010" i="1"/>
  <c r="AF1011" i="1"/>
  <c r="AF1006" i="1"/>
  <c r="AG1012" i="1"/>
  <c r="AJ1012" i="1" s="1"/>
  <c r="Y1006" i="1"/>
  <c r="Y1007" i="1"/>
  <c r="Y1008" i="1"/>
  <c r="Y1009" i="1"/>
  <c r="Y1010" i="1"/>
  <c r="Y1011" i="1"/>
  <c r="Y1012" i="1"/>
  <c r="AB1006" i="1"/>
  <c r="AC1006" i="1"/>
  <c r="AB1007" i="1"/>
  <c r="AC1007" i="1"/>
  <c r="AB1008" i="1"/>
  <c r="AC1008" i="1"/>
  <c r="AB1009" i="1"/>
  <c r="AC1009" i="1"/>
  <c r="AB1010" i="1"/>
  <c r="AC1010" i="1"/>
  <c r="AB1011" i="1"/>
  <c r="AC1011" i="1"/>
  <c r="AB1012" i="1"/>
  <c r="AC1012" i="1"/>
  <c r="I1005" i="1"/>
  <c r="J1005" i="1" s="1"/>
  <c r="I1006" i="1"/>
  <c r="J1006" i="1" s="1"/>
  <c r="I1007" i="1"/>
  <c r="J1007" i="1" s="1"/>
  <c r="I1008" i="1"/>
  <c r="J1008" i="1" s="1"/>
  <c r="I1009" i="1"/>
  <c r="J1009" i="1" s="1"/>
  <c r="I1010" i="1"/>
  <c r="J1010" i="1" s="1"/>
  <c r="I1011" i="1"/>
  <c r="J1011" i="1" s="1"/>
  <c r="I1012" i="1"/>
  <c r="J1012" i="1" s="1"/>
  <c r="C2" i="20" l="1"/>
  <c r="AJ1005" i="1" l="1"/>
  <c r="AF1005" i="1"/>
  <c r="AC1005" i="1"/>
  <c r="AB1005" i="1"/>
  <c r="AE1004" i="1" l="1"/>
  <c r="AF1004" i="1" s="1"/>
  <c r="AC1004" i="1"/>
  <c r="AB1004" i="1"/>
  <c r="I1004" i="1"/>
  <c r="J1004" i="1" s="1"/>
  <c r="X1004" i="1" l="1"/>
  <c r="AJ1004" i="1"/>
  <c r="AJ1003" i="1" l="1"/>
  <c r="AF1003" i="1"/>
  <c r="AC1003" i="1"/>
  <c r="AB1003" i="1"/>
  <c r="I1003" i="1"/>
  <c r="J1003" i="1" s="1"/>
  <c r="AJ1002" i="1"/>
  <c r="AF1002" i="1"/>
  <c r="AC1002" i="1"/>
  <c r="AB1002" i="1"/>
  <c r="I1002" i="1"/>
  <c r="J1002" i="1" s="1"/>
  <c r="AJ1001" i="1"/>
  <c r="AF1001" i="1"/>
  <c r="AC1001" i="1"/>
  <c r="AB1001" i="1"/>
  <c r="I1001" i="1"/>
  <c r="J1001" i="1" s="1"/>
  <c r="AJ1000" i="1"/>
  <c r="AF1000" i="1"/>
  <c r="AC1000" i="1"/>
  <c r="AB1000" i="1"/>
  <c r="I1000" i="1"/>
  <c r="J1000" i="1" s="1"/>
  <c r="AG999" i="1" l="1"/>
  <c r="AJ999" i="1" s="1"/>
  <c r="AF999" i="1"/>
  <c r="AC999" i="1"/>
  <c r="AB999" i="1"/>
  <c r="I999" i="1"/>
  <c r="J999" i="1" s="1"/>
  <c r="AG998" i="1"/>
  <c r="AJ998" i="1" s="1"/>
  <c r="AE998" i="1"/>
  <c r="AF998" i="1" s="1"/>
  <c r="AC998" i="1"/>
  <c r="AB998" i="1"/>
  <c r="I998" i="1"/>
  <c r="J998" i="1" s="1"/>
  <c r="AJ997" i="1" l="1"/>
  <c r="AF997" i="1"/>
  <c r="AC997" i="1"/>
  <c r="AB997" i="1"/>
  <c r="X997" i="1"/>
  <c r="I997" i="1"/>
  <c r="J997" i="1" s="1"/>
  <c r="AJ996" i="1"/>
  <c r="AF996" i="1"/>
  <c r="AC996" i="1"/>
  <c r="AB996" i="1"/>
  <c r="X996" i="1"/>
  <c r="I996" i="1"/>
  <c r="J996" i="1" s="1"/>
  <c r="AJ995" i="1"/>
  <c r="AF995" i="1"/>
  <c r="AC995" i="1"/>
  <c r="AB995" i="1"/>
  <c r="X995" i="1"/>
  <c r="I995" i="1"/>
  <c r="J995" i="1" s="1"/>
  <c r="AJ994" i="1"/>
  <c r="AF994" i="1"/>
  <c r="AC994" i="1"/>
  <c r="AB994" i="1"/>
  <c r="X994" i="1"/>
  <c r="I994" i="1"/>
  <c r="J994" i="1" s="1"/>
  <c r="AJ993" i="1"/>
  <c r="AF993" i="1"/>
  <c r="AC993" i="1"/>
  <c r="AB993" i="1"/>
  <c r="X993" i="1"/>
  <c r="I993" i="1"/>
  <c r="J993" i="1" s="1"/>
  <c r="AF992" i="1" l="1"/>
  <c r="AC989" i="1"/>
  <c r="AB989" i="1"/>
  <c r="AC988" i="1"/>
  <c r="AB988" i="1"/>
  <c r="AF989" i="1"/>
  <c r="AF988" i="1"/>
  <c r="AJ989" i="1"/>
  <c r="AJ988" i="1"/>
  <c r="I989" i="1"/>
  <c r="J989" i="1" s="1"/>
  <c r="I988" i="1"/>
  <c r="J988" i="1" s="1"/>
  <c r="AJ992" i="1" l="1"/>
  <c r="AC992" i="1"/>
  <c r="AB992" i="1"/>
  <c r="I992" i="1"/>
  <c r="J992" i="1" s="1"/>
  <c r="AJ991" i="1" l="1"/>
  <c r="AF991" i="1"/>
  <c r="AC991" i="1"/>
  <c r="AB991" i="1"/>
  <c r="I991" i="1"/>
  <c r="J991" i="1" s="1"/>
  <c r="AJ990" i="1"/>
  <c r="AF990" i="1"/>
  <c r="AC990" i="1"/>
  <c r="AB990" i="1"/>
  <c r="I990" i="1"/>
  <c r="J990" i="1" s="1"/>
  <c r="AJ987" i="1"/>
  <c r="AF987" i="1"/>
  <c r="AC987" i="1"/>
  <c r="AB987" i="1"/>
  <c r="I987" i="1"/>
  <c r="J987" i="1" s="1"/>
  <c r="AJ986" i="1"/>
  <c r="AF986" i="1"/>
  <c r="AC986" i="1"/>
  <c r="AB986" i="1"/>
  <c r="I986" i="1"/>
  <c r="J986" i="1" s="1"/>
  <c r="AJ985" i="1" l="1"/>
  <c r="AF985" i="1"/>
  <c r="AC985" i="1"/>
  <c r="AB985" i="1"/>
  <c r="I985" i="1"/>
  <c r="J985" i="1" s="1"/>
  <c r="AE984" i="1"/>
  <c r="AF984" i="1" s="1"/>
  <c r="AG984" i="1" s="1"/>
  <c r="AJ984" i="1" s="1"/>
  <c r="AC984" i="1"/>
  <c r="AB984" i="1"/>
  <c r="I984" i="1"/>
  <c r="J984" i="1" s="1"/>
  <c r="AJ983" i="1" l="1"/>
  <c r="AF983" i="1"/>
  <c r="AC983" i="1"/>
  <c r="AB983" i="1"/>
  <c r="I983" i="1"/>
  <c r="J983" i="1" s="1"/>
  <c r="AJ982" i="1"/>
  <c r="AF982" i="1"/>
  <c r="AC982" i="1"/>
  <c r="AB982" i="1"/>
  <c r="I982" i="1"/>
  <c r="J982" i="1" s="1"/>
  <c r="AJ977" i="1" l="1"/>
  <c r="AJ978" i="1"/>
  <c r="AJ979" i="1"/>
  <c r="AJ980" i="1"/>
  <c r="AJ981" i="1"/>
  <c r="AF977" i="1"/>
  <c r="AF978" i="1"/>
  <c r="AF979" i="1"/>
  <c r="AF980" i="1"/>
  <c r="AF981" i="1"/>
  <c r="AB977" i="1"/>
  <c r="AC977" i="1"/>
  <c r="AB978" i="1"/>
  <c r="AC978" i="1"/>
  <c r="AB979" i="1"/>
  <c r="AC979" i="1"/>
  <c r="AB980" i="1"/>
  <c r="AC980" i="1"/>
  <c r="AB981" i="1"/>
  <c r="AC981" i="1"/>
  <c r="I978" i="1"/>
  <c r="J978" i="1" s="1"/>
  <c r="I979" i="1"/>
  <c r="J979" i="1" s="1"/>
  <c r="I980" i="1"/>
  <c r="J980" i="1" s="1"/>
  <c r="I981" i="1"/>
  <c r="J981" i="1" s="1"/>
  <c r="I977" i="1"/>
  <c r="J977" i="1" s="1"/>
  <c r="AJ976" i="1" l="1"/>
  <c r="AF976" i="1"/>
  <c r="AC976" i="1"/>
  <c r="AB976" i="1"/>
  <c r="I976" i="1"/>
  <c r="J976" i="1" s="1"/>
  <c r="X975" i="1" l="1"/>
  <c r="X976" i="1"/>
  <c r="X977" i="1"/>
  <c r="X978" i="1"/>
  <c r="X979" i="1"/>
  <c r="X980" i="1"/>
  <c r="X981" i="1"/>
  <c r="AF974" i="1" l="1"/>
  <c r="AF973" i="1"/>
  <c r="AJ975" i="1"/>
  <c r="AF975" i="1"/>
  <c r="AC975" i="1"/>
  <c r="AB975" i="1"/>
  <c r="I975" i="1"/>
  <c r="J975" i="1" s="1"/>
  <c r="X1006" i="1" l="1"/>
  <c r="X1007" i="1"/>
  <c r="X1008" i="1"/>
  <c r="X1009" i="1"/>
  <c r="X1010" i="1"/>
  <c r="X1011" i="1"/>
  <c r="X1012" i="1"/>
  <c r="X1069" i="1"/>
  <c r="X1070" i="1"/>
  <c r="X1071" i="1"/>
  <c r="X1072" i="1"/>
  <c r="X1073" i="1"/>
  <c r="X974" i="1"/>
  <c r="X973" i="1"/>
  <c r="AC974" i="1"/>
  <c r="AB974" i="1"/>
  <c r="I974" i="1"/>
  <c r="J974" i="1" s="1"/>
  <c r="AG973" i="1" l="1"/>
  <c r="AJ973" i="1" s="1"/>
  <c r="AC973" i="1"/>
  <c r="AB973" i="1"/>
  <c r="I973" i="1"/>
  <c r="J973" i="1" s="1"/>
  <c r="AF972" i="1" l="1"/>
  <c r="AG972" i="1" s="1"/>
  <c r="AJ972" i="1" s="1"/>
  <c r="AC972" i="1"/>
  <c r="AB972" i="1"/>
  <c r="I972" i="1"/>
  <c r="J972" i="1" s="1"/>
  <c r="AE3" i="24" l="1"/>
  <c r="AF3" i="24" s="1"/>
  <c r="AG3" i="24"/>
  <c r="AH3" i="24"/>
  <c r="AI3" i="24"/>
  <c r="AK3" i="24"/>
  <c r="AE4" i="24"/>
  <c r="AF4" i="24" s="1"/>
  <c r="AG4" i="24"/>
  <c r="AH4" i="24"/>
  <c r="AI4" i="24"/>
  <c r="AK4" i="24"/>
  <c r="AE5" i="24"/>
  <c r="AF5" i="24" s="1"/>
  <c r="AG5" i="24"/>
  <c r="AH5" i="24"/>
  <c r="AI5" i="24"/>
  <c r="AK5" i="24"/>
  <c r="AE6" i="24"/>
  <c r="AF6" i="24" s="1"/>
  <c r="AG6" i="24"/>
  <c r="AH6" i="24"/>
  <c r="AI6" i="24"/>
  <c r="AK6" i="24"/>
  <c r="AE7" i="24"/>
  <c r="AF7" i="24" s="1"/>
  <c r="AG7" i="24"/>
  <c r="AH7" i="24"/>
  <c r="AI7" i="24"/>
  <c r="AK7" i="24"/>
  <c r="AE8" i="24"/>
  <c r="AF8" i="24" s="1"/>
  <c r="AG8" i="24"/>
  <c r="AH8" i="24"/>
  <c r="AI8" i="24"/>
  <c r="AK8" i="24"/>
  <c r="AE9" i="24"/>
  <c r="AF9" i="24" s="1"/>
  <c r="AG9" i="24"/>
  <c r="AH9" i="24"/>
  <c r="AI9" i="24"/>
  <c r="AK9" i="24"/>
  <c r="AE10" i="24"/>
  <c r="AF10" i="24" s="1"/>
  <c r="AG10" i="24"/>
  <c r="AH10" i="24"/>
  <c r="AI10" i="24"/>
  <c r="AK10" i="24"/>
  <c r="AE11" i="24"/>
  <c r="AF11" i="24" s="1"/>
  <c r="AG11" i="24"/>
  <c r="AH11" i="24"/>
  <c r="AI11" i="24"/>
  <c r="AK11" i="24"/>
  <c r="AE12" i="24"/>
  <c r="AF12" i="24" s="1"/>
  <c r="AG12" i="24"/>
  <c r="AH12" i="24"/>
  <c r="AI12" i="24"/>
  <c r="AK12" i="24"/>
  <c r="AE13" i="24"/>
  <c r="AF13" i="24" s="1"/>
  <c r="AG13" i="24"/>
  <c r="AH13" i="24"/>
  <c r="AI13" i="24"/>
  <c r="AK13" i="24"/>
  <c r="AE14" i="24"/>
  <c r="AF14" i="24" s="1"/>
  <c r="AG14" i="24"/>
  <c r="AH14" i="24"/>
  <c r="AI14" i="24"/>
  <c r="AK14" i="24"/>
  <c r="AE15" i="24"/>
  <c r="AF15" i="24" s="1"/>
  <c r="AG15" i="24"/>
  <c r="AH15" i="24"/>
  <c r="AI15" i="24"/>
  <c r="AK15" i="24"/>
  <c r="AE16" i="24"/>
  <c r="AF16" i="24" s="1"/>
  <c r="AG16" i="24"/>
  <c r="AH16" i="24"/>
  <c r="AI16" i="24"/>
  <c r="AK16" i="24"/>
  <c r="AE17" i="24"/>
  <c r="AF17" i="24" s="1"/>
  <c r="AG17" i="24"/>
  <c r="AH17" i="24"/>
  <c r="AI17" i="24"/>
  <c r="AK17" i="24"/>
  <c r="AE18" i="24"/>
  <c r="AF18" i="24" s="1"/>
  <c r="AG18" i="24"/>
  <c r="AH18" i="24"/>
  <c r="AI18" i="24"/>
  <c r="AK18" i="24"/>
  <c r="AE19" i="24"/>
  <c r="AF19" i="24" s="1"/>
  <c r="AG19" i="24"/>
  <c r="AH19" i="24"/>
  <c r="AI19" i="24"/>
  <c r="AK19" i="24"/>
  <c r="AE20" i="24"/>
  <c r="AF20" i="24" s="1"/>
  <c r="AG20" i="24"/>
  <c r="AH20" i="24"/>
  <c r="AI20" i="24"/>
  <c r="AK20" i="24"/>
  <c r="AE21" i="24"/>
  <c r="AF21" i="24" s="1"/>
  <c r="AG21" i="24"/>
  <c r="AH21" i="24"/>
  <c r="AI21" i="24"/>
  <c r="AK21" i="24"/>
  <c r="AE22" i="24"/>
  <c r="AF22" i="24" s="1"/>
  <c r="AG22" i="24"/>
  <c r="AH22" i="24"/>
  <c r="AI22" i="24"/>
  <c r="AK22" i="24"/>
  <c r="AE23" i="24"/>
  <c r="AF23" i="24" s="1"/>
  <c r="AG23" i="24"/>
  <c r="AH23" i="24"/>
  <c r="AI23" i="24"/>
  <c r="AK23" i="24"/>
  <c r="AE24" i="24"/>
  <c r="AF24" i="24" s="1"/>
  <c r="AG24" i="24"/>
  <c r="AH24" i="24"/>
  <c r="AI24" i="24"/>
  <c r="AK24" i="24"/>
  <c r="AE25" i="24"/>
  <c r="AF25" i="24" s="1"/>
  <c r="AG25" i="24"/>
  <c r="AH25" i="24"/>
  <c r="AI25" i="24"/>
  <c r="AK25" i="24"/>
  <c r="AE26" i="24"/>
  <c r="AF26" i="24" s="1"/>
  <c r="AG26" i="24"/>
  <c r="AH26" i="24"/>
  <c r="AI26" i="24"/>
  <c r="AK26" i="24"/>
  <c r="AE27" i="24"/>
  <c r="AF27" i="24" s="1"/>
  <c r="AG27" i="24"/>
  <c r="AH27" i="24"/>
  <c r="AI27" i="24"/>
  <c r="AK27" i="24"/>
  <c r="AE28" i="24"/>
  <c r="AF28" i="24" s="1"/>
  <c r="AG28" i="24"/>
  <c r="AH28" i="24"/>
  <c r="AI28" i="24"/>
  <c r="AK28" i="24"/>
  <c r="AE29" i="24"/>
  <c r="AF29" i="24" s="1"/>
  <c r="AG29" i="24"/>
  <c r="AH29" i="24"/>
  <c r="AI29" i="24"/>
  <c r="AK29" i="24"/>
  <c r="AE30" i="24"/>
  <c r="AF30" i="24" s="1"/>
  <c r="AG30" i="24"/>
  <c r="AH30" i="24"/>
  <c r="AI30" i="24"/>
  <c r="AK30" i="24"/>
  <c r="AE31" i="24"/>
  <c r="AF31" i="24" s="1"/>
  <c r="AG31" i="24"/>
  <c r="AH31" i="24"/>
  <c r="AI31" i="24"/>
  <c r="AK31" i="24"/>
  <c r="AE32" i="24"/>
  <c r="AF32" i="24" s="1"/>
  <c r="AG32" i="24"/>
  <c r="AH32" i="24"/>
  <c r="AI32" i="24"/>
  <c r="AK32" i="24"/>
  <c r="AE33" i="24"/>
  <c r="AF33" i="24" s="1"/>
  <c r="AG33" i="24"/>
  <c r="AH33" i="24"/>
  <c r="AI33" i="24"/>
  <c r="AK33" i="24"/>
  <c r="AE34" i="24"/>
  <c r="AF34" i="24" s="1"/>
  <c r="AG34" i="24"/>
  <c r="AH34" i="24"/>
  <c r="AI34" i="24"/>
  <c r="AK34" i="24"/>
  <c r="AE35" i="24"/>
  <c r="AF35" i="24" s="1"/>
  <c r="AG35" i="24"/>
  <c r="AH35" i="24"/>
  <c r="AI35" i="24"/>
  <c r="AK35" i="24"/>
  <c r="AE36" i="24"/>
  <c r="AF36" i="24" s="1"/>
  <c r="AG36" i="24"/>
  <c r="AH36" i="24"/>
  <c r="AI36" i="24"/>
  <c r="AK36" i="24"/>
  <c r="AE37" i="24"/>
  <c r="AF37" i="24" s="1"/>
  <c r="AG37" i="24"/>
  <c r="AH37" i="24"/>
  <c r="AI37" i="24"/>
  <c r="AK37" i="24"/>
  <c r="AE38" i="24"/>
  <c r="AF38" i="24" s="1"/>
  <c r="AG38" i="24"/>
  <c r="AH38" i="24"/>
  <c r="AI38" i="24"/>
  <c r="AK38" i="24"/>
  <c r="AE39" i="24"/>
  <c r="AF39" i="24" s="1"/>
  <c r="AG39" i="24"/>
  <c r="AH39" i="24"/>
  <c r="AI39" i="24"/>
  <c r="AK39" i="24"/>
  <c r="AE40" i="24"/>
  <c r="AF40" i="24" s="1"/>
  <c r="AG40" i="24"/>
  <c r="AH40" i="24"/>
  <c r="AI40" i="24"/>
  <c r="AK40" i="24"/>
  <c r="AE41" i="24"/>
  <c r="AF41" i="24" s="1"/>
  <c r="AG41" i="24"/>
  <c r="AH41" i="24"/>
  <c r="AI41" i="24"/>
  <c r="AK41" i="24"/>
  <c r="AE42" i="24"/>
  <c r="AF42" i="24" s="1"/>
  <c r="AG42" i="24"/>
  <c r="AH42" i="24"/>
  <c r="AI42" i="24"/>
  <c r="AK42" i="24"/>
  <c r="AE43" i="24"/>
  <c r="AF43" i="24" s="1"/>
  <c r="AG43" i="24"/>
  <c r="AH43" i="24"/>
  <c r="AI43" i="24"/>
  <c r="AK43" i="24"/>
  <c r="AE44" i="24"/>
  <c r="AF44" i="24" s="1"/>
  <c r="AG44" i="24"/>
  <c r="AH44" i="24"/>
  <c r="AI44" i="24"/>
  <c r="AK44" i="24"/>
  <c r="AE45" i="24"/>
  <c r="AF45" i="24" s="1"/>
  <c r="AG45" i="24"/>
  <c r="AH45" i="24"/>
  <c r="AI45" i="24"/>
  <c r="AK45" i="24"/>
  <c r="AE46" i="24"/>
  <c r="AF46" i="24" s="1"/>
  <c r="AG46" i="24"/>
  <c r="AH46" i="24"/>
  <c r="AI46" i="24"/>
  <c r="AK46" i="24"/>
  <c r="AE47" i="24"/>
  <c r="AF47" i="24" s="1"/>
  <c r="AG47" i="24"/>
  <c r="AH47" i="24"/>
  <c r="AI47" i="24"/>
  <c r="AK47" i="24"/>
  <c r="AE48" i="24"/>
  <c r="AF48" i="24" s="1"/>
  <c r="AG48" i="24"/>
  <c r="AH48" i="24"/>
  <c r="AI48" i="24"/>
  <c r="AJ48" i="24"/>
  <c r="AK48" i="24"/>
  <c r="AE49" i="24"/>
  <c r="AF49" i="24" s="1"/>
  <c r="AG49" i="24"/>
  <c r="AH49" i="24"/>
  <c r="AI49" i="24"/>
  <c r="AK49" i="24"/>
  <c r="AE50" i="24"/>
  <c r="AF50" i="24" s="1"/>
  <c r="AG50" i="24"/>
  <c r="AH50" i="24"/>
  <c r="AI50" i="24"/>
  <c r="AK50" i="24"/>
  <c r="AE51" i="24"/>
  <c r="AF51" i="24" s="1"/>
  <c r="AG51" i="24"/>
  <c r="AH51" i="24"/>
  <c r="AI51" i="24"/>
  <c r="AK51" i="24"/>
  <c r="AE52" i="24"/>
  <c r="AF52" i="24" s="1"/>
  <c r="AG52" i="24"/>
  <c r="AH52" i="24"/>
  <c r="AI52" i="24"/>
  <c r="AK52" i="24"/>
  <c r="AE53" i="24"/>
  <c r="AF53" i="24" s="1"/>
  <c r="AG53" i="24"/>
  <c r="AH53" i="24"/>
  <c r="AI53" i="24"/>
  <c r="AK53" i="24"/>
  <c r="AE54" i="24"/>
  <c r="AF54" i="24" s="1"/>
  <c r="AG54" i="24"/>
  <c r="AH54" i="24"/>
  <c r="AI54" i="24"/>
  <c r="AK54" i="24"/>
  <c r="AE55" i="24"/>
  <c r="AF55" i="24" s="1"/>
  <c r="AG55" i="24"/>
  <c r="AH55" i="24"/>
  <c r="AI55" i="24"/>
  <c r="AK55" i="24"/>
  <c r="AE56" i="24"/>
  <c r="AF56" i="24" s="1"/>
  <c r="AG56" i="24"/>
  <c r="AH56" i="24"/>
  <c r="AI56" i="24"/>
  <c r="AK56" i="24"/>
  <c r="AE57" i="24"/>
  <c r="AF57" i="24" s="1"/>
  <c r="AG57" i="24"/>
  <c r="AH57" i="24"/>
  <c r="AI57" i="24"/>
  <c r="AK57" i="24"/>
  <c r="AE58" i="24"/>
  <c r="AF58" i="24" s="1"/>
  <c r="AG58" i="24"/>
  <c r="AH58" i="24"/>
  <c r="AI58" i="24"/>
  <c r="AK58" i="24"/>
  <c r="AE59" i="24"/>
  <c r="AF59" i="24" s="1"/>
  <c r="AG59" i="24"/>
  <c r="AH59" i="24"/>
  <c r="AI59" i="24"/>
  <c r="AK59" i="24"/>
  <c r="AE60" i="24"/>
  <c r="AF60" i="24" s="1"/>
  <c r="AG60" i="24"/>
  <c r="AH60" i="24"/>
  <c r="AI60" i="24"/>
  <c r="AK60" i="24"/>
  <c r="AE61" i="24"/>
  <c r="AF61" i="24" s="1"/>
  <c r="AG61" i="24"/>
  <c r="AH61" i="24"/>
  <c r="AI61" i="24"/>
  <c r="AK61" i="24"/>
  <c r="AE62" i="24"/>
  <c r="AF62" i="24" s="1"/>
  <c r="AG62" i="24"/>
  <c r="AH62" i="24"/>
  <c r="AI62" i="24"/>
  <c r="AK62" i="24"/>
  <c r="AE63" i="24"/>
  <c r="AF63" i="24" s="1"/>
  <c r="AG63" i="24"/>
  <c r="AH63" i="24"/>
  <c r="AI63" i="24"/>
  <c r="AK63" i="24"/>
  <c r="AE64" i="24"/>
  <c r="AF64" i="24" s="1"/>
  <c r="AG64" i="24"/>
  <c r="AH64" i="24"/>
  <c r="AI64" i="24"/>
  <c r="AK64" i="24"/>
  <c r="AE65" i="24"/>
  <c r="AF65" i="24" s="1"/>
  <c r="AG65" i="24"/>
  <c r="AH65" i="24"/>
  <c r="AI65" i="24"/>
  <c r="AK65" i="24"/>
  <c r="AE66" i="24"/>
  <c r="AF66" i="24" s="1"/>
  <c r="AG66" i="24"/>
  <c r="AH66" i="24"/>
  <c r="AI66" i="24"/>
  <c r="AK66" i="24"/>
  <c r="AE67" i="24"/>
  <c r="AF67" i="24" s="1"/>
  <c r="AG67" i="24"/>
  <c r="AH67" i="24"/>
  <c r="AI67" i="24"/>
  <c r="AK67" i="24"/>
  <c r="AE68" i="24"/>
  <c r="AF68" i="24" s="1"/>
  <c r="AG68" i="24"/>
  <c r="AH68" i="24"/>
  <c r="AI68" i="24"/>
  <c r="AK68" i="24"/>
  <c r="AE69" i="24"/>
  <c r="AF69" i="24" s="1"/>
  <c r="AG69" i="24"/>
  <c r="AH69" i="24"/>
  <c r="AI69" i="24"/>
  <c r="AK69" i="24"/>
  <c r="AE70" i="24"/>
  <c r="AF70" i="24" s="1"/>
  <c r="AG70" i="24"/>
  <c r="AH70" i="24"/>
  <c r="AI70" i="24"/>
  <c r="AK70" i="24"/>
  <c r="AE71" i="24"/>
  <c r="AF71" i="24" s="1"/>
  <c r="AG71" i="24"/>
  <c r="AH71" i="24"/>
  <c r="AI71" i="24"/>
  <c r="AK71" i="24"/>
  <c r="AE72" i="24"/>
  <c r="AF72" i="24" s="1"/>
  <c r="AG72" i="24"/>
  <c r="AH72" i="24"/>
  <c r="AI72" i="24"/>
  <c r="AK72" i="24"/>
  <c r="AE73" i="24"/>
  <c r="AF73" i="24" s="1"/>
  <c r="AG73" i="24"/>
  <c r="AH73" i="24"/>
  <c r="AI73" i="24"/>
  <c r="AK73" i="24"/>
  <c r="AE74" i="24"/>
  <c r="AF74" i="24" s="1"/>
  <c r="AG74" i="24"/>
  <c r="AH74" i="24"/>
  <c r="AI74" i="24"/>
  <c r="AK74" i="24"/>
  <c r="AE75" i="24"/>
  <c r="AF75" i="24" s="1"/>
  <c r="AG75" i="24"/>
  <c r="AH75" i="24"/>
  <c r="AI75" i="24"/>
  <c r="AK75" i="24"/>
  <c r="AE76" i="24"/>
  <c r="AF76" i="24" s="1"/>
  <c r="AG76" i="24"/>
  <c r="AH76" i="24"/>
  <c r="AI76" i="24"/>
  <c r="AK76" i="24"/>
  <c r="AE77" i="24"/>
  <c r="AF77" i="24" s="1"/>
  <c r="AG77" i="24"/>
  <c r="AH77" i="24"/>
  <c r="AI77" i="24"/>
  <c r="AK77" i="24"/>
  <c r="AE78" i="24"/>
  <c r="AF78" i="24" s="1"/>
  <c r="AG78" i="24"/>
  <c r="AH78" i="24"/>
  <c r="AI78" i="24"/>
  <c r="AK78" i="24"/>
  <c r="AE79" i="24"/>
  <c r="AF79" i="24" s="1"/>
  <c r="AG79" i="24"/>
  <c r="AH79" i="24"/>
  <c r="AI79" i="24"/>
  <c r="AK79" i="24"/>
  <c r="AE80" i="24"/>
  <c r="AF80" i="24" s="1"/>
  <c r="AG80" i="24"/>
  <c r="AH80" i="24"/>
  <c r="AI80" i="24"/>
  <c r="AJ80" i="24"/>
  <c r="AK80" i="24"/>
  <c r="AE81" i="24"/>
  <c r="AF81" i="24" s="1"/>
  <c r="AG81" i="24"/>
  <c r="AH81" i="24"/>
  <c r="AI81" i="24"/>
  <c r="AK81" i="24"/>
  <c r="AE82" i="24"/>
  <c r="AF82" i="24" s="1"/>
  <c r="AG82" i="24"/>
  <c r="AH82" i="24"/>
  <c r="AI82" i="24"/>
  <c r="AK82" i="24"/>
  <c r="AE83" i="24"/>
  <c r="AF83" i="24" s="1"/>
  <c r="AG83" i="24"/>
  <c r="AH83" i="24"/>
  <c r="AI83" i="24"/>
  <c r="AK83" i="24"/>
  <c r="AE84" i="24"/>
  <c r="AF84" i="24" s="1"/>
  <c r="AG84" i="24"/>
  <c r="AH84" i="24"/>
  <c r="AI84" i="24"/>
  <c r="AK84" i="24"/>
  <c r="AE85" i="24"/>
  <c r="AF85" i="24" s="1"/>
  <c r="AG85" i="24"/>
  <c r="AH85" i="24"/>
  <c r="AI85" i="24"/>
  <c r="AK85" i="24"/>
  <c r="AE86" i="24"/>
  <c r="AF86" i="24" s="1"/>
  <c r="AG86" i="24"/>
  <c r="AH86" i="24"/>
  <c r="AI86" i="24"/>
  <c r="AK86" i="24"/>
  <c r="AE87" i="24"/>
  <c r="AF87" i="24" s="1"/>
  <c r="AG87" i="24"/>
  <c r="AH87" i="24"/>
  <c r="AI87" i="24"/>
  <c r="AK87" i="24"/>
  <c r="AE88" i="24"/>
  <c r="AF88" i="24" s="1"/>
  <c r="AG88" i="24"/>
  <c r="AH88" i="24"/>
  <c r="AI88" i="24"/>
  <c r="AJ88" i="24"/>
  <c r="AK88" i="24"/>
  <c r="AE89" i="24"/>
  <c r="AF89" i="24" s="1"/>
  <c r="AG89" i="24"/>
  <c r="AH89" i="24"/>
  <c r="AI89" i="24"/>
  <c r="AK89" i="24"/>
  <c r="AE90" i="24"/>
  <c r="AF90" i="24" s="1"/>
  <c r="AG90" i="24"/>
  <c r="AH90" i="24"/>
  <c r="AI90" i="24"/>
  <c r="AK90" i="24"/>
  <c r="AE91" i="24"/>
  <c r="AF91" i="24" s="1"/>
  <c r="AG91" i="24"/>
  <c r="AH91" i="24"/>
  <c r="AI91" i="24"/>
  <c r="AK91" i="24"/>
  <c r="AE92" i="24"/>
  <c r="AF92" i="24" s="1"/>
  <c r="AG92" i="24"/>
  <c r="AH92" i="24"/>
  <c r="AI92" i="24"/>
  <c r="AK92" i="24"/>
  <c r="AE93" i="24"/>
  <c r="AF93" i="24" s="1"/>
  <c r="AG93" i="24"/>
  <c r="AH93" i="24"/>
  <c r="AI93" i="24"/>
  <c r="AK93" i="24"/>
  <c r="AE94" i="24"/>
  <c r="AF94" i="24" s="1"/>
  <c r="AG94" i="24"/>
  <c r="AH94" i="24"/>
  <c r="AI94" i="24"/>
  <c r="AK94" i="24"/>
  <c r="AE95" i="24"/>
  <c r="AF95" i="24" s="1"/>
  <c r="AG95" i="24"/>
  <c r="AH95" i="24"/>
  <c r="AI95" i="24"/>
  <c r="AK95" i="24"/>
  <c r="AE96" i="24"/>
  <c r="AF96" i="24" s="1"/>
  <c r="AG96" i="24"/>
  <c r="AH96" i="24"/>
  <c r="AI96" i="24"/>
  <c r="AK96" i="24"/>
  <c r="AE97" i="24"/>
  <c r="AF97" i="24" s="1"/>
  <c r="AG97" i="24"/>
  <c r="AH97" i="24"/>
  <c r="AI97" i="24"/>
  <c r="AK97" i="24"/>
  <c r="AE98" i="24"/>
  <c r="AF98" i="24" s="1"/>
  <c r="AG98" i="24"/>
  <c r="AH98" i="24"/>
  <c r="AI98" i="24"/>
  <c r="AK98" i="24"/>
  <c r="AE99" i="24"/>
  <c r="AF99" i="24" s="1"/>
  <c r="AG99" i="24"/>
  <c r="AH99" i="24"/>
  <c r="AI99" i="24"/>
  <c r="AK99" i="24"/>
  <c r="AE100" i="24"/>
  <c r="AF100" i="24" s="1"/>
  <c r="AG100" i="24"/>
  <c r="AH100" i="24"/>
  <c r="AI100" i="24"/>
  <c r="AJ100" i="24"/>
  <c r="AK100" i="24"/>
  <c r="AE101" i="24"/>
  <c r="AF101" i="24" s="1"/>
  <c r="AG101" i="24"/>
  <c r="AH101" i="24"/>
  <c r="AI101" i="24"/>
  <c r="AJ101" i="24"/>
  <c r="AK101" i="24"/>
  <c r="AE102" i="24"/>
  <c r="AF102" i="24" s="1"/>
  <c r="AG102" i="24"/>
  <c r="AH102" i="24"/>
  <c r="AI102" i="24"/>
  <c r="AK102" i="24"/>
  <c r="AE103" i="24"/>
  <c r="AF103" i="24" s="1"/>
  <c r="AG103" i="24"/>
  <c r="AH103" i="24"/>
  <c r="AI103" i="24"/>
  <c r="AK103" i="24"/>
  <c r="AE104" i="24"/>
  <c r="AF104" i="24" s="1"/>
  <c r="AG104" i="24"/>
  <c r="AH104" i="24"/>
  <c r="AI104" i="24"/>
  <c r="AK104" i="24"/>
  <c r="AE105" i="24"/>
  <c r="AF105" i="24" s="1"/>
  <c r="AG105" i="24"/>
  <c r="AH105" i="24"/>
  <c r="AI105" i="24"/>
  <c r="AK105" i="24"/>
  <c r="AE106" i="24"/>
  <c r="AF106" i="24" s="1"/>
  <c r="AG106" i="24"/>
  <c r="AH106" i="24"/>
  <c r="AI106" i="24"/>
  <c r="AK106" i="24"/>
  <c r="AE107" i="24"/>
  <c r="AF107" i="24" s="1"/>
  <c r="AG107" i="24"/>
  <c r="AH107" i="24"/>
  <c r="AI107" i="24"/>
  <c r="AK107" i="24"/>
  <c r="AE108" i="24"/>
  <c r="AF108" i="24" s="1"/>
  <c r="AG108" i="24"/>
  <c r="AH108" i="24"/>
  <c r="AI108" i="24"/>
  <c r="AK108" i="24"/>
  <c r="AE109" i="24"/>
  <c r="AF109" i="24" s="1"/>
  <c r="AG109" i="24"/>
  <c r="AH109" i="24"/>
  <c r="AI109" i="24"/>
  <c r="AK109" i="24"/>
  <c r="AE110" i="24"/>
  <c r="AF110" i="24" s="1"/>
  <c r="AG110" i="24"/>
  <c r="AH110" i="24"/>
  <c r="AI110" i="24"/>
  <c r="AK110" i="24"/>
  <c r="AE111" i="24"/>
  <c r="AF111" i="24" s="1"/>
  <c r="AG111" i="24"/>
  <c r="AH111" i="24"/>
  <c r="AI111" i="24"/>
  <c r="AK111" i="24"/>
  <c r="AE112" i="24"/>
  <c r="AF112" i="24" s="1"/>
  <c r="AG112" i="24"/>
  <c r="AH112" i="24"/>
  <c r="AI112" i="24"/>
  <c r="AJ112" i="24"/>
  <c r="AK112" i="24"/>
  <c r="AE113" i="24"/>
  <c r="AF113" i="24" s="1"/>
  <c r="AG113" i="24"/>
  <c r="AH113" i="24"/>
  <c r="AI113" i="24"/>
  <c r="AJ113" i="24"/>
  <c r="AK113" i="24"/>
  <c r="AE114" i="24"/>
  <c r="AF114" i="24" s="1"/>
  <c r="AG114" i="24"/>
  <c r="AH114" i="24"/>
  <c r="AI114" i="24"/>
  <c r="AJ114" i="24"/>
  <c r="AK114" i="24"/>
  <c r="AE115" i="24"/>
  <c r="AF115" i="24" s="1"/>
  <c r="AG115" i="24"/>
  <c r="AH115" i="24"/>
  <c r="AI115" i="24"/>
  <c r="AJ115" i="24"/>
  <c r="AK115" i="24"/>
  <c r="AE116" i="24"/>
  <c r="AF116" i="24" s="1"/>
  <c r="AG116" i="24"/>
  <c r="AH116" i="24"/>
  <c r="AI116" i="24"/>
  <c r="AJ116" i="24"/>
  <c r="AK116" i="24"/>
  <c r="AE117" i="24"/>
  <c r="AF117" i="24" s="1"/>
  <c r="AG117" i="24"/>
  <c r="AH117" i="24"/>
  <c r="AI117" i="24"/>
  <c r="AK117" i="24"/>
  <c r="AE118" i="24"/>
  <c r="AF118" i="24" s="1"/>
  <c r="AG118" i="24"/>
  <c r="AH118" i="24"/>
  <c r="AI118" i="24"/>
  <c r="AK118" i="24"/>
  <c r="AE119" i="24"/>
  <c r="AF119" i="24" s="1"/>
  <c r="AG119" i="24"/>
  <c r="AH119" i="24"/>
  <c r="AI119" i="24"/>
  <c r="AJ119" i="24"/>
  <c r="AK119" i="24"/>
  <c r="AE120" i="24"/>
  <c r="AF120" i="24" s="1"/>
  <c r="AG120" i="24"/>
  <c r="AH120" i="24"/>
  <c r="AI120" i="24"/>
  <c r="AJ120" i="24"/>
  <c r="AK120" i="24"/>
  <c r="AE121" i="24"/>
  <c r="AF121" i="24" s="1"/>
  <c r="AG121" i="24"/>
  <c r="AH121" i="24"/>
  <c r="AI121" i="24"/>
  <c r="AK121" i="24"/>
  <c r="AE122" i="24"/>
  <c r="AF122" i="24" s="1"/>
  <c r="AG122" i="24"/>
  <c r="AH122" i="24"/>
  <c r="AI122" i="24"/>
  <c r="AJ122" i="24"/>
  <c r="AK122" i="24"/>
  <c r="AE123" i="24"/>
  <c r="AF123" i="24" s="1"/>
  <c r="AG123" i="24"/>
  <c r="AH123" i="24"/>
  <c r="AI123" i="24"/>
  <c r="AK123" i="24"/>
  <c r="AE124" i="24"/>
  <c r="AF124" i="24" s="1"/>
  <c r="AG124" i="24"/>
  <c r="AH124" i="24"/>
  <c r="AI124" i="24"/>
  <c r="AK124" i="24"/>
  <c r="AE125" i="24"/>
  <c r="AF125" i="24" s="1"/>
  <c r="AG125" i="24"/>
  <c r="AH125" i="24"/>
  <c r="AI125" i="24"/>
  <c r="AJ125" i="24"/>
  <c r="AK125" i="24"/>
  <c r="AE126" i="24"/>
  <c r="AF126" i="24" s="1"/>
  <c r="AG126" i="24"/>
  <c r="AH126" i="24"/>
  <c r="AI126" i="24"/>
  <c r="AK126" i="24"/>
  <c r="AE127" i="24"/>
  <c r="AF127" i="24" s="1"/>
  <c r="AG127" i="24"/>
  <c r="AH127" i="24"/>
  <c r="AI127" i="24"/>
  <c r="AK127" i="24"/>
  <c r="AE128" i="24"/>
  <c r="AF128" i="24" s="1"/>
  <c r="AG128" i="24"/>
  <c r="AH128" i="24"/>
  <c r="AI128" i="24"/>
  <c r="AJ128" i="24"/>
  <c r="AK128" i="24"/>
  <c r="AE129" i="24"/>
  <c r="AF129" i="24" s="1"/>
  <c r="AG129" i="24"/>
  <c r="AH129" i="24"/>
  <c r="AI129" i="24"/>
  <c r="AJ129" i="24"/>
  <c r="AK129" i="24"/>
  <c r="AE130" i="24"/>
  <c r="AF130" i="24" s="1"/>
  <c r="AG130" i="24"/>
  <c r="AH130" i="24"/>
  <c r="AI130" i="24"/>
  <c r="AK130" i="24"/>
  <c r="AE131" i="24"/>
  <c r="AF131" i="24" s="1"/>
  <c r="AG131" i="24"/>
  <c r="AH131" i="24"/>
  <c r="AI131" i="24"/>
  <c r="AK131" i="24"/>
  <c r="AE132" i="24"/>
  <c r="AF132" i="24" s="1"/>
  <c r="AG132" i="24"/>
  <c r="AH132" i="24"/>
  <c r="AI132" i="24"/>
  <c r="AK132" i="24"/>
  <c r="AE133" i="24"/>
  <c r="AF133" i="24" s="1"/>
  <c r="AG133" i="24"/>
  <c r="AH133" i="24"/>
  <c r="AI133" i="24"/>
  <c r="AK133" i="24"/>
  <c r="AE134" i="24"/>
  <c r="AF134" i="24" s="1"/>
  <c r="AG134" i="24"/>
  <c r="AH134" i="24"/>
  <c r="AI134" i="24"/>
  <c r="AJ134" i="24"/>
  <c r="AK134" i="24"/>
  <c r="AE135" i="24"/>
  <c r="AF135" i="24" s="1"/>
  <c r="AG135" i="24"/>
  <c r="AH135" i="24"/>
  <c r="AI135" i="24"/>
  <c r="AK135" i="24"/>
  <c r="AE136" i="24"/>
  <c r="AF136" i="24" s="1"/>
  <c r="AG136" i="24"/>
  <c r="AH136" i="24"/>
  <c r="AI136" i="24"/>
  <c r="AJ136" i="24"/>
  <c r="AK136" i="24"/>
  <c r="AE137" i="24"/>
  <c r="AF137" i="24" s="1"/>
  <c r="AG137" i="24"/>
  <c r="AH137" i="24"/>
  <c r="AI137" i="24"/>
  <c r="AJ137" i="24"/>
  <c r="AK137" i="24"/>
  <c r="AE138" i="24"/>
  <c r="AF138" i="24" s="1"/>
  <c r="AG138" i="24"/>
  <c r="AH138" i="24"/>
  <c r="AI138" i="24"/>
  <c r="AJ138" i="24"/>
  <c r="AK138" i="24"/>
  <c r="AE139" i="24"/>
  <c r="AF139" i="24" s="1"/>
  <c r="AG139" i="24"/>
  <c r="AH139" i="24"/>
  <c r="AI139" i="24"/>
  <c r="AK139" i="24"/>
  <c r="AE140" i="24"/>
  <c r="AF140" i="24" s="1"/>
  <c r="AG140" i="24"/>
  <c r="AH140" i="24"/>
  <c r="AI140" i="24"/>
  <c r="AK140" i="24"/>
  <c r="AE141" i="24"/>
  <c r="AF141" i="24" s="1"/>
  <c r="AG141" i="24"/>
  <c r="AH141" i="24"/>
  <c r="AI141" i="24"/>
  <c r="AJ141" i="24"/>
  <c r="AK141" i="24"/>
  <c r="AE142" i="24"/>
  <c r="AF142" i="24" s="1"/>
  <c r="AG142" i="24"/>
  <c r="AH142" i="24"/>
  <c r="AI142" i="24"/>
  <c r="AK142" i="24"/>
  <c r="AE143" i="24"/>
  <c r="AF143" i="24" s="1"/>
  <c r="AG143" i="24"/>
  <c r="AH143" i="24"/>
  <c r="AI143" i="24"/>
  <c r="AK143" i="24"/>
  <c r="AE144" i="24"/>
  <c r="AF144" i="24" s="1"/>
  <c r="AG144" i="24"/>
  <c r="AH144" i="24"/>
  <c r="AI144" i="24"/>
  <c r="AJ144" i="24"/>
  <c r="AK144" i="24"/>
  <c r="AE145" i="24"/>
  <c r="AF145" i="24" s="1"/>
  <c r="AG145" i="24"/>
  <c r="AH145" i="24"/>
  <c r="AI145" i="24"/>
  <c r="AJ145" i="24"/>
  <c r="AK145" i="24"/>
  <c r="AE146" i="24"/>
  <c r="AF146" i="24" s="1"/>
  <c r="AG146" i="24"/>
  <c r="AH146" i="24"/>
  <c r="AI146" i="24"/>
  <c r="AJ146" i="24"/>
  <c r="AK146" i="24"/>
  <c r="AE147" i="24"/>
  <c r="AF147" i="24" s="1"/>
  <c r="AG147" i="24"/>
  <c r="AH147" i="24"/>
  <c r="AI147" i="24"/>
  <c r="AK147" i="24"/>
  <c r="AE148" i="24"/>
  <c r="AF148" i="24" s="1"/>
  <c r="AG148" i="24"/>
  <c r="AH148" i="24"/>
  <c r="AI148" i="24"/>
  <c r="AJ148" i="24"/>
  <c r="AK148" i="24"/>
  <c r="AE149" i="24"/>
  <c r="AF149" i="24" s="1"/>
  <c r="AG149" i="24"/>
  <c r="AH149" i="24"/>
  <c r="AI149" i="24"/>
  <c r="AJ149" i="24"/>
  <c r="AK149" i="24"/>
  <c r="AE150" i="24"/>
  <c r="AF150" i="24" s="1"/>
  <c r="AG150" i="24"/>
  <c r="AH150" i="24"/>
  <c r="AI150" i="24"/>
  <c r="AK150" i="24"/>
  <c r="AE151" i="24"/>
  <c r="AF151" i="24" s="1"/>
  <c r="AG151" i="24"/>
  <c r="AH151" i="24"/>
  <c r="AI151" i="24"/>
  <c r="AJ151" i="24"/>
  <c r="AK151" i="24"/>
  <c r="AE152" i="24"/>
  <c r="AF152" i="24" s="1"/>
  <c r="AG152" i="24"/>
  <c r="AH152" i="24"/>
  <c r="AI152" i="24"/>
  <c r="AK152" i="24"/>
  <c r="AE153" i="24"/>
  <c r="AF153" i="24" s="1"/>
  <c r="AG153" i="24"/>
  <c r="AH153" i="24"/>
  <c r="AI153" i="24"/>
  <c r="AJ153" i="24"/>
  <c r="AK153" i="24"/>
  <c r="AE154" i="24"/>
  <c r="AF154" i="24" s="1"/>
  <c r="AG154" i="24"/>
  <c r="AH154" i="24"/>
  <c r="AI154" i="24"/>
  <c r="AJ154" i="24"/>
  <c r="AK154" i="24"/>
  <c r="AE155" i="24"/>
  <c r="AF155" i="24" s="1"/>
  <c r="AG155" i="24"/>
  <c r="AH155" i="24"/>
  <c r="AI155" i="24"/>
  <c r="AK155" i="24"/>
  <c r="AE156" i="24"/>
  <c r="AF156" i="24" s="1"/>
  <c r="AG156" i="24"/>
  <c r="AH156" i="24"/>
  <c r="AI156" i="24"/>
  <c r="AJ156" i="24"/>
  <c r="AK156" i="24"/>
  <c r="AE157" i="24"/>
  <c r="AF157" i="24" s="1"/>
  <c r="AG157" i="24"/>
  <c r="AH157" i="24"/>
  <c r="AI157" i="24"/>
  <c r="AJ157" i="24"/>
  <c r="AK157" i="24"/>
  <c r="AE158" i="24"/>
  <c r="AF158" i="24" s="1"/>
  <c r="AG158" i="24"/>
  <c r="AH158" i="24"/>
  <c r="AI158" i="24"/>
  <c r="AK158" i="24"/>
  <c r="AE159" i="24"/>
  <c r="AF159" i="24" s="1"/>
  <c r="AG159" i="24"/>
  <c r="AH159" i="24"/>
  <c r="AI159" i="24"/>
  <c r="AK159" i="24"/>
  <c r="AE160" i="24"/>
  <c r="AF160" i="24" s="1"/>
  <c r="AG160" i="24"/>
  <c r="AH160" i="24"/>
  <c r="AI160" i="24"/>
  <c r="AK160" i="24"/>
  <c r="AE161" i="24"/>
  <c r="AF161" i="24" s="1"/>
  <c r="AG161" i="24"/>
  <c r="AH161" i="24"/>
  <c r="AI161" i="24"/>
  <c r="AK161" i="24"/>
  <c r="AE162" i="24"/>
  <c r="AF162" i="24" s="1"/>
  <c r="AG162" i="24"/>
  <c r="AH162" i="24"/>
  <c r="AI162" i="24"/>
  <c r="AJ162" i="24"/>
  <c r="AK162" i="24"/>
  <c r="AE163" i="24"/>
  <c r="AF163" i="24" s="1"/>
  <c r="AG163" i="24"/>
  <c r="AH163" i="24"/>
  <c r="AI163" i="24"/>
  <c r="AK163" i="24"/>
  <c r="AE164" i="24"/>
  <c r="AF164" i="24" s="1"/>
  <c r="AG164" i="24"/>
  <c r="AH164" i="24"/>
  <c r="AI164" i="24"/>
  <c r="AK164" i="24"/>
  <c r="AE165" i="24"/>
  <c r="AF165" i="24" s="1"/>
  <c r="AG165" i="24"/>
  <c r="AH165" i="24"/>
  <c r="AI165" i="24"/>
  <c r="AK165" i="24"/>
  <c r="AE166" i="24"/>
  <c r="AF166" i="24" s="1"/>
  <c r="AG166" i="24"/>
  <c r="AH166" i="24"/>
  <c r="AI166" i="24"/>
  <c r="AK166" i="24"/>
  <c r="AE167" i="24"/>
  <c r="AF167" i="24" s="1"/>
  <c r="AG167" i="24"/>
  <c r="AH167" i="24"/>
  <c r="AI167" i="24"/>
  <c r="AJ167" i="24"/>
  <c r="AK167" i="24"/>
  <c r="AE168" i="24"/>
  <c r="AF168" i="24" s="1"/>
  <c r="AG168" i="24"/>
  <c r="AH168" i="24"/>
  <c r="AI168" i="24"/>
  <c r="AJ168" i="24"/>
  <c r="AK168" i="24"/>
  <c r="AE169" i="24"/>
  <c r="AF169" i="24" s="1"/>
  <c r="AG169" i="24"/>
  <c r="AH169" i="24"/>
  <c r="AI169" i="24"/>
  <c r="AJ169" i="24"/>
  <c r="AK169" i="24"/>
  <c r="AE170" i="24"/>
  <c r="AF170" i="24" s="1"/>
  <c r="AG170" i="24"/>
  <c r="AH170" i="24"/>
  <c r="AI170" i="24"/>
  <c r="AJ170" i="24"/>
  <c r="AK170" i="24"/>
  <c r="AE171" i="24"/>
  <c r="AF171" i="24" s="1"/>
  <c r="AG171" i="24"/>
  <c r="AH171" i="24"/>
  <c r="AI171" i="24"/>
  <c r="AJ171" i="24"/>
  <c r="AK171" i="24"/>
  <c r="AE172" i="24"/>
  <c r="AF172" i="24" s="1"/>
  <c r="AG172" i="24"/>
  <c r="AH172" i="24"/>
  <c r="AI172" i="24"/>
  <c r="AJ172" i="24"/>
  <c r="AK172" i="24"/>
  <c r="AE173" i="24"/>
  <c r="AF173" i="24" s="1"/>
  <c r="AG173" i="24"/>
  <c r="AH173" i="24"/>
  <c r="AI173" i="24"/>
  <c r="AJ173" i="24"/>
  <c r="AK173" i="24"/>
  <c r="AE174" i="24"/>
  <c r="AF174" i="24" s="1"/>
  <c r="AG174" i="24"/>
  <c r="AH174" i="24"/>
  <c r="AI174" i="24"/>
  <c r="AK174" i="24"/>
  <c r="AE175" i="24"/>
  <c r="AF175" i="24" s="1"/>
  <c r="AG175" i="24"/>
  <c r="AH175" i="24"/>
  <c r="AI175" i="24"/>
  <c r="AJ175" i="24"/>
  <c r="AK175" i="24"/>
  <c r="AE176" i="24"/>
  <c r="AF176" i="24" s="1"/>
  <c r="AG176" i="24"/>
  <c r="AH176" i="24"/>
  <c r="AI176" i="24"/>
  <c r="AK176" i="24"/>
  <c r="AE177" i="24"/>
  <c r="AF177" i="24" s="1"/>
  <c r="AG177" i="24"/>
  <c r="AH177" i="24"/>
  <c r="AI177" i="24"/>
  <c r="AJ177" i="24"/>
  <c r="AK177" i="24"/>
  <c r="AE178" i="24"/>
  <c r="AF178" i="24" s="1"/>
  <c r="AG178" i="24"/>
  <c r="AH178" i="24"/>
  <c r="AI178" i="24"/>
  <c r="AJ178" i="24"/>
  <c r="AK178" i="24"/>
  <c r="AE179" i="24"/>
  <c r="AF179" i="24" s="1"/>
  <c r="AG179" i="24"/>
  <c r="AH179" i="24"/>
  <c r="AI179" i="24"/>
  <c r="AJ179" i="24"/>
  <c r="AK179" i="24"/>
  <c r="AE180" i="24"/>
  <c r="AF180" i="24" s="1"/>
  <c r="AG180" i="24"/>
  <c r="AH180" i="24"/>
  <c r="AI180" i="24"/>
  <c r="AK180" i="24"/>
  <c r="AE181" i="24"/>
  <c r="AF181" i="24" s="1"/>
  <c r="AG181" i="24"/>
  <c r="AH181" i="24"/>
  <c r="AI181" i="24"/>
  <c r="AK181" i="24"/>
  <c r="AE182" i="24"/>
  <c r="AF182" i="24" s="1"/>
  <c r="AG182" i="24"/>
  <c r="AH182" i="24"/>
  <c r="AI182" i="24"/>
  <c r="AK182" i="24"/>
  <c r="AE183" i="24"/>
  <c r="AF183" i="24" s="1"/>
  <c r="AG183" i="24"/>
  <c r="AH183" i="24"/>
  <c r="AI183" i="24"/>
  <c r="AK183" i="24"/>
  <c r="AE184" i="24"/>
  <c r="AF184" i="24" s="1"/>
  <c r="AG184" i="24"/>
  <c r="AH184" i="24"/>
  <c r="AI184" i="24"/>
  <c r="AJ184" i="24"/>
  <c r="AK184" i="24"/>
  <c r="AE185" i="24"/>
  <c r="AF185" i="24" s="1"/>
  <c r="AG185" i="24"/>
  <c r="AH185" i="24"/>
  <c r="AI185" i="24"/>
  <c r="AK185" i="24"/>
  <c r="AE186" i="24"/>
  <c r="AF186" i="24" s="1"/>
  <c r="AG186" i="24"/>
  <c r="AH186" i="24"/>
  <c r="AI186" i="24"/>
  <c r="AK186" i="24"/>
  <c r="AE187" i="24"/>
  <c r="AF187" i="24" s="1"/>
  <c r="AG187" i="24"/>
  <c r="AH187" i="24"/>
  <c r="AI187" i="24"/>
  <c r="AJ187" i="24"/>
  <c r="AK187" i="24"/>
  <c r="AE188" i="24"/>
  <c r="AF188" i="24" s="1"/>
  <c r="AG188" i="24"/>
  <c r="AH188" i="24"/>
  <c r="AI188" i="24"/>
  <c r="AJ188" i="24"/>
  <c r="AK188" i="24"/>
  <c r="AE189" i="24"/>
  <c r="AF189" i="24" s="1"/>
  <c r="AG189" i="24"/>
  <c r="AH189" i="24"/>
  <c r="AI189" i="24"/>
  <c r="AK189" i="24"/>
  <c r="AE190" i="24"/>
  <c r="AF190" i="24" s="1"/>
  <c r="AG190" i="24"/>
  <c r="AH190" i="24"/>
  <c r="AI190" i="24"/>
  <c r="AJ190" i="24"/>
  <c r="AK190" i="24"/>
  <c r="AE191" i="24"/>
  <c r="AF191" i="24" s="1"/>
  <c r="AG191" i="24"/>
  <c r="AH191" i="24"/>
  <c r="AI191" i="24"/>
  <c r="AJ191" i="24"/>
  <c r="AK191" i="24"/>
  <c r="AE192" i="24"/>
  <c r="AF192" i="24" s="1"/>
  <c r="AG192" i="24"/>
  <c r="AH192" i="24"/>
  <c r="AI192" i="24"/>
  <c r="AJ192" i="24"/>
  <c r="AK192" i="24"/>
  <c r="AE193" i="24"/>
  <c r="AF193" i="24" s="1"/>
  <c r="AG193" i="24"/>
  <c r="AH193" i="24"/>
  <c r="AI193" i="24"/>
  <c r="AK193" i="24"/>
  <c r="AE194" i="24"/>
  <c r="AF194" i="24" s="1"/>
  <c r="AG194" i="24"/>
  <c r="AH194" i="24"/>
  <c r="AI194" i="24"/>
  <c r="AK194" i="24"/>
  <c r="AE195" i="24"/>
  <c r="AF195" i="24" s="1"/>
  <c r="AG195" i="24"/>
  <c r="AH195" i="24"/>
  <c r="AI195" i="24"/>
  <c r="AK195" i="24"/>
  <c r="AE196" i="24"/>
  <c r="AF196" i="24" s="1"/>
  <c r="AG196" i="24"/>
  <c r="AH196" i="24"/>
  <c r="AI196" i="24"/>
  <c r="AJ196" i="24"/>
  <c r="AK196" i="24"/>
  <c r="AE197" i="24"/>
  <c r="AF197" i="24" s="1"/>
  <c r="AG197" i="24"/>
  <c r="AH197" i="24"/>
  <c r="AI197" i="24"/>
  <c r="AJ197" i="24"/>
  <c r="AK197" i="24"/>
  <c r="AE198" i="24"/>
  <c r="AF198" i="24" s="1"/>
  <c r="AG198" i="24"/>
  <c r="AH198" i="24"/>
  <c r="AI198" i="24"/>
  <c r="AJ198" i="24"/>
  <c r="AK198" i="24"/>
  <c r="AE199" i="24"/>
  <c r="AF199" i="24" s="1"/>
  <c r="AG199" i="24"/>
  <c r="AH199" i="24"/>
  <c r="AI199" i="24"/>
  <c r="AJ199" i="24"/>
  <c r="AK199" i="24"/>
  <c r="AE200" i="24"/>
  <c r="AF200" i="24" s="1"/>
  <c r="AG200" i="24"/>
  <c r="AH200" i="24"/>
  <c r="AI200" i="24"/>
  <c r="AK200" i="24"/>
  <c r="AE201" i="24"/>
  <c r="AF201" i="24" s="1"/>
  <c r="AG201" i="24"/>
  <c r="AH201" i="24"/>
  <c r="AI201" i="24"/>
  <c r="AK201" i="24"/>
  <c r="AE202" i="24"/>
  <c r="AF202" i="24" s="1"/>
  <c r="AG202" i="24"/>
  <c r="AH202" i="24"/>
  <c r="AI202" i="24"/>
  <c r="AK202" i="24"/>
  <c r="AE203" i="24"/>
  <c r="AF203" i="24" s="1"/>
  <c r="AG203" i="24"/>
  <c r="AH203" i="24"/>
  <c r="AI203" i="24"/>
  <c r="AK203" i="24"/>
  <c r="AE204" i="24"/>
  <c r="AF204" i="24" s="1"/>
  <c r="AG204" i="24"/>
  <c r="AH204" i="24"/>
  <c r="AI204" i="24"/>
  <c r="AJ204" i="24"/>
  <c r="AK204" i="24"/>
  <c r="AE205" i="24"/>
  <c r="AF205" i="24" s="1"/>
  <c r="AG205" i="24"/>
  <c r="AH205" i="24"/>
  <c r="AI205" i="24"/>
  <c r="AJ205" i="24"/>
  <c r="AK205" i="24"/>
  <c r="AE206" i="24"/>
  <c r="AF206" i="24" s="1"/>
  <c r="AG206" i="24"/>
  <c r="AH206" i="24"/>
  <c r="AI206" i="24"/>
  <c r="AK206" i="24"/>
  <c r="AE207" i="24"/>
  <c r="AF207" i="24" s="1"/>
  <c r="AG207" i="24"/>
  <c r="AH207" i="24"/>
  <c r="AI207" i="24"/>
  <c r="AJ207" i="24"/>
  <c r="AK207" i="24"/>
  <c r="AE208" i="24"/>
  <c r="AF208" i="24" s="1"/>
  <c r="AG208" i="24"/>
  <c r="AH208" i="24"/>
  <c r="AI208" i="24"/>
  <c r="AK208" i="24"/>
  <c r="AE209" i="24"/>
  <c r="AF209" i="24" s="1"/>
  <c r="AG209" i="24"/>
  <c r="AH209" i="24"/>
  <c r="AI209" i="24"/>
  <c r="AJ209" i="24"/>
  <c r="AK209" i="24"/>
  <c r="AE210" i="24"/>
  <c r="AF210" i="24" s="1"/>
  <c r="AG210" i="24"/>
  <c r="AH210" i="24"/>
  <c r="AI210" i="24"/>
  <c r="AJ210" i="24"/>
  <c r="AK210" i="24"/>
  <c r="AE211" i="24"/>
  <c r="AF211" i="24" s="1"/>
  <c r="AG211" i="24"/>
  <c r="AH211" i="24"/>
  <c r="AI211" i="24"/>
  <c r="AJ211" i="24"/>
  <c r="AK211" i="24"/>
  <c r="AE212" i="24"/>
  <c r="AF212" i="24" s="1"/>
  <c r="AG212" i="24"/>
  <c r="AH212" i="24"/>
  <c r="AI212" i="24"/>
  <c r="AJ212" i="24"/>
  <c r="AK212" i="24"/>
  <c r="AE213" i="24"/>
  <c r="AF213" i="24" s="1"/>
  <c r="AG213" i="24"/>
  <c r="AH213" i="24"/>
  <c r="AI213" i="24"/>
  <c r="AK213" i="24"/>
  <c r="AE214" i="24"/>
  <c r="AF214" i="24" s="1"/>
  <c r="AG214" i="24"/>
  <c r="AH214" i="24"/>
  <c r="AI214" i="24"/>
  <c r="AK214" i="24"/>
  <c r="AE215" i="24"/>
  <c r="AF215" i="24" s="1"/>
  <c r="AG215" i="24"/>
  <c r="AH215" i="24"/>
  <c r="AI215" i="24"/>
  <c r="AJ215" i="24"/>
  <c r="AK215" i="24"/>
  <c r="AE216" i="24"/>
  <c r="AF216" i="24" s="1"/>
  <c r="AG216" i="24"/>
  <c r="AH216" i="24"/>
  <c r="AI216" i="24"/>
  <c r="AJ216" i="24"/>
  <c r="AK216" i="24"/>
  <c r="AE217" i="24"/>
  <c r="AF217" i="24" s="1"/>
  <c r="AG217" i="24"/>
  <c r="AH217" i="24"/>
  <c r="AI217" i="24"/>
  <c r="AJ217" i="24"/>
  <c r="AK217" i="24"/>
  <c r="AE218" i="24"/>
  <c r="AF218" i="24" s="1"/>
  <c r="AG218" i="24"/>
  <c r="AH218" i="24"/>
  <c r="AI218" i="24"/>
  <c r="AK218" i="24"/>
  <c r="AE219" i="24"/>
  <c r="AF219" i="24" s="1"/>
  <c r="AG219" i="24"/>
  <c r="AH219" i="24"/>
  <c r="AI219" i="24"/>
  <c r="AK219" i="24"/>
  <c r="AE220" i="24"/>
  <c r="AF220" i="24" s="1"/>
  <c r="AG220" i="24"/>
  <c r="AH220" i="24"/>
  <c r="AI220" i="24"/>
  <c r="AK220" i="24"/>
  <c r="AE221" i="24"/>
  <c r="AF221" i="24" s="1"/>
  <c r="AG221" i="24"/>
  <c r="AH221" i="24"/>
  <c r="AI221" i="24"/>
  <c r="AK221" i="24"/>
  <c r="AE222" i="24"/>
  <c r="AF222" i="24" s="1"/>
  <c r="AG222" i="24"/>
  <c r="AH222" i="24"/>
  <c r="AI222" i="24"/>
  <c r="AJ222" i="24"/>
  <c r="AK222" i="24"/>
  <c r="AE223" i="24"/>
  <c r="AF223" i="24" s="1"/>
  <c r="AG223" i="24"/>
  <c r="AH223" i="24"/>
  <c r="AI223" i="24"/>
  <c r="AK223" i="24"/>
  <c r="AE224" i="24"/>
  <c r="AF224" i="24" s="1"/>
  <c r="AG224" i="24"/>
  <c r="AH224" i="24"/>
  <c r="AI224" i="24"/>
  <c r="AK224" i="24"/>
  <c r="AE225" i="24"/>
  <c r="AF225" i="24" s="1"/>
  <c r="AG225" i="24"/>
  <c r="AH225" i="24"/>
  <c r="AI225" i="24"/>
  <c r="AJ225" i="24"/>
  <c r="AK225" i="24"/>
  <c r="AE226" i="24"/>
  <c r="AF226" i="24" s="1"/>
  <c r="AG226" i="24"/>
  <c r="AH226" i="24"/>
  <c r="AI226" i="24"/>
  <c r="AJ226" i="24"/>
  <c r="AK226" i="24"/>
  <c r="AE227" i="24"/>
  <c r="AF227" i="24" s="1"/>
  <c r="AG227" i="24"/>
  <c r="AH227" i="24"/>
  <c r="AI227" i="24"/>
  <c r="AJ227" i="24"/>
  <c r="AK227" i="24"/>
  <c r="AE228" i="24"/>
  <c r="AF228" i="24" s="1"/>
  <c r="AG228" i="24"/>
  <c r="AH228" i="24"/>
  <c r="AI228" i="24"/>
  <c r="AK228" i="24"/>
  <c r="AE229" i="24"/>
  <c r="AF229" i="24" s="1"/>
  <c r="AG229" i="24"/>
  <c r="AH229" i="24"/>
  <c r="AI229" i="24"/>
  <c r="AJ229" i="24"/>
  <c r="AK229" i="24"/>
  <c r="AE230" i="24"/>
  <c r="AF230" i="24" s="1"/>
  <c r="AG230" i="24"/>
  <c r="AH230" i="24"/>
  <c r="AI230" i="24"/>
  <c r="AJ230" i="24"/>
  <c r="AK230" i="24"/>
  <c r="AE231" i="24"/>
  <c r="AF231" i="24" s="1"/>
  <c r="AG231" i="24"/>
  <c r="AH231" i="24"/>
  <c r="AI231" i="24"/>
  <c r="AJ231" i="24"/>
  <c r="AK231" i="24"/>
  <c r="AE232" i="24"/>
  <c r="AF232" i="24" s="1"/>
  <c r="AG232" i="24"/>
  <c r="AH232" i="24"/>
  <c r="AI232" i="24"/>
  <c r="AJ232" i="24"/>
  <c r="AK232" i="24"/>
  <c r="AE233" i="24"/>
  <c r="AF233" i="24" s="1"/>
  <c r="AG233" i="24"/>
  <c r="AH233" i="24"/>
  <c r="AI233" i="24"/>
  <c r="AJ233" i="24"/>
  <c r="AK233" i="24"/>
  <c r="AE234" i="24"/>
  <c r="AF234" i="24" s="1"/>
  <c r="AG234" i="24"/>
  <c r="AH234" i="24"/>
  <c r="AI234" i="24"/>
  <c r="AJ234" i="24"/>
  <c r="AK234" i="24"/>
  <c r="AE235" i="24"/>
  <c r="AF235" i="24" s="1"/>
  <c r="AG235" i="24"/>
  <c r="AH235" i="24"/>
  <c r="AI235" i="24"/>
  <c r="AJ235" i="24"/>
  <c r="AK235" i="24"/>
  <c r="AE236" i="24"/>
  <c r="AF236" i="24" s="1"/>
  <c r="AG236" i="24"/>
  <c r="AH236" i="24"/>
  <c r="AI236" i="24"/>
  <c r="AK236" i="24"/>
  <c r="AE237" i="24"/>
  <c r="AF237" i="24" s="1"/>
  <c r="AG237" i="24"/>
  <c r="AH237" i="24"/>
  <c r="AI237" i="24"/>
  <c r="AK237" i="24"/>
  <c r="AE238" i="24"/>
  <c r="AF238" i="24" s="1"/>
  <c r="AG238" i="24"/>
  <c r="AH238" i="24"/>
  <c r="AI238" i="24"/>
  <c r="AJ238" i="24"/>
  <c r="AK238" i="24"/>
  <c r="AE239" i="24"/>
  <c r="AF239" i="24" s="1"/>
  <c r="AG239" i="24"/>
  <c r="AH239" i="24"/>
  <c r="AI239" i="24"/>
  <c r="AK239" i="24"/>
  <c r="AE240" i="24"/>
  <c r="AF240" i="24" s="1"/>
  <c r="AG240" i="24"/>
  <c r="AH240" i="24"/>
  <c r="AI240" i="24"/>
  <c r="AJ240" i="24"/>
  <c r="AK240" i="24"/>
  <c r="AE241" i="24"/>
  <c r="AF241" i="24" s="1"/>
  <c r="AG241" i="24"/>
  <c r="AH241" i="24"/>
  <c r="AI241" i="24"/>
  <c r="AJ241" i="24"/>
  <c r="AK241" i="24"/>
  <c r="AE242" i="24"/>
  <c r="AF242" i="24" s="1"/>
  <c r="AG242" i="24"/>
  <c r="AH242" i="24"/>
  <c r="AI242" i="24"/>
  <c r="AJ242" i="24"/>
  <c r="AK242" i="24"/>
  <c r="AE243" i="24"/>
  <c r="AF243" i="24" s="1"/>
  <c r="AG243" i="24"/>
  <c r="AH243" i="24"/>
  <c r="AI243" i="24"/>
  <c r="AJ243" i="24"/>
  <c r="AK243" i="24"/>
  <c r="AE244" i="24"/>
  <c r="AF244" i="24" s="1"/>
  <c r="AG244" i="24"/>
  <c r="AH244" i="24"/>
  <c r="AI244" i="24"/>
  <c r="AK244" i="24"/>
  <c r="AE245" i="24"/>
  <c r="AF245" i="24" s="1"/>
  <c r="AG245" i="24"/>
  <c r="AH245" i="24"/>
  <c r="AI245" i="24"/>
  <c r="AJ245" i="24"/>
  <c r="AK245" i="24"/>
  <c r="AE246" i="24"/>
  <c r="AF246" i="24" s="1"/>
  <c r="AG246" i="24"/>
  <c r="AH246" i="24"/>
  <c r="AI246" i="24"/>
  <c r="AJ246" i="24"/>
  <c r="AK246" i="24"/>
  <c r="AE247" i="24"/>
  <c r="AF247" i="24" s="1"/>
  <c r="AG247" i="24"/>
  <c r="AH247" i="24"/>
  <c r="AI247" i="24"/>
  <c r="AJ247" i="24"/>
  <c r="AK247" i="24"/>
  <c r="AE248" i="24"/>
  <c r="AF248" i="24" s="1"/>
  <c r="AG248" i="24"/>
  <c r="AH248" i="24"/>
  <c r="AI248" i="24"/>
  <c r="AK248" i="24"/>
  <c r="AE249" i="24"/>
  <c r="AF249" i="24" s="1"/>
  <c r="AG249" i="24"/>
  <c r="AH249" i="24"/>
  <c r="AI249" i="24"/>
  <c r="AJ249" i="24"/>
  <c r="AK249" i="24"/>
  <c r="AE250" i="24"/>
  <c r="AF250" i="24" s="1"/>
  <c r="AG250" i="24"/>
  <c r="AH250" i="24"/>
  <c r="AI250" i="24"/>
  <c r="AK250" i="24"/>
  <c r="AE251" i="24"/>
  <c r="AF251" i="24" s="1"/>
  <c r="AG251" i="24"/>
  <c r="AH251" i="24"/>
  <c r="AI251" i="24"/>
  <c r="AJ251" i="24"/>
  <c r="AK251" i="24"/>
  <c r="AE252" i="24"/>
  <c r="AF252" i="24" s="1"/>
  <c r="AG252" i="24"/>
  <c r="AH252" i="24"/>
  <c r="AI252" i="24"/>
  <c r="AK252" i="24"/>
  <c r="AE253" i="24"/>
  <c r="AF253" i="24" s="1"/>
  <c r="AG253" i="24"/>
  <c r="AH253" i="24"/>
  <c r="AI253" i="24"/>
  <c r="AK253" i="24"/>
  <c r="AE254" i="24"/>
  <c r="AF254" i="24" s="1"/>
  <c r="AG254" i="24"/>
  <c r="AH254" i="24"/>
  <c r="AI254" i="24"/>
  <c r="AJ254" i="24"/>
  <c r="AK254" i="24"/>
  <c r="AE255" i="24"/>
  <c r="AF255" i="24" s="1"/>
  <c r="AG255" i="24"/>
  <c r="AH255" i="24"/>
  <c r="AI255" i="24"/>
  <c r="AJ255" i="24"/>
  <c r="AK255" i="24"/>
  <c r="AE256" i="24"/>
  <c r="AF256" i="24" s="1"/>
  <c r="AG256" i="24"/>
  <c r="AH256" i="24"/>
  <c r="AI256" i="24"/>
  <c r="AJ256" i="24"/>
  <c r="AK256" i="24"/>
  <c r="AE257" i="24"/>
  <c r="AF257" i="24" s="1"/>
  <c r="AG257" i="24"/>
  <c r="AH257" i="24"/>
  <c r="AI257" i="24"/>
  <c r="AJ257" i="24"/>
  <c r="AK257" i="24"/>
  <c r="AE258" i="24"/>
  <c r="AF258" i="24" s="1"/>
  <c r="AG258" i="24"/>
  <c r="AH258" i="24"/>
  <c r="AI258" i="24"/>
  <c r="AJ258" i="24"/>
  <c r="AK258" i="24"/>
  <c r="AE259" i="24"/>
  <c r="AF259" i="24" s="1"/>
  <c r="AG259" i="24"/>
  <c r="AH259" i="24"/>
  <c r="AI259" i="24"/>
  <c r="AJ259" i="24"/>
  <c r="AK259" i="24"/>
  <c r="AE260" i="24"/>
  <c r="AF260" i="24" s="1"/>
  <c r="AG260" i="24"/>
  <c r="AH260" i="24"/>
  <c r="AI260" i="24"/>
  <c r="AJ260" i="24"/>
  <c r="AK260" i="24"/>
  <c r="AE261" i="24"/>
  <c r="AF261" i="24" s="1"/>
  <c r="AG261" i="24"/>
  <c r="AH261" i="24"/>
  <c r="AI261" i="24"/>
  <c r="AJ261" i="24"/>
  <c r="AK261" i="24"/>
  <c r="AE262" i="24"/>
  <c r="AF262" i="24" s="1"/>
  <c r="AG262" i="24"/>
  <c r="AH262" i="24"/>
  <c r="AI262" i="24"/>
  <c r="AJ262" i="24"/>
  <c r="AK262" i="24"/>
  <c r="AE263" i="24"/>
  <c r="AF263" i="24" s="1"/>
  <c r="AG263" i="24"/>
  <c r="AH263" i="24"/>
  <c r="AI263" i="24"/>
  <c r="AJ263" i="24"/>
  <c r="AK263" i="24"/>
  <c r="AE264" i="24"/>
  <c r="AF264" i="24" s="1"/>
  <c r="AG264" i="24"/>
  <c r="AH264" i="24"/>
  <c r="AI264" i="24"/>
  <c r="AJ264" i="24"/>
  <c r="AK264" i="24"/>
  <c r="AE265" i="24"/>
  <c r="AF265" i="24" s="1"/>
  <c r="AG265" i="24"/>
  <c r="AH265" i="24"/>
  <c r="AI265" i="24"/>
  <c r="AJ265" i="24"/>
  <c r="AK265" i="24"/>
  <c r="AE266" i="24"/>
  <c r="AF266" i="24" s="1"/>
  <c r="AG266" i="24"/>
  <c r="AH266" i="24"/>
  <c r="AI266" i="24"/>
  <c r="AJ266" i="24"/>
  <c r="AK266" i="24"/>
  <c r="AE267" i="24"/>
  <c r="AF267" i="24" s="1"/>
  <c r="AG267" i="24"/>
  <c r="AH267" i="24"/>
  <c r="AI267" i="24"/>
  <c r="AJ267" i="24"/>
  <c r="AK267" i="24"/>
  <c r="AE268" i="24"/>
  <c r="AF268" i="24" s="1"/>
  <c r="AG268" i="24"/>
  <c r="AH268" i="24"/>
  <c r="AI268" i="24"/>
  <c r="AJ268" i="24"/>
  <c r="AK268" i="24"/>
  <c r="AE269" i="24"/>
  <c r="AF269" i="24" s="1"/>
  <c r="AG269" i="24"/>
  <c r="AH269" i="24"/>
  <c r="AI269" i="24"/>
  <c r="AJ269" i="24"/>
  <c r="AK269" i="24"/>
  <c r="AE270" i="24"/>
  <c r="AF270" i="24" s="1"/>
  <c r="AG270" i="24"/>
  <c r="AH270" i="24"/>
  <c r="AI270" i="24"/>
  <c r="AJ270" i="24"/>
  <c r="AK270" i="24"/>
  <c r="AE271" i="24"/>
  <c r="AF271" i="24" s="1"/>
  <c r="AG271" i="24"/>
  <c r="AH271" i="24"/>
  <c r="AI271" i="24"/>
  <c r="AK271" i="24"/>
  <c r="AE272" i="24"/>
  <c r="AF272" i="24" s="1"/>
  <c r="AG272" i="24"/>
  <c r="AH272" i="24"/>
  <c r="AI272" i="24"/>
  <c r="AK272" i="24"/>
  <c r="AE273" i="24"/>
  <c r="AF273" i="24" s="1"/>
  <c r="AG273" i="24"/>
  <c r="AH273" i="24"/>
  <c r="AI273" i="24"/>
  <c r="AJ273" i="24"/>
  <c r="AK273" i="24"/>
  <c r="AE274" i="24"/>
  <c r="AF274" i="24" s="1"/>
  <c r="AG274" i="24"/>
  <c r="AH274" i="24"/>
  <c r="AI274" i="24"/>
  <c r="AJ274" i="24"/>
  <c r="AK274" i="24"/>
  <c r="AE275" i="24"/>
  <c r="AF275" i="24" s="1"/>
  <c r="AG275" i="24"/>
  <c r="AH275" i="24"/>
  <c r="AI275" i="24"/>
  <c r="AJ275" i="24"/>
  <c r="AK275" i="24"/>
  <c r="AE276" i="24"/>
  <c r="AF276" i="24" s="1"/>
  <c r="AG276" i="24"/>
  <c r="AH276" i="24"/>
  <c r="AI276" i="24"/>
  <c r="AK276" i="24"/>
  <c r="AE277" i="24"/>
  <c r="AF277" i="24" s="1"/>
  <c r="AG277" i="24"/>
  <c r="AH277" i="24"/>
  <c r="AI277" i="24"/>
  <c r="AJ277" i="24"/>
  <c r="AK277" i="24"/>
  <c r="AE278" i="24"/>
  <c r="AF278" i="24" s="1"/>
  <c r="AG278" i="24"/>
  <c r="AH278" i="24"/>
  <c r="AI278" i="24"/>
  <c r="AJ278" i="24"/>
  <c r="AK278" i="24"/>
  <c r="AE279" i="24"/>
  <c r="AF279" i="24" s="1"/>
  <c r="AG279" i="24"/>
  <c r="AH279" i="24"/>
  <c r="AI279" i="24"/>
  <c r="AJ279" i="24"/>
  <c r="AK279" i="24"/>
  <c r="AE280" i="24"/>
  <c r="AF280" i="24" s="1"/>
  <c r="AG280" i="24"/>
  <c r="AH280" i="24"/>
  <c r="AI280" i="24"/>
  <c r="AJ280" i="24"/>
  <c r="AK280" i="24"/>
  <c r="AE281" i="24"/>
  <c r="AF281" i="24" s="1"/>
  <c r="AG281" i="24"/>
  <c r="AH281" i="24"/>
  <c r="AI281" i="24"/>
  <c r="AK281" i="24"/>
  <c r="AE282" i="24"/>
  <c r="AF282" i="24" s="1"/>
  <c r="AG282" i="24"/>
  <c r="AH282" i="24"/>
  <c r="AI282" i="24"/>
  <c r="AJ282" i="24"/>
  <c r="AK282" i="24"/>
  <c r="AE283" i="24"/>
  <c r="AF283" i="24" s="1"/>
  <c r="AG283" i="24"/>
  <c r="AH283" i="24"/>
  <c r="AI283" i="24"/>
  <c r="AJ283" i="24"/>
  <c r="AK283" i="24"/>
  <c r="AE284" i="24"/>
  <c r="AF284" i="24" s="1"/>
  <c r="AG284" i="24"/>
  <c r="AH284" i="24"/>
  <c r="AI284" i="24"/>
  <c r="AJ284" i="24"/>
  <c r="AK284" i="24"/>
  <c r="AE285" i="24"/>
  <c r="AF285" i="24" s="1"/>
  <c r="AG285" i="24"/>
  <c r="AH285" i="24"/>
  <c r="AI285" i="24"/>
  <c r="AJ285" i="24"/>
  <c r="AK285" i="24"/>
  <c r="AE286" i="24"/>
  <c r="AF286" i="24" s="1"/>
  <c r="AG286" i="24"/>
  <c r="AH286" i="24"/>
  <c r="AI286" i="24"/>
  <c r="AJ286" i="24"/>
  <c r="AK286" i="24"/>
  <c r="AE287" i="24"/>
  <c r="AF287" i="24" s="1"/>
  <c r="AG287" i="24"/>
  <c r="AH287" i="24"/>
  <c r="AI287" i="24"/>
  <c r="AJ287" i="24"/>
  <c r="AK287" i="24"/>
  <c r="AE288" i="24"/>
  <c r="AF288" i="24" s="1"/>
  <c r="AG288" i="24"/>
  <c r="AH288" i="24"/>
  <c r="AI288" i="24"/>
  <c r="AJ288" i="24"/>
  <c r="AK288" i="24"/>
  <c r="AE289" i="24"/>
  <c r="AF289" i="24" s="1"/>
  <c r="AG289" i="24"/>
  <c r="AH289" i="24"/>
  <c r="AI289" i="24"/>
  <c r="AJ289" i="24"/>
  <c r="AK289" i="24"/>
  <c r="AE290" i="24"/>
  <c r="AF290" i="24" s="1"/>
  <c r="AG290" i="24"/>
  <c r="AH290" i="24"/>
  <c r="AI290" i="24"/>
  <c r="AJ290" i="24"/>
  <c r="AK290" i="24"/>
  <c r="AE291" i="24"/>
  <c r="AF291" i="24" s="1"/>
  <c r="AG291" i="24"/>
  <c r="AH291" i="24"/>
  <c r="AI291" i="24"/>
  <c r="AJ291" i="24"/>
  <c r="AK291" i="24"/>
  <c r="AE292" i="24"/>
  <c r="AF292" i="24" s="1"/>
  <c r="AG292" i="24"/>
  <c r="AH292" i="24"/>
  <c r="AI292" i="24"/>
  <c r="AJ292" i="24"/>
  <c r="AK292" i="24"/>
  <c r="AE293" i="24"/>
  <c r="AF293" i="24" s="1"/>
  <c r="AG293" i="24"/>
  <c r="AH293" i="24"/>
  <c r="AI293" i="24"/>
  <c r="AJ293" i="24"/>
  <c r="AK293" i="24"/>
  <c r="AE294" i="24"/>
  <c r="AF294" i="24" s="1"/>
  <c r="AG294" i="24"/>
  <c r="AH294" i="24"/>
  <c r="AI294" i="24"/>
  <c r="AJ294" i="24"/>
  <c r="AK294" i="24"/>
  <c r="AE295" i="24"/>
  <c r="AF295" i="24" s="1"/>
  <c r="AG295" i="24"/>
  <c r="AH295" i="24"/>
  <c r="AI295" i="24"/>
  <c r="AJ295" i="24"/>
  <c r="AK295" i="24"/>
  <c r="AE296" i="24"/>
  <c r="AF296" i="24" s="1"/>
  <c r="AG296" i="24"/>
  <c r="AH296" i="24"/>
  <c r="AI296" i="24"/>
  <c r="AJ296" i="24"/>
  <c r="AK296" i="24"/>
  <c r="AE297" i="24"/>
  <c r="AF297" i="24" s="1"/>
  <c r="AG297" i="24"/>
  <c r="AH297" i="24"/>
  <c r="AI297" i="24"/>
  <c r="AK297" i="24"/>
  <c r="AE298" i="24"/>
  <c r="AF298" i="24" s="1"/>
  <c r="AG298" i="24"/>
  <c r="AH298" i="24"/>
  <c r="AI298" i="24"/>
  <c r="AK298" i="24"/>
  <c r="AE299" i="24"/>
  <c r="AF299" i="24" s="1"/>
  <c r="AG299" i="24"/>
  <c r="AH299" i="24"/>
  <c r="AI299" i="24"/>
  <c r="AK299" i="24"/>
  <c r="AE300" i="24"/>
  <c r="AF300" i="24" s="1"/>
  <c r="AG300" i="24"/>
  <c r="AH300" i="24"/>
  <c r="AI300" i="24"/>
  <c r="AJ300" i="24"/>
  <c r="AK300" i="24"/>
  <c r="AE301" i="24"/>
  <c r="AF301" i="24" s="1"/>
  <c r="AG301" i="24"/>
  <c r="AH301" i="24"/>
  <c r="AI301" i="24"/>
  <c r="AJ301" i="24"/>
  <c r="AK301" i="24"/>
  <c r="AE302" i="24"/>
  <c r="AF302" i="24" s="1"/>
  <c r="AG302" i="24"/>
  <c r="AH302" i="24"/>
  <c r="AI302" i="24"/>
  <c r="AJ302" i="24"/>
  <c r="AK302" i="24"/>
  <c r="AE303" i="24"/>
  <c r="AF303" i="24" s="1"/>
  <c r="AG303" i="24"/>
  <c r="AH303" i="24"/>
  <c r="AI303" i="24"/>
  <c r="AK303" i="24"/>
  <c r="AE304" i="24"/>
  <c r="AF304" i="24" s="1"/>
  <c r="AG304" i="24"/>
  <c r="AH304" i="24"/>
  <c r="AI304" i="24"/>
  <c r="AJ304" i="24"/>
  <c r="AK304" i="24"/>
  <c r="AE305" i="24"/>
  <c r="AF305" i="24" s="1"/>
  <c r="AG305" i="24"/>
  <c r="AH305" i="24"/>
  <c r="AI305" i="24"/>
  <c r="AJ305" i="24"/>
  <c r="AK305" i="24"/>
  <c r="AE306" i="24"/>
  <c r="AF306" i="24" s="1"/>
  <c r="AG306" i="24"/>
  <c r="AH306" i="24"/>
  <c r="AI306" i="24"/>
  <c r="AK306" i="24"/>
  <c r="AE307" i="24"/>
  <c r="AF307" i="24" s="1"/>
  <c r="AG307" i="24"/>
  <c r="AH307" i="24"/>
  <c r="AI307" i="24"/>
  <c r="AJ307" i="24"/>
  <c r="AK307" i="24"/>
  <c r="AE308" i="24"/>
  <c r="AF308" i="24" s="1"/>
  <c r="AG308" i="24"/>
  <c r="AH308" i="24"/>
  <c r="AI308" i="24"/>
  <c r="AJ308" i="24"/>
  <c r="AK308" i="24"/>
  <c r="AE309" i="24"/>
  <c r="AF309" i="24" s="1"/>
  <c r="AG309" i="24"/>
  <c r="AH309" i="24"/>
  <c r="AI309" i="24"/>
  <c r="AJ309" i="24"/>
  <c r="AK309" i="24"/>
  <c r="AE310" i="24"/>
  <c r="AF310" i="24" s="1"/>
  <c r="AG310" i="24"/>
  <c r="AH310" i="24"/>
  <c r="AI310" i="24"/>
  <c r="AK310" i="24"/>
  <c r="AE311" i="24"/>
  <c r="AF311" i="24" s="1"/>
  <c r="AG311" i="24"/>
  <c r="AH311" i="24"/>
  <c r="AI311" i="24"/>
  <c r="AK311" i="24"/>
  <c r="AE312" i="24"/>
  <c r="AF312" i="24" s="1"/>
  <c r="AG312" i="24"/>
  <c r="AH312" i="24"/>
  <c r="AI312" i="24"/>
  <c r="AJ312" i="24"/>
  <c r="AK312" i="24"/>
  <c r="AE313" i="24"/>
  <c r="AF313" i="24" s="1"/>
  <c r="AG313" i="24"/>
  <c r="AH313" i="24"/>
  <c r="AI313" i="24"/>
  <c r="AK313" i="24"/>
  <c r="AE314" i="24"/>
  <c r="AF314" i="24" s="1"/>
  <c r="AG314" i="24"/>
  <c r="AH314" i="24"/>
  <c r="AI314" i="24"/>
  <c r="AJ314" i="24"/>
  <c r="AK314" i="24"/>
  <c r="AE315" i="24"/>
  <c r="AF315" i="24" s="1"/>
  <c r="AG315" i="24"/>
  <c r="AH315" i="24"/>
  <c r="AI315" i="24"/>
  <c r="AJ315" i="24"/>
  <c r="AK315" i="24"/>
  <c r="AE316" i="24"/>
  <c r="AF316" i="24" s="1"/>
  <c r="AG316" i="24"/>
  <c r="AH316" i="24"/>
  <c r="AI316" i="24"/>
  <c r="AJ316" i="24"/>
  <c r="AK316" i="24"/>
  <c r="AE317" i="24"/>
  <c r="AF317" i="24" s="1"/>
  <c r="AG317" i="24"/>
  <c r="AH317" i="24"/>
  <c r="AI317" i="24"/>
  <c r="AJ317" i="24"/>
  <c r="AK317" i="24"/>
  <c r="AE318" i="24"/>
  <c r="AF318" i="24" s="1"/>
  <c r="AG318" i="24"/>
  <c r="AH318" i="24"/>
  <c r="AI318" i="24"/>
  <c r="AJ318" i="24"/>
  <c r="AK318" i="24"/>
  <c r="AE319" i="24"/>
  <c r="AF319" i="24" s="1"/>
  <c r="AG319" i="24"/>
  <c r="AH319" i="24"/>
  <c r="AI319" i="24"/>
  <c r="AJ319" i="24"/>
  <c r="AK319" i="24"/>
  <c r="AE320" i="24"/>
  <c r="AF320" i="24" s="1"/>
  <c r="AG320" i="24"/>
  <c r="AH320" i="24"/>
  <c r="AI320" i="24"/>
  <c r="AJ320" i="24"/>
  <c r="AK320" i="24"/>
  <c r="AE321" i="24"/>
  <c r="AF321" i="24" s="1"/>
  <c r="AG321" i="24"/>
  <c r="AH321" i="24"/>
  <c r="AI321" i="24"/>
  <c r="AJ321" i="24"/>
  <c r="AK321" i="24"/>
  <c r="AE322" i="24"/>
  <c r="AF322" i="24" s="1"/>
  <c r="AG322" i="24"/>
  <c r="AH322" i="24"/>
  <c r="AI322" i="24"/>
  <c r="AJ322" i="24"/>
  <c r="AK322" i="24"/>
  <c r="AE323" i="24"/>
  <c r="AF323" i="24" s="1"/>
  <c r="AG323" i="24"/>
  <c r="AH323" i="24"/>
  <c r="AI323" i="24"/>
  <c r="AJ323" i="24"/>
  <c r="AK323" i="24"/>
  <c r="AE324" i="24"/>
  <c r="AF324" i="24" s="1"/>
  <c r="AG324" i="24"/>
  <c r="AH324" i="24"/>
  <c r="AI324" i="24"/>
  <c r="AJ324" i="24"/>
  <c r="AK324" i="24"/>
  <c r="AE325" i="24"/>
  <c r="AF325" i="24" s="1"/>
  <c r="AG325" i="24"/>
  <c r="AH325" i="24"/>
  <c r="AI325" i="24"/>
  <c r="AK325" i="24"/>
  <c r="AE326" i="24"/>
  <c r="AF326" i="24" s="1"/>
  <c r="AG326" i="24"/>
  <c r="AH326" i="24"/>
  <c r="AI326" i="24"/>
  <c r="AK326" i="24"/>
  <c r="AE327" i="24"/>
  <c r="AF327" i="24" s="1"/>
  <c r="AG327" i="24"/>
  <c r="AH327" i="24"/>
  <c r="AI327" i="24"/>
  <c r="AJ327" i="24"/>
  <c r="AK327" i="24"/>
  <c r="AE328" i="24"/>
  <c r="AF328" i="24" s="1"/>
  <c r="AG328" i="24"/>
  <c r="AH328" i="24"/>
  <c r="AI328" i="24"/>
  <c r="AK328" i="24"/>
  <c r="AE329" i="24"/>
  <c r="AF329" i="24" s="1"/>
  <c r="AG329" i="24"/>
  <c r="AH329" i="24"/>
  <c r="AI329" i="24"/>
  <c r="AJ329" i="24"/>
  <c r="AK329" i="24"/>
  <c r="AE330" i="24"/>
  <c r="AF330" i="24" s="1"/>
  <c r="AG330" i="24"/>
  <c r="AH330" i="24"/>
  <c r="AI330" i="24"/>
  <c r="AJ330" i="24"/>
  <c r="AK330" i="24"/>
  <c r="AE331" i="24"/>
  <c r="AF331" i="24" s="1"/>
  <c r="AG331" i="24"/>
  <c r="AH331" i="24"/>
  <c r="AI331" i="24"/>
  <c r="AJ331" i="24"/>
  <c r="AK331" i="24"/>
  <c r="AE332" i="24"/>
  <c r="AF332" i="24" s="1"/>
  <c r="AG332" i="24"/>
  <c r="AH332" i="24"/>
  <c r="AI332" i="24"/>
  <c r="AJ332" i="24"/>
  <c r="AK332" i="24"/>
  <c r="AE333" i="24"/>
  <c r="AF333" i="24" s="1"/>
  <c r="AG333" i="24"/>
  <c r="AH333" i="24"/>
  <c r="AI333" i="24"/>
  <c r="AK333" i="24"/>
  <c r="AE334" i="24"/>
  <c r="AF334" i="24" s="1"/>
  <c r="AG334" i="24"/>
  <c r="AH334" i="24"/>
  <c r="AI334" i="24"/>
  <c r="AK334" i="24"/>
  <c r="AE335" i="24"/>
  <c r="AF335" i="24" s="1"/>
  <c r="AG335" i="24"/>
  <c r="AH335" i="24"/>
  <c r="AI335" i="24"/>
  <c r="AJ335" i="24"/>
  <c r="AK335" i="24"/>
  <c r="AE336" i="24"/>
  <c r="AF336" i="24" s="1"/>
  <c r="AG336" i="24"/>
  <c r="AH336" i="24"/>
  <c r="AI336" i="24"/>
  <c r="AJ336" i="24"/>
  <c r="AK336" i="24"/>
  <c r="AE337" i="24"/>
  <c r="AF337" i="24" s="1"/>
  <c r="AG337" i="24"/>
  <c r="AH337" i="24"/>
  <c r="AI337" i="24"/>
  <c r="AJ337" i="24"/>
  <c r="AK337" i="24"/>
  <c r="AE338" i="24"/>
  <c r="AF338" i="24" s="1"/>
  <c r="AG338" i="24"/>
  <c r="AH338" i="24"/>
  <c r="AI338" i="24"/>
  <c r="AJ338" i="24"/>
  <c r="AK338" i="24"/>
  <c r="AE339" i="24"/>
  <c r="AF339" i="24" s="1"/>
  <c r="AG339" i="24"/>
  <c r="AH339" i="24"/>
  <c r="AI339" i="24"/>
  <c r="AJ339" i="24"/>
  <c r="AK339" i="24"/>
  <c r="AE340" i="24"/>
  <c r="AF340" i="24" s="1"/>
  <c r="AG340" i="24"/>
  <c r="AH340" i="24"/>
  <c r="AI340" i="24"/>
  <c r="AJ340" i="24"/>
  <c r="AK340" i="24"/>
  <c r="AE341" i="24"/>
  <c r="AF341" i="24" s="1"/>
  <c r="AG341" i="24"/>
  <c r="AH341" i="24"/>
  <c r="AI341" i="24"/>
  <c r="AJ341" i="24"/>
  <c r="AK341" i="24"/>
  <c r="AE342" i="24"/>
  <c r="AF342" i="24" s="1"/>
  <c r="AG342" i="24"/>
  <c r="AH342" i="24"/>
  <c r="AI342" i="24"/>
  <c r="AJ342" i="24"/>
  <c r="AK342" i="24"/>
  <c r="AE343" i="24"/>
  <c r="AF343" i="24" s="1"/>
  <c r="AG343" i="24"/>
  <c r="AH343" i="24"/>
  <c r="AI343" i="24"/>
  <c r="AJ343" i="24"/>
  <c r="AK343" i="24"/>
  <c r="AE344" i="24"/>
  <c r="AF344" i="24" s="1"/>
  <c r="AG344" i="24"/>
  <c r="AH344" i="24"/>
  <c r="AI344" i="24"/>
  <c r="AK344" i="24"/>
  <c r="AE345" i="24"/>
  <c r="AF345" i="24" s="1"/>
  <c r="AG345" i="24"/>
  <c r="AH345" i="24"/>
  <c r="AI345" i="24"/>
  <c r="AJ345" i="24"/>
  <c r="AK345" i="24"/>
  <c r="AE346" i="24"/>
  <c r="AF346" i="24" s="1"/>
  <c r="AG346" i="24"/>
  <c r="AH346" i="24"/>
  <c r="AI346" i="24"/>
  <c r="AJ346" i="24"/>
  <c r="AK346" i="24"/>
  <c r="AE347" i="24"/>
  <c r="AF347" i="24" s="1"/>
  <c r="AG347" i="24"/>
  <c r="AH347" i="24"/>
  <c r="AI347" i="24"/>
  <c r="AJ347" i="24"/>
  <c r="AK347" i="24"/>
  <c r="AE348" i="24"/>
  <c r="AF348" i="24" s="1"/>
  <c r="AG348" i="24"/>
  <c r="AH348" i="24"/>
  <c r="AI348" i="24"/>
  <c r="AJ348" i="24"/>
  <c r="AK348" i="24"/>
  <c r="AE349" i="24"/>
  <c r="AF349" i="24" s="1"/>
  <c r="AG349" i="24"/>
  <c r="AH349" i="24"/>
  <c r="AI349" i="24"/>
  <c r="AJ349" i="24"/>
  <c r="AK349" i="24"/>
  <c r="AE350" i="24"/>
  <c r="AF350" i="24" s="1"/>
  <c r="AG350" i="24"/>
  <c r="AH350" i="24"/>
  <c r="AI350" i="24"/>
  <c r="AJ350" i="24"/>
  <c r="AK350" i="24"/>
  <c r="AE351" i="24"/>
  <c r="AF351" i="24" s="1"/>
  <c r="AG351" i="24"/>
  <c r="AH351" i="24"/>
  <c r="AI351" i="24"/>
  <c r="AJ351" i="24"/>
  <c r="AK351" i="24"/>
  <c r="AE352" i="24"/>
  <c r="AF352" i="24" s="1"/>
  <c r="AG352" i="24"/>
  <c r="AH352" i="24"/>
  <c r="AI352" i="24"/>
  <c r="AJ352" i="24"/>
  <c r="AK352" i="24"/>
  <c r="AE353" i="24"/>
  <c r="AF353" i="24" s="1"/>
  <c r="AG353" i="24"/>
  <c r="AH353" i="24"/>
  <c r="AI353" i="24"/>
  <c r="AJ353" i="24"/>
  <c r="AK353" i="24"/>
  <c r="AE354" i="24"/>
  <c r="AF354" i="24" s="1"/>
  <c r="AG354" i="24"/>
  <c r="AH354" i="24"/>
  <c r="AI354" i="24"/>
  <c r="AJ354" i="24"/>
  <c r="AK354" i="24"/>
  <c r="AE355" i="24"/>
  <c r="AF355" i="24" s="1"/>
  <c r="AG355" i="24"/>
  <c r="AH355" i="24"/>
  <c r="AI355" i="24"/>
  <c r="AJ355" i="24"/>
  <c r="AK355" i="24"/>
  <c r="AE356" i="24"/>
  <c r="AF356" i="24" s="1"/>
  <c r="AG356" i="24"/>
  <c r="AH356" i="24"/>
  <c r="AI356" i="24"/>
  <c r="AJ356" i="24"/>
  <c r="AK356" i="24"/>
  <c r="AE357" i="24"/>
  <c r="AF357" i="24" s="1"/>
  <c r="AG357" i="24"/>
  <c r="AH357" i="24"/>
  <c r="AI357" i="24"/>
  <c r="AJ357" i="24"/>
  <c r="AK357" i="24"/>
  <c r="AE358" i="24"/>
  <c r="AF358" i="24" s="1"/>
  <c r="AG358" i="24"/>
  <c r="AH358" i="24"/>
  <c r="AI358" i="24"/>
  <c r="AJ358" i="24"/>
  <c r="AK358" i="24"/>
  <c r="AE359" i="24"/>
  <c r="AF359" i="24" s="1"/>
  <c r="AG359" i="24"/>
  <c r="AH359" i="24"/>
  <c r="AI359" i="24"/>
  <c r="AJ359" i="24"/>
  <c r="AK359" i="24"/>
  <c r="AE360" i="24"/>
  <c r="AF360" i="24" s="1"/>
  <c r="AG360" i="24"/>
  <c r="AH360" i="24"/>
  <c r="AI360" i="24"/>
  <c r="AJ360" i="24"/>
  <c r="AK360" i="24"/>
  <c r="AE361" i="24"/>
  <c r="AF361" i="24" s="1"/>
  <c r="AG361" i="24"/>
  <c r="AH361" i="24"/>
  <c r="AI361" i="24"/>
  <c r="AJ361" i="24"/>
  <c r="AK361" i="24"/>
  <c r="AE362" i="24"/>
  <c r="AF362" i="24" s="1"/>
  <c r="AG362" i="24"/>
  <c r="AH362" i="24"/>
  <c r="AI362" i="24"/>
  <c r="AJ362" i="24"/>
  <c r="AK362" i="24"/>
  <c r="AE363" i="24"/>
  <c r="AF363" i="24" s="1"/>
  <c r="AG363" i="24"/>
  <c r="AH363" i="24"/>
  <c r="AI363" i="24"/>
  <c r="AJ363" i="24"/>
  <c r="AK363" i="24"/>
  <c r="AE364" i="24"/>
  <c r="AF364" i="24" s="1"/>
  <c r="AG364" i="24"/>
  <c r="AH364" i="24"/>
  <c r="AI364" i="24"/>
  <c r="AJ364" i="24"/>
  <c r="AK364" i="24"/>
  <c r="AE365" i="24"/>
  <c r="AF365" i="24" s="1"/>
  <c r="AG365" i="24"/>
  <c r="AH365" i="24"/>
  <c r="AI365" i="24"/>
  <c r="AJ365" i="24"/>
  <c r="AK365" i="24"/>
  <c r="AE366" i="24"/>
  <c r="AF366" i="24" s="1"/>
  <c r="AG366" i="24"/>
  <c r="AH366" i="24"/>
  <c r="AI366" i="24"/>
  <c r="AJ366" i="24"/>
  <c r="AK366" i="24"/>
  <c r="AE367" i="24"/>
  <c r="AF367" i="24" s="1"/>
  <c r="AG367" i="24"/>
  <c r="AH367" i="24"/>
  <c r="AI367" i="24"/>
  <c r="AJ367" i="24"/>
  <c r="AK367" i="24"/>
  <c r="AE368" i="24"/>
  <c r="AF368" i="24" s="1"/>
  <c r="AG368" i="24"/>
  <c r="AH368" i="24"/>
  <c r="AI368" i="24"/>
  <c r="AJ368" i="24"/>
  <c r="AK368" i="24"/>
  <c r="AE369" i="24"/>
  <c r="AF369" i="24" s="1"/>
  <c r="AG369" i="24"/>
  <c r="AH369" i="24"/>
  <c r="AI369" i="24"/>
  <c r="AJ369" i="24"/>
  <c r="AK369" i="24"/>
  <c r="AE370" i="24"/>
  <c r="AF370" i="24" s="1"/>
  <c r="AG370" i="24"/>
  <c r="AH370" i="24"/>
  <c r="AI370" i="24"/>
  <c r="AJ370" i="24"/>
  <c r="AK370" i="24"/>
  <c r="AE371" i="24"/>
  <c r="AF371" i="24" s="1"/>
  <c r="AG371" i="24"/>
  <c r="AH371" i="24"/>
  <c r="AI371" i="24"/>
  <c r="AJ371" i="24"/>
  <c r="AK371" i="24"/>
  <c r="AE372" i="24"/>
  <c r="AF372" i="24" s="1"/>
  <c r="AG372" i="24"/>
  <c r="AH372" i="24"/>
  <c r="AI372" i="24"/>
  <c r="AJ372" i="24"/>
  <c r="AK372" i="24"/>
  <c r="AE373" i="24"/>
  <c r="AF373" i="24" s="1"/>
  <c r="AG373" i="24"/>
  <c r="AH373" i="24"/>
  <c r="AI373" i="24"/>
  <c r="AJ373" i="24"/>
  <c r="AK373" i="24"/>
  <c r="AE374" i="24"/>
  <c r="AF374" i="24" s="1"/>
  <c r="AG374" i="24"/>
  <c r="AH374" i="24"/>
  <c r="AI374" i="24"/>
  <c r="AJ374" i="24"/>
  <c r="AK374" i="24"/>
  <c r="AE375" i="24"/>
  <c r="AF375" i="24" s="1"/>
  <c r="AG375" i="24"/>
  <c r="AH375" i="24"/>
  <c r="AI375" i="24"/>
  <c r="AJ375" i="24"/>
  <c r="AK375" i="24"/>
  <c r="AE376" i="24"/>
  <c r="AF376" i="24" s="1"/>
  <c r="AG376" i="24"/>
  <c r="AH376" i="24"/>
  <c r="AI376" i="24"/>
  <c r="AJ376" i="24"/>
  <c r="AK376" i="24"/>
  <c r="AE377" i="24"/>
  <c r="AF377" i="24" s="1"/>
  <c r="AG377" i="24"/>
  <c r="AH377" i="24"/>
  <c r="AI377" i="24"/>
  <c r="AJ377" i="24"/>
  <c r="AK377" i="24"/>
  <c r="AE378" i="24"/>
  <c r="AF378" i="24" s="1"/>
  <c r="AG378" i="24"/>
  <c r="AH378" i="24"/>
  <c r="AI378" i="24"/>
  <c r="AJ378" i="24"/>
  <c r="AK378" i="24"/>
  <c r="AE379" i="24"/>
  <c r="AF379" i="24" s="1"/>
  <c r="AG379" i="24"/>
  <c r="AH379" i="24"/>
  <c r="AI379" i="24"/>
  <c r="AJ379" i="24"/>
  <c r="AK379" i="24"/>
  <c r="AE380" i="24"/>
  <c r="AF380" i="24" s="1"/>
  <c r="AG380" i="24"/>
  <c r="AH380" i="24"/>
  <c r="AI380" i="24"/>
  <c r="AJ380" i="24"/>
  <c r="AK380" i="24"/>
  <c r="AE381" i="24"/>
  <c r="AF381" i="24" s="1"/>
  <c r="AG381" i="24"/>
  <c r="AH381" i="24"/>
  <c r="AI381" i="24"/>
  <c r="AJ381" i="24"/>
  <c r="AK381" i="24"/>
  <c r="AE382" i="24"/>
  <c r="AF382" i="24" s="1"/>
  <c r="AG382" i="24"/>
  <c r="AH382" i="24"/>
  <c r="AI382" i="24"/>
  <c r="AJ382" i="24"/>
  <c r="AK382" i="24"/>
  <c r="AE383" i="24"/>
  <c r="AF383" i="24" s="1"/>
  <c r="AG383" i="24"/>
  <c r="AH383" i="24"/>
  <c r="AI383" i="24"/>
  <c r="AJ383" i="24"/>
  <c r="AK383" i="24"/>
  <c r="AE384" i="24"/>
  <c r="AF384" i="24" s="1"/>
  <c r="AG384" i="24"/>
  <c r="AH384" i="24"/>
  <c r="AI384" i="24"/>
  <c r="AJ384" i="24"/>
  <c r="AK384" i="24"/>
  <c r="AE385" i="24"/>
  <c r="AF385" i="24" s="1"/>
  <c r="AG385" i="24"/>
  <c r="AH385" i="24"/>
  <c r="AI385" i="24"/>
  <c r="AJ385" i="24"/>
  <c r="AK385" i="24"/>
  <c r="AE387" i="24"/>
  <c r="AF387" i="24" s="1"/>
  <c r="AG387" i="24"/>
  <c r="AH387" i="24"/>
  <c r="AI387" i="24"/>
  <c r="AJ387" i="24"/>
  <c r="AK387" i="24"/>
  <c r="AE388" i="24"/>
  <c r="AF388" i="24" s="1"/>
  <c r="AG388" i="24"/>
  <c r="AH388" i="24"/>
  <c r="AI388" i="24"/>
  <c r="AJ388" i="24"/>
  <c r="AK388" i="24"/>
  <c r="AE389" i="24"/>
  <c r="AF389" i="24" s="1"/>
  <c r="AG389" i="24"/>
  <c r="AH389" i="24"/>
  <c r="AI389" i="24"/>
  <c r="AJ389" i="24"/>
  <c r="AK389" i="24"/>
  <c r="AE390" i="24"/>
  <c r="AF390" i="24" s="1"/>
  <c r="AG390" i="24"/>
  <c r="AH390" i="24"/>
  <c r="AI390" i="24"/>
  <c r="AJ390" i="24"/>
  <c r="AK390" i="24"/>
  <c r="AE391" i="24"/>
  <c r="AF391" i="24" s="1"/>
  <c r="AG391" i="24"/>
  <c r="AH391" i="24"/>
  <c r="AI391" i="24"/>
  <c r="AJ391" i="24"/>
  <c r="AK391" i="24"/>
  <c r="AE392" i="24"/>
  <c r="AF392" i="24" s="1"/>
  <c r="AG392" i="24"/>
  <c r="AH392" i="24"/>
  <c r="AI392" i="24"/>
  <c r="AJ392" i="24"/>
  <c r="AK392" i="24"/>
  <c r="AE393" i="24"/>
  <c r="AF393" i="24" s="1"/>
  <c r="AG393" i="24"/>
  <c r="AH393" i="24"/>
  <c r="AI393" i="24"/>
  <c r="AJ393" i="24"/>
  <c r="AK393" i="24"/>
  <c r="AE394" i="24"/>
  <c r="AF394" i="24" s="1"/>
  <c r="AG394" i="24"/>
  <c r="AH394" i="24"/>
  <c r="AI394" i="24"/>
  <c r="AJ394" i="24"/>
  <c r="AK394" i="24"/>
  <c r="AE395" i="24"/>
  <c r="AF395" i="24" s="1"/>
  <c r="AG395" i="24"/>
  <c r="AH395" i="24"/>
  <c r="AI395" i="24"/>
  <c r="AJ395" i="24"/>
  <c r="AK395" i="24"/>
  <c r="AE396" i="24"/>
  <c r="AF396" i="24" s="1"/>
  <c r="AG396" i="24"/>
  <c r="AH396" i="24"/>
  <c r="AI396" i="24"/>
  <c r="AJ396" i="24"/>
  <c r="AK396" i="24"/>
  <c r="AE397" i="24"/>
  <c r="AF397" i="24" s="1"/>
  <c r="AG397" i="24"/>
  <c r="AH397" i="24"/>
  <c r="AI397" i="24"/>
  <c r="AJ397" i="24"/>
  <c r="AK397" i="24"/>
  <c r="AE398" i="24"/>
  <c r="AF398" i="24" s="1"/>
  <c r="AG398" i="24"/>
  <c r="AH398" i="24"/>
  <c r="AI398" i="24"/>
  <c r="AJ398" i="24"/>
  <c r="AK398" i="24"/>
  <c r="AE399" i="24"/>
  <c r="AF399" i="24" s="1"/>
  <c r="AG399" i="24"/>
  <c r="AH399" i="24"/>
  <c r="AI399" i="24"/>
  <c r="AJ399" i="24"/>
  <c r="AK399" i="24"/>
  <c r="AE400" i="24"/>
  <c r="AF400" i="24" s="1"/>
  <c r="AG400" i="24"/>
  <c r="AH400" i="24"/>
  <c r="AI400" i="24"/>
  <c r="AJ400" i="24"/>
  <c r="AK400" i="24"/>
  <c r="AE401" i="24"/>
  <c r="AF401" i="24" s="1"/>
  <c r="AG401" i="24"/>
  <c r="AH401" i="24"/>
  <c r="AI401" i="24"/>
  <c r="AJ401" i="24"/>
  <c r="AK401" i="24"/>
  <c r="AE402" i="24"/>
  <c r="AF402" i="24" s="1"/>
  <c r="AG402" i="24"/>
  <c r="AH402" i="24"/>
  <c r="AI402" i="24"/>
  <c r="AJ402" i="24"/>
  <c r="AK402" i="24"/>
  <c r="AE403" i="24"/>
  <c r="AF403" i="24" s="1"/>
  <c r="AG403" i="24"/>
  <c r="AH403" i="24"/>
  <c r="AI403" i="24"/>
  <c r="AJ403" i="24"/>
  <c r="AK403" i="24"/>
  <c r="AE404" i="24"/>
  <c r="AF404" i="24" s="1"/>
  <c r="AG404" i="24"/>
  <c r="AH404" i="24"/>
  <c r="AI404" i="24"/>
  <c r="AJ404" i="24"/>
  <c r="AK404" i="24"/>
  <c r="AE405" i="24"/>
  <c r="AF405" i="24" s="1"/>
  <c r="AG405" i="24"/>
  <c r="AH405" i="24"/>
  <c r="AI405" i="24"/>
  <c r="AJ405" i="24"/>
  <c r="AK405" i="24"/>
  <c r="AE406" i="24"/>
  <c r="AF406" i="24" s="1"/>
  <c r="AG406" i="24"/>
  <c r="AH406" i="24"/>
  <c r="AI406" i="24"/>
  <c r="AJ406" i="24"/>
  <c r="AK406" i="24"/>
  <c r="AE407" i="24"/>
  <c r="AF407" i="24" s="1"/>
  <c r="AG407" i="24"/>
  <c r="AH407" i="24"/>
  <c r="AI407" i="24"/>
  <c r="AJ407" i="24"/>
  <c r="AK407" i="24"/>
  <c r="AE408" i="24"/>
  <c r="AF408" i="24" s="1"/>
  <c r="AG408" i="24"/>
  <c r="AH408" i="24"/>
  <c r="AI408" i="24"/>
  <c r="AJ408" i="24"/>
  <c r="AK408" i="24"/>
  <c r="AE409" i="24"/>
  <c r="AF409" i="24" s="1"/>
  <c r="AG409" i="24"/>
  <c r="AH409" i="24"/>
  <c r="AI409" i="24"/>
  <c r="AJ409" i="24"/>
  <c r="AK409" i="24"/>
  <c r="AE410" i="24"/>
  <c r="AF410" i="24" s="1"/>
  <c r="AG410" i="24"/>
  <c r="AH410" i="24"/>
  <c r="AI410" i="24"/>
  <c r="AJ410" i="24"/>
  <c r="AK410" i="24"/>
  <c r="AE411" i="24"/>
  <c r="AF411" i="24" s="1"/>
  <c r="AG411" i="24"/>
  <c r="AH411" i="24"/>
  <c r="AI411" i="24"/>
  <c r="AJ411" i="24"/>
  <c r="AK411" i="24"/>
  <c r="AE412" i="24"/>
  <c r="AF412" i="24" s="1"/>
  <c r="AG412" i="24"/>
  <c r="AH412" i="24"/>
  <c r="AI412" i="24"/>
  <c r="AJ412" i="24"/>
  <c r="AK412" i="24"/>
  <c r="AE413" i="24"/>
  <c r="AF413" i="24" s="1"/>
  <c r="AG413" i="24"/>
  <c r="AH413" i="24"/>
  <c r="AI413" i="24"/>
  <c r="AJ413" i="24"/>
  <c r="AK413" i="24"/>
  <c r="AE414" i="24"/>
  <c r="AF414" i="24" s="1"/>
  <c r="AG414" i="24"/>
  <c r="AH414" i="24"/>
  <c r="AI414" i="24"/>
  <c r="AJ414" i="24"/>
  <c r="AK414" i="24"/>
  <c r="AE415" i="24"/>
  <c r="AF415" i="24" s="1"/>
  <c r="AG415" i="24"/>
  <c r="AH415" i="24"/>
  <c r="AI415" i="24"/>
  <c r="AJ415" i="24"/>
  <c r="AK415" i="24"/>
  <c r="AE416" i="24"/>
  <c r="AF416" i="24" s="1"/>
  <c r="AG416" i="24"/>
  <c r="AH416" i="24"/>
  <c r="AI416" i="24"/>
  <c r="AJ416" i="24"/>
  <c r="AK416" i="24"/>
  <c r="AE417" i="24"/>
  <c r="AF417" i="24" s="1"/>
  <c r="AG417" i="24"/>
  <c r="AH417" i="24"/>
  <c r="AI417" i="24"/>
  <c r="AJ417" i="24"/>
  <c r="AK417" i="24"/>
  <c r="AE418" i="24"/>
  <c r="AF418" i="24" s="1"/>
  <c r="AG418" i="24"/>
  <c r="AH418" i="24"/>
  <c r="AI418" i="24"/>
  <c r="AJ418" i="24"/>
  <c r="AK418" i="24"/>
  <c r="AE419" i="24"/>
  <c r="AF419" i="24" s="1"/>
  <c r="AG419" i="24"/>
  <c r="AH419" i="24"/>
  <c r="AI419" i="24"/>
  <c r="AJ419" i="24"/>
  <c r="AK419" i="24"/>
  <c r="AE420" i="24"/>
  <c r="AF420" i="24" s="1"/>
  <c r="AG420" i="24"/>
  <c r="AH420" i="24"/>
  <c r="AI420" i="24"/>
  <c r="AJ420" i="24"/>
  <c r="AK420" i="24"/>
  <c r="AE421" i="24"/>
  <c r="AF421" i="24" s="1"/>
  <c r="AG421" i="24"/>
  <c r="AH421" i="24"/>
  <c r="AI421" i="24"/>
  <c r="AJ421" i="24"/>
  <c r="AK421" i="24"/>
  <c r="AE422" i="24"/>
  <c r="AF422" i="24" s="1"/>
  <c r="AG422" i="24"/>
  <c r="AH422" i="24"/>
  <c r="AI422" i="24"/>
  <c r="AJ422" i="24"/>
  <c r="AK422" i="24"/>
  <c r="AE424" i="24"/>
  <c r="AF424" i="24" s="1"/>
  <c r="AG424" i="24"/>
  <c r="AH424" i="24"/>
  <c r="AI424" i="24"/>
  <c r="AJ424" i="24"/>
  <c r="AK424" i="24"/>
  <c r="AE425" i="24"/>
  <c r="AF425" i="24" s="1"/>
  <c r="AG425" i="24"/>
  <c r="AH425" i="24"/>
  <c r="AI425" i="24"/>
  <c r="AJ425" i="24"/>
  <c r="AK425" i="24"/>
  <c r="AE426" i="24"/>
  <c r="AF426" i="24" s="1"/>
  <c r="AG426" i="24"/>
  <c r="AH426" i="24"/>
  <c r="AI426" i="24"/>
  <c r="AJ426" i="24"/>
  <c r="AK426" i="24"/>
  <c r="AE427" i="24"/>
  <c r="AF427" i="24" s="1"/>
  <c r="AG427" i="24"/>
  <c r="AH427" i="24"/>
  <c r="AI427" i="24"/>
  <c r="AJ427" i="24"/>
  <c r="AK427" i="24"/>
  <c r="AE428" i="24"/>
  <c r="AF428" i="24" s="1"/>
  <c r="AG428" i="24"/>
  <c r="AH428" i="24"/>
  <c r="AI428" i="24"/>
  <c r="AJ428" i="24"/>
  <c r="AK428" i="24"/>
  <c r="AE429" i="24"/>
  <c r="AF429" i="24" s="1"/>
  <c r="AG429" i="24"/>
  <c r="AH429" i="24"/>
  <c r="AI429" i="24"/>
  <c r="AJ429" i="24"/>
  <c r="AK429" i="24"/>
  <c r="AE430" i="24"/>
  <c r="AF430" i="24" s="1"/>
  <c r="AG430" i="24"/>
  <c r="AH430" i="24"/>
  <c r="AI430" i="24"/>
  <c r="AJ430" i="24"/>
  <c r="AK430" i="24"/>
  <c r="AE431" i="24"/>
  <c r="AF431" i="24" s="1"/>
  <c r="AG431" i="24"/>
  <c r="AH431" i="24"/>
  <c r="AI431" i="24"/>
  <c r="AJ431" i="24"/>
  <c r="AK431" i="24"/>
  <c r="AE432" i="24"/>
  <c r="AF432" i="24" s="1"/>
  <c r="AG432" i="24"/>
  <c r="AH432" i="24"/>
  <c r="AI432" i="24"/>
  <c r="AJ432" i="24"/>
  <c r="AK432" i="24"/>
  <c r="AE433" i="24"/>
  <c r="AF433" i="24" s="1"/>
  <c r="AG433" i="24"/>
  <c r="AH433" i="24"/>
  <c r="AI433" i="24"/>
  <c r="AJ433" i="24"/>
  <c r="AK433" i="24"/>
  <c r="AE434" i="24"/>
  <c r="AF434" i="24" s="1"/>
  <c r="AG434" i="24"/>
  <c r="AH434" i="24"/>
  <c r="AI434" i="24"/>
  <c r="AJ434" i="24"/>
  <c r="AK434" i="24"/>
  <c r="AE435" i="24"/>
  <c r="AF435" i="24" s="1"/>
  <c r="AG435" i="24"/>
  <c r="AH435" i="24"/>
  <c r="AI435" i="24"/>
  <c r="AJ435" i="24"/>
  <c r="AK435" i="24"/>
  <c r="AE436" i="24"/>
  <c r="AF436" i="24" s="1"/>
  <c r="AG436" i="24"/>
  <c r="AH436" i="24"/>
  <c r="AI436" i="24"/>
  <c r="AJ436" i="24"/>
  <c r="AK436" i="24"/>
  <c r="AE437" i="24"/>
  <c r="AF437" i="24" s="1"/>
  <c r="AG437" i="24"/>
  <c r="AH437" i="24"/>
  <c r="AI437" i="24"/>
  <c r="AJ437" i="24"/>
  <c r="AK437" i="24"/>
  <c r="AE438" i="24"/>
  <c r="AF438" i="24" s="1"/>
  <c r="AG438" i="24"/>
  <c r="AH438" i="24"/>
  <c r="AI438" i="24"/>
  <c r="AJ438" i="24"/>
  <c r="AK438" i="24"/>
  <c r="AE439" i="24"/>
  <c r="AF439" i="24" s="1"/>
  <c r="AG439" i="24"/>
  <c r="AH439" i="24"/>
  <c r="AI439" i="24"/>
  <c r="AJ439" i="24"/>
  <c r="AK439" i="24"/>
  <c r="AE440" i="24"/>
  <c r="AF440" i="24" s="1"/>
  <c r="AG440" i="24"/>
  <c r="AH440" i="24"/>
  <c r="AI440" i="24"/>
  <c r="AJ440" i="24"/>
  <c r="AK440" i="24"/>
  <c r="AE441" i="24"/>
  <c r="AF441" i="24" s="1"/>
  <c r="AG441" i="24"/>
  <c r="AH441" i="24"/>
  <c r="AI441" i="24"/>
  <c r="AJ441" i="24"/>
  <c r="AK441" i="24"/>
  <c r="AE442" i="24"/>
  <c r="AF442" i="24" s="1"/>
  <c r="AG442" i="24"/>
  <c r="AH442" i="24"/>
  <c r="AI442" i="24"/>
  <c r="AJ442" i="24"/>
  <c r="AK442" i="24"/>
  <c r="AE443" i="24"/>
  <c r="AF443" i="24" s="1"/>
  <c r="AG443" i="24"/>
  <c r="AH443" i="24"/>
  <c r="AI443" i="24"/>
  <c r="AJ443" i="24"/>
  <c r="AK443" i="24"/>
  <c r="AE444" i="24"/>
  <c r="AF444" i="24" s="1"/>
  <c r="AG444" i="24"/>
  <c r="AH444" i="24"/>
  <c r="AI444" i="24"/>
  <c r="AJ444" i="24"/>
  <c r="AK444" i="24"/>
  <c r="AE445" i="24"/>
  <c r="AF445" i="24" s="1"/>
  <c r="AG445" i="24"/>
  <c r="AH445" i="24"/>
  <c r="AI445" i="24"/>
  <c r="AJ445" i="24"/>
  <c r="AK445" i="24"/>
  <c r="AE446" i="24"/>
  <c r="AF446" i="24" s="1"/>
  <c r="AG446" i="24"/>
  <c r="AH446" i="24"/>
  <c r="AI446" i="24"/>
  <c r="AJ446" i="24"/>
  <c r="AK446" i="24"/>
  <c r="AE447" i="24"/>
  <c r="AF447" i="24" s="1"/>
  <c r="AG447" i="24"/>
  <c r="AH447" i="24"/>
  <c r="AI447" i="24"/>
  <c r="AJ447" i="24"/>
  <c r="AK447" i="24"/>
  <c r="AE448" i="24"/>
  <c r="AF448" i="24" s="1"/>
  <c r="AG448" i="24"/>
  <c r="AH448" i="24"/>
  <c r="AI448" i="24"/>
  <c r="AJ448" i="24"/>
  <c r="AK448" i="24"/>
  <c r="AE449" i="24"/>
  <c r="AF449" i="24" s="1"/>
  <c r="AG449" i="24"/>
  <c r="AH449" i="24"/>
  <c r="AI449" i="24"/>
  <c r="AJ449" i="24"/>
  <c r="AK449" i="24"/>
  <c r="AE450" i="24"/>
  <c r="AF450" i="24" s="1"/>
  <c r="AG450" i="24"/>
  <c r="AH450" i="24"/>
  <c r="AI450" i="24"/>
  <c r="AJ450" i="24"/>
  <c r="AK450" i="24"/>
  <c r="AE451" i="24"/>
  <c r="AF451" i="24" s="1"/>
  <c r="AG451" i="24"/>
  <c r="AH451" i="24"/>
  <c r="AI451" i="24"/>
  <c r="AJ451" i="24"/>
  <c r="AK451" i="24"/>
  <c r="AE452" i="24"/>
  <c r="AF452" i="24" s="1"/>
  <c r="AG452" i="24"/>
  <c r="AH452" i="24"/>
  <c r="AI452" i="24"/>
  <c r="AJ452" i="24"/>
  <c r="AK452" i="24"/>
  <c r="AE453" i="24"/>
  <c r="AF453" i="24" s="1"/>
  <c r="AG453" i="24"/>
  <c r="AH453" i="24"/>
  <c r="AI453" i="24"/>
  <c r="AJ453" i="24"/>
  <c r="AK453" i="24"/>
  <c r="AE454" i="24"/>
  <c r="AF454" i="24" s="1"/>
  <c r="AG454" i="24"/>
  <c r="AH454" i="24"/>
  <c r="AI454" i="24"/>
  <c r="AJ454" i="24"/>
  <c r="AK454" i="24"/>
  <c r="AE455" i="24"/>
  <c r="AF455" i="24" s="1"/>
  <c r="AG455" i="24"/>
  <c r="AH455" i="24"/>
  <c r="AI455" i="24"/>
  <c r="AJ455" i="24"/>
  <c r="AK455" i="24"/>
  <c r="AE456" i="24"/>
  <c r="AF456" i="24" s="1"/>
  <c r="AG456" i="24"/>
  <c r="AH456" i="24"/>
  <c r="AI456" i="24"/>
  <c r="AJ456" i="24"/>
  <c r="AK456" i="24"/>
  <c r="AE457" i="24"/>
  <c r="AF457" i="24" s="1"/>
  <c r="AG457" i="24"/>
  <c r="AH457" i="24"/>
  <c r="AI457" i="24"/>
  <c r="AJ457" i="24"/>
  <c r="AK457" i="24"/>
  <c r="AE458" i="24"/>
  <c r="AF458" i="24" s="1"/>
  <c r="AG458" i="24"/>
  <c r="AH458" i="24"/>
  <c r="AI458" i="24"/>
  <c r="AJ458" i="24"/>
  <c r="AK458" i="24"/>
  <c r="AE459" i="24"/>
  <c r="AF459" i="24" s="1"/>
  <c r="AG459" i="24"/>
  <c r="AH459" i="24"/>
  <c r="AI459" i="24"/>
  <c r="AJ459" i="24"/>
  <c r="AK459" i="24"/>
  <c r="AE460" i="24"/>
  <c r="AF460" i="24" s="1"/>
  <c r="AG460" i="24"/>
  <c r="AH460" i="24"/>
  <c r="AI460" i="24"/>
  <c r="AJ460" i="24"/>
  <c r="AK460" i="24"/>
  <c r="AE461" i="24"/>
  <c r="AF461" i="24" s="1"/>
  <c r="AG461" i="24"/>
  <c r="AH461" i="24"/>
  <c r="AI461" i="24"/>
  <c r="AJ461" i="24"/>
  <c r="AK461" i="24"/>
  <c r="AE462" i="24"/>
  <c r="AF462" i="24" s="1"/>
  <c r="AG462" i="24"/>
  <c r="AH462" i="24"/>
  <c r="AI462" i="24"/>
  <c r="AJ462" i="24"/>
  <c r="AK462" i="24"/>
  <c r="AE463" i="24"/>
  <c r="AF463" i="24" s="1"/>
  <c r="AG463" i="24"/>
  <c r="AH463" i="24"/>
  <c r="AI463" i="24"/>
  <c r="AJ463" i="24"/>
  <c r="AK463" i="24"/>
  <c r="AE464" i="24"/>
  <c r="AF464" i="24" s="1"/>
  <c r="AG464" i="24"/>
  <c r="AH464" i="24"/>
  <c r="AI464" i="24"/>
  <c r="AJ464" i="24"/>
  <c r="AK464" i="24"/>
  <c r="AE465" i="24"/>
  <c r="AF465" i="24" s="1"/>
  <c r="AG465" i="24"/>
  <c r="AH465" i="24"/>
  <c r="AI465" i="24"/>
  <c r="AJ465" i="24"/>
  <c r="AK465" i="24"/>
  <c r="AE466" i="24"/>
  <c r="AF466" i="24" s="1"/>
  <c r="AG466" i="24"/>
  <c r="AH466" i="24"/>
  <c r="AI466" i="24"/>
  <c r="AJ466" i="24"/>
  <c r="AK466" i="24"/>
  <c r="AE467" i="24"/>
  <c r="AF467" i="24" s="1"/>
  <c r="AG467" i="24"/>
  <c r="AH467" i="24"/>
  <c r="AI467" i="24"/>
  <c r="AJ467" i="24"/>
  <c r="AK467" i="24"/>
  <c r="AE468" i="24"/>
  <c r="AF468" i="24" s="1"/>
  <c r="AG468" i="24"/>
  <c r="AH468" i="24"/>
  <c r="AI468" i="24"/>
  <c r="AJ468" i="24"/>
  <c r="AK468" i="24"/>
  <c r="AE469" i="24"/>
  <c r="AF469" i="24" s="1"/>
  <c r="AG469" i="24"/>
  <c r="AH469" i="24"/>
  <c r="AI469" i="24"/>
  <c r="AJ469" i="24"/>
  <c r="AK469" i="24"/>
  <c r="AE470" i="24"/>
  <c r="AF470" i="24" s="1"/>
  <c r="AG470" i="24"/>
  <c r="AH470" i="24"/>
  <c r="AI470" i="24"/>
  <c r="AJ470" i="24"/>
  <c r="AK470" i="24"/>
  <c r="AE471" i="24"/>
  <c r="AF471" i="24" s="1"/>
  <c r="AG471" i="24"/>
  <c r="AH471" i="24"/>
  <c r="AI471" i="24"/>
  <c r="AJ471" i="24"/>
  <c r="AK471" i="24"/>
  <c r="AE472" i="24"/>
  <c r="AF472" i="24" s="1"/>
  <c r="AG472" i="24"/>
  <c r="AH472" i="24"/>
  <c r="AI472" i="24"/>
  <c r="AJ472" i="24"/>
  <c r="AK472" i="24"/>
  <c r="AE473" i="24"/>
  <c r="AF473" i="24" s="1"/>
  <c r="AG473" i="24"/>
  <c r="AH473" i="24"/>
  <c r="AI473" i="24"/>
  <c r="AJ473" i="24"/>
  <c r="AK473" i="24"/>
  <c r="AE474" i="24"/>
  <c r="AF474" i="24" s="1"/>
  <c r="AG474" i="24"/>
  <c r="AH474" i="24"/>
  <c r="AI474" i="24"/>
  <c r="AJ474" i="24"/>
  <c r="AK474" i="24"/>
  <c r="AE475" i="24"/>
  <c r="AF475" i="24" s="1"/>
  <c r="AG475" i="24"/>
  <c r="AH475" i="24"/>
  <c r="AI475" i="24"/>
  <c r="AJ475" i="24"/>
  <c r="AK475" i="24"/>
  <c r="AE476" i="24"/>
  <c r="AF476" i="24" s="1"/>
  <c r="AG476" i="24"/>
  <c r="AH476" i="24"/>
  <c r="AI476" i="24"/>
  <c r="AJ476" i="24"/>
  <c r="AK476" i="24"/>
  <c r="AE477" i="24"/>
  <c r="AF477" i="24" s="1"/>
  <c r="AG477" i="24"/>
  <c r="AH477" i="24"/>
  <c r="AI477" i="24"/>
  <c r="AJ477" i="24"/>
  <c r="AK477" i="24"/>
  <c r="AE478" i="24"/>
  <c r="AF478" i="24" s="1"/>
  <c r="AG478" i="24"/>
  <c r="AH478" i="24"/>
  <c r="AI478" i="24"/>
  <c r="AJ478" i="24"/>
  <c r="AK478" i="24"/>
  <c r="AE480" i="24"/>
  <c r="AF480" i="24" s="1"/>
  <c r="AG480" i="24"/>
  <c r="AH480" i="24"/>
  <c r="AI480" i="24"/>
  <c r="AJ480" i="24"/>
  <c r="AK480" i="24"/>
  <c r="AE481" i="24"/>
  <c r="AF481" i="24" s="1"/>
  <c r="AG481" i="24"/>
  <c r="AH481" i="24"/>
  <c r="AI481" i="24"/>
  <c r="AJ481" i="24"/>
  <c r="AK481" i="24"/>
  <c r="AE482" i="24"/>
  <c r="AF482" i="24" s="1"/>
  <c r="AG482" i="24"/>
  <c r="AH482" i="24"/>
  <c r="AI482" i="24"/>
  <c r="AJ482" i="24"/>
  <c r="AK482" i="24"/>
  <c r="AE483" i="24"/>
  <c r="AF483" i="24" s="1"/>
  <c r="AG483" i="24"/>
  <c r="AH483" i="24"/>
  <c r="AI483" i="24"/>
  <c r="AJ483" i="24"/>
  <c r="AK483" i="24"/>
  <c r="AE484" i="24"/>
  <c r="AF484" i="24" s="1"/>
  <c r="AG484" i="24"/>
  <c r="AH484" i="24"/>
  <c r="AI484" i="24"/>
  <c r="AJ484" i="24"/>
  <c r="AK484" i="24"/>
  <c r="AE485" i="24"/>
  <c r="AF485" i="24" s="1"/>
  <c r="AG485" i="24"/>
  <c r="AH485" i="24"/>
  <c r="AI485" i="24"/>
  <c r="AJ485" i="24"/>
  <c r="AK485" i="24"/>
  <c r="AE486" i="24"/>
  <c r="AF486" i="24" s="1"/>
  <c r="AG486" i="24"/>
  <c r="AH486" i="24"/>
  <c r="AI486" i="24"/>
  <c r="AJ486" i="24"/>
  <c r="AK486" i="24"/>
  <c r="AE487" i="24"/>
  <c r="AF487" i="24" s="1"/>
  <c r="AG487" i="24"/>
  <c r="AH487" i="24"/>
  <c r="AI487" i="24"/>
  <c r="AJ487" i="24"/>
  <c r="AK487" i="24"/>
  <c r="AE488" i="24"/>
  <c r="AF488" i="24" s="1"/>
  <c r="AG488" i="24"/>
  <c r="AH488" i="24"/>
  <c r="AI488" i="24"/>
  <c r="AJ488" i="24"/>
  <c r="AK488" i="24"/>
  <c r="AE489" i="24"/>
  <c r="AF489" i="24" s="1"/>
  <c r="AG489" i="24"/>
  <c r="AH489" i="24"/>
  <c r="AI489" i="24"/>
  <c r="AJ489" i="24"/>
  <c r="AK489" i="24"/>
  <c r="AE490" i="24"/>
  <c r="AF490" i="24" s="1"/>
  <c r="AG490" i="24"/>
  <c r="AH490" i="24"/>
  <c r="AI490" i="24"/>
  <c r="AJ490" i="24"/>
  <c r="AK490" i="24"/>
  <c r="AE491" i="24"/>
  <c r="AF491" i="24" s="1"/>
  <c r="AG491" i="24"/>
  <c r="AH491" i="24"/>
  <c r="AI491" i="24"/>
  <c r="AJ491" i="24"/>
  <c r="AK491" i="24"/>
  <c r="AE492" i="24"/>
  <c r="AF492" i="24" s="1"/>
  <c r="AG492" i="24"/>
  <c r="AH492" i="24"/>
  <c r="AI492" i="24"/>
  <c r="AJ492" i="24"/>
  <c r="AK492" i="24"/>
  <c r="AE493" i="24"/>
  <c r="AF493" i="24" s="1"/>
  <c r="AG493" i="24"/>
  <c r="AH493" i="24"/>
  <c r="AI493" i="24"/>
  <c r="AJ493" i="24"/>
  <c r="AK493" i="24"/>
  <c r="AE494" i="24"/>
  <c r="AF494" i="24" s="1"/>
  <c r="AG494" i="24"/>
  <c r="AH494" i="24"/>
  <c r="AI494" i="24"/>
  <c r="AJ494" i="24"/>
  <c r="AK494" i="24"/>
  <c r="AE495" i="24"/>
  <c r="AF495" i="24" s="1"/>
  <c r="AG495" i="24"/>
  <c r="AH495" i="24"/>
  <c r="AI495" i="24"/>
  <c r="AJ495" i="24"/>
  <c r="AK495" i="24"/>
  <c r="AE496" i="24"/>
  <c r="AF496" i="24" s="1"/>
  <c r="AG496" i="24"/>
  <c r="AH496" i="24"/>
  <c r="AI496" i="24"/>
  <c r="AJ496" i="24"/>
  <c r="AK496" i="24"/>
  <c r="AE497" i="24"/>
  <c r="AF497" i="24" s="1"/>
  <c r="AG497" i="24"/>
  <c r="AH497" i="24"/>
  <c r="AI497" i="24"/>
  <c r="AJ497" i="24"/>
  <c r="AK497" i="24"/>
  <c r="AE498" i="24"/>
  <c r="AF498" i="24" s="1"/>
  <c r="AG498" i="24"/>
  <c r="AH498" i="24"/>
  <c r="AI498" i="24"/>
  <c r="AJ498" i="24"/>
  <c r="AK498" i="24"/>
  <c r="AE499" i="24"/>
  <c r="AF499" i="24" s="1"/>
  <c r="AG499" i="24"/>
  <c r="AH499" i="24"/>
  <c r="AI499" i="24"/>
  <c r="AJ499" i="24"/>
  <c r="AK499" i="24"/>
  <c r="AE500" i="24"/>
  <c r="AF500" i="24" s="1"/>
  <c r="AG500" i="24"/>
  <c r="AH500" i="24"/>
  <c r="AI500" i="24"/>
  <c r="AK500" i="24"/>
  <c r="AE501" i="24"/>
  <c r="AF501" i="24" s="1"/>
  <c r="AG501" i="24"/>
  <c r="AH501" i="24"/>
  <c r="AI501" i="24"/>
  <c r="AK501" i="24"/>
  <c r="AE502" i="24"/>
  <c r="AF502" i="24" s="1"/>
  <c r="AG502" i="24"/>
  <c r="AH502" i="24"/>
  <c r="AI502" i="24"/>
  <c r="AJ502" i="24"/>
  <c r="AK502" i="24"/>
  <c r="AE503" i="24"/>
  <c r="AF503" i="24" s="1"/>
  <c r="AG503" i="24"/>
  <c r="AH503" i="24"/>
  <c r="AI503" i="24"/>
  <c r="AJ503" i="24"/>
  <c r="AK503" i="24"/>
  <c r="AE504" i="24"/>
  <c r="AF504" i="24" s="1"/>
  <c r="AG504" i="24"/>
  <c r="AH504" i="24"/>
  <c r="AI504" i="24"/>
  <c r="AJ504" i="24"/>
  <c r="AK504" i="24"/>
  <c r="AE505" i="24"/>
  <c r="AF505" i="24" s="1"/>
  <c r="AG505" i="24"/>
  <c r="AH505" i="24"/>
  <c r="AI505" i="24"/>
  <c r="AJ505" i="24"/>
  <c r="AK505" i="24"/>
  <c r="AE1819" i="24"/>
  <c r="AF1819" i="24" s="1"/>
  <c r="AG1819" i="24"/>
  <c r="AH1819" i="24"/>
  <c r="AI1819" i="24"/>
  <c r="AJ1819" i="24"/>
  <c r="AK1819" i="24"/>
  <c r="AE1820" i="24"/>
  <c r="AF1820" i="24" s="1"/>
  <c r="AG1820" i="24"/>
  <c r="AH1820" i="24"/>
  <c r="AI1820" i="24"/>
  <c r="AJ1820" i="24"/>
  <c r="AK1820" i="24"/>
  <c r="AE1821" i="24"/>
  <c r="AF1821" i="24" s="1"/>
  <c r="AG1821" i="24"/>
  <c r="AH1821" i="24"/>
  <c r="AI1821" i="24"/>
  <c r="AJ1821" i="24"/>
  <c r="AK1821" i="24"/>
  <c r="AE1822" i="24"/>
  <c r="AF1822" i="24" s="1"/>
  <c r="AG1822" i="24"/>
  <c r="AH1822" i="24"/>
  <c r="AI1822" i="24"/>
  <c r="AJ1822" i="24"/>
  <c r="AK1822" i="24"/>
  <c r="AE1823" i="24"/>
  <c r="AF1823" i="24" s="1"/>
  <c r="AG1823" i="24"/>
  <c r="AH1823" i="24"/>
  <c r="AI1823" i="24"/>
  <c r="AJ1823" i="24"/>
  <c r="AK1823" i="24"/>
  <c r="AE1824" i="24"/>
  <c r="AF1824" i="24" s="1"/>
  <c r="AG1824" i="24"/>
  <c r="AH1824" i="24"/>
  <c r="AI1824" i="24"/>
  <c r="AJ1824" i="24"/>
  <c r="AK1824" i="24"/>
  <c r="AJ971" i="1" l="1"/>
  <c r="AC971" i="1"/>
  <c r="AB971" i="1"/>
  <c r="I971" i="1"/>
  <c r="J971" i="1" s="1"/>
  <c r="AJ970" i="1"/>
  <c r="AF970" i="1"/>
  <c r="AC970" i="1"/>
  <c r="AB970" i="1"/>
  <c r="I970" i="1"/>
  <c r="J970" i="1" s="1"/>
  <c r="AK2" i="24" l="1"/>
  <c r="B1" i="24" l="1"/>
  <c r="AJ969" i="1" l="1"/>
  <c r="AF969" i="1"/>
  <c r="AC969" i="1"/>
  <c r="AB969" i="1"/>
  <c r="I969" i="1"/>
  <c r="J969" i="1" s="1"/>
  <c r="AJ968" i="1"/>
  <c r="AC968" i="1"/>
  <c r="AB968" i="1"/>
  <c r="I968" i="1"/>
  <c r="J968" i="1" s="1"/>
  <c r="AJ967" i="1" l="1"/>
  <c r="AC967" i="1"/>
  <c r="AB967" i="1"/>
  <c r="I967" i="1"/>
  <c r="J967" i="1" s="1"/>
  <c r="AJ966" i="1"/>
  <c r="AF966" i="1"/>
  <c r="AC966" i="1"/>
  <c r="AB966" i="1"/>
  <c r="I966" i="1"/>
  <c r="J966" i="1" s="1"/>
  <c r="AJ965" i="1"/>
  <c r="AF965" i="1"/>
  <c r="AC965" i="1"/>
  <c r="AB965" i="1"/>
  <c r="I965" i="1"/>
  <c r="J965" i="1" s="1"/>
  <c r="AE2" i="24" l="1"/>
  <c r="AF2" i="24" s="1"/>
  <c r="B4" i="24" s="1" a="1"/>
  <c r="B4" i="24" s="1"/>
  <c r="C15" i="24" a="1"/>
  <c r="C15" i="24" s="1"/>
  <c r="C21" i="24" a="1"/>
  <c r="C21" i="24" s="1"/>
  <c r="C16" i="24" a="1"/>
  <c r="C16" i="24" s="1"/>
  <c r="C19" i="24" a="1"/>
  <c r="C19" i="24" s="1"/>
  <c r="C14" i="24" a="1"/>
  <c r="C14" i="24" s="1"/>
  <c r="B7" i="24" a="1"/>
  <c r="B7" i="24" s="1"/>
  <c r="C28" i="24" a="1"/>
  <c r="C28" i="24" s="1"/>
  <c r="B18" i="24" a="1"/>
  <c r="B18" i="24" s="1"/>
  <c r="C10" i="24" a="1"/>
  <c r="C10" i="24" s="1"/>
  <c r="C24" i="24" a="1"/>
  <c r="C24" i="24" s="1"/>
  <c r="B24" i="24" a="1"/>
  <c r="B24" i="24" s="1"/>
  <c r="B19" i="24" a="1"/>
  <c r="B19" i="24" s="1"/>
  <c r="B22" i="24" a="1"/>
  <c r="B22" i="24" s="1"/>
  <c r="B17" i="24" a="1"/>
  <c r="B17" i="24" s="1"/>
  <c r="B12" i="24" a="1"/>
  <c r="B12" i="24" s="1"/>
  <c r="A10" i="24" a="1"/>
  <c r="A10" i="24" s="1"/>
  <c r="C29" i="24" a="1"/>
  <c r="C29" i="24" s="1"/>
  <c r="A21" i="24" a="1"/>
  <c r="A21" i="24" s="1"/>
  <c r="B13" i="24" a="1"/>
  <c r="B13" i="24" s="1"/>
  <c r="C5" i="24" a="1"/>
  <c r="C5" i="24" s="1"/>
  <c r="A27" i="24" a="1"/>
  <c r="A27" i="24" s="1"/>
  <c r="A22" i="24" a="1"/>
  <c r="A22" i="24" s="1"/>
  <c r="A25" i="24" a="1"/>
  <c r="A25" i="24" s="1"/>
  <c r="A20" i="24" a="1"/>
  <c r="A20" i="24" s="1"/>
  <c r="C12" i="24" a="1"/>
  <c r="C12" i="24" s="1"/>
  <c r="B28" i="24" a="1"/>
  <c r="B28" i="24" s="1"/>
  <c r="C23" i="24" a="1"/>
  <c r="C23" i="24" s="1"/>
  <c r="A16" i="24" a="1"/>
  <c r="A16" i="24" s="1"/>
  <c r="B8" i="24" a="1"/>
  <c r="B8" i="24" s="1"/>
  <c r="A30" i="24" a="1"/>
  <c r="A30" i="24" s="1"/>
  <c r="B6" i="24" a="1"/>
  <c r="B6" i="24" s="1"/>
  <c r="C27" i="24" a="1"/>
  <c r="C27" i="24" s="1"/>
  <c r="C22" i="24" a="1"/>
  <c r="C22" i="24" s="1"/>
  <c r="C17" i="24" a="1"/>
  <c r="C17" i="24" s="1"/>
  <c r="B20" i="24" a="1"/>
  <c r="B20" i="24" s="1"/>
  <c r="B15" i="24" a="1"/>
  <c r="B15" i="24" s="1"/>
  <c r="A5" i="24" a="1"/>
  <c r="A5" i="24" s="1"/>
  <c r="B26" i="24" a="1"/>
  <c r="B26" i="24" s="1"/>
  <c r="C18" i="24" a="1"/>
  <c r="C18" i="24" s="1"/>
  <c r="A11" i="24" a="1"/>
  <c r="A11" i="24" s="1"/>
  <c r="A6" i="24" a="1"/>
  <c r="A6" i="24" s="1"/>
  <c r="A9" i="24" a="1"/>
  <c r="A9" i="24" s="1"/>
  <c r="B30" i="24" a="1"/>
  <c r="B30" i="24" s="1"/>
  <c r="B25" i="24" a="1"/>
  <c r="B25" i="24" s="1"/>
  <c r="C9" i="24" a="1"/>
  <c r="C9" i="24" s="1"/>
  <c r="A18" i="24" a="1"/>
  <c r="A18" i="24" s="1"/>
  <c r="C7" i="24" a="1"/>
  <c r="C7" i="24" s="1"/>
  <c r="A29" i="24" a="1"/>
  <c r="A29" i="24" s="1"/>
  <c r="B21" i="24" a="1"/>
  <c r="B21" i="24" s="1"/>
  <c r="C13" i="24" a="1"/>
  <c r="C13" i="24" s="1"/>
  <c r="C8" i="24" a="1"/>
  <c r="C8" i="24" s="1"/>
  <c r="C11" i="24" a="1"/>
  <c r="C11" i="24" s="1"/>
  <c r="C6" i="24" a="1"/>
  <c r="C6" i="24" s="1"/>
  <c r="A28" i="24" a="1"/>
  <c r="A28" i="24" s="1"/>
  <c r="A23" i="24" a="1"/>
  <c r="A23" i="24" s="1"/>
  <c r="C20" i="24" a="1"/>
  <c r="C20" i="24" s="1"/>
  <c r="B10" i="24" a="1"/>
  <c r="B10" i="24" s="1"/>
  <c r="B27" i="24" a="1"/>
  <c r="B27" i="24" s="1"/>
  <c r="A24" i="24" a="1"/>
  <c r="A24" i="24" s="1"/>
  <c r="B16" i="24" a="1"/>
  <c r="B16" i="24" s="1"/>
  <c r="B11" i="24" a="1"/>
  <c r="B11" i="24" s="1"/>
  <c r="B14" i="24" a="1"/>
  <c r="B14" i="24" s="1"/>
  <c r="B9" i="24" a="1"/>
  <c r="B9" i="24" s="1"/>
  <c r="C30" i="24" a="1"/>
  <c r="C30" i="24" s="1"/>
  <c r="C25" i="24" a="1"/>
  <c r="C25" i="24" s="1"/>
  <c r="A17" i="24" a="1"/>
  <c r="A17" i="24" s="1"/>
  <c r="A7" i="24" a="1"/>
  <c r="A7" i="24" s="1"/>
  <c r="B23" i="24" a="1"/>
  <c r="B23" i="24" s="1"/>
  <c r="A13" i="24" a="1"/>
  <c r="A13" i="24" s="1"/>
  <c r="B5" i="24" a="1"/>
  <c r="B5" i="24" s="1"/>
  <c r="C26" i="24" a="1"/>
  <c r="C26" i="24" s="1"/>
  <c r="A19" i="24" a="1"/>
  <c r="A19" i="24" s="1"/>
  <c r="A14" i="24" a="1"/>
  <c r="A14" i="24" s="1"/>
  <c r="A12" i="24" a="1"/>
  <c r="A12" i="24" s="1"/>
  <c r="A15" i="24" a="1"/>
  <c r="A15" i="24" s="1"/>
  <c r="B3" i="24" a="1"/>
  <c r="B3" i="24" s="1"/>
  <c r="AI2" i="24"/>
  <c r="AH2" i="24"/>
  <c r="AG2" i="24"/>
  <c r="A3" i="24" a="1"/>
  <c r="A3" i="24" s="1"/>
  <c r="A4" i="24" a="1"/>
  <c r="A4" i="24" s="1"/>
  <c r="A31" i="24" a="1"/>
  <c r="A31" i="24" s="1"/>
  <c r="C4" i="24" a="1"/>
  <c r="C4" i="24" s="1"/>
  <c r="C31" i="24" a="1"/>
  <c r="C31" i="24" s="1"/>
  <c r="C3" i="24" a="1"/>
  <c r="C3" i="24" s="1"/>
  <c r="D2" i="24"/>
  <c r="F7" i="24" s="1" a="1"/>
  <c r="F7" i="24" s="1"/>
  <c r="AB2" i="24"/>
  <c r="AB7" i="24" s="1" a="1"/>
  <c r="AB7" i="24" s="1"/>
  <c r="Y2" i="24"/>
  <c r="Z1" i="24" s="1"/>
  <c r="V2" i="24"/>
  <c r="V23" i="24" s="1" a="1"/>
  <c r="V23" i="24" s="1"/>
  <c r="S2" i="24"/>
  <c r="U20" i="24" s="1" a="1"/>
  <c r="U20" i="24" s="1"/>
  <c r="P2" i="24"/>
  <c r="Q23" i="24" s="1" a="1"/>
  <c r="Q23" i="24" s="1"/>
  <c r="M2" i="24"/>
  <c r="N16" i="24" s="1" a="1"/>
  <c r="N16" i="24" s="1"/>
  <c r="J2" i="24"/>
  <c r="K8" i="24" s="1" a="1"/>
  <c r="K8" i="24" s="1"/>
  <c r="G2" i="24"/>
  <c r="H1" i="24" s="1"/>
  <c r="AE964" i="1"/>
  <c r="AF964" i="1" s="1"/>
  <c r="AG964" i="1" s="1"/>
  <c r="AE963" i="1"/>
  <c r="AF963" i="1" s="1"/>
  <c r="AG963" i="1" s="1"/>
  <c r="AJ333" i="24" s="1"/>
  <c r="AC964" i="1"/>
  <c r="AB964" i="1"/>
  <c r="I964" i="1"/>
  <c r="J964" i="1" s="1"/>
  <c r="AC963" i="1"/>
  <c r="AB963" i="1"/>
  <c r="I963" i="1"/>
  <c r="J963" i="1" s="1"/>
  <c r="AJ960" i="1"/>
  <c r="AF960" i="1"/>
  <c r="AC960" i="1"/>
  <c r="AB960" i="1"/>
  <c r="I960" i="1"/>
  <c r="J960" i="1" s="1"/>
  <c r="AJ962" i="1"/>
  <c r="AF962" i="1"/>
  <c r="AC962" i="1"/>
  <c r="AB962" i="1"/>
  <c r="I962" i="1"/>
  <c r="J962" i="1" s="1"/>
  <c r="AJ961" i="1"/>
  <c r="AF961" i="1"/>
  <c r="AC961" i="1"/>
  <c r="AB961" i="1"/>
  <c r="I961" i="1"/>
  <c r="J961" i="1" s="1"/>
  <c r="AJ959" i="1"/>
  <c r="AF959" i="1"/>
  <c r="AC959" i="1"/>
  <c r="AB959" i="1"/>
  <c r="I959" i="1"/>
  <c r="J959" i="1" s="1"/>
  <c r="AF958" i="1"/>
  <c r="AG958" i="1" s="1"/>
  <c r="AJ328" i="24" s="1"/>
  <c r="AC958" i="1"/>
  <c r="AB958" i="1"/>
  <c r="I958" i="1"/>
  <c r="J958" i="1" s="1"/>
  <c r="AJ957" i="1"/>
  <c r="AF957" i="1"/>
  <c r="AC957" i="1"/>
  <c r="AB957" i="1"/>
  <c r="I957" i="1"/>
  <c r="J957" i="1" s="1"/>
  <c r="AG956" i="1"/>
  <c r="AJ326" i="24" s="1"/>
  <c r="AF956" i="1"/>
  <c r="AC956" i="1"/>
  <c r="AB956" i="1"/>
  <c r="I956" i="1"/>
  <c r="J956" i="1" s="1"/>
  <c r="AG955" i="1"/>
  <c r="AJ325" i="24" s="1"/>
  <c r="AE955" i="1"/>
  <c r="AF955" i="1" s="1"/>
  <c r="AC955" i="1"/>
  <c r="AB955" i="1"/>
  <c r="I955" i="1"/>
  <c r="J955" i="1" s="1"/>
  <c r="AJ954" i="1"/>
  <c r="AC954" i="1"/>
  <c r="AB954" i="1"/>
  <c r="I954" i="1"/>
  <c r="J954" i="1" s="1"/>
  <c r="AJ953" i="1"/>
  <c r="AF953" i="1"/>
  <c r="AC953" i="1"/>
  <c r="AB953" i="1"/>
  <c r="I953" i="1"/>
  <c r="J953" i="1" s="1"/>
  <c r="AJ952" i="1"/>
  <c r="AF952" i="1"/>
  <c r="AC952" i="1"/>
  <c r="AB952" i="1"/>
  <c r="I952" i="1"/>
  <c r="J952" i="1" s="1"/>
  <c r="AJ951" i="1"/>
  <c r="AF951" i="1"/>
  <c r="AC951" i="1"/>
  <c r="AB951" i="1"/>
  <c r="I951" i="1"/>
  <c r="J951" i="1" s="1"/>
  <c r="AJ950" i="1"/>
  <c r="AF950" i="1"/>
  <c r="AC950" i="1"/>
  <c r="AB950" i="1"/>
  <c r="I950" i="1"/>
  <c r="J950" i="1" s="1"/>
  <c r="AJ949" i="1"/>
  <c r="AF949" i="1"/>
  <c r="AC949" i="1"/>
  <c r="AB949" i="1"/>
  <c r="I949" i="1"/>
  <c r="J949" i="1" s="1"/>
  <c r="AJ948" i="1"/>
  <c r="AF948" i="1"/>
  <c r="AC948" i="1"/>
  <c r="AB948" i="1"/>
  <c r="I948" i="1"/>
  <c r="J948" i="1" s="1"/>
  <c r="AJ947" i="1"/>
  <c r="AF947" i="1"/>
  <c r="AC947" i="1"/>
  <c r="AB947" i="1"/>
  <c r="I947" i="1"/>
  <c r="J947" i="1" s="1"/>
  <c r="AJ946" i="1"/>
  <c r="AF946" i="1"/>
  <c r="AC946" i="1"/>
  <c r="AB946" i="1"/>
  <c r="I946" i="1"/>
  <c r="J946" i="1" s="1"/>
  <c r="AJ945" i="1"/>
  <c r="AF945" i="1"/>
  <c r="AC945" i="1"/>
  <c r="AB945" i="1"/>
  <c r="I945" i="1"/>
  <c r="J945" i="1" s="1"/>
  <c r="AG943" i="1"/>
  <c r="AJ313" i="24" s="1"/>
  <c r="AJ944" i="1"/>
  <c r="AF944" i="1"/>
  <c r="AC944" i="1"/>
  <c r="AB944" i="1"/>
  <c r="I944" i="1"/>
  <c r="J944" i="1" s="1"/>
  <c r="AC943" i="1"/>
  <c r="AB943" i="1"/>
  <c r="I943" i="1"/>
  <c r="J943" i="1" s="1"/>
  <c r="AJ942" i="1"/>
  <c r="AF942" i="1"/>
  <c r="AC942" i="1"/>
  <c r="AB942" i="1"/>
  <c r="I942" i="1"/>
  <c r="J942" i="1" s="1"/>
  <c r="AG940" i="1"/>
  <c r="AJ310" i="24" s="1"/>
  <c r="AC940" i="1"/>
  <c r="AB940" i="1"/>
  <c r="I940" i="1"/>
  <c r="J940" i="1" s="1"/>
  <c r="AF941" i="1"/>
  <c r="AG941" i="1" s="1"/>
  <c r="AJ311" i="24" s="1"/>
  <c r="AC941" i="1"/>
  <c r="AB941" i="1"/>
  <c r="I941" i="1"/>
  <c r="J941" i="1" s="1"/>
  <c r="AJ939" i="1"/>
  <c r="AC939" i="1"/>
  <c r="AB939" i="1"/>
  <c r="I939" i="1"/>
  <c r="J939" i="1" s="1"/>
  <c r="AJ938" i="1"/>
  <c r="AF938" i="1"/>
  <c r="AC938" i="1"/>
  <c r="AB938" i="1"/>
  <c r="I938" i="1"/>
  <c r="J938" i="1" s="1"/>
  <c r="AJ937" i="1"/>
  <c r="AC937" i="1"/>
  <c r="AB937" i="1"/>
  <c r="I937" i="1"/>
  <c r="J937" i="1" s="1"/>
  <c r="AG936" i="1"/>
  <c r="AJ306" i="24" s="1"/>
  <c r="AC936" i="1"/>
  <c r="AB936" i="1"/>
  <c r="I936" i="1"/>
  <c r="J936" i="1" s="1"/>
  <c r="AJ935" i="1"/>
  <c r="AC935" i="1"/>
  <c r="AB935" i="1"/>
  <c r="I935" i="1"/>
  <c r="J935" i="1" s="1"/>
  <c r="AJ934" i="1"/>
  <c r="AC934" i="1"/>
  <c r="AB934" i="1"/>
  <c r="I934" i="1"/>
  <c r="J934" i="1" s="1"/>
  <c r="AG933" i="1"/>
  <c r="AJ303" i="24" s="1"/>
  <c r="AC933" i="1"/>
  <c r="AB933" i="1"/>
  <c r="I933" i="1"/>
  <c r="J933" i="1" s="1"/>
  <c r="AJ932" i="1"/>
  <c r="AF932" i="1"/>
  <c r="AC932" i="1"/>
  <c r="AB932" i="1"/>
  <c r="I932" i="1"/>
  <c r="J932" i="1" s="1"/>
  <c r="AJ931" i="1"/>
  <c r="AF931" i="1"/>
  <c r="AC931" i="1"/>
  <c r="AB931" i="1"/>
  <c r="I931" i="1"/>
  <c r="J931" i="1" s="1"/>
  <c r="AJ930" i="1"/>
  <c r="AF930" i="1"/>
  <c r="AC930" i="1"/>
  <c r="AB930" i="1"/>
  <c r="I930" i="1"/>
  <c r="J930" i="1" s="1"/>
  <c r="AE929" i="1"/>
  <c r="AF929" i="1" s="1"/>
  <c r="I929" i="1"/>
  <c r="J929" i="1" s="1"/>
  <c r="AE928" i="1"/>
  <c r="AF928" i="1" s="1"/>
  <c r="AE927" i="1"/>
  <c r="AF927" i="1" s="1"/>
  <c r="AG929" i="1"/>
  <c r="AJ299" i="24" s="1"/>
  <c r="AG928" i="1"/>
  <c r="AJ298" i="24" s="1"/>
  <c r="I928" i="1"/>
  <c r="J928" i="1" s="1"/>
  <c r="AC929" i="1"/>
  <c r="AB929" i="1"/>
  <c r="AC928" i="1"/>
  <c r="AB928" i="1"/>
  <c r="AG927" i="1"/>
  <c r="AJ297" i="24" s="1"/>
  <c r="AC927" i="1"/>
  <c r="AB927" i="1"/>
  <c r="I927" i="1"/>
  <c r="J927" i="1" s="1"/>
  <c r="AJ926" i="1"/>
  <c r="AF926" i="1"/>
  <c r="AC926" i="1"/>
  <c r="AB926" i="1"/>
  <c r="I926" i="1"/>
  <c r="J926" i="1" s="1"/>
  <c r="AJ925" i="1"/>
  <c r="AF925" i="1"/>
  <c r="AC925" i="1"/>
  <c r="AB925" i="1"/>
  <c r="I925" i="1"/>
  <c r="J925" i="1" s="1"/>
  <c r="AJ922" i="1"/>
  <c r="AF922" i="1"/>
  <c r="AC922" i="1"/>
  <c r="AB922" i="1"/>
  <c r="I922" i="1"/>
  <c r="J922" i="1" s="1"/>
  <c r="AJ924" i="1"/>
  <c r="AF924" i="1"/>
  <c r="AC924" i="1"/>
  <c r="AB924" i="1"/>
  <c r="I924" i="1"/>
  <c r="J924" i="1" s="1"/>
  <c r="AJ923" i="1"/>
  <c r="AF923" i="1"/>
  <c r="AC923" i="1"/>
  <c r="AB923" i="1"/>
  <c r="I923" i="1"/>
  <c r="J923" i="1" s="1"/>
  <c r="AJ921" i="1"/>
  <c r="AF921" i="1"/>
  <c r="AC921" i="1"/>
  <c r="AB921" i="1"/>
  <c r="I921" i="1"/>
  <c r="J921" i="1" s="1"/>
  <c r="J884" i="6"/>
  <c r="AJ920" i="1"/>
  <c r="AF920" i="1"/>
  <c r="AC920" i="1"/>
  <c r="AB920" i="1"/>
  <c r="I920" i="1"/>
  <c r="J920" i="1" s="1"/>
  <c r="AJ919" i="1"/>
  <c r="AF919" i="1"/>
  <c r="AC919" i="1"/>
  <c r="AB919" i="1"/>
  <c r="I919" i="1"/>
  <c r="J919" i="1" s="1"/>
  <c r="AJ918" i="1"/>
  <c r="AF918" i="1"/>
  <c r="AC918" i="1"/>
  <c r="AB918" i="1"/>
  <c r="I918" i="1"/>
  <c r="J918" i="1" s="1"/>
  <c r="AJ917" i="1"/>
  <c r="AF917" i="1"/>
  <c r="AC917" i="1"/>
  <c r="AB917" i="1"/>
  <c r="I917" i="1"/>
  <c r="J917" i="1" s="1"/>
  <c r="AJ916" i="1"/>
  <c r="AF916" i="1"/>
  <c r="AC916" i="1"/>
  <c r="AB916" i="1"/>
  <c r="I916" i="1"/>
  <c r="J916" i="1" s="1"/>
  <c r="AJ915" i="1"/>
  <c r="AF915" i="1"/>
  <c r="AC915" i="1"/>
  <c r="AB915" i="1"/>
  <c r="I915" i="1"/>
  <c r="J915" i="1" s="1"/>
  <c r="AJ914" i="1"/>
  <c r="AF914" i="1"/>
  <c r="AC914" i="1"/>
  <c r="AB914" i="1"/>
  <c r="I914" i="1"/>
  <c r="J914" i="1" s="1"/>
  <c r="AJ913" i="1"/>
  <c r="AF913" i="1"/>
  <c r="AC913" i="1"/>
  <c r="AB913" i="1"/>
  <c r="I913" i="1"/>
  <c r="J913" i="1" s="1"/>
  <c r="AJ912" i="1"/>
  <c r="AF912" i="1"/>
  <c r="AC912" i="1"/>
  <c r="AB912" i="1"/>
  <c r="I912" i="1"/>
  <c r="J912" i="1" s="1"/>
  <c r="AF911" i="1"/>
  <c r="AG911" i="1" s="1"/>
  <c r="AJ281" i="24" s="1"/>
  <c r="AC911" i="1"/>
  <c r="AB911" i="1"/>
  <c r="I911" i="1"/>
  <c r="J911" i="1" s="1"/>
  <c r="AJ910" i="1"/>
  <c r="AF910" i="1"/>
  <c r="AC910" i="1"/>
  <c r="AB910" i="1"/>
  <c r="I910" i="1"/>
  <c r="J910" i="1" s="1"/>
  <c r="AF909" i="1"/>
  <c r="AJ909" i="1" s="1"/>
  <c r="AC909" i="1"/>
  <c r="AB909" i="1"/>
  <c r="I909" i="1"/>
  <c r="J909" i="1" s="1"/>
  <c r="AJ908" i="1"/>
  <c r="AF908" i="1"/>
  <c r="AC908" i="1"/>
  <c r="AB908" i="1"/>
  <c r="I908" i="1"/>
  <c r="J908" i="1" s="1"/>
  <c r="AJ907" i="1"/>
  <c r="AF907" i="1"/>
  <c r="AC907" i="1"/>
  <c r="AB907" i="1"/>
  <c r="I907" i="1"/>
  <c r="J907" i="1" s="1"/>
  <c r="AF906" i="1"/>
  <c r="AG906" i="1" s="1"/>
  <c r="AJ276" i="24" s="1"/>
  <c r="AC906" i="1"/>
  <c r="AB906" i="1"/>
  <c r="I906" i="1"/>
  <c r="J906" i="1" s="1"/>
  <c r="AJ905" i="1"/>
  <c r="AF905" i="1"/>
  <c r="AC905" i="1"/>
  <c r="AB905" i="1"/>
  <c r="I905" i="1"/>
  <c r="J905" i="1" s="1"/>
  <c r="AJ904" i="1"/>
  <c r="AF904" i="1"/>
  <c r="AC904" i="1"/>
  <c r="AB904" i="1"/>
  <c r="I904" i="1"/>
  <c r="J904" i="1" s="1"/>
  <c r="AJ903" i="1"/>
  <c r="AF903" i="1"/>
  <c r="AC903" i="1"/>
  <c r="AB903" i="1"/>
  <c r="I903" i="1"/>
  <c r="J903" i="1" s="1"/>
  <c r="AF902" i="1"/>
  <c r="AG902" i="1" s="1"/>
  <c r="AJ272" i="24" s="1"/>
  <c r="AC902" i="1"/>
  <c r="AB902" i="1"/>
  <c r="I902" i="1"/>
  <c r="J902" i="1" s="1"/>
  <c r="AF901" i="1"/>
  <c r="AG901" i="1" s="1"/>
  <c r="AJ271" i="24" s="1"/>
  <c r="AC901" i="1"/>
  <c r="AB901" i="1"/>
  <c r="I901" i="1"/>
  <c r="J901" i="1" s="1"/>
  <c r="AJ900" i="1"/>
  <c r="AF900" i="1"/>
  <c r="AC900" i="1"/>
  <c r="AB900" i="1"/>
  <c r="I900" i="1"/>
  <c r="J900" i="1" s="1"/>
  <c r="AJ899" i="1"/>
  <c r="AF899" i="1"/>
  <c r="AC899" i="1"/>
  <c r="AB899" i="1"/>
  <c r="I899" i="1"/>
  <c r="J899" i="1" s="1"/>
  <c r="AJ898" i="1"/>
  <c r="AC898" i="1"/>
  <c r="AB898" i="1"/>
  <c r="I898" i="1"/>
  <c r="J898" i="1" s="1"/>
  <c r="AJ897" i="1"/>
  <c r="AF897" i="1"/>
  <c r="AC897" i="1"/>
  <c r="AB897" i="1"/>
  <c r="I897" i="1"/>
  <c r="J897" i="1" s="1"/>
  <c r="AJ896" i="1"/>
  <c r="AF896" i="1"/>
  <c r="AC896" i="1"/>
  <c r="AB896" i="1"/>
  <c r="I896" i="1"/>
  <c r="J896" i="1" s="1"/>
  <c r="AJ895" i="1"/>
  <c r="AF895" i="1"/>
  <c r="AC895" i="1"/>
  <c r="AB895" i="1"/>
  <c r="I895" i="1"/>
  <c r="J895" i="1" s="1"/>
  <c r="AJ894" i="1"/>
  <c r="AF894" i="1"/>
  <c r="AC894" i="1"/>
  <c r="AB894" i="1"/>
  <c r="I894" i="1"/>
  <c r="J894" i="1" s="1"/>
  <c r="AJ893" i="1"/>
  <c r="AF893" i="1"/>
  <c r="AC893" i="1"/>
  <c r="AB893" i="1"/>
  <c r="I893" i="1"/>
  <c r="J893" i="1" s="1"/>
  <c r="AJ892" i="1"/>
  <c r="AF892" i="1"/>
  <c r="AC892" i="1"/>
  <c r="AB892" i="1"/>
  <c r="I892" i="1"/>
  <c r="J892" i="1" s="1"/>
  <c r="AJ891" i="1"/>
  <c r="AF891" i="1"/>
  <c r="AC891" i="1"/>
  <c r="AB891" i="1"/>
  <c r="I891" i="1"/>
  <c r="J891" i="1" s="1"/>
  <c r="AJ890" i="1"/>
  <c r="AF890" i="1"/>
  <c r="AC890" i="1"/>
  <c r="AB890" i="1"/>
  <c r="I890" i="1"/>
  <c r="J890" i="1" s="1"/>
  <c r="AJ889" i="1"/>
  <c r="AF889" i="1"/>
  <c r="AC889" i="1"/>
  <c r="AB889" i="1"/>
  <c r="I889" i="1"/>
  <c r="J889" i="1" s="1"/>
  <c r="AJ888" i="1"/>
  <c r="AF888" i="1"/>
  <c r="AC888" i="1"/>
  <c r="AB888" i="1"/>
  <c r="I888" i="1"/>
  <c r="J888" i="1" s="1"/>
  <c r="AJ887" i="1"/>
  <c r="AF887" i="1"/>
  <c r="AC887" i="1"/>
  <c r="AB887" i="1"/>
  <c r="I887" i="1"/>
  <c r="J887" i="1" s="1"/>
  <c r="AJ886" i="1"/>
  <c r="AF886" i="1"/>
  <c r="AC886" i="1"/>
  <c r="AB886" i="1"/>
  <c r="I886" i="1"/>
  <c r="J886" i="1" s="1"/>
  <c r="AJ885" i="1"/>
  <c r="AF885" i="1"/>
  <c r="AC885" i="1"/>
  <c r="AB885" i="1"/>
  <c r="I885" i="1"/>
  <c r="J885" i="1" s="1"/>
  <c r="AF884" i="1"/>
  <c r="AJ884" i="1"/>
  <c r="AC884" i="1"/>
  <c r="AB884" i="1"/>
  <c r="I884" i="1"/>
  <c r="J884" i="1" s="1"/>
  <c r="AF883" i="1"/>
  <c r="AG883" i="1" s="1"/>
  <c r="AJ253" i="24" s="1"/>
  <c r="AC883" i="1"/>
  <c r="AB883" i="1"/>
  <c r="I883" i="1"/>
  <c r="J883" i="1" s="1"/>
  <c r="AG882" i="1"/>
  <c r="AJ252" i="24" s="1"/>
  <c r="AC882" i="1"/>
  <c r="AB882" i="1"/>
  <c r="I882" i="1"/>
  <c r="J882" i="1" s="1"/>
  <c r="AJ881" i="1"/>
  <c r="AC881" i="1"/>
  <c r="AB881" i="1"/>
  <c r="I881" i="1"/>
  <c r="J881" i="1" s="1"/>
  <c r="AF880" i="1"/>
  <c r="AG880" i="1" s="1"/>
  <c r="AJ250" i="24" s="1"/>
  <c r="AC880" i="1"/>
  <c r="AB880" i="1"/>
  <c r="I880" i="1"/>
  <c r="J880" i="1" s="1"/>
  <c r="AJ879" i="1"/>
  <c r="AF879" i="1"/>
  <c r="AC879" i="1"/>
  <c r="AB879" i="1"/>
  <c r="I879" i="1"/>
  <c r="J879" i="1" s="1"/>
  <c r="AF878" i="1"/>
  <c r="AG878" i="1" s="1"/>
  <c r="AJ248" i="24" s="1"/>
  <c r="AC878" i="1"/>
  <c r="AB878" i="1"/>
  <c r="I878" i="1"/>
  <c r="J878" i="1" s="1"/>
  <c r="AF877" i="1"/>
  <c r="AJ877" i="1" s="1"/>
  <c r="AC877" i="1"/>
  <c r="AB877" i="1"/>
  <c r="I877" i="1"/>
  <c r="J877" i="1" s="1"/>
  <c r="AF876" i="1"/>
  <c r="AJ876" i="1" s="1"/>
  <c r="AC876" i="1"/>
  <c r="AB876" i="1"/>
  <c r="I876" i="1"/>
  <c r="J876" i="1" s="1"/>
  <c r="AJ875" i="1"/>
  <c r="AF875" i="1"/>
  <c r="AC875" i="1"/>
  <c r="AB875" i="1"/>
  <c r="I875" i="1"/>
  <c r="J875" i="1" s="1"/>
  <c r="AF874" i="1"/>
  <c r="AG874" i="1" s="1"/>
  <c r="AJ244" i="24" s="1"/>
  <c r="AC874" i="1"/>
  <c r="AB874" i="1"/>
  <c r="I874" i="1"/>
  <c r="J874" i="1" s="1"/>
  <c r="AJ873" i="1"/>
  <c r="AF873" i="1"/>
  <c r="AC873" i="1"/>
  <c r="AB873" i="1"/>
  <c r="I873" i="1"/>
  <c r="J873" i="1" s="1"/>
  <c r="AJ872" i="1"/>
  <c r="AF872" i="1"/>
  <c r="AC872" i="1"/>
  <c r="AB872" i="1"/>
  <c r="I872" i="1"/>
  <c r="J872" i="1" s="1"/>
  <c r="AJ871" i="1"/>
  <c r="AF871" i="1"/>
  <c r="AC871" i="1"/>
  <c r="AB871" i="1"/>
  <c r="I871" i="1"/>
  <c r="J871" i="1" s="1"/>
  <c r="AJ870" i="1"/>
  <c r="AF870" i="1"/>
  <c r="AC870" i="1"/>
  <c r="AB870" i="1"/>
  <c r="I870" i="1"/>
  <c r="J870" i="1" s="1"/>
  <c r="AF869" i="1"/>
  <c r="AG869" i="1" s="1"/>
  <c r="AJ239" i="24" s="1"/>
  <c r="AC869" i="1"/>
  <c r="AB869" i="1"/>
  <c r="I869" i="1"/>
  <c r="J869" i="1" s="1"/>
  <c r="AJ868" i="1"/>
  <c r="AF868" i="1"/>
  <c r="AC868" i="1"/>
  <c r="AB868" i="1"/>
  <c r="I868" i="1"/>
  <c r="J868" i="1" s="1"/>
  <c r="J883" i="6"/>
  <c r="AF865" i="1"/>
  <c r="AF867" i="1"/>
  <c r="AG867" i="1" s="1"/>
  <c r="AJ237" i="24" s="1"/>
  <c r="AC867" i="1"/>
  <c r="AB867" i="1"/>
  <c r="I867" i="1"/>
  <c r="J867" i="1" s="1"/>
  <c r="AF866" i="1"/>
  <c r="AG866" i="1" s="1"/>
  <c r="AJ236" i="24" s="1"/>
  <c r="AC866" i="1"/>
  <c r="AB866" i="1"/>
  <c r="I866" i="1"/>
  <c r="J866" i="1" s="1"/>
  <c r="AJ865" i="1"/>
  <c r="AC865" i="1"/>
  <c r="AB865" i="1"/>
  <c r="I865" i="1"/>
  <c r="J865" i="1" s="1"/>
  <c r="AJ864" i="1"/>
  <c r="AC864" i="1"/>
  <c r="AB864" i="1"/>
  <c r="I864" i="1"/>
  <c r="J864" i="1" s="1"/>
  <c r="AJ863" i="1"/>
  <c r="AF863" i="1"/>
  <c r="AC863" i="1"/>
  <c r="AB863" i="1"/>
  <c r="I863" i="1"/>
  <c r="J863" i="1" s="1"/>
  <c r="AJ862" i="1"/>
  <c r="AF862" i="1"/>
  <c r="AC862" i="1"/>
  <c r="AB862" i="1"/>
  <c r="I862" i="1"/>
  <c r="J862" i="1" s="1"/>
  <c r="AJ861" i="1"/>
  <c r="AF861" i="1"/>
  <c r="AC861" i="1"/>
  <c r="AB861" i="1"/>
  <c r="I861" i="1"/>
  <c r="J861" i="1" s="1"/>
  <c r="AJ860" i="1"/>
  <c r="AF860" i="1"/>
  <c r="AC860" i="1"/>
  <c r="AB860" i="1"/>
  <c r="I860" i="1"/>
  <c r="J860" i="1" s="1"/>
  <c r="AJ859" i="1"/>
  <c r="AF859" i="1"/>
  <c r="AC859" i="1"/>
  <c r="AB859" i="1"/>
  <c r="I859" i="1"/>
  <c r="J859" i="1" s="1"/>
  <c r="AG858" i="1"/>
  <c r="AJ228" i="24" s="1"/>
  <c r="AC858" i="1"/>
  <c r="AB858" i="1"/>
  <c r="I858" i="1"/>
  <c r="J858" i="1" s="1"/>
  <c r="AJ857" i="1"/>
  <c r="AF857" i="1"/>
  <c r="AC857" i="1"/>
  <c r="AB857" i="1"/>
  <c r="I857" i="1"/>
  <c r="J857" i="1" s="1"/>
  <c r="J882" i="6"/>
  <c r="AJ856" i="1"/>
  <c r="AF856" i="1"/>
  <c r="AC856" i="1"/>
  <c r="AB856" i="1"/>
  <c r="I856" i="1"/>
  <c r="J856" i="1" s="1"/>
  <c r="AJ855" i="1"/>
  <c r="AF855" i="1"/>
  <c r="AC855" i="1"/>
  <c r="AB855" i="1"/>
  <c r="I855" i="1"/>
  <c r="J855" i="1" s="1"/>
  <c r="AF854" i="1"/>
  <c r="AG854" i="1" s="1"/>
  <c r="AJ224" i="24" s="1"/>
  <c r="AC854" i="1"/>
  <c r="AB854" i="1"/>
  <c r="I854" i="1"/>
  <c r="J854" i="1" s="1"/>
  <c r="A854" i="1"/>
  <c r="AF853" i="1"/>
  <c r="AG853" i="1" s="1"/>
  <c r="AJ223" i="24" s="1"/>
  <c r="AC853" i="1"/>
  <c r="AB853" i="1"/>
  <c r="I853" i="1"/>
  <c r="J853" i="1" s="1"/>
  <c r="AJ852" i="1"/>
  <c r="AF852" i="1"/>
  <c r="AC852" i="1"/>
  <c r="AB852" i="1"/>
  <c r="I852" i="1"/>
  <c r="J852" i="1" s="1"/>
  <c r="AF851" i="1"/>
  <c r="AG851" i="1" s="1"/>
  <c r="AJ221" i="24" s="1"/>
  <c r="AC851" i="1"/>
  <c r="AB851" i="1"/>
  <c r="I851" i="1"/>
  <c r="J851" i="1" s="1"/>
  <c r="AF850" i="1"/>
  <c r="AG850" i="1" s="1"/>
  <c r="AJ220" i="24" s="1"/>
  <c r="AC850" i="1"/>
  <c r="AB850" i="1"/>
  <c r="I850" i="1"/>
  <c r="J850" i="1" s="1"/>
  <c r="AF849" i="1"/>
  <c r="AG849" i="1" s="1"/>
  <c r="AJ219" i="24" s="1"/>
  <c r="AC849" i="1"/>
  <c r="AB849" i="1"/>
  <c r="I849" i="1"/>
  <c r="J849" i="1" s="1"/>
  <c r="A849" i="1"/>
  <c r="AF848" i="1"/>
  <c r="AG848" i="1" s="1"/>
  <c r="AJ218" i="24" s="1"/>
  <c r="AC848" i="1"/>
  <c r="AB848" i="1"/>
  <c r="I848" i="1"/>
  <c r="J848" i="1" s="1"/>
  <c r="AJ847" i="1"/>
  <c r="AF847" i="1"/>
  <c r="AC847" i="1"/>
  <c r="AB847" i="1"/>
  <c r="I847" i="1"/>
  <c r="J847" i="1" s="1"/>
  <c r="AJ846" i="1"/>
  <c r="AF846" i="1"/>
  <c r="AC846" i="1"/>
  <c r="AB846" i="1"/>
  <c r="I846" i="1"/>
  <c r="J846" i="1" s="1"/>
  <c r="AJ845" i="1"/>
  <c r="AF845" i="1"/>
  <c r="AC845" i="1"/>
  <c r="AB845" i="1"/>
  <c r="I845" i="1"/>
  <c r="J845" i="1" s="1"/>
  <c r="AF844" i="1"/>
  <c r="AG844" i="1" s="1"/>
  <c r="AJ214" i="24" s="1"/>
  <c r="AC844" i="1"/>
  <c r="AB844" i="1"/>
  <c r="I844" i="1"/>
  <c r="J844" i="1" s="1"/>
  <c r="AF843" i="1"/>
  <c r="AG843" i="1" s="1"/>
  <c r="AJ213" i="24" s="1"/>
  <c r="AC843" i="1"/>
  <c r="AB843" i="1"/>
  <c r="I843" i="1"/>
  <c r="J843" i="1" s="1"/>
  <c r="AJ842" i="1"/>
  <c r="AF842" i="1"/>
  <c r="AC842" i="1"/>
  <c r="AB842" i="1"/>
  <c r="I842" i="1"/>
  <c r="J842" i="1" s="1"/>
  <c r="AJ841" i="1"/>
  <c r="AF841" i="1"/>
  <c r="AC841" i="1"/>
  <c r="AB841" i="1"/>
  <c r="I841" i="1"/>
  <c r="J841" i="1" s="1"/>
  <c r="AJ840" i="1"/>
  <c r="AC840" i="1"/>
  <c r="AB840" i="1"/>
  <c r="I840" i="1"/>
  <c r="J840" i="1" s="1"/>
  <c r="AJ839" i="1"/>
  <c r="AF839" i="1"/>
  <c r="AC839" i="1"/>
  <c r="AB839" i="1"/>
  <c r="I839" i="1"/>
  <c r="J839" i="1" s="1"/>
  <c r="AE838" i="1"/>
  <c r="AF838" i="1" s="1"/>
  <c r="AG838" i="1" s="1"/>
  <c r="AJ208" i="24" s="1"/>
  <c r="AC838" i="1"/>
  <c r="AB838" i="1"/>
  <c r="I838" i="1"/>
  <c r="J838" i="1" s="1"/>
  <c r="AJ837" i="1"/>
  <c r="AF837" i="1"/>
  <c r="AC837" i="1"/>
  <c r="AB837" i="1"/>
  <c r="I837" i="1"/>
  <c r="J837" i="1" s="1"/>
  <c r="AF836" i="1"/>
  <c r="AG836" i="1" s="1"/>
  <c r="AJ206" i="24" s="1"/>
  <c r="AC836" i="1"/>
  <c r="AB836" i="1"/>
  <c r="I836" i="1"/>
  <c r="J836" i="1" s="1"/>
  <c r="AJ835" i="1"/>
  <c r="AF835" i="1"/>
  <c r="AC835" i="1"/>
  <c r="AB835" i="1"/>
  <c r="I835" i="1"/>
  <c r="J835" i="1" s="1"/>
  <c r="AJ834" i="1"/>
  <c r="AF834" i="1"/>
  <c r="AC834" i="1"/>
  <c r="AB834" i="1"/>
  <c r="I834" i="1"/>
  <c r="J834" i="1" s="1"/>
  <c r="AF833" i="1"/>
  <c r="AG833" i="1" s="1"/>
  <c r="AJ203" i="24" s="1"/>
  <c r="AC833" i="1"/>
  <c r="AB833" i="1"/>
  <c r="I833" i="1"/>
  <c r="J833" i="1" s="1"/>
  <c r="A833" i="1"/>
  <c r="AF832" i="1"/>
  <c r="AG832" i="1" s="1"/>
  <c r="AJ202" i="24" s="1"/>
  <c r="AC832" i="1"/>
  <c r="AB832" i="1"/>
  <c r="I832" i="1"/>
  <c r="J832" i="1" s="1"/>
  <c r="AF831" i="1"/>
  <c r="AG831" i="1" s="1"/>
  <c r="AJ201" i="24" s="1"/>
  <c r="AC831" i="1"/>
  <c r="AB831" i="1"/>
  <c r="I831" i="1"/>
  <c r="J831" i="1" s="1"/>
  <c r="AF830" i="1"/>
  <c r="AG830" i="1" s="1"/>
  <c r="AJ200" i="24" s="1"/>
  <c r="AC830" i="1"/>
  <c r="AB830" i="1"/>
  <c r="I830" i="1"/>
  <c r="J830" i="1" s="1"/>
  <c r="A830" i="1"/>
  <c r="AF829" i="1"/>
  <c r="AJ829" i="1"/>
  <c r="AC829" i="1"/>
  <c r="AB829" i="1"/>
  <c r="I829" i="1"/>
  <c r="J829" i="1" s="1"/>
  <c r="AF828" i="1"/>
  <c r="AJ828" i="1"/>
  <c r="AC828" i="1"/>
  <c r="AB828" i="1"/>
  <c r="I828" i="1"/>
  <c r="J828" i="1" s="1"/>
  <c r="AJ827" i="1"/>
  <c r="AF827" i="1"/>
  <c r="AC827" i="1"/>
  <c r="AB827" i="1"/>
  <c r="I827" i="1"/>
  <c r="J827" i="1" s="1"/>
  <c r="AJ826" i="1"/>
  <c r="AF826" i="1"/>
  <c r="AC826" i="1"/>
  <c r="AB826" i="1"/>
  <c r="I826" i="1"/>
  <c r="J826" i="1" s="1"/>
  <c r="AF825" i="1"/>
  <c r="AG825" i="1" s="1"/>
  <c r="AJ195" i="24" s="1"/>
  <c r="AC825" i="1"/>
  <c r="AB825" i="1"/>
  <c r="I825" i="1"/>
  <c r="J825" i="1" s="1"/>
  <c r="J881" i="6"/>
  <c r="AF824" i="1"/>
  <c r="AG824" i="1" s="1"/>
  <c r="AJ194" i="24" s="1"/>
  <c r="AC824" i="1"/>
  <c r="AB824" i="1"/>
  <c r="I824" i="1"/>
  <c r="J824" i="1" s="1"/>
  <c r="AF823" i="1"/>
  <c r="AG823" i="1" s="1"/>
  <c r="AJ193" i="24" s="1"/>
  <c r="AC823" i="1"/>
  <c r="AB823" i="1"/>
  <c r="I823" i="1"/>
  <c r="J823" i="1" s="1"/>
  <c r="AJ822" i="1"/>
  <c r="AC822" i="1"/>
  <c r="AB822" i="1"/>
  <c r="I822" i="1"/>
  <c r="J822" i="1" s="1"/>
  <c r="AF821" i="1"/>
  <c r="I821" i="1"/>
  <c r="J821" i="1" s="1"/>
  <c r="AB821" i="1"/>
  <c r="AC821" i="1"/>
  <c r="AJ820" i="1"/>
  <c r="AF820" i="1"/>
  <c r="AC820" i="1"/>
  <c r="AB820" i="1"/>
  <c r="I820" i="1"/>
  <c r="J820" i="1" s="1"/>
  <c r="AE819" i="1"/>
  <c r="AF819" i="1" s="1"/>
  <c r="AG819" i="1" s="1"/>
  <c r="AJ189" i="24" s="1"/>
  <c r="AC819" i="1"/>
  <c r="AB819" i="1"/>
  <c r="I819" i="1"/>
  <c r="J819" i="1" s="1"/>
  <c r="AJ818" i="1"/>
  <c r="AF818" i="1"/>
  <c r="AC818" i="1"/>
  <c r="AB818" i="1"/>
  <c r="I818" i="1"/>
  <c r="J818" i="1" s="1"/>
  <c r="AJ817" i="1"/>
  <c r="AC817" i="1"/>
  <c r="AB817" i="1"/>
  <c r="I817" i="1"/>
  <c r="J817" i="1" s="1"/>
  <c r="AF816" i="1"/>
  <c r="AG816" i="1" s="1"/>
  <c r="AJ186" i="24" s="1"/>
  <c r="AC816" i="1"/>
  <c r="AB816" i="1"/>
  <c r="I816" i="1"/>
  <c r="J816" i="1" s="1"/>
  <c r="J880" i="6"/>
  <c r="AF815" i="1"/>
  <c r="AG815" i="1" s="1"/>
  <c r="AJ185" i="24" s="1"/>
  <c r="AC815" i="1"/>
  <c r="AB815" i="1"/>
  <c r="I815" i="1"/>
  <c r="J815" i="1" s="1"/>
  <c r="AJ814" i="1"/>
  <c r="AF814" i="1"/>
  <c r="AC814" i="1"/>
  <c r="AB814" i="1"/>
  <c r="I814" i="1"/>
  <c r="J814" i="1" s="1"/>
  <c r="AF813" i="1"/>
  <c r="AG813" i="1" s="1"/>
  <c r="AJ183" i="24" s="1"/>
  <c r="AC813" i="1"/>
  <c r="AB813" i="1"/>
  <c r="I813" i="1"/>
  <c r="J813" i="1" s="1"/>
  <c r="AF812" i="1"/>
  <c r="AG812" i="1" s="1"/>
  <c r="AJ182" i="24" s="1"/>
  <c r="AC812" i="1"/>
  <c r="AB812" i="1"/>
  <c r="I812" i="1"/>
  <c r="J812" i="1" s="1"/>
  <c r="A812" i="1"/>
  <c r="AF811" i="1"/>
  <c r="AG811" i="1" s="1"/>
  <c r="AJ181" i="24" s="1"/>
  <c r="AC811" i="1"/>
  <c r="AB811" i="1"/>
  <c r="I811" i="1"/>
  <c r="J811" i="1" s="1"/>
  <c r="AB810" i="1"/>
  <c r="AC810" i="1"/>
  <c r="AF810" i="1"/>
  <c r="AG810" i="1" s="1"/>
  <c r="AJ180" i="24" s="1"/>
  <c r="I810" i="1"/>
  <c r="J810" i="1" s="1"/>
  <c r="AJ809" i="1"/>
  <c r="AF809" i="1"/>
  <c r="AC809" i="1"/>
  <c r="AB809" i="1"/>
  <c r="I809" i="1"/>
  <c r="J809" i="1" s="1"/>
  <c r="AJ808" i="1"/>
  <c r="AC808" i="1"/>
  <c r="AB808" i="1"/>
  <c r="I808" i="1"/>
  <c r="J808" i="1" s="1"/>
  <c r="AJ807" i="1"/>
  <c r="AF807" i="1"/>
  <c r="AC807" i="1"/>
  <c r="AB807" i="1"/>
  <c r="I807" i="1"/>
  <c r="J807" i="1" s="1"/>
  <c r="AF806" i="1"/>
  <c r="AG806" i="1" s="1"/>
  <c r="AJ176" i="24" s="1"/>
  <c r="AC806" i="1"/>
  <c r="AB806" i="1"/>
  <c r="I806" i="1"/>
  <c r="J806" i="1" s="1"/>
  <c r="AJ805" i="1"/>
  <c r="AF805" i="1"/>
  <c r="AC805" i="1"/>
  <c r="AB805" i="1"/>
  <c r="I805" i="1"/>
  <c r="J805" i="1" s="1"/>
  <c r="AF804" i="1"/>
  <c r="AG804" i="1" s="1"/>
  <c r="AJ174" i="24" s="1"/>
  <c r="AC804" i="1"/>
  <c r="AB804" i="1"/>
  <c r="I804" i="1"/>
  <c r="J804" i="1" s="1"/>
  <c r="AJ803" i="1"/>
  <c r="AJ802" i="1"/>
  <c r="AJ801" i="1"/>
  <c r="AC803" i="1"/>
  <c r="AB803" i="1"/>
  <c r="AB802" i="1"/>
  <c r="AC802" i="1"/>
  <c r="AC801" i="1"/>
  <c r="AB801" i="1"/>
  <c r="I803" i="1"/>
  <c r="J803" i="1" s="1"/>
  <c r="I802" i="1"/>
  <c r="J802" i="1" s="1"/>
  <c r="I801" i="1"/>
  <c r="J801" i="1" s="1"/>
  <c r="AJ800" i="1"/>
  <c r="AF800" i="1"/>
  <c r="AC800" i="1"/>
  <c r="AB800" i="1"/>
  <c r="I800" i="1"/>
  <c r="J800" i="1" s="1"/>
  <c r="AJ799" i="1"/>
  <c r="AF799" i="1"/>
  <c r="AC799" i="1"/>
  <c r="AB799" i="1"/>
  <c r="I799" i="1"/>
  <c r="J799" i="1" s="1"/>
  <c r="AC798" i="1"/>
  <c r="AB798" i="1"/>
  <c r="AJ798" i="1"/>
  <c r="AF798" i="1"/>
  <c r="I798" i="1"/>
  <c r="J798" i="1" s="1"/>
  <c r="AJ797" i="1"/>
  <c r="AF797" i="1"/>
  <c r="AC797" i="1"/>
  <c r="AB797" i="1"/>
  <c r="I797" i="1"/>
  <c r="J797" i="1" s="1"/>
  <c r="AE796" i="1"/>
  <c r="AF796" i="1" s="1"/>
  <c r="AG796" i="1" s="1"/>
  <c r="AJ166" i="24" s="1"/>
  <c r="AC796" i="1"/>
  <c r="AB796" i="1"/>
  <c r="I796" i="1"/>
  <c r="J796" i="1" s="1"/>
  <c r="AF795" i="1"/>
  <c r="AG795" i="1" s="1"/>
  <c r="AJ165" i="24" s="1"/>
  <c r="AC795" i="1"/>
  <c r="AB795" i="1"/>
  <c r="I795" i="1"/>
  <c r="J795" i="1" s="1"/>
  <c r="AF794" i="1"/>
  <c r="AG794" i="1" s="1"/>
  <c r="AJ164" i="24" s="1"/>
  <c r="AC794" i="1"/>
  <c r="AB794" i="1"/>
  <c r="I794" i="1"/>
  <c r="J794" i="1" s="1"/>
  <c r="AF793" i="1"/>
  <c r="AG793" i="1" s="1"/>
  <c r="AJ163" i="24" s="1"/>
  <c r="AC793" i="1"/>
  <c r="AB793" i="1"/>
  <c r="I793" i="1"/>
  <c r="J793" i="1" s="1"/>
  <c r="AJ792" i="1"/>
  <c r="AF792" i="1"/>
  <c r="AC792" i="1"/>
  <c r="AB792" i="1"/>
  <c r="I792" i="1"/>
  <c r="J792" i="1" s="1"/>
  <c r="AF791" i="1"/>
  <c r="AG791" i="1" s="1"/>
  <c r="AJ161" i="24" s="1"/>
  <c r="AC791" i="1"/>
  <c r="AB791" i="1"/>
  <c r="I791" i="1"/>
  <c r="J791" i="1" s="1"/>
  <c r="AF790" i="1"/>
  <c r="AG790" i="1" s="1"/>
  <c r="AJ160" i="24" s="1"/>
  <c r="AC790" i="1"/>
  <c r="AB790" i="1"/>
  <c r="I790" i="1"/>
  <c r="J790" i="1" s="1"/>
  <c r="A790" i="1"/>
  <c r="AF789" i="1"/>
  <c r="AG789" i="1" s="1"/>
  <c r="AJ159" i="24" s="1"/>
  <c r="AC789" i="1"/>
  <c r="AB789" i="1"/>
  <c r="I789" i="1"/>
  <c r="J789" i="1" s="1"/>
  <c r="AF788" i="1"/>
  <c r="AG788" i="1" s="1"/>
  <c r="AJ158" i="24" s="1"/>
  <c r="AC788" i="1"/>
  <c r="AB788" i="1"/>
  <c r="I788" i="1"/>
  <c r="J788" i="1" s="1"/>
  <c r="AJ787" i="1"/>
  <c r="AF787" i="1"/>
  <c r="AC787" i="1"/>
  <c r="AB787" i="1"/>
  <c r="I787" i="1"/>
  <c r="J787" i="1" s="1"/>
  <c r="AJ786" i="1"/>
  <c r="AF786" i="1"/>
  <c r="AC786" i="1"/>
  <c r="AB786" i="1"/>
  <c r="I786" i="1"/>
  <c r="J786" i="1" s="1"/>
  <c r="AF785" i="1"/>
  <c r="AG785" i="1" s="1"/>
  <c r="AJ155" i="24" s="1"/>
  <c r="AC785" i="1"/>
  <c r="AB785" i="1"/>
  <c r="I785" i="1"/>
  <c r="J785" i="1" s="1"/>
  <c r="AJ784" i="1"/>
  <c r="AF784" i="1"/>
  <c r="AC784" i="1"/>
  <c r="AB784" i="1"/>
  <c r="I784" i="1"/>
  <c r="J784" i="1" s="1"/>
  <c r="AJ783" i="1"/>
  <c r="AF783" i="1"/>
  <c r="AC783" i="1"/>
  <c r="AB783" i="1"/>
  <c r="I783" i="1"/>
  <c r="J783" i="1" s="1"/>
  <c r="AF782" i="1"/>
  <c r="AG782" i="1" s="1"/>
  <c r="AJ152" i="24" s="1"/>
  <c r="AC782" i="1"/>
  <c r="AB782" i="1"/>
  <c r="I782" i="1"/>
  <c r="J782" i="1" s="1"/>
  <c r="AF780" i="1"/>
  <c r="AG780" i="1" s="1"/>
  <c r="AJ150" i="24" s="1"/>
  <c r="AC780" i="1"/>
  <c r="AB780" i="1"/>
  <c r="I780" i="1"/>
  <c r="J780" i="1" s="1"/>
  <c r="J879" i="6"/>
  <c r="AJ779" i="1"/>
  <c r="AF779" i="1"/>
  <c r="AC779" i="1"/>
  <c r="AB779" i="1"/>
  <c r="I779" i="1"/>
  <c r="J779" i="1" s="1"/>
  <c r="AJ778" i="1"/>
  <c r="AF778" i="1"/>
  <c r="AC778" i="1"/>
  <c r="AB778" i="1"/>
  <c r="I778" i="1"/>
  <c r="J778" i="1" s="1"/>
  <c r="AE777" i="1"/>
  <c r="AF777" i="1" s="1"/>
  <c r="AG777" i="1" s="1"/>
  <c r="AJ147" i="24" s="1"/>
  <c r="AC777" i="1"/>
  <c r="AB777" i="1"/>
  <c r="I777" i="1"/>
  <c r="J777" i="1" s="1"/>
  <c r="AF776" i="1"/>
  <c r="AJ776" i="1" s="1"/>
  <c r="AC776" i="1"/>
  <c r="AB776" i="1"/>
  <c r="I776" i="1"/>
  <c r="J776" i="1" s="1"/>
  <c r="AF775" i="1"/>
  <c r="AJ775" i="1" s="1"/>
  <c r="AC775" i="1"/>
  <c r="AB775" i="1"/>
  <c r="I775" i="1"/>
  <c r="J775" i="1" s="1"/>
  <c r="AJ774" i="1"/>
  <c r="AF774" i="1"/>
  <c r="AC774" i="1"/>
  <c r="AB774" i="1"/>
  <c r="I774" i="1"/>
  <c r="J774" i="1" s="1"/>
  <c r="AE773" i="1"/>
  <c r="AF773" i="1" s="1"/>
  <c r="AG773" i="1" s="1"/>
  <c r="AJ143" i="24" s="1"/>
  <c r="AC773" i="1"/>
  <c r="AB773" i="1"/>
  <c r="I773" i="1"/>
  <c r="J773" i="1" s="1"/>
  <c r="AF772" i="1"/>
  <c r="AG772" i="1" s="1"/>
  <c r="AJ142" i="24" s="1"/>
  <c r="AC772" i="1"/>
  <c r="AB772" i="1"/>
  <c r="I772" i="1"/>
  <c r="J772" i="1" s="1"/>
  <c r="AJ771" i="1"/>
  <c r="AF771" i="1"/>
  <c r="AC771" i="1"/>
  <c r="AB771" i="1"/>
  <c r="I771" i="1"/>
  <c r="J771" i="1" s="1"/>
  <c r="AF770" i="1"/>
  <c r="AG770" i="1" s="1"/>
  <c r="AJ140" i="24" s="1"/>
  <c r="AC770" i="1"/>
  <c r="AB770" i="1"/>
  <c r="AF769" i="1"/>
  <c r="AG769" i="1" s="1"/>
  <c r="AJ139" i="24" s="1"/>
  <c r="AC769" i="1"/>
  <c r="AB769" i="1"/>
  <c r="I769" i="1"/>
  <c r="J769" i="1" s="1"/>
  <c r="AJ768" i="1"/>
  <c r="AF768" i="1"/>
  <c r="AC768" i="1"/>
  <c r="AB768" i="1"/>
  <c r="I768" i="1"/>
  <c r="J768" i="1" s="1"/>
  <c r="AJ767" i="1"/>
  <c r="AF767" i="1"/>
  <c r="AC767" i="1"/>
  <c r="AB767" i="1"/>
  <c r="I767" i="1"/>
  <c r="J767" i="1" s="1"/>
  <c r="AJ766" i="1"/>
  <c r="AF766" i="1"/>
  <c r="AC766" i="1"/>
  <c r="AB766" i="1"/>
  <c r="I766" i="1"/>
  <c r="J766" i="1" s="1"/>
  <c r="AJ764" i="1"/>
  <c r="AF764" i="1"/>
  <c r="AC764" i="1"/>
  <c r="AB764" i="1"/>
  <c r="I764" i="1"/>
  <c r="J764" i="1" s="1"/>
  <c r="AF765" i="1"/>
  <c r="AG765" i="1" s="1"/>
  <c r="AJ135" i="24" s="1"/>
  <c r="AC765" i="1"/>
  <c r="AB765" i="1"/>
  <c r="I765" i="1"/>
  <c r="J765" i="1" s="1"/>
  <c r="I770" i="1"/>
  <c r="J770" i="1" s="1"/>
  <c r="A770" i="1"/>
  <c r="AF763" i="1"/>
  <c r="AG763" i="1" s="1"/>
  <c r="AJ133" i="24" s="1"/>
  <c r="AC763" i="1"/>
  <c r="AB763" i="1"/>
  <c r="I763" i="1"/>
  <c r="J763" i="1" s="1"/>
  <c r="AF762" i="1"/>
  <c r="AG762" i="1" s="1"/>
  <c r="AJ132" i="24" s="1"/>
  <c r="AC762" i="1"/>
  <c r="AB762" i="1"/>
  <c r="I762" i="1"/>
  <c r="J762" i="1" s="1"/>
  <c r="AE761" i="1"/>
  <c r="AF761" i="1" s="1"/>
  <c r="AG761" i="1" s="1"/>
  <c r="AJ131" i="24" s="1"/>
  <c r="AC761" i="1"/>
  <c r="AB761" i="1"/>
  <c r="I761" i="1"/>
  <c r="J761" i="1" s="1"/>
  <c r="AF760" i="1"/>
  <c r="AG760" i="1" s="1"/>
  <c r="AJ130" i="24" s="1"/>
  <c r="AC760" i="1"/>
  <c r="AB760" i="1"/>
  <c r="I760" i="1"/>
  <c r="J760" i="1" s="1"/>
  <c r="AJ759" i="1"/>
  <c r="AF759" i="1"/>
  <c r="AC759" i="1"/>
  <c r="AB759" i="1"/>
  <c r="I759" i="1"/>
  <c r="J759" i="1" s="1"/>
  <c r="AJ758" i="1"/>
  <c r="AF758" i="1"/>
  <c r="AC758" i="1"/>
  <c r="AB758" i="1"/>
  <c r="I758" i="1"/>
  <c r="J758" i="1" s="1"/>
  <c r="AF757" i="1"/>
  <c r="AG757" i="1" s="1"/>
  <c r="AJ127" i="24" s="1"/>
  <c r="AC757" i="1"/>
  <c r="AB757" i="1"/>
  <c r="I757" i="1"/>
  <c r="J757" i="1" s="1"/>
  <c r="AF756" i="1"/>
  <c r="AG756" i="1" s="1"/>
  <c r="AJ126" i="24" s="1"/>
  <c r="AC756" i="1"/>
  <c r="AB756" i="1"/>
  <c r="I756" i="1"/>
  <c r="J756" i="1" s="1"/>
  <c r="AJ755" i="1"/>
  <c r="AF755" i="1"/>
  <c r="AC755" i="1"/>
  <c r="AB755" i="1"/>
  <c r="I755" i="1"/>
  <c r="J755" i="1" s="1"/>
  <c r="AJ752" i="1"/>
  <c r="AF752" i="1"/>
  <c r="AC752" i="1"/>
  <c r="AB752" i="1"/>
  <c r="I752" i="1"/>
  <c r="J752" i="1" s="1"/>
  <c r="AF751" i="1"/>
  <c r="AG751" i="1" s="1"/>
  <c r="AJ121" i="24" s="1"/>
  <c r="AC751" i="1"/>
  <c r="AB751" i="1"/>
  <c r="I751" i="1"/>
  <c r="J751" i="1" s="1"/>
  <c r="J878" i="6"/>
  <c r="AJ750" i="1"/>
  <c r="AF750" i="1"/>
  <c r="AC750" i="1"/>
  <c r="AB750" i="1"/>
  <c r="I750" i="1"/>
  <c r="J750" i="1" s="1"/>
  <c r="AJ749" i="1"/>
  <c r="AF749" i="1"/>
  <c r="AC749" i="1"/>
  <c r="AB749" i="1"/>
  <c r="I749" i="1"/>
  <c r="J749" i="1" s="1"/>
  <c r="AF748" i="1"/>
  <c r="AG748" i="1" s="1"/>
  <c r="AJ118" i="24" s="1"/>
  <c r="AC748" i="1"/>
  <c r="AB748" i="1"/>
  <c r="I748" i="1"/>
  <c r="J748" i="1" s="1"/>
  <c r="AE747" i="1"/>
  <c r="AF747" i="1" s="1"/>
  <c r="AG747" i="1" s="1"/>
  <c r="AJ117" i="24" s="1"/>
  <c r="AC747" i="1"/>
  <c r="AB747" i="1"/>
  <c r="I747" i="1"/>
  <c r="J747" i="1" s="1"/>
  <c r="AJ746" i="1"/>
  <c r="AF746" i="1"/>
  <c r="AC746" i="1"/>
  <c r="AB746" i="1"/>
  <c r="I746" i="1"/>
  <c r="J746" i="1" s="1"/>
  <c r="AJ745" i="1"/>
  <c r="AF745" i="1"/>
  <c r="AC745" i="1"/>
  <c r="AB745" i="1"/>
  <c r="I745" i="1"/>
  <c r="J745" i="1" s="1"/>
  <c r="AJ744" i="1"/>
  <c r="AF744" i="1"/>
  <c r="AC744" i="1"/>
  <c r="AB744" i="1"/>
  <c r="I744" i="1"/>
  <c r="J744" i="1" s="1"/>
  <c r="AF742" i="1"/>
  <c r="AF743" i="1"/>
  <c r="AJ743" i="1"/>
  <c r="AC743" i="1"/>
  <c r="AB743" i="1"/>
  <c r="I743" i="1"/>
  <c r="J743" i="1" s="1"/>
  <c r="AJ742" i="1"/>
  <c r="AC742" i="1"/>
  <c r="AB742" i="1"/>
  <c r="I742" i="1"/>
  <c r="J742" i="1" s="1"/>
  <c r="AF741" i="1"/>
  <c r="AG741" i="1" s="1"/>
  <c r="AJ111" i="24" s="1"/>
  <c r="AC741" i="1"/>
  <c r="AB741" i="1"/>
  <c r="I741" i="1"/>
  <c r="J741" i="1" s="1"/>
  <c r="AF740" i="1"/>
  <c r="AG740" i="1" s="1"/>
  <c r="AJ110" i="24" s="1"/>
  <c r="AC740" i="1"/>
  <c r="AB740" i="1"/>
  <c r="I740" i="1"/>
  <c r="J740" i="1" s="1"/>
  <c r="AF739" i="1"/>
  <c r="AG739" i="1" s="1"/>
  <c r="AJ109" i="24" s="1"/>
  <c r="AC739" i="1"/>
  <c r="AB739" i="1"/>
  <c r="I739" i="1"/>
  <c r="J739" i="1" s="1"/>
  <c r="AF738" i="1"/>
  <c r="AG738" i="1" s="1"/>
  <c r="AJ108" i="24" s="1"/>
  <c r="AC738" i="1"/>
  <c r="AB738" i="1"/>
  <c r="I738" i="1"/>
  <c r="J738" i="1" s="1"/>
  <c r="AE737" i="1"/>
  <c r="AF737" i="1" s="1"/>
  <c r="AG737" i="1" s="1"/>
  <c r="AJ107" i="24" s="1"/>
  <c r="AC737" i="1"/>
  <c r="AB737" i="1"/>
  <c r="I737" i="1"/>
  <c r="J737" i="1" s="1"/>
  <c r="AF736" i="1"/>
  <c r="AG736" i="1" s="1"/>
  <c r="AJ106" i="24" s="1"/>
  <c r="AC736" i="1"/>
  <c r="AB736" i="1"/>
  <c r="I736" i="1"/>
  <c r="J736" i="1" s="1"/>
  <c r="AF735" i="1"/>
  <c r="AG735" i="1" s="1"/>
  <c r="AJ105" i="24" s="1"/>
  <c r="AC735" i="1"/>
  <c r="AB735" i="1"/>
  <c r="I735" i="1"/>
  <c r="J735" i="1" s="1"/>
  <c r="AJ735" i="1"/>
  <c r="N11" i="21"/>
  <c r="M11" i="21"/>
  <c r="L11" i="21"/>
  <c r="AF734" i="1"/>
  <c r="AG734" i="1" s="1"/>
  <c r="AJ104" i="24" s="1"/>
  <c r="AC734" i="1"/>
  <c r="AB734" i="1"/>
  <c r="I734" i="1"/>
  <c r="J734" i="1" s="1"/>
  <c r="AE733" i="1"/>
  <c r="AF733" i="1" s="1"/>
  <c r="AG733" i="1" s="1"/>
  <c r="AC733" i="1"/>
  <c r="AB733" i="1"/>
  <c r="I733" i="1"/>
  <c r="J733" i="1" s="1"/>
  <c r="AE732" i="1"/>
  <c r="AF732" i="1" s="1"/>
  <c r="AG732" i="1" s="1"/>
  <c r="AJ102" i="24" s="1"/>
  <c r="AC732" i="1"/>
  <c r="AB732" i="1"/>
  <c r="I732" i="1"/>
  <c r="J732" i="1" s="1"/>
  <c r="AJ730" i="1"/>
  <c r="AC730" i="1"/>
  <c r="AB730" i="1"/>
  <c r="I730" i="1"/>
  <c r="J730" i="1" s="1"/>
  <c r="I729" i="1"/>
  <c r="J729" i="1" s="1"/>
  <c r="AE729" i="1"/>
  <c r="AF729" i="1" s="1"/>
  <c r="AG729" i="1" s="1"/>
  <c r="AJ99" i="24" s="1"/>
  <c r="AC729" i="1"/>
  <c r="AB729" i="1"/>
  <c r="AE728" i="1"/>
  <c r="AF728" i="1" s="1"/>
  <c r="AG728" i="1" s="1"/>
  <c r="AJ98" i="24" s="1"/>
  <c r="AC728" i="1"/>
  <c r="AB728" i="1"/>
  <c r="I728" i="1"/>
  <c r="J728" i="1" s="1"/>
  <c r="AE725" i="1"/>
  <c r="AF725" i="1" s="1"/>
  <c r="AG725" i="1" s="1"/>
  <c r="AJ95" i="24" s="1"/>
  <c r="AC725" i="1"/>
  <c r="AB725" i="1"/>
  <c r="I725" i="1"/>
  <c r="J725" i="1" s="1"/>
  <c r="AF724" i="1"/>
  <c r="AG724" i="1" s="1"/>
  <c r="AJ94" i="24" s="1"/>
  <c r="AC724" i="1"/>
  <c r="AB724" i="1"/>
  <c r="I724" i="1"/>
  <c r="J724" i="1" s="1"/>
  <c r="A724" i="1"/>
  <c r="AE723" i="1"/>
  <c r="AF723" i="1" s="1"/>
  <c r="AG723" i="1" s="1"/>
  <c r="AJ93" i="24" s="1"/>
  <c r="AC723" i="1"/>
  <c r="AB723" i="1"/>
  <c r="I723" i="1"/>
  <c r="J723" i="1" s="1"/>
  <c r="AF722" i="1"/>
  <c r="AG722" i="1" s="1"/>
  <c r="AJ92" i="24" s="1"/>
  <c r="AC722" i="1"/>
  <c r="AB722" i="1"/>
  <c r="I722" i="1"/>
  <c r="J722" i="1" s="1"/>
  <c r="AE721" i="1"/>
  <c r="AF721" i="1" s="1"/>
  <c r="AG721" i="1" s="1"/>
  <c r="AJ91" i="24" s="1"/>
  <c r="AC721" i="1"/>
  <c r="AB721" i="1"/>
  <c r="I721" i="1"/>
  <c r="J721" i="1" s="1"/>
  <c r="AE720" i="1"/>
  <c r="AF720" i="1" s="1"/>
  <c r="AG720" i="1" s="1"/>
  <c r="AJ90" i="24" s="1"/>
  <c r="AC720" i="1"/>
  <c r="AB720" i="1"/>
  <c r="I720" i="1"/>
  <c r="J720" i="1" s="1"/>
  <c r="AE719" i="1"/>
  <c r="AF719" i="1" s="1"/>
  <c r="AG719" i="1" s="1"/>
  <c r="AC719" i="1"/>
  <c r="AB719" i="1"/>
  <c r="AJ718" i="1"/>
  <c r="AC718" i="1"/>
  <c r="AB718" i="1"/>
  <c r="I718" i="1"/>
  <c r="J718" i="1" s="1"/>
  <c r="AE717" i="1"/>
  <c r="AF717" i="1" s="1"/>
  <c r="AG717" i="1" s="1"/>
  <c r="AF716" i="1"/>
  <c r="AG716" i="1" s="1"/>
  <c r="AJ86" i="24" s="1"/>
  <c r="AC716" i="1"/>
  <c r="AB716" i="1"/>
  <c r="I716" i="1"/>
  <c r="J716" i="1" s="1"/>
  <c r="I708" i="1"/>
  <c r="J708" i="1" s="1"/>
  <c r="I707" i="1"/>
  <c r="J707" i="1" s="1"/>
  <c r="AF705" i="1"/>
  <c r="AG705" i="1" s="1"/>
  <c r="AJ75" i="24" s="1"/>
  <c r="AC705" i="1"/>
  <c r="AB705" i="1"/>
  <c r="I705" i="1"/>
  <c r="J705" i="1" s="1"/>
  <c r="AF700" i="1"/>
  <c r="AG700" i="1" s="1"/>
  <c r="AJ70" i="24" s="1"/>
  <c r="AC700" i="1"/>
  <c r="AB700" i="1"/>
  <c r="I700" i="1"/>
  <c r="J700" i="1" s="1"/>
  <c r="G11" i="21"/>
  <c r="D11" i="21"/>
  <c r="J877" i="6"/>
  <c r="M7" i="13"/>
  <c r="M12" i="13" s="1"/>
  <c r="F13" i="13"/>
  <c r="I680" i="1"/>
  <c r="J680" i="1" s="1"/>
  <c r="AB680" i="1"/>
  <c r="AC680" i="1"/>
  <c r="AE680" i="1"/>
  <c r="AF680" i="1" s="1"/>
  <c r="AG680" i="1" s="1"/>
  <c r="AJ50" i="24" s="1"/>
  <c r="P11" i="21"/>
  <c r="AE653" i="1"/>
  <c r="AF653" i="1" s="1"/>
  <c r="AG653" i="1" s="1"/>
  <c r="AJ23" i="24" s="1"/>
  <c r="AC653" i="1"/>
  <c r="AB653" i="1"/>
  <c r="I653" i="1"/>
  <c r="J653" i="1" s="1"/>
  <c r="AE652" i="1"/>
  <c r="AF652" i="1" s="1"/>
  <c r="AG652" i="1" s="1"/>
  <c r="AJ22" i="24" s="1"/>
  <c r="AC652" i="1"/>
  <c r="AB652" i="1"/>
  <c r="I652" i="1"/>
  <c r="J652" i="1" s="1"/>
  <c r="AE651" i="1"/>
  <c r="AF651" i="1" s="1"/>
  <c r="AG651" i="1" s="1"/>
  <c r="AJ21" i="24" s="1"/>
  <c r="AC651" i="1"/>
  <c r="AB651" i="1"/>
  <c r="I651" i="1"/>
  <c r="J651" i="1" s="1"/>
  <c r="AE650" i="1"/>
  <c r="AF650" i="1" s="1"/>
  <c r="AG650" i="1" s="1"/>
  <c r="AJ20" i="24" s="1"/>
  <c r="AC650" i="1"/>
  <c r="AB650" i="1"/>
  <c r="I650" i="1"/>
  <c r="J650" i="1" s="1"/>
  <c r="AE643" i="1"/>
  <c r="AF643" i="1" s="1"/>
  <c r="AG643" i="1" s="1"/>
  <c r="AJ13" i="24" s="1"/>
  <c r="AC643" i="1"/>
  <c r="AB643" i="1"/>
  <c r="I643" i="1"/>
  <c r="J643" i="1" s="1"/>
  <c r="AE642" i="1"/>
  <c r="AF642" i="1" s="1"/>
  <c r="AG642" i="1" s="1"/>
  <c r="AJ12" i="24" s="1"/>
  <c r="AC642" i="1"/>
  <c r="AB642" i="1"/>
  <c r="I642" i="1"/>
  <c r="J642" i="1" s="1"/>
  <c r="AE641" i="1"/>
  <c r="AF641" i="1" s="1"/>
  <c r="AG641" i="1" s="1"/>
  <c r="AJ11" i="24" s="1"/>
  <c r="AC641" i="1"/>
  <c r="AB641" i="1"/>
  <c r="I641" i="1"/>
  <c r="J641" i="1" s="1"/>
  <c r="AE754" i="1"/>
  <c r="AF754" i="1" s="1"/>
  <c r="AG754" i="1" s="1"/>
  <c r="AJ124" i="24" s="1"/>
  <c r="AC754" i="1"/>
  <c r="AB754" i="1"/>
  <c r="I754" i="1"/>
  <c r="J754" i="1" s="1"/>
  <c r="AE753" i="1"/>
  <c r="AF753" i="1" s="1"/>
  <c r="AG753" i="1" s="1"/>
  <c r="AJ123" i="24" s="1"/>
  <c r="AC753" i="1"/>
  <c r="AB753" i="1"/>
  <c r="I753" i="1"/>
  <c r="J753" i="1" s="1"/>
  <c r="AF727" i="1"/>
  <c r="AG727" i="1" s="1"/>
  <c r="AJ97" i="24" s="1"/>
  <c r="AC727" i="1"/>
  <c r="AB727" i="1"/>
  <c r="I727" i="1"/>
  <c r="J727" i="1" s="1"/>
  <c r="AF726" i="1"/>
  <c r="AG726" i="1" s="1"/>
  <c r="AJ96" i="24" s="1"/>
  <c r="AC726" i="1"/>
  <c r="AB726" i="1"/>
  <c r="I726" i="1"/>
  <c r="J726" i="1" s="1"/>
  <c r="AC717" i="1"/>
  <c r="AB717" i="1"/>
  <c r="I717" i="1"/>
  <c r="J717" i="1" s="1"/>
  <c r="AE715" i="1"/>
  <c r="AF715" i="1" s="1"/>
  <c r="AG715" i="1" s="1"/>
  <c r="AJ85" i="24" s="1"/>
  <c r="AC715" i="1"/>
  <c r="AB715" i="1"/>
  <c r="I715" i="1"/>
  <c r="J715" i="1" s="1"/>
  <c r="AE714" i="1"/>
  <c r="AF714" i="1" s="1"/>
  <c r="AG714" i="1" s="1"/>
  <c r="AJ84" i="24" s="1"/>
  <c r="AC714" i="1"/>
  <c r="AB714" i="1"/>
  <c r="I714" i="1"/>
  <c r="J714" i="1" s="1"/>
  <c r="AE713" i="1"/>
  <c r="AF713" i="1" s="1"/>
  <c r="AG713" i="1" s="1"/>
  <c r="AJ83" i="24" s="1"/>
  <c r="AE712" i="1"/>
  <c r="AF712" i="1" s="1"/>
  <c r="AG712" i="1" s="1"/>
  <c r="AJ82" i="24" s="1"/>
  <c r="AC712" i="1"/>
  <c r="AB712" i="1"/>
  <c r="I712" i="1"/>
  <c r="J712" i="1" s="1"/>
  <c r="AE711" i="1"/>
  <c r="AF711" i="1" s="1"/>
  <c r="AG711" i="1" s="1"/>
  <c r="AJ81" i="24" s="1"/>
  <c r="AC711" i="1"/>
  <c r="AB711" i="1"/>
  <c r="AF709" i="1"/>
  <c r="AG709" i="1" s="1"/>
  <c r="AJ79" i="24" s="1"/>
  <c r="AC709" i="1"/>
  <c r="AB709" i="1"/>
  <c r="I709" i="1"/>
  <c r="J709" i="1" s="1"/>
  <c r="AE708" i="1"/>
  <c r="AF708" i="1" s="1"/>
  <c r="AG708" i="1" s="1"/>
  <c r="AJ78" i="24" s="1"/>
  <c r="AC708" i="1"/>
  <c r="AB708" i="1"/>
  <c r="AF707" i="1"/>
  <c r="AG707" i="1" s="1"/>
  <c r="AJ77" i="24" s="1"/>
  <c r="AC707" i="1"/>
  <c r="AB707" i="1"/>
  <c r="AE706" i="1"/>
  <c r="AF706" i="1" s="1"/>
  <c r="AG706" i="1" s="1"/>
  <c r="AJ76" i="24" s="1"/>
  <c r="AC706" i="1"/>
  <c r="AB706" i="1"/>
  <c r="I706" i="1"/>
  <c r="J706" i="1" s="1"/>
  <c r="AF704" i="1"/>
  <c r="AG704" i="1" s="1"/>
  <c r="AJ74" i="24" s="1"/>
  <c r="AC704" i="1"/>
  <c r="AB704" i="1"/>
  <c r="I704" i="1"/>
  <c r="J704" i="1" s="1"/>
  <c r="AE703" i="1"/>
  <c r="AF703" i="1" s="1"/>
  <c r="AG703" i="1" s="1"/>
  <c r="AJ73" i="24" s="1"/>
  <c r="AC703" i="1"/>
  <c r="AB703" i="1"/>
  <c r="I703" i="1"/>
  <c r="J703" i="1" s="1"/>
  <c r="AE702" i="1"/>
  <c r="AF702" i="1" s="1"/>
  <c r="AG702" i="1" s="1"/>
  <c r="AJ72" i="24" s="1"/>
  <c r="AC702" i="1"/>
  <c r="AB702" i="1"/>
  <c r="I702" i="1"/>
  <c r="J702" i="1" s="1"/>
  <c r="AE701" i="1"/>
  <c r="AF701" i="1" s="1"/>
  <c r="AG701" i="1" s="1"/>
  <c r="AJ71" i="24" s="1"/>
  <c r="AC701" i="1"/>
  <c r="AB701" i="1"/>
  <c r="I701" i="1"/>
  <c r="J701" i="1" s="1"/>
  <c r="AF699" i="1"/>
  <c r="AG699" i="1" s="1"/>
  <c r="AJ69" i="24" s="1"/>
  <c r="AC699" i="1"/>
  <c r="AB699" i="1"/>
  <c r="I699" i="1"/>
  <c r="J699" i="1" s="1"/>
  <c r="AF698" i="1"/>
  <c r="AG698" i="1" s="1"/>
  <c r="AJ68" i="24" s="1"/>
  <c r="AC698" i="1"/>
  <c r="AB698" i="1"/>
  <c r="I698" i="1"/>
  <c r="J698" i="1" s="1"/>
  <c r="AF697" i="1"/>
  <c r="AG697" i="1" s="1"/>
  <c r="AJ67" i="24" s="1"/>
  <c r="AC697" i="1"/>
  <c r="AB697" i="1"/>
  <c r="I697" i="1"/>
  <c r="J697" i="1" s="1"/>
  <c r="AF696" i="1"/>
  <c r="AG696" i="1" s="1"/>
  <c r="AJ66" i="24" s="1"/>
  <c r="AC696" i="1"/>
  <c r="AB696" i="1"/>
  <c r="I696" i="1"/>
  <c r="J696" i="1" s="1"/>
  <c r="AF695" i="1"/>
  <c r="AG695" i="1" s="1"/>
  <c r="AJ65" i="24" s="1"/>
  <c r="AC695" i="1"/>
  <c r="AB695" i="1"/>
  <c r="I695" i="1"/>
  <c r="J695" i="1" s="1"/>
  <c r="AF694" i="1"/>
  <c r="AG694" i="1" s="1"/>
  <c r="AJ64" i="24" s="1"/>
  <c r="AC694" i="1"/>
  <c r="AB694" i="1"/>
  <c r="I694" i="1"/>
  <c r="J694" i="1" s="1"/>
  <c r="A694" i="1"/>
  <c r="A695" i="1" s="1"/>
  <c r="A696" i="1" s="1"/>
  <c r="A697" i="1" s="1"/>
  <c r="A698" i="1" s="1"/>
  <c r="AE693" i="1"/>
  <c r="AF693" i="1" s="1"/>
  <c r="AG693" i="1" s="1"/>
  <c r="AJ63" i="24" s="1"/>
  <c r="AC693" i="1"/>
  <c r="AB693" i="1"/>
  <c r="I693" i="1"/>
  <c r="J693" i="1" s="1"/>
  <c r="AE692" i="1"/>
  <c r="AF692" i="1" s="1"/>
  <c r="AG692" i="1" s="1"/>
  <c r="AJ62" i="24" s="1"/>
  <c r="AC692" i="1"/>
  <c r="AB692" i="1"/>
  <c r="I692" i="1"/>
  <c r="J692" i="1" s="1"/>
  <c r="AE691" i="1"/>
  <c r="AF691" i="1" s="1"/>
  <c r="AG691" i="1" s="1"/>
  <c r="AJ61" i="24" s="1"/>
  <c r="AC691" i="1"/>
  <c r="AB691" i="1"/>
  <c r="I691" i="1"/>
  <c r="J691" i="1" s="1"/>
  <c r="AE690" i="1"/>
  <c r="AF690" i="1" s="1"/>
  <c r="AG690" i="1" s="1"/>
  <c r="AJ60" i="24" s="1"/>
  <c r="AC690" i="1"/>
  <c r="AB690" i="1"/>
  <c r="I690" i="1"/>
  <c r="J690" i="1" s="1"/>
  <c r="AE689" i="1"/>
  <c r="AF689" i="1" s="1"/>
  <c r="AG689" i="1" s="1"/>
  <c r="AJ59" i="24" s="1"/>
  <c r="AC689" i="1"/>
  <c r="AB689" i="1"/>
  <c r="I689" i="1"/>
  <c r="J689" i="1" s="1"/>
  <c r="AE688" i="1"/>
  <c r="AF688" i="1" s="1"/>
  <c r="AG688" i="1" s="1"/>
  <c r="AJ58" i="24" s="1"/>
  <c r="AC688" i="1"/>
  <c r="AB688" i="1"/>
  <c r="I688" i="1"/>
  <c r="J688" i="1" s="1"/>
  <c r="AE687" i="1"/>
  <c r="AF687" i="1" s="1"/>
  <c r="AG687" i="1" s="1"/>
  <c r="AJ57" i="24" s="1"/>
  <c r="AC687" i="1"/>
  <c r="AB687" i="1"/>
  <c r="I687" i="1"/>
  <c r="J687" i="1" s="1"/>
  <c r="AE686" i="1"/>
  <c r="AF686" i="1" s="1"/>
  <c r="AG686" i="1" s="1"/>
  <c r="AJ56" i="24" s="1"/>
  <c r="AC686" i="1"/>
  <c r="AB686" i="1"/>
  <c r="I686" i="1"/>
  <c r="J686" i="1" s="1"/>
  <c r="AE685" i="1"/>
  <c r="AF685" i="1" s="1"/>
  <c r="AG685" i="1" s="1"/>
  <c r="AJ55" i="24" s="1"/>
  <c r="AC685" i="1"/>
  <c r="AB685" i="1"/>
  <c r="I685" i="1"/>
  <c r="J685" i="1" s="1"/>
  <c r="AE684" i="1"/>
  <c r="AF684" i="1" s="1"/>
  <c r="AG684" i="1" s="1"/>
  <c r="AJ54" i="24" s="1"/>
  <c r="AC684" i="1"/>
  <c r="AB684" i="1"/>
  <c r="I684" i="1"/>
  <c r="J684" i="1" s="1"/>
  <c r="AE683" i="1"/>
  <c r="AF683" i="1" s="1"/>
  <c r="AG683" i="1" s="1"/>
  <c r="AJ53" i="24" s="1"/>
  <c r="AC683" i="1"/>
  <c r="AB683" i="1"/>
  <c r="I683" i="1"/>
  <c r="J683" i="1" s="1"/>
  <c r="AE682" i="1"/>
  <c r="AF682" i="1" s="1"/>
  <c r="AG682" i="1" s="1"/>
  <c r="AJ52" i="24" s="1"/>
  <c r="AC682" i="1"/>
  <c r="AB682" i="1"/>
  <c r="I682" i="1"/>
  <c r="J682" i="1" s="1"/>
  <c r="AE681" i="1"/>
  <c r="AF681" i="1" s="1"/>
  <c r="AG681" i="1" s="1"/>
  <c r="AJ51" i="24" s="1"/>
  <c r="AC681" i="1"/>
  <c r="AB681" i="1"/>
  <c r="I681" i="1"/>
  <c r="J681" i="1" s="1"/>
  <c r="AE679" i="1"/>
  <c r="AF679" i="1" s="1"/>
  <c r="AG679" i="1" s="1"/>
  <c r="AJ49" i="24" s="1"/>
  <c r="AC679" i="1"/>
  <c r="AB679" i="1"/>
  <c r="I679" i="1"/>
  <c r="J679" i="1" s="1"/>
  <c r="AE678" i="1"/>
  <c r="AF678" i="1" s="1"/>
  <c r="AJ678" i="1" s="1"/>
  <c r="AC678" i="1"/>
  <c r="AB678" i="1"/>
  <c r="I678" i="1"/>
  <c r="J678" i="1" s="1"/>
  <c r="AE677" i="1"/>
  <c r="AF677" i="1" s="1"/>
  <c r="AG677" i="1" s="1"/>
  <c r="AJ47" i="24" s="1"/>
  <c r="AC677" i="1"/>
  <c r="AB677" i="1"/>
  <c r="I677" i="1"/>
  <c r="J677" i="1" s="1"/>
  <c r="AE676" i="1"/>
  <c r="AF676" i="1" s="1"/>
  <c r="AG676" i="1" s="1"/>
  <c r="AJ46" i="24" s="1"/>
  <c r="AC676" i="1"/>
  <c r="AB676" i="1"/>
  <c r="I676" i="1"/>
  <c r="J676" i="1" s="1"/>
  <c r="AE675" i="1"/>
  <c r="AF675" i="1" s="1"/>
  <c r="AG675" i="1" s="1"/>
  <c r="AJ45" i="24" s="1"/>
  <c r="AC675" i="1"/>
  <c r="AB675" i="1"/>
  <c r="I675" i="1"/>
  <c r="J675" i="1" s="1"/>
  <c r="AE674" i="1"/>
  <c r="AF674" i="1" s="1"/>
  <c r="AG674" i="1" s="1"/>
  <c r="AJ44" i="24" s="1"/>
  <c r="AC674" i="1"/>
  <c r="AB674" i="1"/>
  <c r="I674" i="1"/>
  <c r="J674" i="1" s="1"/>
  <c r="AE673" i="1"/>
  <c r="AF673" i="1" s="1"/>
  <c r="AG673" i="1" s="1"/>
  <c r="AJ43" i="24" s="1"/>
  <c r="AC673" i="1"/>
  <c r="AB673" i="1"/>
  <c r="I673" i="1"/>
  <c r="J673" i="1" s="1"/>
  <c r="AE672" i="1"/>
  <c r="AF672" i="1" s="1"/>
  <c r="AG672" i="1" s="1"/>
  <c r="AJ42" i="24" s="1"/>
  <c r="AC672" i="1"/>
  <c r="AB672" i="1"/>
  <c r="I672" i="1"/>
  <c r="J672" i="1" s="1"/>
  <c r="AE671" i="1"/>
  <c r="AF671" i="1" s="1"/>
  <c r="AG671" i="1" s="1"/>
  <c r="AJ41" i="24" s="1"/>
  <c r="AC671" i="1"/>
  <c r="AB671" i="1"/>
  <c r="I671" i="1"/>
  <c r="J671" i="1" s="1"/>
  <c r="AE670" i="1"/>
  <c r="AF670" i="1" s="1"/>
  <c r="AG670" i="1" s="1"/>
  <c r="AJ40" i="24" s="1"/>
  <c r="AC670" i="1"/>
  <c r="AB670" i="1"/>
  <c r="I670" i="1"/>
  <c r="J670" i="1" s="1"/>
  <c r="AE669" i="1"/>
  <c r="AF669" i="1" s="1"/>
  <c r="AG669" i="1" s="1"/>
  <c r="AJ39" i="24" s="1"/>
  <c r="AC669" i="1"/>
  <c r="AB669" i="1"/>
  <c r="I669" i="1"/>
  <c r="J669" i="1" s="1"/>
  <c r="AE668" i="1"/>
  <c r="AF668" i="1" s="1"/>
  <c r="AG668" i="1" s="1"/>
  <c r="AJ38" i="24" s="1"/>
  <c r="AC668" i="1"/>
  <c r="AB668" i="1"/>
  <c r="I668" i="1"/>
  <c r="J668" i="1" s="1"/>
  <c r="AE667" i="1"/>
  <c r="AF667" i="1" s="1"/>
  <c r="AG667" i="1" s="1"/>
  <c r="AJ37" i="24" s="1"/>
  <c r="AC667" i="1"/>
  <c r="AB667" i="1"/>
  <c r="I667" i="1"/>
  <c r="J667" i="1" s="1"/>
  <c r="AE666" i="1"/>
  <c r="AF666" i="1" s="1"/>
  <c r="AG666" i="1" s="1"/>
  <c r="AJ36" i="24" s="1"/>
  <c r="AC666" i="1"/>
  <c r="AB666" i="1"/>
  <c r="I666" i="1"/>
  <c r="J666" i="1" s="1"/>
  <c r="AE665" i="1"/>
  <c r="AF665" i="1" s="1"/>
  <c r="AG665" i="1" s="1"/>
  <c r="AJ35" i="24" s="1"/>
  <c r="AC665" i="1"/>
  <c r="AB665" i="1"/>
  <c r="I665" i="1"/>
  <c r="J665" i="1" s="1"/>
  <c r="AF664" i="1"/>
  <c r="AG664" i="1" s="1"/>
  <c r="AJ34" i="24" s="1"/>
  <c r="AC664" i="1"/>
  <c r="AB664" i="1"/>
  <c r="I664" i="1"/>
  <c r="J664" i="1" s="1"/>
  <c r="AE663" i="1"/>
  <c r="AF663" i="1" s="1"/>
  <c r="AG663" i="1" s="1"/>
  <c r="AJ33" i="24" s="1"/>
  <c r="AC663" i="1"/>
  <c r="AB663" i="1"/>
  <c r="I663" i="1"/>
  <c r="J663" i="1" s="1"/>
  <c r="AE662" i="1"/>
  <c r="AF662" i="1" s="1"/>
  <c r="AG662" i="1" s="1"/>
  <c r="AJ32" i="24" s="1"/>
  <c r="AC662" i="1"/>
  <c r="AB662" i="1"/>
  <c r="I662" i="1"/>
  <c r="J662" i="1" s="1"/>
  <c r="AE661" i="1"/>
  <c r="AF661" i="1" s="1"/>
  <c r="AG661" i="1" s="1"/>
  <c r="AJ31" i="24" s="1"/>
  <c r="AC661" i="1"/>
  <c r="AB661" i="1"/>
  <c r="I661" i="1"/>
  <c r="J661" i="1" s="1"/>
  <c r="AE660" i="1"/>
  <c r="AF660" i="1" s="1"/>
  <c r="AG660" i="1" s="1"/>
  <c r="AJ30" i="24" s="1"/>
  <c r="AC660" i="1"/>
  <c r="AB660" i="1"/>
  <c r="I660" i="1"/>
  <c r="J660" i="1" s="1"/>
  <c r="AE659" i="1"/>
  <c r="AF659" i="1" s="1"/>
  <c r="AG659" i="1" s="1"/>
  <c r="AJ29" i="24" s="1"/>
  <c r="AC659" i="1"/>
  <c r="AB659" i="1"/>
  <c r="I659" i="1"/>
  <c r="J659" i="1" s="1"/>
  <c r="AE658" i="1"/>
  <c r="AF658" i="1" s="1"/>
  <c r="AG658" i="1" s="1"/>
  <c r="AJ28" i="24" s="1"/>
  <c r="AC658" i="1"/>
  <c r="AB658" i="1"/>
  <c r="I658" i="1"/>
  <c r="J658" i="1" s="1"/>
  <c r="AE657" i="1"/>
  <c r="AF657" i="1" s="1"/>
  <c r="AG657" i="1" s="1"/>
  <c r="AJ27" i="24" s="1"/>
  <c r="AC657" i="1"/>
  <c r="AB657" i="1"/>
  <c r="I657" i="1"/>
  <c r="J657" i="1" s="1"/>
  <c r="AE656" i="1"/>
  <c r="AF656" i="1" s="1"/>
  <c r="AG656" i="1" s="1"/>
  <c r="AJ26" i="24" s="1"/>
  <c r="AC656" i="1"/>
  <c r="AB656" i="1"/>
  <c r="I656" i="1"/>
  <c r="J656" i="1" s="1"/>
  <c r="AE655" i="1"/>
  <c r="AF655" i="1" s="1"/>
  <c r="AG655" i="1" s="1"/>
  <c r="AJ25" i="24" s="1"/>
  <c r="AC655" i="1"/>
  <c r="AB655" i="1"/>
  <c r="I655" i="1"/>
  <c r="J655" i="1" s="1"/>
  <c r="AE654" i="1"/>
  <c r="AF654" i="1" s="1"/>
  <c r="AG654" i="1" s="1"/>
  <c r="AJ24" i="24" s="1"/>
  <c r="AC654" i="1"/>
  <c r="AB654" i="1"/>
  <c r="I654" i="1"/>
  <c r="J654" i="1" s="1"/>
  <c r="AE649" i="1"/>
  <c r="AF649" i="1" s="1"/>
  <c r="AG649" i="1" s="1"/>
  <c r="AJ19" i="24" s="1"/>
  <c r="AC649" i="1"/>
  <c r="AB649" i="1"/>
  <c r="I649" i="1"/>
  <c r="J649" i="1" s="1"/>
  <c r="AE648" i="1"/>
  <c r="AF648" i="1" s="1"/>
  <c r="AG648" i="1" s="1"/>
  <c r="AJ18" i="24" s="1"/>
  <c r="AC648" i="1"/>
  <c r="AB648" i="1"/>
  <c r="I648" i="1"/>
  <c r="J648" i="1" s="1"/>
  <c r="AE647" i="1"/>
  <c r="AF647" i="1" s="1"/>
  <c r="AG647" i="1" s="1"/>
  <c r="AJ17" i="24" s="1"/>
  <c r="AC647" i="1"/>
  <c r="AB647" i="1"/>
  <c r="I647" i="1"/>
  <c r="J647" i="1" s="1"/>
  <c r="AE646" i="1"/>
  <c r="AF646" i="1" s="1"/>
  <c r="AG646" i="1" s="1"/>
  <c r="AJ16" i="24" s="1"/>
  <c r="AC646" i="1"/>
  <c r="AB646" i="1"/>
  <c r="I646" i="1"/>
  <c r="J646" i="1" s="1"/>
  <c r="A646" i="1"/>
  <c r="AE645" i="1"/>
  <c r="AF645" i="1" s="1"/>
  <c r="AG645" i="1" s="1"/>
  <c r="AJ15" i="24" s="1"/>
  <c r="AC645" i="1"/>
  <c r="AB645" i="1"/>
  <c r="I645" i="1"/>
  <c r="J645" i="1" s="1"/>
  <c r="AE644" i="1"/>
  <c r="AF644" i="1" s="1"/>
  <c r="AG644" i="1" s="1"/>
  <c r="AJ14" i="24" s="1"/>
  <c r="AC644" i="1"/>
  <c r="AB644" i="1"/>
  <c r="I644" i="1"/>
  <c r="J644" i="1" s="1"/>
  <c r="AE634" i="1"/>
  <c r="AF634" i="1" s="1"/>
  <c r="AG634" i="1" s="1"/>
  <c r="AJ4" i="24" s="1"/>
  <c r="AC634" i="1"/>
  <c r="AB634" i="1"/>
  <c r="I634" i="1"/>
  <c r="J634" i="1" s="1"/>
  <c r="AE633" i="1"/>
  <c r="AF633" i="1" s="1"/>
  <c r="AG633" i="1" s="1"/>
  <c r="AJ3" i="24" s="1"/>
  <c r="AC633" i="1"/>
  <c r="AB633" i="1"/>
  <c r="AE631" i="1"/>
  <c r="AF631" i="1" s="1"/>
  <c r="AG631" i="1" s="1"/>
  <c r="AJ631" i="1" s="1"/>
  <c r="AC631" i="1"/>
  <c r="AB631" i="1"/>
  <c r="I631" i="1"/>
  <c r="J631" i="1" s="1"/>
  <c r="AE630" i="1"/>
  <c r="AF630" i="1" s="1"/>
  <c r="AG630" i="1" s="1"/>
  <c r="AJ630" i="1" s="1"/>
  <c r="AC630" i="1"/>
  <c r="AB630" i="1"/>
  <c r="I630" i="1"/>
  <c r="J630" i="1" s="1"/>
  <c r="A630" i="1"/>
  <c r="A631" i="1" s="1"/>
  <c r="A632" i="1" s="1"/>
  <c r="A633" i="1" s="1"/>
  <c r="A634" i="1" s="1"/>
  <c r="AE629" i="1"/>
  <c r="AF629" i="1" s="1"/>
  <c r="AG629" i="1" s="1"/>
  <c r="AJ629" i="1" s="1"/>
  <c r="AC629" i="1"/>
  <c r="AB629" i="1"/>
  <c r="AE628" i="1"/>
  <c r="AF628" i="1" s="1"/>
  <c r="AG628" i="1" s="1"/>
  <c r="AJ628" i="1" s="1"/>
  <c r="AC628" i="1"/>
  <c r="AB628" i="1"/>
  <c r="I628" i="1"/>
  <c r="J628" i="1" s="1"/>
  <c r="AE627" i="1"/>
  <c r="AF627" i="1" s="1"/>
  <c r="AG627" i="1" s="1"/>
  <c r="AJ627" i="1" s="1"/>
  <c r="AC627" i="1"/>
  <c r="AB627" i="1"/>
  <c r="I627" i="1"/>
  <c r="J627" i="1" s="1"/>
  <c r="AE626" i="1"/>
  <c r="AF626" i="1" s="1"/>
  <c r="AG626" i="1" s="1"/>
  <c r="AJ626" i="1" s="1"/>
  <c r="AC626" i="1"/>
  <c r="AB626" i="1"/>
  <c r="I626" i="1"/>
  <c r="J626" i="1" s="1"/>
  <c r="A626" i="1"/>
  <c r="A627" i="1" s="1"/>
  <c r="A628" i="1" s="1"/>
  <c r="AE622" i="1"/>
  <c r="AF622" i="1" s="1"/>
  <c r="AG622" i="1" s="1"/>
  <c r="AJ622" i="1" s="1"/>
  <c r="AC622" i="1"/>
  <c r="AB622" i="1"/>
  <c r="I622" i="1"/>
  <c r="J622" i="1" s="1"/>
  <c r="AE621" i="1"/>
  <c r="AF621" i="1" s="1"/>
  <c r="AG621" i="1" s="1"/>
  <c r="AJ621" i="1" s="1"/>
  <c r="AC621" i="1"/>
  <c r="AB621" i="1"/>
  <c r="I621" i="1"/>
  <c r="J621" i="1" s="1"/>
  <c r="AE620" i="1"/>
  <c r="AF620" i="1" s="1"/>
  <c r="AG620" i="1" s="1"/>
  <c r="AJ620" i="1" s="1"/>
  <c r="AC620" i="1"/>
  <c r="AB620" i="1"/>
  <c r="I620" i="1"/>
  <c r="J620" i="1" s="1"/>
  <c r="AE619" i="1"/>
  <c r="AF619" i="1" s="1"/>
  <c r="AG619" i="1" s="1"/>
  <c r="AJ619" i="1" s="1"/>
  <c r="AC619" i="1"/>
  <c r="AB619" i="1"/>
  <c r="I619" i="1"/>
  <c r="J619" i="1" s="1"/>
  <c r="AE618" i="1"/>
  <c r="AF618" i="1" s="1"/>
  <c r="AG618" i="1" s="1"/>
  <c r="AJ618" i="1" s="1"/>
  <c r="AC618" i="1"/>
  <c r="AB618" i="1"/>
  <c r="I618" i="1"/>
  <c r="J618" i="1" s="1"/>
  <c r="AE617" i="1"/>
  <c r="AF617" i="1" s="1"/>
  <c r="AG617" i="1" s="1"/>
  <c r="AJ617" i="1" s="1"/>
  <c r="AC617" i="1"/>
  <c r="AB617" i="1"/>
  <c r="I617" i="1"/>
  <c r="J617" i="1" s="1"/>
  <c r="AE614" i="1"/>
  <c r="AF614" i="1" s="1"/>
  <c r="AG614" i="1" s="1"/>
  <c r="AJ614" i="1" s="1"/>
  <c r="AC614" i="1"/>
  <c r="AB614" i="1"/>
  <c r="I614" i="1"/>
  <c r="J614" i="1" s="1"/>
  <c r="A614" i="1"/>
  <c r="AE612" i="1"/>
  <c r="AF612" i="1" s="1"/>
  <c r="AG612" i="1" s="1"/>
  <c r="AJ612" i="1" s="1"/>
  <c r="AC612" i="1"/>
  <c r="AB612" i="1"/>
  <c r="I612" i="1"/>
  <c r="J612" i="1" s="1"/>
  <c r="AE611" i="1"/>
  <c r="AF611" i="1" s="1"/>
  <c r="AG611" i="1" s="1"/>
  <c r="AJ611" i="1" s="1"/>
  <c r="AC611" i="1"/>
  <c r="AB611" i="1"/>
  <c r="I611" i="1"/>
  <c r="J611" i="1" s="1"/>
  <c r="AE610" i="1"/>
  <c r="AF610" i="1" s="1"/>
  <c r="AG610" i="1" s="1"/>
  <c r="AJ610" i="1" s="1"/>
  <c r="AC610" i="1"/>
  <c r="AB610" i="1"/>
  <c r="I610" i="1"/>
  <c r="J610" i="1" s="1"/>
  <c r="AE609" i="1"/>
  <c r="AF609" i="1" s="1"/>
  <c r="AG609" i="1" s="1"/>
  <c r="AJ609" i="1" s="1"/>
  <c r="AC609" i="1"/>
  <c r="AB609" i="1"/>
  <c r="I609" i="1"/>
  <c r="J609" i="1" s="1"/>
  <c r="AE608" i="1"/>
  <c r="AF608" i="1" s="1"/>
  <c r="AG608" i="1" s="1"/>
  <c r="AJ608" i="1" s="1"/>
  <c r="AC608" i="1"/>
  <c r="AB608" i="1"/>
  <c r="I608" i="1"/>
  <c r="J608" i="1" s="1"/>
  <c r="I17" i="8"/>
  <c r="AE603" i="1"/>
  <c r="AF603" i="1" s="1"/>
  <c r="AG603" i="1" s="1"/>
  <c r="AJ603" i="1" s="1"/>
  <c r="AC603" i="1"/>
  <c r="AB603" i="1"/>
  <c r="I603" i="1"/>
  <c r="J603" i="1" s="1"/>
  <c r="AE602" i="1"/>
  <c r="AF602" i="1" s="1"/>
  <c r="AG602" i="1" s="1"/>
  <c r="AJ602" i="1" s="1"/>
  <c r="AC602" i="1"/>
  <c r="AB602" i="1"/>
  <c r="I602" i="1"/>
  <c r="J602" i="1" s="1"/>
  <c r="AE601" i="1"/>
  <c r="AF601" i="1" s="1"/>
  <c r="AG601" i="1" s="1"/>
  <c r="AJ601" i="1" s="1"/>
  <c r="AC601" i="1"/>
  <c r="AB601" i="1"/>
  <c r="I601" i="1"/>
  <c r="J601" i="1" s="1"/>
  <c r="AE600" i="1"/>
  <c r="AF600" i="1" s="1"/>
  <c r="AG600" i="1" s="1"/>
  <c r="AJ600" i="1" s="1"/>
  <c r="AC600" i="1"/>
  <c r="AB600" i="1"/>
  <c r="I600" i="1"/>
  <c r="J600" i="1" s="1"/>
  <c r="AE599" i="1"/>
  <c r="AF599" i="1" s="1"/>
  <c r="AG599" i="1" s="1"/>
  <c r="AJ599" i="1" s="1"/>
  <c r="AC599" i="1"/>
  <c r="AB599" i="1"/>
  <c r="I599" i="1"/>
  <c r="J599" i="1" s="1"/>
  <c r="AE598" i="1"/>
  <c r="AF598" i="1" s="1"/>
  <c r="AG598" i="1" s="1"/>
  <c r="AJ598" i="1" s="1"/>
  <c r="AC598" i="1"/>
  <c r="AB598" i="1"/>
  <c r="I598" i="1"/>
  <c r="J598" i="1" s="1"/>
  <c r="AE597" i="1"/>
  <c r="AF597" i="1" s="1"/>
  <c r="AG597" i="1" s="1"/>
  <c r="AJ597" i="1" s="1"/>
  <c r="AC597" i="1"/>
  <c r="AB597" i="1"/>
  <c r="I597" i="1"/>
  <c r="J597" i="1" s="1"/>
  <c r="AE640" i="1"/>
  <c r="AF640" i="1" s="1"/>
  <c r="AG640" i="1" s="1"/>
  <c r="AJ10" i="24" s="1"/>
  <c r="AC640" i="1"/>
  <c r="AB640" i="1"/>
  <c r="I640" i="1"/>
  <c r="J640" i="1" s="1"/>
  <c r="AE639" i="1"/>
  <c r="AF639" i="1" s="1"/>
  <c r="AG639" i="1" s="1"/>
  <c r="AJ9" i="24" s="1"/>
  <c r="AC639" i="1"/>
  <c r="AB639" i="1"/>
  <c r="I639" i="1"/>
  <c r="J639" i="1" s="1"/>
  <c r="AE638" i="1"/>
  <c r="AF638" i="1" s="1"/>
  <c r="AG638" i="1" s="1"/>
  <c r="AJ8" i="24" s="1"/>
  <c r="AC638" i="1"/>
  <c r="AB638" i="1"/>
  <c r="I638" i="1"/>
  <c r="J638" i="1" s="1"/>
  <c r="AE637" i="1"/>
  <c r="AF637" i="1" s="1"/>
  <c r="AG637" i="1" s="1"/>
  <c r="AJ7" i="24" s="1"/>
  <c r="AC637" i="1"/>
  <c r="AB637" i="1"/>
  <c r="I637" i="1"/>
  <c r="J637" i="1" s="1"/>
  <c r="AE636" i="1"/>
  <c r="AF636" i="1" s="1"/>
  <c r="AG636" i="1" s="1"/>
  <c r="AJ6" i="24" s="1"/>
  <c r="AC636" i="1"/>
  <c r="AB636" i="1"/>
  <c r="I636" i="1"/>
  <c r="J636" i="1" s="1"/>
  <c r="AE635" i="1"/>
  <c r="AF635" i="1" s="1"/>
  <c r="AG635" i="1" s="1"/>
  <c r="AJ5" i="24" s="1"/>
  <c r="AC635" i="1"/>
  <c r="AB635" i="1"/>
  <c r="I635" i="1"/>
  <c r="J635" i="1" s="1"/>
  <c r="I633" i="1"/>
  <c r="J633" i="1" s="1"/>
  <c r="AE632" i="1"/>
  <c r="AF632" i="1" s="1"/>
  <c r="AG632" i="1" s="1"/>
  <c r="AJ632" i="1" s="1"/>
  <c r="AC632" i="1"/>
  <c r="AB632" i="1"/>
  <c r="I632" i="1"/>
  <c r="J632" i="1" s="1"/>
  <c r="I629" i="1"/>
  <c r="J629" i="1" s="1"/>
  <c r="AE625" i="1"/>
  <c r="AF625" i="1" s="1"/>
  <c r="AG625" i="1" s="1"/>
  <c r="AJ625" i="1" s="1"/>
  <c r="AC625" i="1"/>
  <c r="AB625" i="1"/>
  <c r="I625" i="1"/>
  <c r="J625" i="1" s="1"/>
  <c r="AE624" i="1"/>
  <c r="AF624" i="1" s="1"/>
  <c r="AG624" i="1" s="1"/>
  <c r="AJ624" i="1" s="1"/>
  <c r="AC624" i="1"/>
  <c r="AB624" i="1"/>
  <c r="I624" i="1"/>
  <c r="J624" i="1" s="1"/>
  <c r="AE623" i="1"/>
  <c r="AF623" i="1" s="1"/>
  <c r="AG623" i="1" s="1"/>
  <c r="AJ623" i="1" s="1"/>
  <c r="AC623" i="1"/>
  <c r="AB623" i="1"/>
  <c r="I623" i="1"/>
  <c r="J623" i="1" s="1"/>
  <c r="AE616" i="1"/>
  <c r="AF616" i="1" s="1"/>
  <c r="AG616" i="1" s="1"/>
  <c r="AJ616" i="1" s="1"/>
  <c r="AC616" i="1"/>
  <c r="AB616" i="1"/>
  <c r="I616" i="1"/>
  <c r="J616" i="1" s="1"/>
  <c r="A616" i="1"/>
  <c r="A617" i="1" s="1"/>
  <c r="A618" i="1" s="1"/>
  <c r="A619" i="1" s="1"/>
  <c r="A620" i="1" s="1"/>
  <c r="A621" i="1" s="1"/>
  <c r="A622" i="1" s="1"/>
  <c r="AE615" i="1"/>
  <c r="AF615" i="1" s="1"/>
  <c r="AG615" i="1" s="1"/>
  <c r="AJ615" i="1" s="1"/>
  <c r="AC615" i="1"/>
  <c r="AB615" i="1"/>
  <c r="I615" i="1"/>
  <c r="J615" i="1" s="1"/>
  <c r="AE613" i="1"/>
  <c r="AF613" i="1" s="1"/>
  <c r="AG613" i="1" s="1"/>
  <c r="AJ613" i="1" s="1"/>
  <c r="AC613" i="1"/>
  <c r="AB613" i="1"/>
  <c r="I613" i="1"/>
  <c r="J613" i="1" s="1"/>
  <c r="AE607" i="1"/>
  <c r="AF607" i="1" s="1"/>
  <c r="AG607" i="1" s="1"/>
  <c r="AJ607" i="1" s="1"/>
  <c r="AC607" i="1"/>
  <c r="AB607" i="1"/>
  <c r="I607" i="1"/>
  <c r="J607" i="1" s="1"/>
  <c r="AE606" i="1"/>
  <c r="AF606" i="1" s="1"/>
  <c r="AG606" i="1" s="1"/>
  <c r="AJ606" i="1" s="1"/>
  <c r="AC606" i="1"/>
  <c r="AB606" i="1"/>
  <c r="I606" i="1"/>
  <c r="J606" i="1" s="1"/>
  <c r="AE605" i="1"/>
  <c r="AF605" i="1" s="1"/>
  <c r="AG605" i="1" s="1"/>
  <c r="AJ605" i="1" s="1"/>
  <c r="AC605" i="1"/>
  <c r="AB605" i="1"/>
  <c r="I605" i="1"/>
  <c r="J605" i="1" s="1"/>
  <c r="AE604" i="1"/>
  <c r="AF604" i="1" s="1"/>
  <c r="AG604" i="1" s="1"/>
  <c r="AJ604" i="1" s="1"/>
  <c r="AC604" i="1"/>
  <c r="AB604" i="1"/>
  <c r="I604" i="1"/>
  <c r="J604" i="1" s="1"/>
  <c r="AE596" i="1"/>
  <c r="AF596" i="1" s="1"/>
  <c r="AG596" i="1" s="1"/>
  <c r="AJ596" i="1" s="1"/>
  <c r="AC596" i="1"/>
  <c r="AB596" i="1"/>
  <c r="I596" i="1"/>
  <c r="J596" i="1" s="1"/>
  <c r="AE595" i="1"/>
  <c r="AF595" i="1" s="1"/>
  <c r="AG595" i="1" s="1"/>
  <c r="AJ595" i="1" s="1"/>
  <c r="AC595" i="1"/>
  <c r="AB595" i="1"/>
  <c r="I595" i="1"/>
  <c r="J595" i="1" s="1"/>
  <c r="AE594" i="1"/>
  <c r="AF594" i="1" s="1"/>
  <c r="AG594" i="1" s="1"/>
  <c r="AJ594" i="1" s="1"/>
  <c r="AC594" i="1"/>
  <c r="AB594" i="1"/>
  <c r="I594" i="1"/>
  <c r="J594" i="1" s="1"/>
  <c r="AE593" i="1"/>
  <c r="AF593" i="1" s="1"/>
  <c r="AG593" i="1" s="1"/>
  <c r="AJ593" i="1" s="1"/>
  <c r="AC593" i="1"/>
  <c r="AB593" i="1"/>
  <c r="I593" i="1"/>
  <c r="J593" i="1" s="1"/>
  <c r="AE592" i="1"/>
  <c r="AF592" i="1" s="1"/>
  <c r="AG592" i="1" s="1"/>
  <c r="AJ592" i="1" s="1"/>
  <c r="AC592" i="1"/>
  <c r="AB592" i="1"/>
  <c r="I592" i="1"/>
  <c r="J592" i="1" s="1"/>
  <c r="AE591" i="1"/>
  <c r="AF591" i="1" s="1"/>
  <c r="AG591" i="1" s="1"/>
  <c r="AJ591" i="1" s="1"/>
  <c r="AC591" i="1"/>
  <c r="AB591" i="1"/>
  <c r="I591" i="1"/>
  <c r="J591" i="1" s="1"/>
  <c r="AE590" i="1"/>
  <c r="AF590" i="1" s="1"/>
  <c r="AG590" i="1" s="1"/>
  <c r="AJ590" i="1" s="1"/>
  <c r="AC590" i="1"/>
  <c r="AB590" i="1"/>
  <c r="I590" i="1"/>
  <c r="J590" i="1" s="1"/>
  <c r="AE589" i="1"/>
  <c r="AF589" i="1" s="1"/>
  <c r="AG589" i="1" s="1"/>
  <c r="AJ589" i="1" s="1"/>
  <c r="AC589" i="1"/>
  <c r="AB589" i="1"/>
  <c r="I589" i="1"/>
  <c r="J589" i="1" s="1"/>
  <c r="A589" i="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J876" i="6"/>
  <c r="J875" i="6"/>
  <c r="AE586" i="1"/>
  <c r="AF586" i="1" s="1"/>
  <c r="AG586" i="1" s="1"/>
  <c r="AJ586" i="1" s="1"/>
  <c r="AC586" i="1"/>
  <c r="AB586" i="1"/>
  <c r="I586" i="1"/>
  <c r="J586" i="1" s="1"/>
  <c r="AE585" i="1"/>
  <c r="AF585" i="1" s="1"/>
  <c r="AG585" i="1" s="1"/>
  <c r="AJ585" i="1" s="1"/>
  <c r="AC585" i="1"/>
  <c r="AB585" i="1"/>
  <c r="I585" i="1"/>
  <c r="J585" i="1" s="1"/>
  <c r="AE584" i="1"/>
  <c r="AF584" i="1" s="1"/>
  <c r="AG584" i="1" s="1"/>
  <c r="AJ584" i="1" s="1"/>
  <c r="AC584" i="1"/>
  <c r="AB584" i="1"/>
  <c r="I584" i="1"/>
  <c r="J584" i="1" s="1"/>
  <c r="AE583" i="1"/>
  <c r="AF583" i="1" s="1"/>
  <c r="AG583" i="1" s="1"/>
  <c r="AJ583" i="1" s="1"/>
  <c r="AC583" i="1"/>
  <c r="AB583" i="1"/>
  <c r="I583" i="1"/>
  <c r="J583" i="1" s="1"/>
  <c r="AE582" i="1"/>
  <c r="AF582" i="1" s="1"/>
  <c r="AG582" i="1" s="1"/>
  <c r="AJ582" i="1" s="1"/>
  <c r="AC582" i="1"/>
  <c r="AB582" i="1"/>
  <c r="I582" i="1"/>
  <c r="J582" i="1" s="1"/>
  <c r="AE581" i="1"/>
  <c r="AF581" i="1" s="1"/>
  <c r="AG581" i="1" s="1"/>
  <c r="AJ581" i="1" s="1"/>
  <c r="AC581" i="1"/>
  <c r="AB581" i="1"/>
  <c r="I581" i="1"/>
  <c r="J581" i="1" s="1"/>
  <c r="AE580" i="1"/>
  <c r="AF580" i="1" s="1"/>
  <c r="AG580" i="1" s="1"/>
  <c r="AJ580" i="1" s="1"/>
  <c r="AC580" i="1"/>
  <c r="AB580" i="1"/>
  <c r="I580" i="1"/>
  <c r="J580" i="1" s="1"/>
  <c r="AE579" i="1"/>
  <c r="AF579" i="1" s="1"/>
  <c r="AG579" i="1" s="1"/>
  <c r="AJ579" i="1" s="1"/>
  <c r="AC579" i="1"/>
  <c r="AB579" i="1"/>
  <c r="I579" i="1"/>
  <c r="J579" i="1" s="1"/>
  <c r="AE578" i="1"/>
  <c r="AF578" i="1" s="1"/>
  <c r="AG578" i="1" s="1"/>
  <c r="AJ578" i="1" s="1"/>
  <c r="AC578" i="1"/>
  <c r="AB578" i="1"/>
  <c r="I578" i="1"/>
  <c r="J578" i="1" s="1"/>
  <c r="AE577" i="1"/>
  <c r="AF577" i="1" s="1"/>
  <c r="AG577" i="1" s="1"/>
  <c r="AJ577" i="1" s="1"/>
  <c r="AC577" i="1"/>
  <c r="AB577" i="1"/>
  <c r="I577" i="1"/>
  <c r="J577" i="1" s="1"/>
  <c r="AE576" i="1"/>
  <c r="AF576" i="1" s="1"/>
  <c r="AG576" i="1" s="1"/>
  <c r="AJ576" i="1" s="1"/>
  <c r="AC576" i="1"/>
  <c r="AB576" i="1"/>
  <c r="I576" i="1"/>
  <c r="J576" i="1" s="1"/>
  <c r="AC575" i="1"/>
  <c r="AB575" i="1"/>
  <c r="AE574" i="1"/>
  <c r="AF574" i="1" s="1"/>
  <c r="AG574" i="1" s="1"/>
  <c r="AJ574" i="1" s="1"/>
  <c r="AC574" i="1"/>
  <c r="AB574" i="1"/>
  <c r="I574" i="1"/>
  <c r="J574" i="1" s="1"/>
  <c r="J874" i="6"/>
  <c r="AE573" i="1"/>
  <c r="AF573" i="1" s="1"/>
  <c r="AG573" i="1" s="1"/>
  <c r="AJ573" i="1" s="1"/>
  <c r="AC573" i="1"/>
  <c r="AB573" i="1"/>
  <c r="I573" i="1"/>
  <c r="J573" i="1" s="1"/>
  <c r="AE572" i="1"/>
  <c r="AF572" i="1" s="1"/>
  <c r="AG572" i="1" s="1"/>
  <c r="AJ572" i="1" s="1"/>
  <c r="AC572" i="1"/>
  <c r="AB572" i="1"/>
  <c r="I572" i="1"/>
  <c r="J572" i="1" s="1"/>
  <c r="AE571" i="1"/>
  <c r="AF571" i="1" s="1"/>
  <c r="AG571" i="1" s="1"/>
  <c r="AJ571" i="1" s="1"/>
  <c r="AC571" i="1"/>
  <c r="AB571" i="1"/>
  <c r="I571" i="1"/>
  <c r="J571" i="1" s="1"/>
  <c r="J871" i="6"/>
  <c r="AE570" i="1"/>
  <c r="AF570" i="1" s="1"/>
  <c r="AG570" i="1" s="1"/>
  <c r="AJ570" i="1" s="1"/>
  <c r="AC570" i="1"/>
  <c r="AB570" i="1"/>
  <c r="I570" i="1"/>
  <c r="J570" i="1" s="1"/>
  <c r="AE568" i="1"/>
  <c r="AF568" i="1" s="1"/>
  <c r="AG568" i="1" s="1"/>
  <c r="AJ568" i="1" s="1"/>
  <c r="AC568" i="1"/>
  <c r="AB568" i="1"/>
  <c r="I568" i="1"/>
  <c r="J568" i="1" s="1"/>
  <c r="AE567" i="1"/>
  <c r="AF567" i="1" s="1"/>
  <c r="AG567" i="1" s="1"/>
  <c r="AJ567" i="1" s="1"/>
  <c r="AC567" i="1"/>
  <c r="AB567" i="1"/>
  <c r="I567" i="1"/>
  <c r="J567" i="1" s="1"/>
  <c r="AE566" i="1"/>
  <c r="AF566" i="1" s="1"/>
  <c r="AG566" i="1" s="1"/>
  <c r="AJ566" i="1" s="1"/>
  <c r="AC566" i="1"/>
  <c r="AB566" i="1"/>
  <c r="I566" i="1"/>
  <c r="J566" i="1" s="1"/>
  <c r="J870" i="6"/>
  <c r="AE565" i="1"/>
  <c r="AF565" i="1" s="1"/>
  <c r="AG565" i="1" s="1"/>
  <c r="AJ565" i="1" s="1"/>
  <c r="AC565" i="1"/>
  <c r="AB565" i="1"/>
  <c r="I565" i="1"/>
  <c r="J565" i="1" s="1"/>
  <c r="AE564" i="1"/>
  <c r="AF564" i="1" s="1"/>
  <c r="AG564" i="1" s="1"/>
  <c r="AJ564" i="1" s="1"/>
  <c r="AC564" i="1"/>
  <c r="AB564" i="1"/>
  <c r="I564" i="1"/>
  <c r="J564" i="1" s="1"/>
  <c r="AE563" i="1"/>
  <c r="AF563" i="1" s="1"/>
  <c r="AG563" i="1" s="1"/>
  <c r="AJ563" i="1" s="1"/>
  <c r="AC563" i="1"/>
  <c r="AB563" i="1"/>
  <c r="I563" i="1"/>
  <c r="J563" i="1" s="1"/>
  <c r="J869" i="6"/>
  <c r="AF562" i="1"/>
  <c r="AG562" i="1" s="1"/>
  <c r="AJ562" i="1" s="1"/>
  <c r="AC562" i="1"/>
  <c r="AB562" i="1"/>
  <c r="I562" i="1"/>
  <c r="J562" i="1" s="1"/>
  <c r="I575" i="1"/>
  <c r="J575" i="1" s="1"/>
  <c r="AE575" i="1"/>
  <c r="AF575" i="1" s="1"/>
  <c r="AG575" i="1" s="1"/>
  <c r="AJ575" i="1" s="1"/>
  <c r="I587" i="1"/>
  <c r="J587" i="1" s="1"/>
  <c r="AB587" i="1"/>
  <c r="AC587" i="1"/>
  <c r="AE587" i="1"/>
  <c r="AF587" i="1" s="1"/>
  <c r="AG587" i="1" s="1"/>
  <c r="AJ587" i="1" s="1"/>
  <c r="I588" i="1"/>
  <c r="J588" i="1" s="1"/>
  <c r="AB588" i="1"/>
  <c r="AC588" i="1"/>
  <c r="AE588" i="1"/>
  <c r="AF588" i="1" s="1"/>
  <c r="AG588" i="1" s="1"/>
  <c r="AJ588" i="1" s="1"/>
  <c r="I569" i="1"/>
  <c r="J569" i="1" s="1"/>
  <c r="AB569" i="1"/>
  <c r="AC569" i="1"/>
  <c r="AE569" i="1"/>
  <c r="AF569" i="1" s="1"/>
  <c r="AG569" i="1" s="1"/>
  <c r="AJ569" i="1" s="1"/>
  <c r="AE561" i="1"/>
  <c r="AF561" i="1" s="1"/>
  <c r="AG561" i="1" s="1"/>
  <c r="AJ561" i="1" s="1"/>
  <c r="AC561" i="1"/>
  <c r="AB561" i="1"/>
  <c r="I561" i="1"/>
  <c r="J561" i="1" s="1"/>
  <c r="AE560" i="1"/>
  <c r="AF560" i="1" s="1"/>
  <c r="AG560" i="1" s="1"/>
  <c r="AJ560" i="1" s="1"/>
  <c r="AC560" i="1"/>
  <c r="AB560" i="1"/>
  <c r="I560" i="1"/>
  <c r="J560" i="1" s="1"/>
  <c r="AE559" i="1"/>
  <c r="AF559" i="1" s="1"/>
  <c r="AG559" i="1" s="1"/>
  <c r="AJ559" i="1" s="1"/>
  <c r="AC559" i="1"/>
  <c r="AB559" i="1"/>
  <c r="I559" i="1"/>
  <c r="J559" i="1" s="1"/>
  <c r="AE558" i="1"/>
  <c r="AF558" i="1" s="1"/>
  <c r="AG558" i="1" s="1"/>
  <c r="AJ558" i="1" s="1"/>
  <c r="AC558" i="1"/>
  <c r="AB558" i="1"/>
  <c r="I558" i="1"/>
  <c r="J558" i="1" s="1"/>
  <c r="AE557" i="1"/>
  <c r="AF557" i="1" s="1"/>
  <c r="AG557" i="1" s="1"/>
  <c r="AJ557" i="1" s="1"/>
  <c r="AC557" i="1"/>
  <c r="AB557" i="1"/>
  <c r="I557" i="1"/>
  <c r="J557" i="1" s="1"/>
  <c r="AE550" i="1"/>
  <c r="AF550" i="1" s="1"/>
  <c r="AG550" i="1" s="1"/>
  <c r="AJ550" i="1" s="1"/>
  <c r="AC550" i="1"/>
  <c r="AB550" i="1"/>
  <c r="I550" i="1"/>
  <c r="J550" i="1" s="1"/>
  <c r="AE549" i="1"/>
  <c r="AF549" i="1" s="1"/>
  <c r="AG549" i="1" s="1"/>
  <c r="AJ549" i="1" s="1"/>
  <c r="AC549" i="1"/>
  <c r="AB549" i="1"/>
  <c r="I549" i="1"/>
  <c r="J549" i="1" s="1"/>
  <c r="A549" i="1"/>
  <c r="A550" i="1" s="1"/>
  <c r="AE547" i="1"/>
  <c r="AF547" i="1" s="1"/>
  <c r="AG547" i="1" s="1"/>
  <c r="AJ547" i="1" s="1"/>
  <c r="AE546" i="1"/>
  <c r="AF546" i="1" s="1"/>
  <c r="AG546" i="1" s="1"/>
  <c r="AC547" i="1"/>
  <c r="AB547" i="1"/>
  <c r="I547" i="1"/>
  <c r="J547" i="1" s="1"/>
  <c r="AC546" i="1"/>
  <c r="AB546" i="1"/>
  <c r="I546" i="1"/>
  <c r="J546" i="1" s="1"/>
  <c r="AE545" i="1"/>
  <c r="AF545" i="1" s="1"/>
  <c r="AG545" i="1" s="1"/>
  <c r="AJ545" i="1" s="1"/>
  <c r="AC545" i="1"/>
  <c r="AB545" i="1"/>
  <c r="I545" i="1"/>
  <c r="J545" i="1" s="1"/>
  <c r="AE544" i="1"/>
  <c r="AF544" i="1" s="1"/>
  <c r="AG544" i="1" s="1"/>
  <c r="AJ544" i="1" s="1"/>
  <c r="AC544" i="1"/>
  <c r="AB544" i="1"/>
  <c r="I544" i="1"/>
  <c r="J544" i="1" s="1"/>
  <c r="AE543" i="1"/>
  <c r="AF543" i="1" s="1"/>
  <c r="AG543" i="1" s="1"/>
  <c r="AJ543" i="1" s="1"/>
  <c r="AC543" i="1"/>
  <c r="AB543" i="1"/>
  <c r="I543" i="1"/>
  <c r="J543" i="1" s="1"/>
  <c r="J868" i="6"/>
  <c r="J867" i="6"/>
  <c r="AE542" i="1"/>
  <c r="AF542" i="1" s="1"/>
  <c r="AG542" i="1" s="1"/>
  <c r="AJ542" i="1" s="1"/>
  <c r="AC542" i="1"/>
  <c r="AB542" i="1"/>
  <c r="I542" i="1"/>
  <c r="J542" i="1" s="1"/>
  <c r="J11" i="21"/>
  <c r="AE540" i="1"/>
  <c r="AF540" i="1" s="1"/>
  <c r="AG540" i="1" s="1"/>
  <c r="AJ540" i="1" s="1"/>
  <c r="AC540" i="1"/>
  <c r="AB540" i="1"/>
  <c r="I540" i="1"/>
  <c r="J540" i="1" s="1"/>
  <c r="AE539" i="1"/>
  <c r="AF539" i="1" s="1"/>
  <c r="AG539" i="1" s="1"/>
  <c r="AJ539" i="1" s="1"/>
  <c r="AC539" i="1"/>
  <c r="AB539" i="1"/>
  <c r="I539" i="1"/>
  <c r="J539" i="1" s="1"/>
  <c r="AE538" i="1"/>
  <c r="AF538" i="1" s="1"/>
  <c r="AG538" i="1" s="1"/>
  <c r="AJ538" i="1" s="1"/>
  <c r="AC538" i="1"/>
  <c r="AB538" i="1"/>
  <c r="I538" i="1"/>
  <c r="J538" i="1" s="1"/>
  <c r="AE537" i="1"/>
  <c r="AF537" i="1" s="1"/>
  <c r="AG537" i="1" s="1"/>
  <c r="AJ537" i="1" s="1"/>
  <c r="AC537" i="1"/>
  <c r="AB537" i="1"/>
  <c r="I537" i="1"/>
  <c r="J537" i="1" s="1"/>
  <c r="AE536" i="1"/>
  <c r="AF536" i="1" s="1"/>
  <c r="AG536" i="1" s="1"/>
  <c r="AJ536" i="1" s="1"/>
  <c r="AC536" i="1"/>
  <c r="AB536" i="1"/>
  <c r="I536" i="1"/>
  <c r="J536" i="1" s="1"/>
  <c r="AE535" i="1"/>
  <c r="AF535" i="1" s="1"/>
  <c r="AG535" i="1" s="1"/>
  <c r="AJ535" i="1" s="1"/>
  <c r="AC535" i="1"/>
  <c r="AB535" i="1"/>
  <c r="I535" i="1"/>
  <c r="J535" i="1" s="1"/>
  <c r="AE534" i="1"/>
  <c r="AF534" i="1" s="1"/>
  <c r="AG534" i="1" s="1"/>
  <c r="AJ534" i="1" s="1"/>
  <c r="AC534" i="1"/>
  <c r="AB534" i="1"/>
  <c r="I534" i="1"/>
  <c r="J534" i="1" s="1"/>
  <c r="AE533" i="1"/>
  <c r="AF533" i="1" s="1"/>
  <c r="AG533" i="1" s="1"/>
  <c r="AJ533" i="1" s="1"/>
  <c r="AC533" i="1"/>
  <c r="AB533" i="1"/>
  <c r="I533" i="1"/>
  <c r="J533" i="1" s="1"/>
  <c r="AE532" i="1"/>
  <c r="AF532" i="1" s="1"/>
  <c r="AG532" i="1" s="1"/>
  <c r="AJ532" i="1" s="1"/>
  <c r="AC532" i="1"/>
  <c r="AB532" i="1"/>
  <c r="I532" i="1"/>
  <c r="J532" i="1" s="1"/>
  <c r="AE531" i="1"/>
  <c r="AF531" i="1" s="1"/>
  <c r="AG531" i="1" s="1"/>
  <c r="AJ531" i="1" s="1"/>
  <c r="AC531" i="1"/>
  <c r="AB531" i="1"/>
  <c r="I531" i="1"/>
  <c r="J531" i="1" s="1"/>
  <c r="AE530" i="1"/>
  <c r="AF530" i="1" s="1"/>
  <c r="AG530" i="1" s="1"/>
  <c r="AJ530" i="1" s="1"/>
  <c r="AC530" i="1"/>
  <c r="AB530" i="1"/>
  <c r="I530" i="1"/>
  <c r="J530" i="1" s="1"/>
  <c r="AE529" i="1"/>
  <c r="AF529" i="1" s="1"/>
  <c r="AG529" i="1" s="1"/>
  <c r="AJ529" i="1" s="1"/>
  <c r="AC529" i="1"/>
  <c r="AB529" i="1"/>
  <c r="I529" i="1"/>
  <c r="J529" i="1" s="1"/>
  <c r="AE528" i="1"/>
  <c r="AF528" i="1" s="1"/>
  <c r="AG528" i="1" s="1"/>
  <c r="AJ528" i="1" s="1"/>
  <c r="AC528" i="1"/>
  <c r="AB528" i="1"/>
  <c r="I528" i="1"/>
  <c r="J528" i="1" s="1"/>
  <c r="AE527" i="1"/>
  <c r="AF527" i="1" s="1"/>
  <c r="AG527" i="1" s="1"/>
  <c r="AJ527" i="1" s="1"/>
  <c r="AC527" i="1"/>
  <c r="AB527" i="1"/>
  <c r="I527" i="1"/>
  <c r="J527" i="1" s="1"/>
  <c r="A527" i="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E526" i="1"/>
  <c r="AF526" i="1" s="1"/>
  <c r="AG526" i="1" s="1"/>
  <c r="AJ526" i="1" s="1"/>
  <c r="AC526" i="1"/>
  <c r="AB526" i="1"/>
  <c r="I526" i="1"/>
  <c r="J526" i="1" s="1"/>
  <c r="AE525" i="1"/>
  <c r="AF525" i="1" s="1"/>
  <c r="AG525" i="1" s="1"/>
  <c r="AJ525" i="1" s="1"/>
  <c r="AC525" i="1"/>
  <c r="AB525" i="1"/>
  <c r="I525" i="1"/>
  <c r="J525" i="1" s="1"/>
  <c r="AE524" i="1"/>
  <c r="AF524" i="1" s="1"/>
  <c r="AG524" i="1" s="1"/>
  <c r="AJ524" i="1" s="1"/>
  <c r="AC524" i="1"/>
  <c r="AB524" i="1"/>
  <c r="I524" i="1"/>
  <c r="J524" i="1" s="1"/>
  <c r="AE523" i="1"/>
  <c r="AF523" i="1" s="1"/>
  <c r="AG523" i="1" s="1"/>
  <c r="AJ523" i="1" s="1"/>
  <c r="AC523" i="1"/>
  <c r="AB523" i="1"/>
  <c r="I523" i="1"/>
  <c r="J523" i="1" s="1"/>
  <c r="AE522" i="1"/>
  <c r="AF522" i="1" s="1"/>
  <c r="AG522" i="1" s="1"/>
  <c r="AJ522" i="1" s="1"/>
  <c r="AC522" i="1"/>
  <c r="AB522" i="1"/>
  <c r="I522" i="1"/>
  <c r="J522" i="1" s="1"/>
  <c r="AE521" i="1"/>
  <c r="AF521" i="1" s="1"/>
  <c r="AG521" i="1" s="1"/>
  <c r="AJ521" i="1" s="1"/>
  <c r="AC521" i="1"/>
  <c r="AB521" i="1"/>
  <c r="I521" i="1"/>
  <c r="J521" i="1" s="1"/>
  <c r="AE520" i="1"/>
  <c r="AF520" i="1" s="1"/>
  <c r="AG520" i="1" s="1"/>
  <c r="AJ520" i="1" s="1"/>
  <c r="AC520" i="1"/>
  <c r="AB520" i="1"/>
  <c r="I520" i="1"/>
  <c r="J520" i="1" s="1"/>
  <c r="AE519" i="1"/>
  <c r="AF519" i="1" s="1"/>
  <c r="AG519" i="1" s="1"/>
  <c r="AJ519" i="1" s="1"/>
  <c r="AC519" i="1"/>
  <c r="AB519" i="1"/>
  <c r="I519" i="1"/>
  <c r="J519" i="1" s="1"/>
  <c r="AE518" i="1"/>
  <c r="AF518" i="1" s="1"/>
  <c r="AG518" i="1" s="1"/>
  <c r="AJ518" i="1" s="1"/>
  <c r="AC518" i="1"/>
  <c r="AB518" i="1"/>
  <c r="I518" i="1"/>
  <c r="J518" i="1" s="1"/>
  <c r="AE517" i="1"/>
  <c r="AF517" i="1" s="1"/>
  <c r="AG517" i="1" s="1"/>
  <c r="AJ517" i="1" s="1"/>
  <c r="AC517" i="1"/>
  <c r="AB517" i="1"/>
  <c r="I517" i="1"/>
  <c r="J517" i="1" s="1"/>
  <c r="AE515" i="1"/>
  <c r="AF515" i="1" s="1"/>
  <c r="AG515" i="1" s="1"/>
  <c r="AJ515" i="1" s="1"/>
  <c r="AC515" i="1"/>
  <c r="AB515" i="1"/>
  <c r="I515" i="1"/>
  <c r="J515" i="1" s="1"/>
  <c r="AE514" i="1"/>
  <c r="AF514" i="1" s="1"/>
  <c r="AG514" i="1" s="1"/>
  <c r="AJ514" i="1" s="1"/>
  <c r="AC514" i="1"/>
  <c r="AB514" i="1"/>
  <c r="I514" i="1"/>
  <c r="J514" i="1" s="1"/>
  <c r="AE513" i="1"/>
  <c r="AF513" i="1" s="1"/>
  <c r="AG513" i="1" s="1"/>
  <c r="AJ513" i="1" s="1"/>
  <c r="AC513" i="1"/>
  <c r="AB513" i="1"/>
  <c r="I513" i="1"/>
  <c r="J513" i="1" s="1"/>
  <c r="AE511" i="1"/>
  <c r="AF511" i="1" s="1"/>
  <c r="AG511" i="1" s="1"/>
  <c r="AJ511" i="1" s="1"/>
  <c r="AC511" i="1"/>
  <c r="AB511" i="1"/>
  <c r="I511" i="1"/>
  <c r="J511" i="1" s="1"/>
  <c r="AE509" i="1"/>
  <c r="AF509" i="1" s="1"/>
  <c r="AG509" i="1" s="1"/>
  <c r="AJ509" i="1" s="1"/>
  <c r="AC509" i="1"/>
  <c r="AB509" i="1"/>
  <c r="I509" i="1"/>
  <c r="J509" i="1" s="1"/>
  <c r="AE508" i="1"/>
  <c r="AF508" i="1" s="1"/>
  <c r="AG508" i="1" s="1"/>
  <c r="AJ508" i="1" s="1"/>
  <c r="AE507" i="1"/>
  <c r="AF507" i="1" s="1"/>
  <c r="AG507" i="1" s="1"/>
  <c r="AJ507" i="1" s="1"/>
  <c r="AE506" i="1"/>
  <c r="AF506" i="1" s="1"/>
  <c r="AG506" i="1" s="1"/>
  <c r="AJ506" i="1" s="1"/>
  <c r="AE505" i="1"/>
  <c r="AF505" i="1" s="1"/>
  <c r="AG505" i="1" s="1"/>
  <c r="AJ505" i="1" s="1"/>
  <c r="AE504" i="1"/>
  <c r="AF504" i="1" s="1"/>
  <c r="AG504" i="1" s="1"/>
  <c r="AJ504" i="1" s="1"/>
  <c r="AC508" i="1"/>
  <c r="AB508" i="1"/>
  <c r="I508" i="1"/>
  <c r="J508" i="1" s="1"/>
  <c r="AC507" i="1"/>
  <c r="AB507" i="1"/>
  <c r="I507" i="1"/>
  <c r="J507" i="1" s="1"/>
  <c r="AC506" i="1"/>
  <c r="AB506" i="1"/>
  <c r="I506" i="1"/>
  <c r="J506" i="1" s="1"/>
  <c r="AC505" i="1"/>
  <c r="AB505" i="1"/>
  <c r="I505" i="1"/>
  <c r="J505" i="1" s="1"/>
  <c r="AC504" i="1"/>
  <c r="AB504" i="1"/>
  <c r="I504" i="1"/>
  <c r="J504" i="1" s="1"/>
  <c r="AE502" i="1"/>
  <c r="AF502" i="1" s="1"/>
  <c r="AG502" i="1" s="1"/>
  <c r="AJ502" i="1" s="1"/>
  <c r="AC502" i="1"/>
  <c r="AB502" i="1"/>
  <c r="I502" i="1"/>
  <c r="J502" i="1" s="1"/>
  <c r="AE501" i="1"/>
  <c r="AF501" i="1" s="1"/>
  <c r="AG501" i="1" s="1"/>
  <c r="AJ501" i="1" s="1"/>
  <c r="AC501" i="1"/>
  <c r="AB501" i="1"/>
  <c r="I501" i="1"/>
  <c r="J501" i="1" s="1"/>
  <c r="AE499" i="1"/>
  <c r="AF499" i="1" s="1"/>
  <c r="AG499" i="1" s="1"/>
  <c r="AJ499" i="1" s="1"/>
  <c r="AC499" i="1"/>
  <c r="AB499" i="1"/>
  <c r="I499" i="1"/>
  <c r="J499" i="1" s="1"/>
  <c r="AE498" i="1"/>
  <c r="AF498" i="1" s="1"/>
  <c r="AG498" i="1" s="1"/>
  <c r="AJ498" i="1" s="1"/>
  <c r="AC498" i="1"/>
  <c r="AB498" i="1"/>
  <c r="I498" i="1"/>
  <c r="J498" i="1" s="1"/>
  <c r="AE497" i="1"/>
  <c r="AF497" i="1" s="1"/>
  <c r="AG497" i="1" s="1"/>
  <c r="AJ497" i="1" s="1"/>
  <c r="AC497" i="1"/>
  <c r="AB497" i="1"/>
  <c r="I497" i="1"/>
  <c r="J497" i="1" s="1"/>
  <c r="A497" i="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E487" i="1"/>
  <c r="AF487" i="1" s="1"/>
  <c r="AG487" i="1" s="1"/>
  <c r="AJ487" i="1" s="1"/>
  <c r="L11" i="22"/>
  <c r="K11" i="22"/>
  <c r="J11" i="22"/>
  <c r="I11" i="22"/>
  <c r="H11" i="22"/>
  <c r="G11" i="22"/>
  <c r="F11" i="22"/>
  <c r="E11" i="22"/>
  <c r="D11" i="22"/>
  <c r="J863" i="6"/>
  <c r="J862" i="6"/>
  <c r="O11" i="21"/>
  <c r="I11" i="21"/>
  <c r="K11" i="21" s="1"/>
  <c r="H11" i="21"/>
  <c r="E11" i="21"/>
  <c r="AC488" i="1"/>
  <c r="M487" i="1"/>
  <c r="J861" i="6"/>
  <c r="J859" i="6"/>
  <c r="AE483" i="1"/>
  <c r="AF483" i="1" s="1"/>
  <c r="AG483" i="1" s="1"/>
  <c r="AJ483" i="1" s="1"/>
  <c r="AC483" i="1"/>
  <c r="AB483" i="1"/>
  <c r="I483" i="1"/>
  <c r="J483" i="1" s="1"/>
  <c r="I481" i="1"/>
  <c r="I482" i="1"/>
  <c r="I484" i="1"/>
  <c r="J484" i="1" s="1"/>
  <c r="I485" i="1"/>
  <c r="J485" i="1" s="1"/>
  <c r="I486" i="1"/>
  <c r="J486" i="1" s="1"/>
  <c r="I487" i="1"/>
  <c r="J487" i="1" s="1"/>
  <c r="I488" i="1"/>
  <c r="J488" i="1" s="1"/>
  <c r="I489" i="1"/>
  <c r="J489" i="1" s="1"/>
  <c r="I490" i="1"/>
  <c r="J490" i="1" s="1"/>
  <c r="I491" i="1"/>
  <c r="J491" i="1" s="1"/>
  <c r="I492" i="1"/>
  <c r="J492" i="1" s="1"/>
  <c r="I493" i="1"/>
  <c r="J493" i="1" s="1"/>
  <c r="I494" i="1"/>
  <c r="J494" i="1" s="1"/>
  <c r="I495" i="1"/>
  <c r="J495" i="1" s="1"/>
  <c r="I496" i="1"/>
  <c r="J496" i="1" s="1"/>
  <c r="I500" i="1"/>
  <c r="J500" i="1" s="1"/>
  <c r="I503" i="1"/>
  <c r="J503" i="1" s="1"/>
  <c r="I510" i="1"/>
  <c r="J510" i="1" s="1"/>
  <c r="I512" i="1"/>
  <c r="J512" i="1" s="1"/>
  <c r="I516" i="1"/>
  <c r="J516" i="1" s="1"/>
  <c r="I541" i="1"/>
  <c r="J541" i="1" s="1"/>
  <c r="I548" i="1"/>
  <c r="J548" i="1" s="1"/>
  <c r="I551" i="1"/>
  <c r="J551" i="1" s="1"/>
  <c r="I552" i="1"/>
  <c r="J552" i="1" s="1"/>
  <c r="I553" i="1"/>
  <c r="J553" i="1" s="1"/>
  <c r="I554" i="1"/>
  <c r="J554" i="1" s="1"/>
  <c r="I555" i="1"/>
  <c r="J555" i="1" s="1"/>
  <c r="I556" i="1"/>
  <c r="J556" i="1" s="1"/>
  <c r="J481" i="1"/>
  <c r="J482" i="1"/>
  <c r="AB481" i="1"/>
  <c r="AC481" i="1"/>
  <c r="AB482" i="1"/>
  <c r="AC482" i="1"/>
  <c r="AB484" i="1"/>
  <c r="AC484" i="1"/>
  <c r="AB485" i="1"/>
  <c r="AC485" i="1"/>
  <c r="AB486" i="1"/>
  <c r="AC486" i="1"/>
  <c r="AB487" i="1"/>
  <c r="AC487" i="1"/>
  <c r="AB488" i="1"/>
  <c r="AB489" i="1"/>
  <c r="AC489" i="1"/>
  <c r="AB490" i="1"/>
  <c r="AC490" i="1"/>
  <c r="AB491" i="1"/>
  <c r="AC491" i="1"/>
  <c r="AB492" i="1"/>
  <c r="AC492" i="1"/>
  <c r="AB493" i="1"/>
  <c r="AC493" i="1"/>
  <c r="AB494" i="1"/>
  <c r="AC494" i="1"/>
  <c r="AB495" i="1"/>
  <c r="AC495" i="1"/>
  <c r="AB496" i="1"/>
  <c r="AC496" i="1"/>
  <c r="AB500" i="1"/>
  <c r="AC500" i="1"/>
  <c r="AB503" i="1"/>
  <c r="AC503" i="1"/>
  <c r="AB510" i="1"/>
  <c r="AC510" i="1"/>
  <c r="AB512" i="1"/>
  <c r="AC512" i="1"/>
  <c r="AB516" i="1"/>
  <c r="AC516" i="1"/>
  <c r="AB541" i="1"/>
  <c r="AC541" i="1"/>
  <c r="AB548" i="1"/>
  <c r="AC548" i="1"/>
  <c r="AB551" i="1"/>
  <c r="AC551" i="1"/>
  <c r="AB552" i="1"/>
  <c r="AC552" i="1"/>
  <c r="AB553" i="1"/>
  <c r="AC553" i="1"/>
  <c r="AB554" i="1"/>
  <c r="AC554" i="1"/>
  <c r="AB555" i="1"/>
  <c r="AC555" i="1"/>
  <c r="AB556" i="1"/>
  <c r="AC556" i="1"/>
  <c r="AE481" i="1"/>
  <c r="AF481" i="1" s="1"/>
  <c r="AG481" i="1" s="1"/>
  <c r="AJ481" i="1" s="1"/>
  <c r="AE482" i="1"/>
  <c r="AF482" i="1" s="1"/>
  <c r="AG482" i="1" s="1"/>
  <c r="AJ482" i="1" s="1"/>
  <c r="AE484" i="1"/>
  <c r="AF484" i="1" s="1"/>
  <c r="AG484" i="1" s="1"/>
  <c r="AJ484" i="1" s="1"/>
  <c r="AE485" i="1"/>
  <c r="AF485" i="1" s="1"/>
  <c r="AG485" i="1" s="1"/>
  <c r="AJ485" i="1" s="1"/>
  <c r="AE486" i="1"/>
  <c r="AF486" i="1" s="1"/>
  <c r="AG486" i="1" s="1"/>
  <c r="AJ486" i="1" s="1"/>
  <c r="AF488" i="1"/>
  <c r="AG488" i="1" s="1"/>
  <c r="AJ488" i="1" s="1"/>
  <c r="AF489" i="1"/>
  <c r="AG489" i="1" s="1"/>
  <c r="AJ489" i="1" s="1"/>
  <c r="AF490" i="1"/>
  <c r="AG490" i="1" s="1"/>
  <c r="AJ490" i="1" s="1"/>
  <c r="AF491" i="1"/>
  <c r="AG491" i="1" s="1"/>
  <c r="AJ491" i="1" s="1"/>
  <c r="AF492" i="1"/>
  <c r="AG492" i="1" s="1"/>
  <c r="AJ492" i="1" s="1"/>
  <c r="AE493" i="1"/>
  <c r="AF493" i="1" s="1"/>
  <c r="AG493" i="1" s="1"/>
  <c r="AJ493" i="1" s="1"/>
  <c r="AE494" i="1"/>
  <c r="AF494" i="1" s="1"/>
  <c r="AG494" i="1" s="1"/>
  <c r="AJ494" i="1" s="1"/>
  <c r="AE495" i="1"/>
  <c r="AF495" i="1" s="1"/>
  <c r="AG495" i="1" s="1"/>
  <c r="AJ495" i="1" s="1"/>
  <c r="AE496" i="1"/>
  <c r="AF496" i="1" s="1"/>
  <c r="AG496" i="1" s="1"/>
  <c r="AJ496" i="1" s="1"/>
  <c r="AE500" i="1"/>
  <c r="AF500" i="1" s="1"/>
  <c r="AG500" i="1" s="1"/>
  <c r="AJ500" i="1" s="1"/>
  <c r="AE503" i="1"/>
  <c r="AF503" i="1" s="1"/>
  <c r="AG503" i="1" s="1"/>
  <c r="AJ503" i="1" s="1"/>
  <c r="AE510" i="1"/>
  <c r="AF510" i="1" s="1"/>
  <c r="AG510" i="1" s="1"/>
  <c r="AJ510" i="1" s="1"/>
  <c r="AE512" i="1"/>
  <c r="AF512" i="1" s="1"/>
  <c r="AG512" i="1" s="1"/>
  <c r="AJ512" i="1" s="1"/>
  <c r="AE516" i="1"/>
  <c r="AF516" i="1" s="1"/>
  <c r="AG516" i="1" s="1"/>
  <c r="AJ516" i="1" s="1"/>
  <c r="AE541" i="1"/>
  <c r="AF541" i="1" s="1"/>
  <c r="AG541" i="1" s="1"/>
  <c r="AJ541" i="1" s="1"/>
  <c r="AE551" i="1"/>
  <c r="AF551" i="1" s="1"/>
  <c r="AG551" i="1" s="1"/>
  <c r="AJ551" i="1" s="1"/>
  <c r="AE552" i="1"/>
  <c r="AF552" i="1" s="1"/>
  <c r="AG552" i="1" s="1"/>
  <c r="AJ552" i="1" s="1"/>
  <c r="AE553" i="1"/>
  <c r="AF553" i="1" s="1"/>
  <c r="AG553" i="1" s="1"/>
  <c r="AJ553" i="1" s="1"/>
  <c r="AE554" i="1"/>
  <c r="AF554" i="1" s="1"/>
  <c r="AG554" i="1" s="1"/>
  <c r="AJ554" i="1" s="1"/>
  <c r="AE555" i="1"/>
  <c r="AF555" i="1" s="1"/>
  <c r="AG555" i="1" s="1"/>
  <c r="AJ555" i="1" s="1"/>
  <c r="AE556" i="1"/>
  <c r="AF556" i="1" s="1"/>
  <c r="AG556" i="1" s="1"/>
  <c r="AJ556" i="1" s="1"/>
  <c r="AF548" i="1"/>
  <c r="AG548" i="1" s="1"/>
  <c r="AJ548" i="1" s="1"/>
  <c r="A489" i="1"/>
  <c r="A490" i="1" s="1"/>
  <c r="A491" i="1" s="1"/>
  <c r="A492" i="1" s="1"/>
  <c r="A493" i="1" s="1"/>
  <c r="A551" i="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C480" i="1"/>
  <c r="AB480" i="1"/>
  <c r="AE480" i="1"/>
  <c r="AF480" i="1" s="1"/>
  <c r="AG480" i="1" s="1"/>
  <c r="AJ480" i="1" s="1"/>
  <c r="I480" i="1"/>
  <c r="J480" i="1" s="1"/>
  <c r="AC479" i="1"/>
  <c r="AE479" i="1"/>
  <c r="AF479" i="1" s="1"/>
  <c r="AG479" i="1" s="1"/>
  <c r="AJ479" i="1" s="1"/>
  <c r="AB479" i="1"/>
  <c r="I479" i="1"/>
  <c r="J479" i="1" s="1"/>
  <c r="AE478" i="1"/>
  <c r="AF478" i="1" s="1"/>
  <c r="AG478" i="1" s="1"/>
  <c r="AJ478" i="1" s="1"/>
  <c r="AC478" i="1"/>
  <c r="AB478" i="1"/>
  <c r="I478" i="1"/>
  <c r="J478" i="1" s="1"/>
  <c r="J857" i="6"/>
  <c r="J856" i="6"/>
  <c r="Q11" i="21"/>
  <c r="AE477" i="1"/>
  <c r="AF477" i="1" s="1"/>
  <c r="AG477" i="1" s="1"/>
  <c r="AJ477" i="1" s="1"/>
  <c r="AC477" i="1"/>
  <c r="AB477" i="1"/>
  <c r="I477" i="1"/>
  <c r="J477" i="1" s="1"/>
  <c r="A477" i="1"/>
  <c r="A478" i="1" s="1"/>
  <c r="A479" i="1" s="1"/>
  <c r="AE476" i="1"/>
  <c r="AF476" i="1" s="1"/>
  <c r="AG476" i="1" s="1"/>
  <c r="AJ476" i="1" s="1"/>
  <c r="AC476" i="1"/>
  <c r="AB476" i="1"/>
  <c r="I476" i="1"/>
  <c r="J476" i="1" s="1"/>
  <c r="AE475" i="1"/>
  <c r="AF475" i="1" s="1"/>
  <c r="AG475" i="1" s="1"/>
  <c r="AJ475" i="1" s="1"/>
  <c r="AC475" i="1"/>
  <c r="AB475" i="1"/>
  <c r="I475" i="1"/>
  <c r="J475" i="1" s="1"/>
  <c r="AE474" i="1"/>
  <c r="AF474" i="1" s="1"/>
  <c r="AG474" i="1" s="1"/>
  <c r="AJ474" i="1" s="1"/>
  <c r="AC474" i="1"/>
  <c r="AB474" i="1"/>
  <c r="I474" i="1"/>
  <c r="J474" i="1" s="1"/>
  <c r="AE473" i="1"/>
  <c r="AF473" i="1" s="1"/>
  <c r="AG473" i="1" s="1"/>
  <c r="AJ473" i="1" s="1"/>
  <c r="AC473" i="1"/>
  <c r="AB473" i="1"/>
  <c r="I473" i="1"/>
  <c r="J473" i="1" s="1"/>
  <c r="K9" i="22"/>
  <c r="I9" i="22"/>
  <c r="J9" i="22"/>
  <c r="J854" i="6"/>
  <c r="AE472" i="1"/>
  <c r="AF472" i="1" s="1"/>
  <c r="AG472" i="1" s="1"/>
  <c r="AJ472" i="1" s="1"/>
  <c r="AB472" i="1"/>
  <c r="AC472" i="1"/>
  <c r="I472" i="1"/>
  <c r="J472" i="1" s="1"/>
  <c r="J853" i="6"/>
  <c r="AE471" i="1"/>
  <c r="AF471" i="1" s="1"/>
  <c r="AG471" i="1" s="1"/>
  <c r="AJ471" i="1" s="1"/>
  <c r="AC471" i="1"/>
  <c r="AB471" i="1"/>
  <c r="I471" i="1"/>
  <c r="J471" i="1" s="1"/>
  <c r="J852" i="6"/>
  <c r="J851" i="6"/>
  <c r="AE470" i="1"/>
  <c r="AF470" i="1" s="1"/>
  <c r="AG470" i="1" s="1"/>
  <c r="AJ470" i="1" s="1"/>
  <c r="AC470" i="1"/>
  <c r="AB470" i="1"/>
  <c r="I470" i="1"/>
  <c r="J470" i="1" s="1"/>
  <c r="D9" i="22"/>
  <c r="E9" i="22"/>
  <c r="G9" i="22"/>
  <c r="H9" i="22"/>
  <c r="J850" i="6"/>
  <c r="AE469" i="1"/>
  <c r="AF469" i="1" s="1"/>
  <c r="AG469" i="1" s="1"/>
  <c r="AJ469" i="1" s="1"/>
  <c r="AC469" i="1"/>
  <c r="AB469" i="1"/>
  <c r="I469" i="1"/>
  <c r="J469" i="1" s="1"/>
  <c r="J849" i="6"/>
  <c r="J848" i="6"/>
  <c r="J847" i="6"/>
  <c r="J846" i="6"/>
  <c r="AE468" i="1"/>
  <c r="AF468" i="1" s="1"/>
  <c r="AG468" i="1" s="1"/>
  <c r="AJ468" i="1" s="1"/>
  <c r="AC468" i="1"/>
  <c r="AB468" i="1"/>
  <c r="I468" i="1"/>
  <c r="J468" i="1" s="1"/>
  <c r="AE467" i="1"/>
  <c r="AF467" i="1" s="1"/>
  <c r="AG467" i="1" s="1"/>
  <c r="AJ467" i="1" s="1"/>
  <c r="AC467" i="1"/>
  <c r="AB467" i="1"/>
  <c r="I467" i="1"/>
  <c r="J467" i="1" s="1"/>
  <c r="AE466" i="1"/>
  <c r="AF466" i="1" s="1"/>
  <c r="AG466" i="1" s="1"/>
  <c r="AJ466" i="1" s="1"/>
  <c r="AC466" i="1"/>
  <c r="AB466" i="1"/>
  <c r="I466" i="1"/>
  <c r="J466" i="1" s="1"/>
  <c r="A466" i="1"/>
  <c r="A467" i="1" s="1"/>
  <c r="A468" i="1" s="1"/>
  <c r="A469" i="1" s="1"/>
  <c r="A470" i="1" s="1"/>
  <c r="A471" i="1" s="1"/>
  <c r="A472" i="1" s="1"/>
  <c r="A473" i="1" s="1"/>
  <c r="A474" i="1" s="1"/>
  <c r="A475" i="1" s="1"/>
  <c r="A476" i="1" s="1"/>
  <c r="AC465" i="1"/>
  <c r="AB465" i="1"/>
  <c r="AE465" i="1"/>
  <c r="AF465" i="1" s="1"/>
  <c r="AG465" i="1" s="1"/>
  <c r="AJ465" i="1" s="1"/>
  <c r="I465" i="1"/>
  <c r="J465" i="1" s="1"/>
  <c r="AE464" i="1"/>
  <c r="AF464" i="1" s="1"/>
  <c r="AG464" i="1" s="1"/>
  <c r="AJ464" i="1" s="1"/>
  <c r="AC464" i="1"/>
  <c r="AB464" i="1"/>
  <c r="I464" i="1"/>
  <c r="J464" i="1" s="1"/>
  <c r="AE463" i="1"/>
  <c r="AF463" i="1" s="1"/>
  <c r="AG463" i="1" s="1"/>
  <c r="AJ463" i="1" s="1"/>
  <c r="AC463" i="1"/>
  <c r="AB463" i="1"/>
  <c r="I463" i="1"/>
  <c r="J463" i="1" s="1"/>
  <c r="AE462" i="1"/>
  <c r="AF462" i="1" s="1"/>
  <c r="AG462" i="1" s="1"/>
  <c r="AJ462" i="1" s="1"/>
  <c r="AC462" i="1"/>
  <c r="AB462" i="1"/>
  <c r="I462" i="1"/>
  <c r="J462" i="1" s="1"/>
  <c r="J842" i="6"/>
  <c r="AC461" i="1"/>
  <c r="AB461" i="1"/>
  <c r="AE461" i="1"/>
  <c r="AF461" i="1" s="1"/>
  <c r="AG461" i="1" s="1"/>
  <c r="AJ461" i="1" s="1"/>
  <c r="I461" i="1"/>
  <c r="J461" i="1" s="1"/>
  <c r="AE460" i="1"/>
  <c r="AF460" i="1" s="1"/>
  <c r="AG460" i="1" s="1"/>
  <c r="AJ460" i="1" s="1"/>
  <c r="AC460" i="1"/>
  <c r="AB460" i="1"/>
  <c r="I460" i="1"/>
  <c r="J460" i="1" s="1"/>
  <c r="AE459" i="1"/>
  <c r="AF459" i="1" s="1"/>
  <c r="AG459" i="1" s="1"/>
  <c r="AJ459" i="1" s="1"/>
  <c r="AC459" i="1"/>
  <c r="AB459" i="1"/>
  <c r="I459" i="1"/>
  <c r="J459" i="1" s="1"/>
  <c r="J841" i="6"/>
  <c r="J840" i="6"/>
  <c r="AE458" i="1"/>
  <c r="AF458" i="1" s="1"/>
  <c r="AG458" i="1" s="1"/>
  <c r="AJ458" i="1" s="1"/>
  <c r="AC458" i="1"/>
  <c r="AB458" i="1"/>
  <c r="I458" i="1"/>
  <c r="J458" i="1" s="1"/>
  <c r="AE457" i="1"/>
  <c r="AF457" i="1" s="1"/>
  <c r="AG457" i="1" s="1"/>
  <c r="AJ457" i="1" s="1"/>
  <c r="AC457" i="1"/>
  <c r="AB457" i="1"/>
  <c r="I457" i="1"/>
  <c r="J457" i="1" s="1"/>
  <c r="AE456" i="1"/>
  <c r="AF456" i="1" s="1"/>
  <c r="AG456" i="1" s="1"/>
  <c r="AJ456" i="1" s="1"/>
  <c r="AC456" i="1"/>
  <c r="AB456" i="1"/>
  <c r="I456" i="1"/>
  <c r="J456" i="1" s="1"/>
  <c r="AC455" i="1"/>
  <c r="AB455" i="1"/>
  <c r="AE455" i="1"/>
  <c r="AF455" i="1" s="1"/>
  <c r="AG455" i="1" s="1"/>
  <c r="AJ455" i="1" s="1"/>
  <c r="I455" i="1"/>
  <c r="J455" i="1" s="1"/>
  <c r="AE454" i="1"/>
  <c r="AF454" i="1" s="1"/>
  <c r="AG454" i="1" s="1"/>
  <c r="AJ454" i="1" s="1"/>
  <c r="AC454" i="1"/>
  <c r="AB454" i="1"/>
  <c r="I454" i="1"/>
  <c r="J454" i="1" s="1"/>
  <c r="AE453" i="1"/>
  <c r="AF453" i="1" s="1"/>
  <c r="AG453" i="1" s="1"/>
  <c r="AJ453" i="1" s="1"/>
  <c r="AC453" i="1"/>
  <c r="AB453" i="1"/>
  <c r="I453" i="1"/>
  <c r="J453" i="1" s="1"/>
  <c r="J839" i="6"/>
  <c r="J838" i="6"/>
  <c r="J837" i="6"/>
  <c r="AE452" i="1"/>
  <c r="AF452" i="1" s="1"/>
  <c r="AG452" i="1" s="1"/>
  <c r="AJ452" i="1" s="1"/>
  <c r="AC452" i="1"/>
  <c r="AB452" i="1"/>
  <c r="I452" i="1"/>
  <c r="J452" i="1" s="1"/>
  <c r="AE451" i="1"/>
  <c r="AF451" i="1" s="1"/>
  <c r="AG451" i="1" s="1"/>
  <c r="AJ451" i="1" s="1"/>
  <c r="AC451" i="1"/>
  <c r="AB451" i="1"/>
  <c r="I451" i="1"/>
  <c r="J451" i="1" s="1"/>
  <c r="AC438" i="1"/>
  <c r="AE450" i="1"/>
  <c r="AF450" i="1" s="1"/>
  <c r="AG450" i="1" s="1"/>
  <c r="AJ450" i="1" s="1"/>
  <c r="AC450" i="1"/>
  <c r="AB450" i="1"/>
  <c r="I450" i="1"/>
  <c r="J450" i="1" s="1"/>
  <c r="J836" i="6"/>
  <c r="L9" i="22"/>
  <c r="AC449" i="1"/>
  <c r="AB449" i="1"/>
  <c r="AE449" i="1"/>
  <c r="AF449" i="1" s="1"/>
  <c r="AG449" i="1" s="1"/>
  <c r="AJ449" i="1" s="1"/>
  <c r="I449" i="1"/>
  <c r="J449" i="1" s="1"/>
  <c r="J833" i="6"/>
  <c r="J832" i="6"/>
  <c r="J831" i="6"/>
  <c r="AE448" i="1"/>
  <c r="AF448" i="1" s="1"/>
  <c r="AG448" i="1" s="1"/>
  <c r="AJ448" i="1" s="1"/>
  <c r="AC448" i="1"/>
  <c r="AB448" i="1"/>
  <c r="I448" i="1"/>
  <c r="J448" i="1" s="1"/>
  <c r="AE447" i="1"/>
  <c r="AF447" i="1" s="1"/>
  <c r="AG447" i="1" s="1"/>
  <c r="AJ447" i="1" s="1"/>
  <c r="AC447" i="1"/>
  <c r="AB447" i="1"/>
  <c r="I447" i="1"/>
  <c r="J447" i="1" s="1"/>
  <c r="AE446" i="1"/>
  <c r="AF446" i="1" s="1"/>
  <c r="AG446" i="1" s="1"/>
  <c r="AJ446" i="1" s="1"/>
  <c r="AC446" i="1"/>
  <c r="AB446" i="1"/>
  <c r="I446" i="1"/>
  <c r="J446" i="1" s="1"/>
  <c r="J830" i="6"/>
  <c r="AE443" i="1"/>
  <c r="AF443" i="1" s="1"/>
  <c r="AG443" i="1" s="1"/>
  <c r="AJ443" i="1" s="1"/>
  <c r="AE445" i="1"/>
  <c r="AF445" i="1" s="1"/>
  <c r="AG445" i="1" s="1"/>
  <c r="AJ445" i="1" s="1"/>
  <c r="AC445" i="1"/>
  <c r="AB445" i="1"/>
  <c r="I445" i="1"/>
  <c r="J445" i="1" s="1"/>
  <c r="AE444" i="1"/>
  <c r="AF444" i="1" s="1"/>
  <c r="AG444" i="1" s="1"/>
  <c r="AJ444" i="1" s="1"/>
  <c r="AC444" i="1"/>
  <c r="AB444" i="1"/>
  <c r="I444" i="1"/>
  <c r="J444" i="1" s="1"/>
  <c r="AC443" i="1"/>
  <c r="AB443" i="1"/>
  <c r="I443" i="1"/>
  <c r="J443" i="1" s="1"/>
  <c r="F9" i="22"/>
  <c r="J828" i="6"/>
  <c r="AC442" i="1"/>
  <c r="AB442" i="1"/>
  <c r="AE442" i="1"/>
  <c r="AF442" i="1" s="1"/>
  <c r="I442" i="1"/>
  <c r="I441" i="1"/>
  <c r="J441" i="1" s="1"/>
  <c r="AE441" i="1"/>
  <c r="AF441" i="1" s="1"/>
  <c r="AE440" i="1"/>
  <c r="AF440" i="1" s="1"/>
  <c r="AG440" i="1" s="1"/>
  <c r="AJ440" i="1" s="1"/>
  <c r="AC440" i="1"/>
  <c r="AB440" i="1"/>
  <c r="I440" i="1"/>
  <c r="J440" i="1" s="1"/>
  <c r="AE439" i="1"/>
  <c r="AF439" i="1" s="1"/>
  <c r="AG439" i="1" s="1"/>
  <c r="AJ439" i="1" s="1"/>
  <c r="I439" i="1"/>
  <c r="J439" i="1" s="1"/>
  <c r="AC439" i="1"/>
  <c r="AB439" i="1"/>
  <c r="AE438" i="1"/>
  <c r="AF438" i="1" s="1"/>
  <c r="AG438" i="1" s="1"/>
  <c r="AJ438" i="1" s="1"/>
  <c r="I438" i="1"/>
  <c r="J438" i="1" s="1"/>
  <c r="AB438" i="1"/>
  <c r="AE436" i="1"/>
  <c r="AF436" i="1" s="1"/>
  <c r="AG436" i="1" s="1"/>
  <c r="AJ436" i="1" s="1"/>
  <c r="AE437" i="1"/>
  <c r="AF437" i="1" s="1"/>
  <c r="AG437" i="1" s="1"/>
  <c r="AJ437" i="1" s="1"/>
  <c r="AC437" i="1"/>
  <c r="AB437" i="1"/>
  <c r="I437" i="1"/>
  <c r="J437" i="1" s="1"/>
  <c r="AC436" i="1"/>
  <c r="AB436" i="1"/>
  <c r="I436" i="1"/>
  <c r="J436" i="1" s="1"/>
  <c r="AE435" i="1"/>
  <c r="AF435" i="1" s="1"/>
  <c r="AG435" i="1" s="1"/>
  <c r="AJ435" i="1" s="1"/>
  <c r="AC435" i="1"/>
  <c r="AB435" i="1"/>
  <c r="I435" i="1"/>
  <c r="J435" i="1" s="1"/>
  <c r="AE434" i="1"/>
  <c r="AF434" i="1" s="1"/>
  <c r="AG434" i="1" s="1"/>
  <c r="AJ434" i="1" s="1"/>
  <c r="AC434" i="1"/>
  <c r="AB434" i="1"/>
  <c r="I434" i="1"/>
  <c r="J434" i="1" s="1"/>
  <c r="AE433" i="1"/>
  <c r="AG433" i="1" s="1"/>
  <c r="AJ433" i="1" s="1"/>
  <c r="AC433" i="1"/>
  <c r="AB433" i="1"/>
  <c r="J827" i="6"/>
  <c r="AE432" i="1"/>
  <c r="AG432" i="1" s="1"/>
  <c r="AJ432" i="1" s="1"/>
  <c r="AC432" i="1"/>
  <c r="AB432" i="1"/>
  <c r="I432" i="1"/>
  <c r="J432" i="1" s="1"/>
  <c r="A432" i="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C431" i="1"/>
  <c r="AB431" i="1"/>
  <c r="AJ431" i="1"/>
  <c r="AJ430" i="1"/>
  <c r="AE431" i="1"/>
  <c r="AF431" i="1" s="1"/>
  <c r="AC430" i="1"/>
  <c r="AB430" i="1"/>
  <c r="I431" i="1"/>
  <c r="J431" i="1" s="1"/>
  <c r="I430" i="1"/>
  <c r="J430" i="1" s="1"/>
  <c r="AE430" i="1"/>
  <c r="AF430" i="1" s="1"/>
  <c r="AE429" i="1"/>
  <c r="AJ429" i="1" s="1"/>
  <c r="AC429" i="1"/>
  <c r="AB429" i="1"/>
  <c r="I429" i="1"/>
  <c r="J429" i="1" s="1"/>
  <c r="AF428" i="1"/>
  <c r="AE427" i="1"/>
  <c r="AG427" i="1" s="1"/>
  <c r="AC427" i="1"/>
  <c r="AB427" i="1"/>
  <c r="I427" i="1"/>
  <c r="J427" i="1" s="1"/>
  <c r="AC426" i="1"/>
  <c r="AB426" i="1"/>
  <c r="AE426" i="1"/>
  <c r="AG426" i="1" s="1"/>
  <c r="AJ426" i="1" s="1"/>
  <c r="I426" i="1"/>
  <c r="J426" i="1" s="1"/>
  <c r="AC425" i="1"/>
  <c r="AB425" i="1"/>
  <c r="AE425" i="1"/>
  <c r="AG425" i="1" s="1"/>
  <c r="AJ425" i="1" s="1"/>
  <c r="I425" i="1"/>
  <c r="J425" i="1" s="1"/>
  <c r="AC421" i="1"/>
  <c r="AB421" i="1"/>
  <c r="AE424" i="1"/>
  <c r="AG424" i="1" s="1"/>
  <c r="AJ424" i="1" s="1"/>
  <c r="AC424" i="1"/>
  <c r="AB424" i="1"/>
  <c r="I424" i="1"/>
  <c r="J424" i="1" s="1"/>
  <c r="AE423" i="1"/>
  <c r="AG423" i="1" s="1"/>
  <c r="AJ423" i="1" s="1"/>
  <c r="AC423" i="1"/>
  <c r="AB423" i="1"/>
  <c r="I423" i="1"/>
  <c r="J423" i="1" s="1"/>
  <c r="AC422" i="1"/>
  <c r="AB422" i="1"/>
  <c r="AE422" i="1"/>
  <c r="I422" i="1"/>
  <c r="J422" i="1" s="1"/>
  <c r="AE421" i="1"/>
  <c r="AF421" i="1" s="1"/>
  <c r="AG421" i="1" s="1"/>
  <c r="AJ421" i="1" s="1"/>
  <c r="I421" i="1"/>
  <c r="J421" i="1" s="1"/>
  <c r="AE420" i="1"/>
  <c r="AG420" i="1" s="1"/>
  <c r="AJ420" i="1" s="1"/>
  <c r="AC420" i="1"/>
  <c r="AB420" i="1"/>
  <c r="I420" i="1"/>
  <c r="J420" i="1" s="1"/>
  <c r="AE419" i="1"/>
  <c r="AG419" i="1" s="1"/>
  <c r="AJ419" i="1" s="1"/>
  <c r="AC419" i="1"/>
  <c r="AB419" i="1"/>
  <c r="I419" i="1"/>
  <c r="J419" i="1" s="1"/>
  <c r="AE418" i="1"/>
  <c r="AG418" i="1" s="1"/>
  <c r="AJ418" i="1" s="1"/>
  <c r="AC418" i="1"/>
  <c r="AB418" i="1"/>
  <c r="I418" i="1"/>
  <c r="J418" i="1" s="1"/>
  <c r="AE417" i="1"/>
  <c r="AG417" i="1" s="1"/>
  <c r="AJ417" i="1" s="1"/>
  <c r="AC417" i="1"/>
  <c r="AB417" i="1"/>
  <c r="I417" i="1"/>
  <c r="J417" i="1" s="1"/>
  <c r="AE416" i="1"/>
  <c r="AG416" i="1" s="1"/>
  <c r="AJ416" i="1" s="1"/>
  <c r="AC416" i="1"/>
  <c r="AB416" i="1"/>
  <c r="I416" i="1"/>
  <c r="J416" i="1" s="1"/>
  <c r="AE415" i="1"/>
  <c r="AG415" i="1" s="1"/>
  <c r="AJ415" i="1" s="1"/>
  <c r="AC415" i="1"/>
  <c r="AB415" i="1"/>
  <c r="I415" i="1"/>
  <c r="J415" i="1" s="1"/>
  <c r="AE414" i="1"/>
  <c r="AG414" i="1" s="1"/>
  <c r="AJ414" i="1" s="1"/>
  <c r="AG413" i="1"/>
  <c r="AC414" i="1"/>
  <c r="AB414" i="1"/>
  <c r="I414" i="1"/>
  <c r="J414" i="1" s="1"/>
  <c r="I413" i="1"/>
  <c r="J413" i="1" s="1"/>
  <c r="AC413" i="1"/>
  <c r="AB413" i="1"/>
  <c r="AE413" i="1"/>
  <c r="AE412" i="1"/>
  <c r="AG412" i="1" s="1"/>
  <c r="AC412" i="1"/>
  <c r="AB412" i="1"/>
  <c r="I412" i="1"/>
  <c r="J412" i="1" s="1"/>
  <c r="AE411" i="1"/>
  <c r="AG411" i="1" s="1"/>
  <c r="AC411" i="1"/>
  <c r="AB411" i="1"/>
  <c r="I411" i="1"/>
  <c r="J411" i="1" s="1"/>
  <c r="AE410" i="1"/>
  <c r="AG410" i="1" s="1"/>
  <c r="AJ410" i="1" s="1"/>
  <c r="AC410" i="1"/>
  <c r="AB410" i="1"/>
  <c r="I410" i="1"/>
  <c r="J410" i="1" s="1"/>
  <c r="AE409" i="1"/>
  <c r="AG409" i="1" s="1"/>
  <c r="AJ409" i="1" s="1"/>
  <c r="AC409" i="1"/>
  <c r="AB409" i="1"/>
  <c r="I409" i="1"/>
  <c r="J409" i="1" s="1"/>
  <c r="AE408" i="1"/>
  <c r="AG408" i="1" s="1"/>
  <c r="AJ408" i="1" s="1"/>
  <c r="AC408" i="1"/>
  <c r="AB408" i="1"/>
  <c r="I408" i="1"/>
  <c r="J408" i="1" s="1"/>
  <c r="AE407" i="1"/>
  <c r="AG407" i="1" s="1"/>
  <c r="AJ407" i="1" s="1"/>
  <c r="AC407" i="1"/>
  <c r="AB407" i="1"/>
  <c r="I407" i="1"/>
  <c r="AE406" i="1"/>
  <c r="AG406" i="1" s="1"/>
  <c r="AJ406" i="1" s="1"/>
  <c r="AC406" i="1"/>
  <c r="AB406" i="1"/>
  <c r="I406" i="1"/>
  <c r="J406" i="1" s="1"/>
  <c r="AE405" i="1"/>
  <c r="AG405" i="1" s="1"/>
  <c r="AJ405" i="1" s="1"/>
  <c r="AC405" i="1"/>
  <c r="AB405" i="1"/>
  <c r="I405" i="1"/>
  <c r="J405" i="1" s="1"/>
  <c r="AE404" i="1"/>
  <c r="AG404" i="1" s="1"/>
  <c r="AJ404" i="1" s="1"/>
  <c r="AC404" i="1"/>
  <c r="AB404" i="1"/>
  <c r="I404" i="1"/>
  <c r="J404" i="1" s="1"/>
  <c r="AE403" i="1"/>
  <c r="AG403" i="1" s="1"/>
  <c r="AJ403" i="1" s="1"/>
  <c r="AC403" i="1"/>
  <c r="AB403" i="1"/>
  <c r="I403" i="1"/>
  <c r="J403" i="1" s="1"/>
  <c r="AC402" i="1"/>
  <c r="AB402" i="1"/>
  <c r="AE402" i="1"/>
  <c r="AG402" i="1" s="1"/>
  <c r="I402" i="1"/>
  <c r="J402" i="1" s="1"/>
  <c r="AC401" i="1"/>
  <c r="AB401" i="1"/>
  <c r="I401" i="1"/>
  <c r="J401" i="1" s="1"/>
  <c r="I400" i="1"/>
  <c r="J400" i="1" s="1"/>
  <c r="AB400" i="1"/>
  <c r="AC400" i="1"/>
  <c r="AE401" i="1"/>
  <c r="AF401" i="1" s="1"/>
  <c r="AE400" i="1"/>
  <c r="AF400" i="1" s="1"/>
  <c r="I399" i="1"/>
  <c r="J399" i="1" s="1"/>
  <c r="AB399" i="1"/>
  <c r="AC399" i="1"/>
  <c r="AE399" i="1"/>
  <c r="AF399" i="1" s="1"/>
  <c r="AC398" i="1"/>
  <c r="AB398" i="1"/>
  <c r="AE398" i="1"/>
  <c r="AG398" i="1" s="1"/>
  <c r="AJ398" i="1" s="1"/>
  <c r="I398" i="1"/>
  <c r="J398" i="1" s="1"/>
  <c r="AC397" i="1"/>
  <c r="AB397" i="1"/>
  <c r="AE397" i="1"/>
  <c r="AG397" i="1" s="1"/>
  <c r="AJ397" i="1" s="1"/>
  <c r="I397" i="1"/>
  <c r="AC396" i="1"/>
  <c r="AB396" i="1"/>
  <c r="AE396" i="1"/>
  <c r="AG396" i="1" s="1"/>
  <c r="AJ396" i="1" s="1"/>
  <c r="I396" i="1"/>
  <c r="J396" i="1" s="1"/>
  <c r="AC395" i="1"/>
  <c r="AB395" i="1"/>
  <c r="AE395" i="1"/>
  <c r="AG395" i="1" s="1"/>
  <c r="AJ395" i="1" s="1"/>
  <c r="I395" i="1"/>
  <c r="J395" i="1" s="1"/>
  <c r="AC394" i="1"/>
  <c r="AB394" i="1"/>
  <c r="AE394" i="1"/>
  <c r="AG394" i="1" s="1"/>
  <c r="AJ394" i="1" s="1"/>
  <c r="I394" i="1"/>
  <c r="J394" i="1" s="1"/>
  <c r="AC393" i="1"/>
  <c r="AB393" i="1"/>
  <c r="AE393" i="1"/>
  <c r="AG393" i="1" s="1"/>
  <c r="AJ393" i="1" s="1"/>
  <c r="I393" i="1"/>
  <c r="J393" i="1" s="1"/>
  <c r="AC392" i="1"/>
  <c r="AB392" i="1"/>
  <c r="AE392" i="1"/>
  <c r="AG392" i="1" s="1"/>
  <c r="AJ392" i="1" s="1"/>
  <c r="I392" i="1"/>
  <c r="J392" i="1" s="1"/>
  <c r="A480" i="1"/>
  <c r="A481" i="1" s="1"/>
  <c r="A482" i="1" s="1"/>
  <c r="A483" i="1" s="1"/>
  <c r="A484" i="1" s="1"/>
  <c r="A485" i="1" s="1"/>
  <c r="A486" i="1" s="1"/>
  <c r="A487" i="1" s="1"/>
  <c r="AJ442" i="1"/>
  <c r="AJ441" i="1"/>
  <c r="AJ422" i="1"/>
  <c r="AC391" i="1"/>
  <c r="AB391" i="1"/>
  <c r="AE391" i="1"/>
  <c r="AG391" i="1" s="1"/>
  <c r="AJ391" i="1" s="1"/>
  <c r="I391" i="1"/>
  <c r="J391" i="1" s="1"/>
  <c r="AC390" i="1"/>
  <c r="AB390" i="1"/>
  <c r="AE390" i="1"/>
  <c r="AG390" i="1" s="1"/>
  <c r="AJ390" i="1" s="1"/>
  <c r="I390" i="1"/>
  <c r="J390" i="1" s="1"/>
  <c r="AC389" i="1"/>
  <c r="AB389" i="1"/>
  <c r="AC388" i="1"/>
  <c r="AB388" i="1"/>
  <c r="AE389" i="1"/>
  <c r="AG389" i="1" s="1"/>
  <c r="AJ389" i="1" s="1"/>
  <c r="AE388" i="1"/>
  <c r="AG388" i="1" s="1"/>
  <c r="AJ388" i="1" s="1"/>
  <c r="I389" i="1"/>
  <c r="J389" i="1" s="1"/>
  <c r="I388" i="1"/>
  <c r="J388" i="1" s="1"/>
  <c r="AC387" i="1"/>
  <c r="AB387" i="1"/>
  <c r="AE387" i="1"/>
  <c r="AF387" i="1" s="1"/>
  <c r="I387" i="1"/>
  <c r="J387" i="1" s="1"/>
  <c r="AB386" i="1"/>
  <c r="AE386" i="1"/>
  <c r="AF386" i="1" s="1"/>
  <c r="AC386" i="1"/>
  <c r="I386" i="1"/>
  <c r="J386" i="1" s="1"/>
  <c r="AE385" i="1"/>
  <c r="AF385" i="1" s="1"/>
  <c r="AB378" i="1"/>
  <c r="AC385" i="1"/>
  <c r="AB385" i="1"/>
  <c r="I385" i="1"/>
  <c r="J385" i="1" s="1"/>
  <c r="AC384" i="1"/>
  <c r="AB384" i="1"/>
  <c r="AE384" i="1"/>
  <c r="AG384" i="1" s="1"/>
  <c r="AJ384" i="1" s="1"/>
  <c r="I384" i="1"/>
  <c r="J384" i="1" s="1"/>
  <c r="AC383" i="1"/>
  <c r="AB383" i="1"/>
  <c r="AE383" i="1"/>
  <c r="AG383" i="1" s="1"/>
  <c r="AJ383" i="1" s="1"/>
  <c r="I383" i="1"/>
  <c r="J383" i="1" s="1"/>
  <c r="AE382" i="1"/>
  <c r="AG382" i="1" s="1"/>
  <c r="AJ382" i="1" s="1"/>
  <c r="AC382" i="1"/>
  <c r="AB382" i="1"/>
  <c r="I382" i="1"/>
  <c r="J382" i="1" s="1"/>
  <c r="AC381" i="1"/>
  <c r="AB381" i="1"/>
  <c r="AE381" i="1"/>
  <c r="AG381" i="1" s="1"/>
  <c r="AJ381" i="1" s="1"/>
  <c r="I381" i="1"/>
  <c r="J381" i="1" s="1"/>
  <c r="AC380" i="1"/>
  <c r="AB380" i="1"/>
  <c r="AE380" i="1"/>
  <c r="AG380" i="1" s="1"/>
  <c r="AJ380" i="1" s="1"/>
  <c r="I380" i="1"/>
  <c r="J380" i="1" s="1"/>
  <c r="AE379" i="1"/>
  <c r="AG379" i="1" s="1"/>
  <c r="AJ379" i="1" s="1"/>
  <c r="AC379" i="1"/>
  <c r="AB379" i="1"/>
  <c r="I379" i="1"/>
  <c r="J379" i="1" s="1"/>
  <c r="AE378" i="1"/>
  <c r="AG378" i="1" s="1"/>
  <c r="AJ378" i="1" s="1"/>
  <c r="AC378" i="1"/>
  <c r="I378" i="1"/>
  <c r="J378" i="1" s="1"/>
  <c r="J821" i="6"/>
  <c r="J820" i="6"/>
  <c r="A388" i="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C377" i="1"/>
  <c r="AB377" i="1"/>
  <c r="AE377" i="1"/>
  <c r="AG377" i="1" s="1"/>
  <c r="AJ377" i="1" s="1"/>
  <c r="I377" i="1"/>
  <c r="J377" i="1" s="1"/>
  <c r="AC376" i="1"/>
  <c r="AB376" i="1"/>
  <c r="AE376" i="1"/>
  <c r="AG376" i="1" s="1"/>
  <c r="AJ376" i="1" s="1"/>
  <c r="I376" i="1"/>
  <c r="J376" i="1" s="1"/>
  <c r="AC375" i="1"/>
  <c r="AB375" i="1"/>
  <c r="AE375" i="1"/>
  <c r="AG375" i="1" s="1"/>
  <c r="AJ375" i="1" s="1"/>
  <c r="I375" i="1"/>
  <c r="J375" i="1" s="1"/>
  <c r="AC374" i="1"/>
  <c r="AB374" i="1"/>
  <c r="AE374" i="1"/>
  <c r="AG374" i="1" s="1"/>
  <c r="AJ374" i="1" s="1"/>
  <c r="I374" i="1"/>
  <c r="J374" i="1" s="1"/>
  <c r="AC373" i="1"/>
  <c r="AB373" i="1"/>
  <c r="AE373" i="1"/>
  <c r="AG373" i="1" s="1"/>
  <c r="AJ373" i="1" s="1"/>
  <c r="I373" i="1"/>
  <c r="J373" i="1" s="1"/>
  <c r="AC372" i="1"/>
  <c r="AB372" i="1"/>
  <c r="AE372" i="1"/>
  <c r="AG372" i="1" s="1"/>
  <c r="AJ372" i="1" s="1"/>
  <c r="I372" i="1"/>
  <c r="J372" i="1" s="1"/>
  <c r="AC371" i="1"/>
  <c r="AB371" i="1"/>
  <c r="AC370" i="1"/>
  <c r="AB370" i="1"/>
  <c r="AE371" i="1"/>
  <c r="AG371" i="1" s="1"/>
  <c r="AJ371" i="1" s="1"/>
  <c r="AE370" i="1"/>
  <c r="AG370" i="1" s="1"/>
  <c r="AJ370" i="1" s="1"/>
  <c r="I370" i="1"/>
  <c r="J370" i="1" s="1"/>
  <c r="I371" i="1"/>
  <c r="J371" i="1" s="1"/>
  <c r="AC369" i="1"/>
  <c r="AB369" i="1"/>
  <c r="AE369" i="1"/>
  <c r="AG369" i="1" s="1"/>
  <c r="AJ369" i="1" s="1"/>
  <c r="I369" i="1"/>
  <c r="AC368" i="1"/>
  <c r="AB368" i="1"/>
  <c r="AE368" i="1"/>
  <c r="AG368" i="1" s="1"/>
  <c r="AJ368" i="1" s="1"/>
  <c r="I368" i="1"/>
  <c r="J818" i="6"/>
  <c r="AC367" i="1"/>
  <c r="AB367" i="1"/>
  <c r="AE367" i="1"/>
  <c r="AG367" i="1" s="1"/>
  <c r="AJ367" i="1" s="1"/>
  <c r="I367" i="1"/>
  <c r="AE366" i="1"/>
  <c r="AG366" i="1" s="1"/>
  <c r="AJ366" i="1" s="1"/>
  <c r="AC366" i="1"/>
  <c r="AB366" i="1"/>
  <c r="I366" i="1"/>
  <c r="J366" i="1" s="1"/>
  <c r="AC365" i="1"/>
  <c r="AB365" i="1"/>
  <c r="AE365" i="1"/>
  <c r="AG365" i="1" s="1"/>
  <c r="AJ365" i="1" s="1"/>
  <c r="I365" i="1"/>
  <c r="J365" i="1" s="1"/>
  <c r="AC364" i="1"/>
  <c r="AB364" i="1"/>
  <c r="AE364" i="1"/>
  <c r="AG364" i="1" s="1"/>
  <c r="AJ364" i="1" s="1"/>
  <c r="I364" i="1"/>
  <c r="J364" i="1" s="1"/>
  <c r="AC363" i="1"/>
  <c r="AB363" i="1"/>
  <c r="AE363" i="1"/>
  <c r="AG363" i="1" s="1"/>
  <c r="AJ363" i="1" s="1"/>
  <c r="I363" i="1"/>
  <c r="J363" i="1" s="1"/>
  <c r="AC362" i="1"/>
  <c r="AB362" i="1"/>
  <c r="AE362" i="1"/>
  <c r="AG362" i="1" s="1"/>
  <c r="AJ362" i="1" s="1"/>
  <c r="I362" i="1"/>
  <c r="AC361" i="1"/>
  <c r="AB361" i="1"/>
  <c r="AE361" i="1"/>
  <c r="AG361" i="1" s="1"/>
  <c r="AJ361" i="1" s="1"/>
  <c r="I361" i="1"/>
  <c r="AE360" i="1"/>
  <c r="AG360" i="1" s="1"/>
  <c r="AJ360" i="1" s="1"/>
  <c r="AC360" i="1"/>
  <c r="AB360" i="1"/>
  <c r="I360" i="1"/>
  <c r="J360" i="1" s="1"/>
  <c r="AC359" i="1"/>
  <c r="AB359" i="1"/>
  <c r="AE359" i="1"/>
  <c r="AG359" i="1" s="1"/>
  <c r="AJ359" i="1" s="1"/>
  <c r="I359" i="1"/>
  <c r="AC358" i="1"/>
  <c r="AB358" i="1"/>
  <c r="AE358" i="1"/>
  <c r="AG358" i="1" s="1"/>
  <c r="AJ358" i="1" s="1"/>
  <c r="I358" i="1"/>
  <c r="AC357" i="1"/>
  <c r="AB357" i="1"/>
  <c r="AE357" i="1"/>
  <c r="AG357" i="1" s="1"/>
  <c r="AJ357" i="1" s="1"/>
  <c r="I357" i="1"/>
  <c r="J357" i="1" s="1"/>
  <c r="AC356" i="1"/>
  <c r="AB356" i="1"/>
  <c r="AE356" i="1"/>
  <c r="AG356" i="1" s="1"/>
  <c r="AJ356" i="1" s="1"/>
  <c r="I356" i="1"/>
  <c r="AC355" i="1"/>
  <c r="AB355" i="1"/>
  <c r="AE355" i="1"/>
  <c r="AG355" i="1" s="1"/>
  <c r="AJ355" i="1" s="1"/>
  <c r="I355" i="1"/>
  <c r="AC354" i="1"/>
  <c r="AB354" i="1"/>
  <c r="AE354" i="1"/>
  <c r="AG354" i="1" s="1"/>
  <c r="AJ354" i="1" s="1"/>
  <c r="I354" i="1"/>
  <c r="J354" i="1" s="1"/>
  <c r="J815" i="6"/>
  <c r="AC353" i="1"/>
  <c r="AB353" i="1"/>
  <c r="AE353" i="1"/>
  <c r="AG353" i="1" s="1"/>
  <c r="AJ353" i="1" s="1"/>
  <c r="I353" i="1"/>
  <c r="J814" i="6"/>
  <c r="AB352" i="1"/>
  <c r="AC352" i="1"/>
  <c r="AE352" i="1"/>
  <c r="AG352" i="1" s="1"/>
  <c r="AJ352" i="1" s="1"/>
  <c r="I352" i="1"/>
  <c r="J352" i="1" s="1"/>
  <c r="J813" i="6"/>
  <c r="J812" i="6"/>
  <c r="AC351" i="1"/>
  <c r="AB351" i="1"/>
  <c r="AE351" i="1"/>
  <c r="AG351" i="1" s="1"/>
  <c r="AJ351" i="1" s="1"/>
  <c r="I351" i="1"/>
  <c r="J351" i="1" s="1"/>
  <c r="AC350" i="1"/>
  <c r="AB350" i="1"/>
  <c r="AC349" i="1"/>
  <c r="AB349" i="1"/>
  <c r="AE350" i="1"/>
  <c r="AG350" i="1" s="1"/>
  <c r="AJ350" i="1" s="1"/>
  <c r="AE349" i="1"/>
  <c r="AG349" i="1" s="1"/>
  <c r="AJ349" i="1" s="1"/>
  <c r="I350" i="1"/>
  <c r="I349" i="1"/>
  <c r="J811" i="6"/>
  <c r="J810" i="6"/>
  <c r="AC348" i="1"/>
  <c r="AB348" i="1"/>
  <c r="AE348" i="1"/>
  <c r="AG348" i="1" s="1"/>
  <c r="AJ348" i="1" s="1"/>
  <c r="I348" i="1"/>
  <c r="AE347" i="1"/>
  <c r="AG347" i="1" s="1"/>
  <c r="AJ347" i="1" s="1"/>
  <c r="AC347" i="1"/>
  <c r="AB347" i="1"/>
  <c r="I347" i="1"/>
  <c r="AC346" i="1"/>
  <c r="AB346" i="1"/>
  <c r="AE346" i="1"/>
  <c r="AG346" i="1" s="1"/>
  <c r="AJ346" i="1" s="1"/>
  <c r="I346" i="1"/>
  <c r="AC345" i="1"/>
  <c r="AB345" i="1"/>
  <c r="AE345" i="1"/>
  <c r="AG345" i="1" s="1"/>
  <c r="AJ345" i="1" s="1"/>
  <c r="I345" i="1"/>
  <c r="AC344" i="1"/>
  <c r="AB344" i="1"/>
  <c r="AE344" i="1"/>
  <c r="AG344" i="1" s="1"/>
  <c r="AJ344" i="1" s="1"/>
  <c r="I344" i="1"/>
  <c r="J344" i="1" s="1"/>
  <c r="AC343" i="1"/>
  <c r="AB343" i="1"/>
  <c r="AE343" i="1"/>
  <c r="AG343" i="1" s="1"/>
  <c r="AJ343" i="1" s="1"/>
  <c r="I343" i="1"/>
  <c r="J808" i="6"/>
  <c r="AC342" i="1"/>
  <c r="AB342" i="1"/>
  <c r="AE342" i="1"/>
  <c r="AG342" i="1" s="1"/>
  <c r="AJ342" i="1" s="1"/>
  <c r="I342" i="1"/>
  <c r="J342" i="1" s="1"/>
  <c r="AC341" i="1"/>
  <c r="AB341" i="1"/>
  <c r="AE341" i="1"/>
  <c r="AG341" i="1" s="1"/>
  <c r="AJ341" i="1" s="1"/>
  <c r="I341" i="1"/>
  <c r="J341" i="1" s="1"/>
  <c r="AC340" i="1"/>
  <c r="AB340" i="1"/>
  <c r="AE340" i="1"/>
  <c r="AG340" i="1" s="1"/>
  <c r="AJ340" i="1" s="1"/>
  <c r="I340" i="1"/>
  <c r="J340" i="1" s="1"/>
  <c r="J807" i="6"/>
  <c r="AC339" i="1"/>
  <c r="AB339" i="1"/>
  <c r="AE339" i="1"/>
  <c r="AG339" i="1" s="1"/>
  <c r="AJ339" i="1" s="1"/>
  <c r="I339" i="1"/>
  <c r="J339" i="1" s="1"/>
  <c r="AC338" i="1"/>
  <c r="AB338" i="1"/>
  <c r="AE338" i="1"/>
  <c r="AG338" i="1" s="1"/>
  <c r="AJ338" i="1" s="1"/>
  <c r="I338" i="1"/>
  <c r="J338" i="1" s="1"/>
  <c r="AC337" i="1"/>
  <c r="AB337" i="1"/>
  <c r="AE337" i="1"/>
  <c r="AG337" i="1" s="1"/>
  <c r="AJ337" i="1" s="1"/>
  <c r="I337" i="1"/>
  <c r="J337" i="1" s="1"/>
  <c r="AC336" i="1"/>
  <c r="AB336" i="1"/>
  <c r="AE336" i="1"/>
  <c r="AG336" i="1" s="1"/>
  <c r="AJ336" i="1" s="1"/>
  <c r="I336" i="1"/>
  <c r="J336" i="1" s="1"/>
  <c r="AE335" i="1"/>
  <c r="AG335" i="1" s="1"/>
  <c r="AJ335" i="1" s="1"/>
  <c r="I335" i="1"/>
  <c r="J335" i="1" s="1"/>
  <c r="AC335" i="1"/>
  <c r="AB335" i="1"/>
  <c r="AC334" i="1"/>
  <c r="AB334" i="1"/>
  <c r="AE334" i="1"/>
  <c r="AG334" i="1" s="1"/>
  <c r="AJ334" i="1" s="1"/>
  <c r="I334" i="1"/>
  <c r="J334" i="1" s="1"/>
  <c r="I333" i="1"/>
  <c r="J333" i="1" s="1"/>
  <c r="AB333" i="1"/>
  <c r="AC333" i="1"/>
  <c r="AE333" i="1"/>
  <c r="AG333" i="1" s="1"/>
  <c r="AJ333" i="1" s="1"/>
  <c r="AE332" i="1"/>
  <c r="AG332" i="1" s="1"/>
  <c r="AJ332" i="1" s="1"/>
  <c r="AC332" i="1"/>
  <c r="AB332" i="1"/>
  <c r="I332" i="1"/>
  <c r="J332" i="1" s="1"/>
  <c r="AC331" i="1"/>
  <c r="AB331" i="1"/>
  <c r="AE331" i="1"/>
  <c r="AG331" i="1" s="1"/>
  <c r="AJ331" i="1" s="1"/>
  <c r="I331" i="1"/>
  <c r="J331" i="1" s="1"/>
  <c r="AC330" i="1"/>
  <c r="AB330" i="1"/>
  <c r="AE330" i="1"/>
  <c r="AG330" i="1" s="1"/>
  <c r="AJ330" i="1" s="1"/>
  <c r="I330" i="1"/>
  <c r="J330" i="1" s="1"/>
  <c r="AC329" i="1"/>
  <c r="AB329" i="1"/>
  <c r="AE329" i="1"/>
  <c r="AG329" i="1" s="1"/>
  <c r="AJ329" i="1" s="1"/>
  <c r="I329" i="1"/>
  <c r="J329" i="1" s="1"/>
  <c r="AC328" i="1"/>
  <c r="AB328" i="1"/>
  <c r="AE328" i="1"/>
  <c r="AG328" i="1" s="1"/>
  <c r="AJ328" i="1" s="1"/>
  <c r="I328" i="1"/>
  <c r="J328" i="1" s="1"/>
  <c r="AC327" i="1"/>
  <c r="AB327" i="1"/>
  <c r="AE327" i="1"/>
  <c r="AG327" i="1" s="1"/>
  <c r="AJ327" i="1" s="1"/>
  <c r="I327" i="1"/>
  <c r="J327" i="1" s="1"/>
  <c r="AC326" i="1"/>
  <c r="AB326" i="1"/>
  <c r="AE326" i="1"/>
  <c r="AG326" i="1" s="1"/>
  <c r="AJ326" i="1" s="1"/>
  <c r="A326" i="1"/>
  <c r="A327" i="1" s="1"/>
  <c r="A328" i="1" s="1"/>
  <c r="A329" i="1" s="1"/>
  <c r="A330" i="1" s="1"/>
  <c r="A331" i="1" s="1"/>
  <c r="A332" i="1" s="1"/>
  <c r="A333" i="1" s="1"/>
  <c r="A334" i="1" s="1"/>
  <c r="A335" i="1" s="1"/>
  <c r="A336" i="1" s="1"/>
  <c r="A337" i="1" s="1"/>
  <c r="AB325" i="1"/>
  <c r="AC323" i="1"/>
  <c r="AB323" i="1"/>
  <c r="I326" i="1"/>
  <c r="J326" i="1" s="1"/>
  <c r="AJ324" i="1"/>
  <c r="AC325" i="1"/>
  <c r="AE325" i="1"/>
  <c r="AG325" i="1" s="1"/>
  <c r="AJ325" i="1" s="1"/>
  <c r="I325" i="1"/>
  <c r="J325" i="1" s="1"/>
  <c r="AB324" i="1"/>
  <c r="AC324" i="1"/>
  <c r="AE324" i="1"/>
  <c r="AF324" i="1" s="1"/>
  <c r="I324" i="1"/>
  <c r="J324" i="1" s="1"/>
  <c r="AE323" i="1"/>
  <c r="AG323" i="1" s="1"/>
  <c r="AJ323" i="1" s="1"/>
  <c r="I323" i="1"/>
  <c r="J323" i="1" s="1"/>
  <c r="AC322" i="1"/>
  <c r="AB322" i="1"/>
  <c r="AE322" i="1"/>
  <c r="AG322" i="1" s="1"/>
  <c r="AJ322" i="1" s="1"/>
  <c r="I322" i="1"/>
  <c r="J322" i="1" s="1"/>
  <c r="AB321" i="1"/>
  <c r="AC321" i="1"/>
  <c r="AE321" i="1"/>
  <c r="AG321" i="1" s="1"/>
  <c r="AJ321" i="1" s="1"/>
  <c r="I321" i="1"/>
  <c r="AB320" i="1"/>
  <c r="AC320" i="1"/>
  <c r="AE320" i="1"/>
  <c r="AG320" i="1" s="1"/>
  <c r="AJ320" i="1" s="1"/>
  <c r="I320" i="1"/>
  <c r="AB319" i="1"/>
  <c r="AC319" i="1"/>
  <c r="AE319" i="1"/>
  <c r="AG319" i="1" s="1"/>
  <c r="AJ319" i="1" s="1"/>
  <c r="I319" i="1"/>
  <c r="J319" i="1" s="1"/>
  <c r="AC318" i="1"/>
  <c r="AB318" i="1"/>
  <c r="AE318" i="1"/>
  <c r="AG318" i="1" s="1"/>
  <c r="AJ318" i="1" s="1"/>
  <c r="I318" i="1"/>
  <c r="AE317" i="1"/>
  <c r="AG317" i="1" s="1"/>
  <c r="AJ317" i="1" s="1"/>
  <c r="AC317" i="1"/>
  <c r="AB317" i="1"/>
  <c r="I317" i="1"/>
  <c r="AB316" i="1"/>
  <c r="AC316" i="1"/>
  <c r="AE316" i="1"/>
  <c r="AG316" i="1" s="1"/>
  <c r="AJ316" i="1" s="1"/>
  <c r="I316" i="1"/>
  <c r="AB314" i="1"/>
  <c r="AC314" i="1"/>
  <c r="AB315" i="1"/>
  <c r="AC315" i="1"/>
  <c r="AE315" i="1"/>
  <c r="AG315" i="1" s="1"/>
  <c r="AJ315" i="1" s="1"/>
  <c r="AE314" i="1"/>
  <c r="AG314" i="1" s="1"/>
  <c r="AJ314" i="1" s="1"/>
  <c r="I315" i="1"/>
  <c r="J315" i="1" s="1"/>
  <c r="O315" i="1" s="1"/>
  <c r="AB313" i="1"/>
  <c r="AC313" i="1"/>
  <c r="AE313" i="1"/>
  <c r="AG313" i="1" s="1"/>
  <c r="AJ313" i="1" s="1"/>
  <c r="I314" i="1"/>
  <c r="J314" i="1" s="1"/>
  <c r="O314" i="1" s="1"/>
  <c r="I313" i="1"/>
  <c r="J313" i="1" s="1"/>
  <c r="O313" i="1" s="1"/>
  <c r="J169" i="1"/>
  <c r="J204" i="1"/>
  <c r="J205" i="1"/>
  <c r="AE312" i="1"/>
  <c r="AG312" i="1" s="1"/>
  <c r="AJ312" i="1" s="1"/>
  <c r="AB312" i="1"/>
  <c r="AC312" i="1"/>
  <c r="I312" i="1"/>
  <c r="J312" i="1" s="1"/>
  <c r="O312" i="1" s="1"/>
  <c r="AB310" i="1"/>
  <c r="AG304" i="1"/>
  <c r="AJ304" i="1" s="1"/>
  <c r="AG305" i="1"/>
  <c r="AJ305" i="1" s="1"/>
  <c r="AG307" i="1"/>
  <c r="AJ307" i="1" s="1"/>
  <c r="AG308" i="1"/>
  <c r="AJ308" i="1" s="1"/>
  <c r="AG309" i="1"/>
  <c r="AG310" i="1"/>
  <c r="AJ310" i="1" s="1"/>
  <c r="AE306" i="1"/>
  <c r="AE307" i="1"/>
  <c r="AE308" i="1"/>
  <c r="AE309" i="1"/>
  <c r="AE310" i="1"/>
  <c r="AE311" i="1"/>
  <c r="AG311" i="1" s="1"/>
  <c r="AJ311" i="1" s="1"/>
  <c r="AC310" i="1"/>
  <c r="AB311" i="1"/>
  <c r="AC311" i="1"/>
  <c r="I310" i="1"/>
  <c r="J310" i="1" s="1"/>
  <c r="O310" i="1" s="1"/>
  <c r="I311" i="1"/>
  <c r="J311" i="1" s="1"/>
  <c r="O311" i="1" s="1"/>
  <c r="A339" i="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J309" i="1"/>
  <c r="AJ306" i="1"/>
  <c r="AB309" i="1"/>
  <c r="AC309" i="1"/>
  <c r="AB307" i="1"/>
  <c r="AC307" i="1"/>
  <c r="AB308" i="1"/>
  <c r="AC308" i="1"/>
  <c r="I309" i="1"/>
  <c r="J309" i="1" s="1"/>
  <c r="O309" i="1" s="1"/>
  <c r="I308" i="1"/>
  <c r="J308" i="1" s="1"/>
  <c r="O308" i="1" s="1"/>
  <c r="I307" i="1"/>
  <c r="J307" i="1" s="1"/>
  <c r="O307" i="1" s="1"/>
  <c r="AC306" i="1"/>
  <c r="AB306" i="1"/>
  <c r="I306" i="1"/>
  <c r="J306" i="1" s="1"/>
  <c r="O306" i="1" s="1"/>
  <c r="AB305" i="1"/>
  <c r="AC305" i="1"/>
  <c r="AE305" i="1"/>
  <c r="I305" i="1"/>
  <c r="J305" i="1" s="1"/>
  <c r="O305" i="1" s="1"/>
  <c r="AG298" i="1"/>
  <c r="AJ298" i="1" s="1"/>
  <c r="AG299" i="1"/>
  <c r="AJ299" i="1" s="1"/>
  <c r="AG300" i="1"/>
  <c r="AJ300" i="1" s="1"/>
  <c r="AE300" i="1"/>
  <c r="AE301" i="1"/>
  <c r="AF301" i="1" s="1"/>
  <c r="AG301" i="1" s="1"/>
  <c r="AJ301" i="1" s="1"/>
  <c r="AE302" i="1"/>
  <c r="AF302" i="1" s="1"/>
  <c r="AG302" i="1" s="1"/>
  <c r="AJ302" i="1" s="1"/>
  <c r="AE303" i="1"/>
  <c r="AF303" i="1" s="1"/>
  <c r="AG303" i="1" s="1"/>
  <c r="AJ303" i="1" s="1"/>
  <c r="AE304" i="1"/>
  <c r="AB304" i="1"/>
  <c r="AC304" i="1"/>
  <c r="I301" i="1"/>
  <c r="J301" i="1" s="1"/>
  <c r="I302" i="1"/>
  <c r="J302" i="1" s="1"/>
  <c r="O302" i="1" s="1"/>
  <c r="I303" i="1"/>
  <c r="J303" i="1" s="1"/>
  <c r="O303" i="1" s="1"/>
  <c r="I304" i="1"/>
  <c r="J304" i="1" s="1"/>
  <c r="O304" i="1" s="1"/>
  <c r="AB302" i="1"/>
  <c r="AC302" i="1"/>
  <c r="AB303" i="1"/>
  <c r="AC303" i="1"/>
  <c r="AB300" i="1"/>
  <c r="AC300" i="1"/>
  <c r="AB301" i="1"/>
  <c r="AC301" i="1"/>
  <c r="I300" i="1"/>
  <c r="J300" i="1" s="1"/>
  <c r="O300" i="1" s="1"/>
  <c r="I298" i="1"/>
  <c r="J298" i="1" s="1"/>
  <c r="O298" i="1" s="1"/>
  <c r="I299" i="1"/>
  <c r="J299" i="1" s="1"/>
  <c r="O299" i="1" s="1"/>
  <c r="AE299" i="1"/>
  <c r="AC299" i="1"/>
  <c r="AC298" i="1"/>
  <c r="AB299" i="1"/>
  <c r="AB298" i="1"/>
  <c r="AE298" i="1"/>
  <c r="AB296" i="1"/>
  <c r="AC296" i="1"/>
  <c r="AB297" i="1"/>
  <c r="AC297" i="1"/>
  <c r="AE297" i="1"/>
  <c r="AG297" i="1" s="1"/>
  <c r="AJ297" i="1" s="1"/>
  <c r="AE296" i="1"/>
  <c r="AG296" i="1" s="1"/>
  <c r="AJ296" i="1" s="1"/>
  <c r="AC287" i="1"/>
  <c r="AB287" i="1"/>
  <c r="I296" i="1"/>
  <c r="J296" i="1" s="1"/>
  <c r="O296" i="1" s="1"/>
  <c r="I297" i="1"/>
  <c r="J297" i="1" s="1"/>
  <c r="O297" i="1" s="1"/>
  <c r="AE295" i="1"/>
  <c r="AG295" i="1" s="1"/>
  <c r="AJ295" i="1" s="1"/>
  <c r="I295" i="1"/>
  <c r="J295" i="1" s="1"/>
  <c r="O295" i="1" s="1"/>
  <c r="AB295" i="1"/>
  <c r="AC295" i="1"/>
  <c r="AB294" i="1"/>
  <c r="AC294" i="1"/>
  <c r="AE294" i="1"/>
  <c r="AG294" i="1" s="1"/>
  <c r="AJ294" i="1" s="1"/>
  <c r="I294" i="1"/>
  <c r="J294" i="1" s="1"/>
  <c r="O294" i="1" s="1"/>
  <c r="AB293" i="1"/>
  <c r="AC293" i="1"/>
  <c r="AE293" i="1"/>
  <c r="AG293" i="1" s="1"/>
  <c r="AJ293" i="1" s="1"/>
  <c r="I293" i="1"/>
  <c r="J293" i="1" s="1"/>
  <c r="O293" i="1" s="1"/>
  <c r="AB292" i="1"/>
  <c r="AC292" i="1"/>
  <c r="AE292" i="1"/>
  <c r="AG292" i="1" s="1"/>
  <c r="AJ292" i="1" s="1"/>
  <c r="I292" i="1"/>
  <c r="J292" i="1" s="1"/>
  <c r="O292" i="1" s="1"/>
  <c r="AC291" i="1"/>
  <c r="AB291" i="1"/>
  <c r="AE291" i="1"/>
  <c r="AG291" i="1" s="1"/>
  <c r="AJ291" i="1" s="1"/>
  <c r="I291" i="1"/>
  <c r="J291" i="1" s="1"/>
  <c r="O291" i="1" s="1"/>
  <c r="AB290" i="1"/>
  <c r="AC286" i="1"/>
  <c r="AB286" i="1"/>
  <c r="AC285" i="1"/>
  <c r="AC290" i="1"/>
  <c r="AE290" i="1"/>
  <c r="AG290" i="1" s="1"/>
  <c r="AJ290" i="1" s="1"/>
  <c r="I290" i="1"/>
  <c r="J290" i="1" s="1"/>
  <c r="O290" i="1" s="1"/>
  <c r="AJ289" i="1"/>
  <c r="AE289" i="1"/>
  <c r="AJ288" i="1"/>
  <c r="AC289" i="1"/>
  <c r="AB289" i="1"/>
  <c r="I289" i="1"/>
  <c r="J289" i="1" s="1"/>
  <c r="O289" i="1" s="1"/>
  <c r="AE286" i="1"/>
  <c r="AG286" i="1" s="1"/>
  <c r="AJ286" i="1" s="1"/>
  <c r="AE287" i="1"/>
  <c r="AG287" i="1" s="1"/>
  <c r="AJ287" i="1" s="1"/>
  <c r="I287" i="1"/>
  <c r="J287" i="1" s="1"/>
  <c r="O287" i="1" s="1"/>
  <c r="AB288" i="1"/>
  <c r="AC288" i="1"/>
  <c r="AB285" i="1"/>
  <c r="I286" i="1"/>
  <c r="J286" i="1" s="1"/>
  <c r="O286" i="1" s="1"/>
  <c r="I288" i="1"/>
  <c r="J288" i="1" s="1"/>
  <c r="O288" i="1" s="1"/>
  <c r="AC274" i="1"/>
  <c r="J805" i="6"/>
  <c r="J798" i="6"/>
  <c r="AC163" i="1"/>
  <c r="AC164" i="1"/>
  <c r="AC165" i="1"/>
  <c r="AC166" i="1"/>
  <c r="AB167" i="1"/>
  <c r="AC167" i="1"/>
  <c r="AC168" i="1"/>
  <c r="AB169" i="1"/>
  <c r="AC169" i="1"/>
  <c r="AB170" i="1"/>
  <c r="AC170" i="1"/>
  <c r="AC171" i="1"/>
  <c r="AC172" i="1"/>
  <c r="AC173" i="1"/>
  <c r="AB174" i="1"/>
  <c r="AC174" i="1"/>
  <c r="AC175" i="1"/>
  <c r="AC176" i="1"/>
  <c r="AC177" i="1"/>
  <c r="AC178" i="1"/>
  <c r="AC179" i="1"/>
  <c r="AC180" i="1"/>
  <c r="AB181" i="1"/>
  <c r="AC181" i="1"/>
  <c r="AB182" i="1"/>
  <c r="AC182" i="1"/>
  <c r="AB183" i="1"/>
  <c r="AC183" i="1"/>
  <c r="AB184" i="1"/>
  <c r="AC184" i="1"/>
  <c r="AC185" i="1"/>
  <c r="AC186" i="1"/>
  <c r="AC187" i="1"/>
  <c r="AC188" i="1"/>
  <c r="AC189" i="1"/>
  <c r="AC190" i="1"/>
  <c r="AC191" i="1"/>
  <c r="AC192" i="1"/>
  <c r="AC193" i="1"/>
  <c r="AC194" i="1"/>
  <c r="AC195" i="1"/>
  <c r="AB196" i="1"/>
  <c r="AC196" i="1"/>
  <c r="AC197" i="1"/>
  <c r="AC198" i="1"/>
  <c r="AC199" i="1"/>
  <c r="AB200" i="1"/>
  <c r="AC200" i="1"/>
  <c r="AB201" i="1"/>
  <c r="AC201" i="1"/>
  <c r="AB202" i="1"/>
  <c r="AC202" i="1"/>
  <c r="AC203" i="1"/>
  <c r="AB204" i="1"/>
  <c r="AC204" i="1"/>
  <c r="AB205" i="1"/>
  <c r="AC205" i="1"/>
  <c r="AB206" i="1"/>
  <c r="AC206" i="1"/>
  <c r="AB207" i="1"/>
  <c r="AC207" i="1"/>
  <c r="AC208" i="1"/>
  <c r="AB209" i="1"/>
  <c r="AC209" i="1"/>
  <c r="AB210" i="1"/>
  <c r="AC210" i="1"/>
  <c r="AB211" i="1"/>
  <c r="AC211" i="1"/>
  <c r="AB212" i="1"/>
  <c r="AC212" i="1"/>
  <c r="AB213" i="1"/>
  <c r="AC213" i="1"/>
  <c r="AB214" i="1"/>
  <c r="AC214" i="1"/>
  <c r="AB215" i="1"/>
  <c r="AC215" i="1"/>
  <c r="AB216" i="1"/>
  <c r="AC216" i="1"/>
  <c r="AB217" i="1"/>
  <c r="AC217" i="1"/>
  <c r="AB218" i="1"/>
  <c r="AC218" i="1"/>
  <c r="AB219" i="1"/>
  <c r="AC219" i="1"/>
  <c r="AB220" i="1"/>
  <c r="AC220" i="1"/>
  <c r="AB221" i="1"/>
  <c r="AC221" i="1"/>
  <c r="AB222" i="1"/>
  <c r="AC222" i="1"/>
  <c r="AB223" i="1"/>
  <c r="AC223" i="1"/>
  <c r="AB224" i="1"/>
  <c r="AC224" i="1"/>
  <c r="AB225" i="1"/>
  <c r="AC225" i="1"/>
  <c r="AB226" i="1"/>
  <c r="AC226" i="1"/>
  <c r="AB227" i="1"/>
  <c r="AC227" i="1"/>
  <c r="AB228" i="1"/>
  <c r="AC228" i="1"/>
  <c r="AB229" i="1"/>
  <c r="AC229" i="1"/>
  <c r="AB230" i="1"/>
  <c r="AC230" i="1"/>
  <c r="AB231" i="1"/>
  <c r="AC231" i="1"/>
  <c r="AB232" i="1"/>
  <c r="AC232" i="1"/>
  <c r="AB233" i="1"/>
  <c r="AC233" i="1"/>
  <c r="AB234" i="1"/>
  <c r="AC234" i="1"/>
  <c r="AB235" i="1"/>
  <c r="AC235" i="1"/>
  <c r="AB236" i="1"/>
  <c r="AC236" i="1"/>
  <c r="AB237" i="1"/>
  <c r="AC237" i="1"/>
  <c r="AB238" i="1"/>
  <c r="AC238" i="1"/>
  <c r="AB239" i="1"/>
  <c r="AC239" i="1"/>
  <c r="AB240" i="1"/>
  <c r="AC240" i="1"/>
  <c r="AB241" i="1"/>
  <c r="AC241" i="1"/>
  <c r="AB242" i="1"/>
  <c r="AC242" i="1"/>
  <c r="AB243" i="1"/>
  <c r="AC243" i="1"/>
  <c r="AB244" i="1"/>
  <c r="AC244" i="1"/>
  <c r="AB245" i="1"/>
  <c r="AC245" i="1"/>
  <c r="AB246" i="1"/>
  <c r="AC246" i="1"/>
  <c r="AB247" i="1"/>
  <c r="AC247" i="1"/>
  <c r="AB248" i="1"/>
  <c r="AC248" i="1"/>
  <c r="AB249" i="1"/>
  <c r="AC249" i="1"/>
  <c r="AB250" i="1"/>
  <c r="AC250" i="1"/>
  <c r="AB251" i="1"/>
  <c r="AC251" i="1"/>
  <c r="AB252" i="1"/>
  <c r="AC252" i="1"/>
  <c r="AB253" i="1"/>
  <c r="AC253" i="1"/>
  <c r="AB254" i="1"/>
  <c r="AC254" i="1"/>
  <c r="AB255" i="1"/>
  <c r="AC255" i="1"/>
  <c r="AB256" i="1"/>
  <c r="AC256" i="1"/>
  <c r="AB257" i="1"/>
  <c r="AC257" i="1"/>
  <c r="AB258" i="1"/>
  <c r="AC258" i="1"/>
  <c r="AB259" i="1"/>
  <c r="AC259" i="1"/>
  <c r="AB260" i="1"/>
  <c r="AC260" i="1"/>
  <c r="AB261" i="1"/>
  <c r="AC261" i="1"/>
  <c r="AB262" i="1"/>
  <c r="AC262" i="1"/>
  <c r="AB263" i="1"/>
  <c r="AC263" i="1"/>
  <c r="AB264" i="1"/>
  <c r="AC264" i="1"/>
  <c r="AB265" i="1"/>
  <c r="AC265" i="1"/>
  <c r="AB266" i="1"/>
  <c r="AC266" i="1"/>
  <c r="AB267" i="1"/>
  <c r="AC267" i="1"/>
  <c r="AB268" i="1"/>
  <c r="AC268" i="1"/>
  <c r="AB269" i="1"/>
  <c r="AC269" i="1"/>
  <c r="AB270" i="1"/>
  <c r="AC270" i="1"/>
  <c r="AB271" i="1"/>
  <c r="AC271" i="1"/>
  <c r="AB272" i="1"/>
  <c r="AC272" i="1"/>
  <c r="AB273" i="1"/>
  <c r="AC273" i="1"/>
  <c r="AB274" i="1"/>
  <c r="AB275" i="1"/>
  <c r="AC275" i="1"/>
  <c r="AB276" i="1"/>
  <c r="AC276" i="1"/>
  <c r="AB277" i="1"/>
  <c r="AC277" i="1"/>
  <c r="AB278" i="1"/>
  <c r="AC278" i="1"/>
  <c r="AB279" i="1"/>
  <c r="AC279" i="1"/>
  <c r="AB280" i="1"/>
  <c r="AC280" i="1"/>
  <c r="AB281" i="1"/>
  <c r="AC281" i="1"/>
  <c r="AB282" i="1"/>
  <c r="AC282" i="1"/>
  <c r="AB283" i="1"/>
  <c r="AC283" i="1"/>
  <c r="AB284" i="1"/>
  <c r="AC284" i="1"/>
  <c r="AE285" i="1"/>
  <c r="AG285" i="1" s="1"/>
  <c r="AJ285" i="1" s="1"/>
  <c r="I285" i="1"/>
  <c r="J285" i="1" s="1"/>
  <c r="O285" i="1" s="1"/>
  <c r="AE284" i="1"/>
  <c r="AG284" i="1" s="1"/>
  <c r="AJ284" i="1" s="1"/>
  <c r="I284" i="1"/>
  <c r="J284" i="1" s="1"/>
  <c r="O284" i="1" s="1"/>
  <c r="AE281" i="1"/>
  <c r="AG281" i="1" s="1"/>
  <c r="AJ281" i="1" s="1"/>
  <c r="AE283" i="1"/>
  <c r="AG283" i="1" s="1"/>
  <c r="AJ283" i="1" s="1"/>
  <c r="I283" i="1"/>
  <c r="J283" i="1" s="1"/>
  <c r="O283" i="1" s="1"/>
  <c r="AE282" i="1"/>
  <c r="AG282" i="1" s="1"/>
  <c r="AJ282" i="1" s="1"/>
  <c r="I282" i="1"/>
  <c r="J282" i="1" s="1"/>
  <c r="O282" i="1" s="1"/>
  <c r="X280" i="1"/>
  <c r="I281" i="1"/>
  <c r="J281" i="1" s="1"/>
  <c r="O281" i="1" s="1"/>
  <c r="A57" i="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302" i="1"/>
  <c r="A303" i="1" s="1"/>
  <c r="A309" i="1"/>
  <c r="A313" i="1"/>
  <c r="A314" i="1" s="1"/>
  <c r="A315" i="1" s="1"/>
  <c r="A316" i="1" s="1"/>
  <c r="A317" i="1" s="1"/>
  <c r="A318" i="1" s="1"/>
  <c r="A319" i="1" s="1"/>
  <c r="A320" i="1" s="1"/>
  <c r="A321" i="1" s="1"/>
  <c r="A322" i="1" s="1"/>
  <c r="A323" i="1" s="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E280" i="1"/>
  <c r="AG280" i="1" s="1"/>
  <c r="AJ280" i="1" s="1"/>
  <c r="AE279" i="1"/>
  <c r="AG279" i="1" s="1"/>
  <c r="AJ279" i="1" s="1"/>
  <c r="I280" i="1"/>
  <c r="J280" i="1" s="1"/>
  <c r="O280" i="1" s="1"/>
  <c r="J804" i="6"/>
  <c r="AG276" i="1"/>
  <c r="AJ276" i="1" s="1"/>
  <c r="X279" i="1"/>
  <c r="I279" i="1"/>
  <c r="J279" i="1" s="1"/>
  <c r="O279" i="1" s="1"/>
  <c r="AE278" i="1"/>
  <c r="AG278" i="1" s="1"/>
  <c r="AJ278" i="1" s="1"/>
  <c r="X278" i="1"/>
  <c r="I278" i="1"/>
  <c r="J278" i="1" s="1"/>
  <c r="O278" i="1" s="1"/>
  <c r="AE277" i="1"/>
  <c r="AG277" i="1" s="1"/>
  <c r="AJ277" i="1" s="1"/>
  <c r="I277" i="1"/>
  <c r="J277" i="1" s="1"/>
  <c r="O277" i="1" s="1"/>
  <c r="X259" i="1"/>
  <c r="X260" i="1"/>
  <c r="X261" i="1"/>
  <c r="X262" i="1"/>
  <c r="X263" i="1"/>
  <c r="X264" i="1"/>
  <c r="X265" i="1"/>
  <c r="X266" i="1"/>
  <c r="X267" i="1"/>
  <c r="X268" i="1"/>
  <c r="X269" i="1"/>
  <c r="X270" i="1"/>
  <c r="X271" i="1"/>
  <c r="X272" i="1"/>
  <c r="X273" i="1"/>
  <c r="X274" i="1"/>
  <c r="X275" i="1"/>
  <c r="X276" i="1"/>
  <c r="AG224" i="1"/>
  <c r="AJ224" i="1" s="1"/>
  <c r="AG225" i="1"/>
  <c r="AJ225" i="1" s="1"/>
  <c r="AG226" i="1"/>
  <c r="AJ226" i="1" s="1"/>
  <c r="AG227" i="1"/>
  <c r="AJ227" i="1" s="1"/>
  <c r="AG228" i="1"/>
  <c r="AJ228" i="1" s="1"/>
  <c r="AG229" i="1"/>
  <c r="AJ229" i="1" s="1"/>
  <c r="AG230" i="1"/>
  <c r="AJ230" i="1" s="1"/>
  <c r="AG231" i="1"/>
  <c r="AJ231" i="1" s="1"/>
  <c r="AG232" i="1"/>
  <c r="AJ232" i="1" s="1"/>
  <c r="AG236" i="1"/>
  <c r="AJ236" i="1" s="1"/>
  <c r="AG237" i="1"/>
  <c r="AJ237" i="1" s="1"/>
  <c r="AG239" i="1"/>
  <c r="AJ239" i="1" s="1"/>
  <c r="AG240" i="1"/>
  <c r="AJ240" i="1" s="1"/>
  <c r="AG241" i="1"/>
  <c r="AJ241" i="1" s="1"/>
  <c r="AG242" i="1"/>
  <c r="AJ242" i="1" s="1"/>
  <c r="AG245" i="1"/>
  <c r="AJ245" i="1" s="1"/>
  <c r="AG248" i="1"/>
  <c r="AJ248" i="1" s="1"/>
  <c r="AG249" i="1"/>
  <c r="AJ249" i="1" s="1"/>
  <c r="AG253" i="1"/>
  <c r="AJ253" i="1" s="1"/>
  <c r="AG254" i="1"/>
  <c r="AJ254" i="1" s="1"/>
  <c r="AG255" i="1"/>
  <c r="AJ255" i="1" s="1"/>
  <c r="AG256" i="1"/>
  <c r="AJ256" i="1" s="1"/>
  <c r="AG262" i="1"/>
  <c r="AJ262" i="1" s="1"/>
  <c r="AG263" i="1"/>
  <c r="AJ263" i="1" s="1"/>
  <c r="AG264" i="1"/>
  <c r="AJ264" i="1" s="1"/>
  <c r="AG272" i="1"/>
  <c r="AJ272" i="1" s="1"/>
  <c r="I276" i="1"/>
  <c r="J276" i="1" s="1"/>
  <c r="O276" i="1" s="1"/>
  <c r="AE275" i="1"/>
  <c r="AG275" i="1" s="1"/>
  <c r="AJ275" i="1" s="1"/>
  <c r="I275" i="1"/>
  <c r="J275" i="1" s="1"/>
  <c r="O275" i="1" s="1"/>
  <c r="AE274" i="1"/>
  <c r="AG274" i="1" s="1"/>
  <c r="AJ274" i="1" s="1"/>
  <c r="I274" i="1"/>
  <c r="J274" i="1" s="1"/>
  <c r="O274" i="1" s="1"/>
  <c r="J803" i="6"/>
  <c r="AD273" i="18"/>
  <c r="AF273" i="18" s="1"/>
  <c r="AH273" i="18" s="1"/>
  <c r="AB273" i="18"/>
  <c r="E273" i="18"/>
  <c r="F273" i="18" s="1"/>
  <c r="AH272" i="18"/>
  <c r="AD272" i="18"/>
  <c r="AB272" i="18"/>
  <c r="AA272" i="18"/>
  <c r="E272" i="18"/>
  <c r="F272" i="18" s="1"/>
  <c r="K272" i="18" s="1"/>
  <c r="AD271" i="18"/>
  <c r="AF271" i="18" s="1"/>
  <c r="AH271" i="18" s="1"/>
  <c r="AB271" i="18"/>
  <c r="E271" i="18"/>
  <c r="F271" i="18" s="1"/>
  <c r="AD270" i="18"/>
  <c r="AF270" i="18" s="1"/>
  <c r="AH270" i="18" s="1"/>
  <c r="AB270" i="18"/>
  <c r="E270" i="18"/>
  <c r="F270" i="18" s="1"/>
  <c r="AD269" i="18"/>
  <c r="AF269" i="18" s="1"/>
  <c r="AH269" i="18" s="1"/>
  <c r="AB269" i="18"/>
  <c r="E269" i="18"/>
  <c r="F269" i="18" s="1"/>
  <c r="AD268" i="18"/>
  <c r="AF268" i="18" s="1"/>
  <c r="AH268" i="18" s="1"/>
  <c r="AB268" i="18"/>
  <c r="E268" i="18"/>
  <c r="F268" i="18" s="1"/>
  <c r="AD267" i="18"/>
  <c r="AF267" i="18" s="1"/>
  <c r="AH267" i="18" s="1"/>
  <c r="AB267" i="18"/>
  <c r="E267" i="18"/>
  <c r="F267" i="18" s="1"/>
  <c r="AD266" i="18"/>
  <c r="AF266" i="18" s="1"/>
  <c r="AH266" i="18" s="1"/>
  <c r="AB266" i="18"/>
  <c r="E266" i="18"/>
  <c r="F266" i="18" s="1"/>
  <c r="AD265" i="18"/>
  <c r="AF265" i="18" s="1"/>
  <c r="AH265" i="18" s="1"/>
  <c r="AB265" i="18"/>
  <c r="E265" i="18"/>
  <c r="F265" i="18" s="1"/>
  <c r="AH264" i="18"/>
  <c r="AD264" i="18"/>
  <c r="AB264" i="18"/>
  <c r="E264" i="18"/>
  <c r="F264" i="18" s="1"/>
  <c r="AH263" i="18"/>
  <c r="AD263" i="18"/>
  <c r="AB263" i="18"/>
  <c r="E263" i="18"/>
  <c r="F263" i="18" s="1"/>
  <c r="AH262" i="18"/>
  <c r="AD262" i="18"/>
  <c r="AB262" i="18"/>
  <c r="E262" i="18"/>
  <c r="F262" i="18" s="1"/>
  <c r="AD261" i="18"/>
  <c r="AF261" i="18" s="1"/>
  <c r="AH261" i="18" s="1"/>
  <c r="AB261" i="18"/>
  <c r="E261" i="18"/>
  <c r="F261" i="18" s="1"/>
  <c r="AD260" i="18"/>
  <c r="AF260" i="18" s="1"/>
  <c r="AH260" i="18" s="1"/>
  <c r="AB260" i="18"/>
  <c r="E260" i="18"/>
  <c r="F260" i="18" s="1"/>
  <c r="AD259" i="18"/>
  <c r="AF259" i="18" s="1"/>
  <c r="AH259" i="18" s="1"/>
  <c r="AB259" i="18"/>
  <c r="E259" i="18"/>
  <c r="F259" i="18" s="1"/>
  <c r="AD258" i="18"/>
  <c r="AF258" i="18" s="1"/>
  <c r="AH258" i="18" s="1"/>
  <c r="AB258" i="18"/>
  <c r="E258" i="18"/>
  <c r="F258" i="18" s="1"/>
  <c r="AD257" i="18"/>
  <c r="AF257" i="18" s="1"/>
  <c r="AH257" i="18" s="1"/>
  <c r="AB257" i="18"/>
  <c r="E257" i="18"/>
  <c r="F257" i="18" s="1"/>
  <c r="AH256" i="18"/>
  <c r="AE256" i="18"/>
  <c r="AD256" i="18"/>
  <c r="AB256" i="18"/>
  <c r="E256" i="18"/>
  <c r="F256" i="18" s="1"/>
  <c r="AH255" i="18"/>
  <c r="AD255" i="18"/>
  <c r="AE255" i="18" s="1"/>
  <c r="AB255" i="18"/>
  <c r="E255" i="18"/>
  <c r="F255" i="18" s="1"/>
  <c r="AH254" i="18"/>
  <c r="AD254" i="18"/>
  <c r="AE254" i="18" s="1"/>
  <c r="AB254" i="18"/>
  <c r="E254" i="18"/>
  <c r="F254" i="18" s="1"/>
  <c r="AH253" i="18"/>
  <c r="AD253" i="18"/>
  <c r="AE253" i="18" s="1"/>
  <c r="AB253" i="18"/>
  <c r="E253" i="18"/>
  <c r="F253" i="18" s="1"/>
  <c r="AD252" i="18"/>
  <c r="AE252" i="18" s="1"/>
  <c r="AF252" i="18" s="1"/>
  <c r="AH252" i="18" s="1"/>
  <c r="AB252" i="18"/>
  <c r="E252" i="18"/>
  <c r="F252" i="18" s="1"/>
  <c r="AD251" i="18"/>
  <c r="AF251" i="18" s="1"/>
  <c r="AH251" i="18" s="1"/>
  <c r="AB251" i="18"/>
  <c r="E251" i="18"/>
  <c r="F251" i="18" s="1"/>
  <c r="AF250" i="18"/>
  <c r="AH250" i="18" s="1"/>
  <c r="AD250" i="18"/>
  <c r="AB250" i="18"/>
  <c r="E250" i="18"/>
  <c r="F250" i="18" s="1"/>
  <c r="AH249" i="18"/>
  <c r="AD249" i="18"/>
  <c r="AB249" i="18"/>
  <c r="E249" i="18"/>
  <c r="F249" i="18" s="1"/>
  <c r="AH248" i="18"/>
  <c r="AD248" i="18"/>
  <c r="AB248" i="18"/>
  <c r="E248" i="18"/>
  <c r="F248" i="18" s="1"/>
  <c r="AD247" i="18"/>
  <c r="AF247" i="18" s="1"/>
  <c r="AH247" i="18" s="1"/>
  <c r="AB247" i="18"/>
  <c r="E247" i="18"/>
  <c r="F247" i="18" s="1"/>
  <c r="AD246" i="18"/>
  <c r="AF246" i="18" s="1"/>
  <c r="AH246" i="18" s="1"/>
  <c r="AB246" i="18"/>
  <c r="E246" i="18"/>
  <c r="F246" i="18" s="1"/>
  <c r="AH245" i="18"/>
  <c r="AD245" i="18"/>
  <c r="AB245" i="18"/>
  <c r="E245" i="18"/>
  <c r="F245" i="18" s="1"/>
  <c r="AD244" i="18"/>
  <c r="AF244" i="18" s="1"/>
  <c r="AH244" i="18" s="1"/>
  <c r="AB244" i="18"/>
  <c r="E244" i="18"/>
  <c r="F244" i="18" s="1"/>
  <c r="AD243" i="18"/>
  <c r="AF243" i="18" s="1"/>
  <c r="AH243" i="18" s="1"/>
  <c r="AB243" i="18"/>
  <c r="E243" i="18"/>
  <c r="F243" i="18" s="1"/>
  <c r="AH242" i="18"/>
  <c r="AD242" i="18"/>
  <c r="AB242" i="18"/>
  <c r="E242" i="18"/>
  <c r="F242" i="18" s="1"/>
  <c r="AH241" i="18"/>
  <c r="AD241" i="18"/>
  <c r="AB241" i="18"/>
  <c r="E241" i="18"/>
  <c r="F241" i="18" s="1"/>
  <c r="AH240" i="18"/>
  <c r="AD240" i="18"/>
  <c r="AB240" i="18"/>
  <c r="E240" i="18"/>
  <c r="F240" i="18" s="1"/>
  <c r="AH239" i="18"/>
  <c r="AD239" i="18"/>
  <c r="AB239" i="18"/>
  <c r="E239" i="18"/>
  <c r="F239" i="18" s="1"/>
  <c r="AD238" i="18"/>
  <c r="AF238" i="18" s="1"/>
  <c r="AH238" i="18" s="1"/>
  <c r="AB238" i="18"/>
  <c r="E238" i="18"/>
  <c r="F238" i="18" s="1"/>
  <c r="AH237" i="18"/>
  <c r="AD237" i="18"/>
  <c r="AB237" i="18"/>
  <c r="E237" i="18"/>
  <c r="F237" i="18" s="1"/>
  <c r="AH236" i="18"/>
  <c r="AD236" i="18"/>
  <c r="AB236" i="18"/>
  <c r="E236" i="18"/>
  <c r="F236" i="18" s="1"/>
  <c r="AH235" i="18"/>
  <c r="AD235" i="18"/>
  <c r="AB235" i="18"/>
  <c r="E235" i="18"/>
  <c r="F235" i="18" s="1"/>
  <c r="AH234" i="18"/>
  <c r="AD234" i="18"/>
  <c r="AB234" i="18"/>
  <c r="E234" i="18"/>
  <c r="F234" i="18" s="1"/>
  <c r="AH233" i="18"/>
  <c r="AD233" i="18"/>
  <c r="AB233" i="18"/>
  <c r="E233" i="18"/>
  <c r="F233" i="18" s="1"/>
  <c r="AH232" i="18"/>
  <c r="AD232" i="18"/>
  <c r="AB232" i="18"/>
  <c r="E232" i="18"/>
  <c r="F232" i="18" s="1"/>
  <c r="AH231" i="18"/>
  <c r="AD231" i="18"/>
  <c r="AB231" i="18"/>
  <c r="E231" i="18"/>
  <c r="F231" i="18" s="1"/>
  <c r="AH230" i="18"/>
  <c r="AD230" i="18"/>
  <c r="AB230" i="18"/>
  <c r="E230" i="18"/>
  <c r="F230" i="18" s="1"/>
  <c r="AH229" i="18"/>
  <c r="AD229" i="18"/>
  <c r="AB229" i="18"/>
  <c r="E229" i="18"/>
  <c r="F229" i="18" s="1"/>
  <c r="AH228" i="18"/>
  <c r="AD228" i="18"/>
  <c r="AB228" i="18"/>
  <c r="E228" i="18"/>
  <c r="F228" i="18" s="1"/>
  <c r="AH227" i="18"/>
  <c r="AD227" i="18"/>
  <c r="AB227" i="18"/>
  <c r="E227" i="18"/>
  <c r="F227" i="18" s="1"/>
  <c r="AH226" i="18"/>
  <c r="AD226" i="18"/>
  <c r="AB226" i="18"/>
  <c r="E226" i="18"/>
  <c r="F226" i="18" s="1"/>
  <c r="AH225" i="18"/>
  <c r="AD225" i="18"/>
  <c r="AB225" i="18"/>
  <c r="E225" i="18"/>
  <c r="F225" i="18" s="1"/>
  <c r="AH224" i="18"/>
  <c r="AD224" i="18"/>
  <c r="AB224" i="18"/>
  <c r="E224" i="18"/>
  <c r="F224" i="18" s="1"/>
  <c r="AD223" i="18"/>
  <c r="AF223" i="18" s="1"/>
  <c r="AH223" i="18" s="1"/>
  <c r="AB223" i="18"/>
  <c r="E223" i="18"/>
  <c r="F223" i="18" s="1"/>
  <c r="AH222" i="18"/>
  <c r="AD222" i="18"/>
  <c r="AB222" i="18"/>
  <c r="E222" i="18"/>
  <c r="F222" i="18" s="1"/>
  <c r="AH221" i="18"/>
  <c r="AD221" i="18"/>
  <c r="AB221" i="18"/>
  <c r="E221" i="18"/>
  <c r="F221" i="18" s="1"/>
  <c r="AH220" i="18"/>
  <c r="AD220" i="18"/>
  <c r="AB220" i="18"/>
  <c r="E220" i="18"/>
  <c r="F220" i="18" s="1"/>
  <c r="AH219" i="18"/>
  <c r="AD219" i="18"/>
  <c r="AB219" i="18"/>
  <c r="F219" i="18"/>
  <c r="E219" i="18"/>
  <c r="AH218" i="18"/>
  <c r="AD218" i="18"/>
  <c r="AB218" i="18"/>
  <c r="E218" i="18"/>
  <c r="F218" i="18" s="1"/>
  <c r="AH217" i="18"/>
  <c r="AD217" i="18"/>
  <c r="AB217" i="18"/>
  <c r="E217" i="18"/>
  <c r="F217" i="18" s="1"/>
  <c r="AH216" i="18"/>
  <c r="AD216" i="18"/>
  <c r="AB216" i="18"/>
  <c r="E216" i="18"/>
  <c r="F216" i="18" s="1"/>
  <c r="AH215" i="18"/>
  <c r="AD215" i="18"/>
  <c r="AB215" i="18"/>
  <c r="E215" i="18"/>
  <c r="F215" i="18" s="1"/>
  <c r="AH214" i="18"/>
  <c r="AD214" i="18"/>
  <c r="AB214" i="18"/>
  <c r="E214" i="18"/>
  <c r="F214" i="18" s="1"/>
  <c r="AH213" i="18"/>
  <c r="AD213" i="18"/>
  <c r="AB213" i="18"/>
  <c r="E213" i="18"/>
  <c r="F213" i="18" s="1"/>
  <c r="AH212" i="18"/>
  <c r="AD212" i="18"/>
  <c r="AB212" i="18"/>
  <c r="E212" i="18"/>
  <c r="F212" i="18" s="1"/>
  <c r="AH211" i="18"/>
  <c r="AD211" i="18"/>
  <c r="AB211" i="18"/>
  <c r="E211" i="18"/>
  <c r="F211" i="18" s="1"/>
  <c r="AH210" i="18"/>
  <c r="AD210" i="18"/>
  <c r="AB210" i="18"/>
  <c r="E210" i="18"/>
  <c r="F210" i="18" s="1"/>
  <c r="AH209" i="18"/>
  <c r="AD209" i="18"/>
  <c r="AB209" i="18"/>
  <c r="E209" i="18"/>
  <c r="F209" i="18" s="1"/>
  <c r="AH208" i="18"/>
  <c r="AD208" i="18"/>
  <c r="AB208" i="18"/>
  <c r="N208" i="18"/>
  <c r="E208" i="18"/>
  <c r="F208" i="18" s="1"/>
  <c r="AH207" i="18"/>
  <c r="AD207" i="18"/>
  <c r="AB207" i="18"/>
  <c r="E207" i="18"/>
  <c r="F207" i="18" s="1"/>
  <c r="AH206" i="18"/>
  <c r="AD206" i="18"/>
  <c r="AB206" i="18"/>
  <c r="E206" i="18"/>
  <c r="F206" i="18" s="1"/>
  <c r="AH205" i="18"/>
  <c r="AD205" i="18"/>
  <c r="AB205" i="18"/>
  <c r="F205" i="18"/>
  <c r="AH204" i="18"/>
  <c r="AD204" i="18"/>
  <c r="AB204" i="18"/>
  <c r="F204" i="18"/>
  <c r="AH203" i="18"/>
  <c r="AD203" i="18"/>
  <c r="N203" i="18"/>
  <c r="AB203" i="18" s="1"/>
  <c r="E203" i="18"/>
  <c r="F203" i="18" s="1"/>
  <c r="AH202" i="18"/>
  <c r="AD202" i="18"/>
  <c r="AB202" i="18"/>
  <c r="E202" i="18"/>
  <c r="F202" i="18" s="1"/>
  <c r="AH201" i="18"/>
  <c r="AD201" i="18"/>
  <c r="AB201" i="18"/>
  <c r="E201" i="18"/>
  <c r="F201" i="18" s="1"/>
  <c r="AH200" i="18"/>
  <c r="AD200" i="18"/>
  <c r="AB200" i="18"/>
  <c r="E200" i="18"/>
  <c r="F200" i="18" s="1"/>
  <c r="AH199" i="18"/>
  <c r="AD199" i="18"/>
  <c r="N199" i="18"/>
  <c r="AB199" i="18" s="1"/>
  <c r="E199" i="18"/>
  <c r="F199" i="18" s="1"/>
  <c r="AH198" i="18"/>
  <c r="AD198" i="18"/>
  <c r="N198" i="18"/>
  <c r="AB198" i="18" s="1"/>
  <c r="E198" i="18"/>
  <c r="F198" i="18" s="1"/>
  <c r="AH197" i="18"/>
  <c r="AD197" i="18"/>
  <c r="N197" i="18"/>
  <c r="AB197" i="18" s="1"/>
  <c r="E197" i="18"/>
  <c r="F197" i="18" s="1"/>
  <c r="AH196" i="18"/>
  <c r="AD196" i="18"/>
  <c r="AB196" i="18"/>
  <c r="E196" i="18"/>
  <c r="F196" i="18" s="1"/>
  <c r="AH195" i="18"/>
  <c r="AD195" i="18"/>
  <c r="N195" i="18"/>
  <c r="AB195" i="18" s="1"/>
  <c r="E195" i="18"/>
  <c r="F195" i="18" s="1"/>
  <c r="AH194" i="18"/>
  <c r="AD194" i="18"/>
  <c r="N194" i="18"/>
  <c r="AB194" i="18" s="1"/>
  <c r="E194" i="18"/>
  <c r="F194" i="18" s="1"/>
  <c r="AH193" i="18"/>
  <c r="AD193" i="18"/>
  <c r="N193" i="18"/>
  <c r="AB193" i="18" s="1"/>
  <c r="E193" i="18"/>
  <c r="F193" i="18" s="1"/>
  <c r="AH192" i="18"/>
  <c r="AD192" i="18"/>
  <c r="N192" i="18"/>
  <c r="AB192" i="18" s="1"/>
  <c r="E192" i="18"/>
  <c r="F192" i="18" s="1"/>
  <c r="AH191" i="18"/>
  <c r="AD191" i="18"/>
  <c r="N191" i="18"/>
  <c r="AB191" i="18" s="1"/>
  <c r="F191" i="18"/>
  <c r="E191" i="18"/>
  <c r="AH190" i="18"/>
  <c r="AD190" i="18"/>
  <c r="N190" i="18"/>
  <c r="AB190" i="18" s="1"/>
  <c r="E190" i="18"/>
  <c r="F190" i="18" s="1"/>
  <c r="AH189" i="18"/>
  <c r="AD189" i="18"/>
  <c r="N189" i="18"/>
  <c r="AB189" i="18" s="1"/>
  <c r="E189" i="18"/>
  <c r="F189" i="18" s="1"/>
  <c r="AH188" i="18"/>
  <c r="AD188" i="18"/>
  <c r="N188" i="18"/>
  <c r="AB188" i="18" s="1"/>
  <c r="E188" i="18"/>
  <c r="F188" i="18" s="1"/>
  <c r="AH187" i="18"/>
  <c r="AD187" i="18"/>
  <c r="N187" i="18"/>
  <c r="AB187" i="18" s="1"/>
  <c r="E187" i="18"/>
  <c r="F187" i="18" s="1"/>
  <c r="AH186" i="18"/>
  <c r="AD186" i="18"/>
  <c r="N186" i="18"/>
  <c r="AB186" i="18" s="1"/>
  <c r="E186" i="18"/>
  <c r="F186" i="18" s="1"/>
  <c r="AH185" i="18"/>
  <c r="AD185" i="18"/>
  <c r="N185" i="18"/>
  <c r="AB185" i="18" s="1"/>
  <c r="E185" i="18"/>
  <c r="F185" i="18" s="1"/>
  <c r="AH184" i="18"/>
  <c r="AD184" i="18"/>
  <c r="AB184" i="18"/>
  <c r="E184" i="18"/>
  <c r="F184" i="18" s="1"/>
  <c r="AH183" i="18"/>
  <c r="AD183" i="18"/>
  <c r="AB183" i="18"/>
  <c r="E183" i="18"/>
  <c r="F183" i="18" s="1"/>
  <c r="AH182" i="18"/>
  <c r="AD182" i="18"/>
  <c r="AB182" i="18"/>
  <c r="E182" i="18"/>
  <c r="F182" i="18" s="1"/>
  <c r="AH181" i="18"/>
  <c r="AD181" i="18"/>
  <c r="AB181" i="18"/>
  <c r="E181" i="18"/>
  <c r="F181" i="18" s="1"/>
  <c r="AH180" i="18"/>
  <c r="AD180" i="18"/>
  <c r="N180" i="18"/>
  <c r="AB180" i="18" s="1"/>
  <c r="E180" i="18"/>
  <c r="F180" i="18" s="1"/>
  <c r="AH179" i="18"/>
  <c r="AD179" i="18"/>
  <c r="N179" i="18"/>
  <c r="AB179" i="18" s="1"/>
  <c r="E179" i="18"/>
  <c r="F179" i="18" s="1"/>
  <c r="AH178" i="18"/>
  <c r="AD178" i="18"/>
  <c r="AB178" i="18"/>
  <c r="N178" i="18"/>
  <c r="E178" i="18"/>
  <c r="F178" i="18" s="1"/>
  <c r="AH177" i="18"/>
  <c r="AD177" i="18"/>
  <c r="N177" i="18"/>
  <c r="AB177" i="18" s="1"/>
  <c r="E177" i="18"/>
  <c r="F177" i="18" s="1"/>
  <c r="AH176" i="18"/>
  <c r="AD176" i="18"/>
  <c r="N176" i="18"/>
  <c r="AB176" i="18" s="1"/>
  <c r="E176" i="18"/>
  <c r="F176" i="18" s="1"/>
  <c r="AH175" i="18"/>
  <c r="AD175" i="18"/>
  <c r="N175" i="18"/>
  <c r="AB175" i="18" s="1"/>
  <c r="E175" i="18"/>
  <c r="F175" i="18" s="1"/>
  <c r="AH174" i="18"/>
  <c r="AD174" i="18"/>
  <c r="AB174" i="18"/>
  <c r="E174" i="18"/>
  <c r="F174" i="18" s="1"/>
  <c r="AH173" i="18"/>
  <c r="AD173" i="18"/>
  <c r="N173" i="18"/>
  <c r="AB173" i="18" s="1"/>
  <c r="E173" i="18"/>
  <c r="F173" i="18" s="1"/>
  <c r="AH172" i="18"/>
  <c r="AD172" i="18"/>
  <c r="N172" i="18"/>
  <c r="AB172" i="18" s="1"/>
  <c r="E172" i="18"/>
  <c r="F172" i="18" s="1"/>
  <c r="AH171" i="18"/>
  <c r="AD171" i="18"/>
  <c r="N171" i="18"/>
  <c r="AB171" i="18" s="1"/>
  <c r="E171" i="18"/>
  <c r="F171" i="18" s="1"/>
  <c r="AH170" i="18"/>
  <c r="AD170" i="18"/>
  <c r="AB170" i="18"/>
  <c r="E170" i="18"/>
  <c r="F170" i="18" s="1"/>
  <c r="AH169" i="18"/>
  <c r="AD169" i="18"/>
  <c r="AB169" i="18"/>
  <c r="F169" i="18"/>
  <c r="AH168" i="18"/>
  <c r="AD168" i="18"/>
  <c r="N168" i="18"/>
  <c r="AB168" i="18" s="1"/>
  <c r="E168" i="18"/>
  <c r="F168" i="18" s="1"/>
  <c r="AH167" i="18"/>
  <c r="AD167" i="18"/>
  <c r="AB167" i="18"/>
  <c r="E167" i="18"/>
  <c r="F167" i="18" s="1"/>
  <c r="AH166" i="18"/>
  <c r="AD166" i="18"/>
  <c r="N166" i="18"/>
  <c r="AB166" i="18" s="1"/>
  <c r="E166" i="18"/>
  <c r="F166" i="18" s="1"/>
  <c r="AH165" i="18"/>
  <c r="AD165" i="18"/>
  <c r="N165" i="18"/>
  <c r="AB165" i="18" s="1"/>
  <c r="E165" i="18"/>
  <c r="F165" i="18" s="1"/>
  <c r="AH164" i="18"/>
  <c r="AD164" i="18"/>
  <c r="N164" i="18"/>
  <c r="AB164" i="18" s="1"/>
  <c r="E164" i="18"/>
  <c r="F164" i="18" s="1"/>
  <c r="AH163" i="18"/>
  <c r="AD163" i="18"/>
  <c r="N163" i="18"/>
  <c r="AB163" i="18" s="1"/>
  <c r="E163" i="18"/>
  <c r="F163" i="18" s="1"/>
  <c r="AH162" i="18"/>
  <c r="AD162" i="18"/>
  <c r="AB162" i="18"/>
  <c r="E162" i="18"/>
  <c r="F162" i="18" s="1"/>
  <c r="AH161" i="18"/>
  <c r="AD161" i="18"/>
  <c r="AB161" i="18"/>
  <c r="E161" i="18"/>
  <c r="F161" i="18" s="1"/>
  <c r="AH160" i="18"/>
  <c r="AD160" i="18"/>
  <c r="N160" i="18"/>
  <c r="AB160" i="18" s="1"/>
  <c r="E160" i="18"/>
  <c r="F160" i="18" s="1"/>
  <c r="AH159" i="18"/>
  <c r="AD159" i="18"/>
  <c r="AB159" i="18"/>
  <c r="F159" i="18"/>
  <c r="E159" i="18"/>
  <c r="AH158" i="18"/>
  <c r="AD158" i="18"/>
  <c r="AB158" i="18"/>
  <c r="E158" i="18"/>
  <c r="F158" i="18" s="1"/>
  <c r="AH157" i="18"/>
  <c r="AD157" i="18"/>
  <c r="N157" i="18"/>
  <c r="AB157" i="18" s="1"/>
  <c r="E157" i="18"/>
  <c r="F157" i="18" s="1"/>
  <c r="AH156" i="18"/>
  <c r="AD156" i="18"/>
  <c r="AB156" i="18"/>
  <c r="E156" i="18"/>
  <c r="F156" i="18" s="1"/>
  <c r="AH155" i="18"/>
  <c r="AD155" i="18"/>
  <c r="N155" i="18"/>
  <c r="AB155" i="18" s="1"/>
  <c r="E155" i="18"/>
  <c r="F155" i="18" s="1"/>
  <c r="AH154" i="18"/>
  <c r="AD154" i="18"/>
  <c r="AB154" i="18"/>
  <c r="E154" i="18"/>
  <c r="F154" i="18" s="1"/>
  <c r="AH153" i="18"/>
  <c r="AD153" i="18"/>
  <c r="N153" i="18"/>
  <c r="AB153" i="18" s="1"/>
  <c r="E153" i="18"/>
  <c r="F153" i="18" s="1"/>
  <c r="AH152" i="18"/>
  <c r="AD152" i="18"/>
  <c r="AB152" i="18"/>
  <c r="E152" i="18"/>
  <c r="F152" i="18" s="1"/>
  <c r="AH151" i="18"/>
  <c r="AD151" i="18"/>
  <c r="N151" i="18"/>
  <c r="AB151" i="18" s="1"/>
  <c r="F151" i="18"/>
  <c r="E151" i="18"/>
  <c r="AH150" i="18"/>
  <c r="AD150" i="18"/>
  <c r="AB150" i="18"/>
  <c r="E150" i="18"/>
  <c r="F150" i="18" s="1"/>
  <c r="AH149" i="18"/>
  <c r="AD149" i="18"/>
  <c r="AB149" i="18"/>
  <c r="E149" i="18"/>
  <c r="F149" i="18" s="1"/>
  <c r="AH148" i="18"/>
  <c r="AD148" i="18"/>
  <c r="AB148" i="18"/>
  <c r="N148" i="18"/>
  <c r="E148" i="18"/>
  <c r="F148" i="18" s="1"/>
  <c r="AH147" i="18"/>
  <c r="AD147" i="18"/>
  <c r="N147" i="18"/>
  <c r="AB147" i="18" s="1"/>
  <c r="E147" i="18"/>
  <c r="F147" i="18" s="1"/>
  <c r="AH146" i="18"/>
  <c r="AD146" i="18"/>
  <c r="N146" i="18"/>
  <c r="AB146" i="18" s="1"/>
  <c r="E146" i="18"/>
  <c r="F146" i="18" s="1"/>
  <c r="AH145" i="18"/>
  <c r="AD145" i="18"/>
  <c r="N145" i="18"/>
  <c r="AB145" i="18" s="1"/>
  <c r="F145" i="18"/>
  <c r="E145" i="18"/>
  <c r="AH144" i="18"/>
  <c r="AD144" i="18"/>
  <c r="N144" i="18"/>
  <c r="AB144" i="18" s="1"/>
  <c r="E144" i="18"/>
  <c r="F144" i="18" s="1"/>
  <c r="AH143" i="18"/>
  <c r="AD143" i="18"/>
  <c r="N143" i="18"/>
  <c r="AB143" i="18" s="1"/>
  <c r="E143" i="18"/>
  <c r="F143" i="18" s="1"/>
  <c r="AH142" i="18"/>
  <c r="AD142" i="18"/>
  <c r="N142" i="18"/>
  <c r="AB142" i="18" s="1"/>
  <c r="E142" i="18"/>
  <c r="F142" i="18" s="1"/>
  <c r="AH141" i="18"/>
  <c r="AD141" i="18"/>
  <c r="N141" i="18"/>
  <c r="AB141" i="18" s="1"/>
  <c r="E141" i="18"/>
  <c r="F141" i="18" s="1"/>
  <c r="AH140" i="18"/>
  <c r="AD140" i="18"/>
  <c r="AB140" i="18"/>
  <c r="N140" i="18"/>
  <c r="E140" i="18"/>
  <c r="F140" i="18" s="1"/>
  <c r="AH139" i="18"/>
  <c r="AD139" i="18"/>
  <c r="N139" i="18"/>
  <c r="AB139" i="18" s="1"/>
  <c r="E139" i="18"/>
  <c r="F139" i="18" s="1"/>
  <c r="AH138" i="18"/>
  <c r="AD138" i="18"/>
  <c r="N138" i="18"/>
  <c r="AB138" i="18" s="1"/>
  <c r="E138" i="18"/>
  <c r="F138" i="18" s="1"/>
  <c r="AH137" i="18"/>
  <c r="AD137" i="18"/>
  <c r="N137" i="18"/>
  <c r="AB137" i="18" s="1"/>
  <c r="F137" i="18"/>
  <c r="E137" i="18"/>
  <c r="AH136" i="18"/>
  <c r="AD136" i="18"/>
  <c r="N136" i="18"/>
  <c r="AB136" i="18" s="1"/>
  <c r="E136" i="18"/>
  <c r="F136" i="18" s="1"/>
  <c r="AH135" i="18"/>
  <c r="AD135" i="18"/>
  <c r="N135" i="18"/>
  <c r="AB135" i="18" s="1"/>
  <c r="E135" i="18"/>
  <c r="F135" i="18" s="1"/>
  <c r="AH134" i="18"/>
  <c r="AD134" i="18"/>
  <c r="N134" i="18"/>
  <c r="AB134" i="18" s="1"/>
  <c r="E134" i="18"/>
  <c r="F134" i="18" s="1"/>
  <c r="AH133" i="18"/>
  <c r="AD133" i="18"/>
  <c r="N133" i="18"/>
  <c r="AB133" i="18" s="1"/>
  <c r="E133" i="18"/>
  <c r="F133" i="18" s="1"/>
  <c r="AH132" i="18"/>
  <c r="AD132" i="18"/>
  <c r="N132" i="18"/>
  <c r="AB132" i="18" s="1"/>
  <c r="E132" i="18"/>
  <c r="F132" i="18" s="1"/>
  <c r="AH131" i="18"/>
  <c r="AD131" i="18"/>
  <c r="N131" i="18"/>
  <c r="AB131" i="18" s="1"/>
  <c r="E131" i="18"/>
  <c r="F131" i="18" s="1"/>
  <c r="AH130" i="18"/>
  <c r="AD130" i="18"/>
  <c r="N130" i="18"/>
  <c r="AB130" i="18" s="1"/>
  <c r="E130" i="18"/>
  <c r="F130" i="18" s="1"/>
  <c r="AH129" i="18"/>
  <c r="AD129" i="18"/>
  <c r="N129" i="18"/>
  <c r="AB129" i="18" s="1"/>
  <c r="E129" i="18"/>
  <c r="F129" i="18" s="1"/>
  <c r="AH128" i="18"/>
  <c r="AD128" i="18"/>
  <c r="N128" i="18"/>
  <c r="AB128" i="18" s="1"/>
  <c r="E128" i="18"/>
  <c r="F128" i="18" s="1"/>
  <c r="AH127" i="18"/>
  <c r="AD127" i="18"/>
  <c r="N127" i="18"/>
  <c r="AB127" i="18" s="1"/>
  <c r="E127" i="18"/>
  <c r="F127" i="18" s="1"/>
  <c r="AH126" i="18"/>
  <c r="AD126" i="18"/>
  <c r="AB126" i="18"/>
  <c r="E126" i="18"/>
  <c r="F126" i="18" s="1"/>
  <c r="AH125" i="18"/>
  <c r="AD125" i="18"/>
  <c r="N125" i="18"/>
  <c r="AB125" i="18" s="1"/>
  <c r="E125" i="18"/>
  <c r="F125" i="18" s="1"/>
  <c r="AH124" i="18"/>
  <c r="AD124" i="18"/>
  <c r="N124" i="18"/>
  <c r="AB124" i="18" s="1"/>
  <c r="E124" i="18"/>
  <c r="F124" i="18" s="1"/>
  <c r="AH123" i="18"/>
  <c r="AD123" i="18"/>
  <c r="N123" i="18"/>
  <c r="AB123" i="18" s="1"/>
  <c r="E123" i="18"/>
  <c r="F123" i="18" s="1"/>
  <c r="AH122" i="18"/>
  <c r="AD122" i="18"/>
  <c r="AB122" i="18"/>
  <c r="E122" i="18"/>
  <c r="F122" i="18" s="1"/>
  <c r="AH121" i="18"/>
  <c r="AD121" i="18"/>
  <c r="N121" i="18"/>
  <c r="AB121" i="18" s="1"/>
  <c r="E121" i="18"/>
  <c r="F121" i="18" s="1"/>
  <c r="AH120" i="18"/>
  <c r="AD120" i="18"/>
  <c r="N120" i="18"/>
  <c r="AB120" i="18" s="1"/>
  <c r="E120" i="18"/>
  <c r="F120" i="18" s="1"/>
  <c r="AH119" i="18"/>
  <c r="AD119" i="18"/>
  <c r="N119" i="18"/>
  <c r="AB119" i="18" s="1"/>
  <c r="E119" i="18"/>
  <c r="F119" i="18" s="1"/>
  <c r="AH118" i="18"/>
  <c r="AD118" i="18"/>
  <c r="N118" i="18"/>
  <c r="AB118" i="18" s="1"/>
  <c r="E118" i="18"/>
  <c r="F118" i="18" s="1"/>
  <c r="AH117" i="18"/>
  <c r="AD117" i="18"/>
  <c r="AB117" i="18"/>
  <c r="E117" i="18"/>
  <c r="F117" i="18" s="1"/>
  <c r="AH116" i="18"/>
  <c r="AD116" i="18"/>
  <c r="AB116" i="18"/>
  <c r="E116" i="18"/>
  <c r="F116" i="18" s="1"/>
  <c r="AH115" i="18"/>
  <c r="AD115" i="18"/>
  <c r="N115" i="18"/>
  <c r="AB115" i="18" s="1"/>
  <c r="E115" i="18"/>
  <c r="F115" i="18" s="1"/>
  <c r="AH114" i="18"/>
  <c r="AD114" i="18"/>
  <c r="N114" i="18"/>
  <c r="AB114" i="18" s="1"/>
  <c r="E114" i="18"/>
  <c r="F114" i="18" s="1"/>
  <c r="AH113" i="18"/>
  <c r="AD113" i="18"/>
  <c r="AB113" i="18"/>
  <c r="E113" i="18"/>
  <c r="F113" i="18" s="1"/>
  <c r="AH112" i="18"/>
  <c r="AD112" i="18"/>
  <c r="AB112" i="18"/>
  <c r="E112" i="18"/>
  <c r="F112" i="18" s="1"/>
  <c r="AH111" i="18"/>
  <c r="AD111" i="18"/>
  <c r="AB111" i="18"/>
  <c r="N111" i="18"/>
  <c r="F111" i="18"/>
  <c r="E111" i="18"/>
  <c r="AH110" i="18"/>
  <c r="AD110" i="18"/>
  <c r="AB110" i="18"/>
  <c r="N110" i="18"/>
  <c r="E110" i="18"/>
  <c r="F110" i="18" s="1"/>
  <c r="AH109" i="18"/>
  <c r="AD109" i="18"/>
  <c r="N109" i="18"/>
  <c r="AB109" i="18" s="1"/>
  <c r="E109" i="18"/>
  <c r="F109" i="18" s="1"/>
  <c r="AH108" i="18"/>
  <c r="AD108" i="18"/>
  <c r="N108" i="18"/>
  <c r="AB108" i="18" s="1"/>
  <c r="E108" i="18"/>
  <c r="F108" i="18" s="1"/>
  <c r="AH107" i="18"/>
  <c r="AD107" i="18"/>
  <c r="N107" i="18"/>
  <c r="AB107" i="18" s="1"/>
  <c r="E107" i="18"/>
  <c r="F107" i="18" s="1"/>
  <c r="AH106" i="18"/>
  <c r="AD106" i="18"/>
  <c r="AB106" i="18"/>
  <c r="E106" i="18"/>
  <c r="F106" i="18" s="1"/>
  <c r="AH105" i="18"/>
  <c r="AD105" i="18"/>
  <c r="N105" i="18"/>
  <c r="AB105" i="18" s="1"/>
  <c r="E105" i="18"/>
  <c r="F105" i="18" s="1"/>
  <c r="AH104" i="18"/>
  <c r="AD104" i="18"/>
  <c r="N104" i="18"/>
  <c r="AB104" i="18" s="1"/>
  <c r="E104" i="18"/>
  <c r="F104" i="18" s="1"/>
  <c r="AH103" i="18"/>
  <c r="AD103" i="18"/>
  <c r="N103" i="18"/>
  <c r="AB103" i="18" s="1"/>
  <c r="E103" i="18"/>
  <c r="F103" i="18" s="1"/>
  <c r="AH102" i="18"/>
  <c r="AD102" i="18"/>
  <c r="N102" i="18"/>
  <c r="AB102" i="18" s="1"/>
  <c r="E102" i="18"/>
  <c r="F102" i="18" s="1"/>
  <c r="AH101" i="18"/>
  <c r="AD101" i="18"/>
  <c r="N101" i="18"/>
  <c r="AB101" i="18" s="1"/>
  <c r="E101" i="18"/>
  <c r="F101" i="18" s="1"/>
  <c r="AH100" i="18"/>
  <c r="AD100" i="18"/>
  <c r="N100" i="18"/>
  <c r="AB100" i="18" s="1"/>
  <c r="E100" i="18"/>
  <c r="F100" i="18" s="1"/>
  <c r="AH99" i="18"/>
  <c r="AD99" i="18"/>
  <c r="N99" i="18"/>
  <c r="AB99" i="18" s="1"/>
  <c r="E99" i="18"/>
  <c r="F99" i="18" s="1"/>
  <c r="AH98" i="18"/>
  <c r="AD98" i="18"/>
  <c r="N98" i="18"/>
  <c r="AB98" i="18" s="1"/>
  <c r="E98" i="18"/>
  <c r="F98" i="18" s="1"/>
  <c r="AH97" i="18"/>
  <c r="AD97" i="18"/>
  <c r="AB97" i="18"/>
  <c r="E97" i="18"/>
  <c r="F97" i="18" s="1"/>
  <c r="AH96" i="18"/>
  <c r="AD96" i="18"/>
  <c r="N96" i="18"/>
  <c r="AB96" i="18" s="1"/>
  <c r="E96" i="18"/>
  <c r="F96" i="18" s="1"/>
  <c r="AH95" i="18"/>
  <c r="AD95" i="18"/>
  <c r="N95" i="18"/>
  <c r="E95" i="18"/>
  <c r="F95" i="18" s="1"/>
  <c r="AH94" i="18"/>
  <c r="AD94" i="18"/>
  <c r="N94" i="18"/>
  <c r="E94" i="18"/>
  <c r="F94" i="18" s="1"/>
  <c r="AH93" i="18"/>
  <c r="AD93" i="18"/>
  <c r="N93" i="18"/>
  <c r="E93" i="18"/>
  <c r="F93" i="18" s="1"/>
  <c r="AH92" i="18"/>
  <c r="AD92" i="18"/>
  <c r="N92" i="18"/>
  <c r="E92" i="18"/>
  <c r="F92" i="18" s="1"/>
  <c r="AH91" i="18"/>
  <c r="AD91" i="18"/>
  <c r="E91" i="18"/>
  <c r="F91" i="18" s="1"/>
  <c r="AH90" i="18"/>
  <c r="AD90" i="18"/>
  <c r="E90" i="18"/>
  <c r="F90" i="18" s="1"/>
  <c r="AH89" i="18"/>
  <c r="AD89" i="18"/>
  <c r="N89" i="18"/>
  <c r="E89" i="18"/>
  <c r="F89" i="18" s="1"/>
  <c r="AH88" i="18"/>
  <c r="AD88" i="18"/>
  <c r="N88" i="18"/>
  <c r="E88" i="18"/>
  <c r="F88" i="18" s="1"/>
  <c r="AH87" i="18"/>
  <c r="AD87" i="18"/>
  <c r="N87" i="18"/>
  <c r="E87" i="18"/>
  <c r="F87" i="18" s="1"/>
  <c r="AH86" i="18"/>
  <c r="AD86" i="18"/>
  <c r="N86" i="18"/>
  <c r="E86" i="18"/>
  <c r="F86" i="18" s="1"/>
  <c r="AH85" i="18"/>
  <c r="AD85" i="18"/>
  <c r="N85" i="18"/>
  <c r="E85" i="18"/>
  <c r="F85" i="18" s="1"/>
  <c r="AH84" i="18"/>
  <c r="AD84" i="18"/>
  <c r="N84" i="18"/>
  <c r="E84" i="18"/>
  <c r="F84" i="18" s="1"/>
  <c r="AH83" i="18"/>
  <c r="AD83" i="18"/>
  <c r="N83" i="18"/>
  <c r="E83" i="18"/>
  <c r="F83" i="18" s="1"/>
  <c r="AH82" i="18"/>
  <c r="AD82" i="18"/>
  <c r="N82" i="18"/>
  <c r="E82" i="18"/>
  <c r="F82" i="18" s="1"/>
  <c r="AH81" i="18"/>
  <c r="AD81" i="18"/>
  <c r="E81" i="18"/>
  <c r="F81" i="18" s="1"/>
  <c r="AH80" i="18"/>
  <c r="AD80" i="18"/>
  <c r="E80" i="18"/>
  <c r="F80" i="18" s="1"/>
  <c r="AH79" i="18"/>
  <c r="AD79" i="18"/>
  <c r="N79" i="18"/>
  <c r="E79" i="18"/>
  <c r="F79" i="18" s="1"/>
  <c r="AH78" i="18"/>
  <c r="AD78" i="18"/>
  <c r="E78" i="18"/>
  <c r="F78" i="18" s="1"/>
  <c r="AH77" i="18"/>
  <c r="AD77" i="18"/>
  <c r="E77" i="18"/>
  <c r="F77" i="18" s="1"/>
  <c r="AH76" i="18"/>
  <c r="AD76" i="18"/>
  <c r="N76" i="18"/>
  <c r="E76" i="18"/>
  <c r="F76" i="18" s="1"/>
  <c r="AH75" i="18"/>
  <c r="AD75" i="18"/>
  <c r="N75" i="18"/>
  <c r="E75" i="18"/>
  <c r="F75" i="18" s="1"/>
  <c r="AH74" i="18"/>
  <c r="AD74" i="18"/>
  <c r="E74" i="18"/>
  <c r="F74" i="18" s="1"/>
  <c r="AH73" i="18"/>
  <c r="AD73" i="18"/>
  <c r="E73" i="18"/>
  <c r="F73" i="18" s="1"/>
  <c r="AH72" i="18"/>
  <c r="AD72" i="18"/>
  <c r="N72" i="18"/>
  <c r="E72" i="18"/>
  <c r="F72" i="18" s="1"/>
  <c r="AH71" i="18"/>
  <c r="AD71" i="18"/>
  <c r="N71" i="18"/>
  <c r="E71" i="18"/>
  <c r="F71" i="18" s="1"/>
  <c r="AH70" i="18"/>
  <c r="AD70" i="18"/>
  <c r="N70" i="18"/>
  <c r="E70" i="18"/>
  <c r="F70" i="18" s="1"/>
  <c r="AH69" i="18"/>
  <c r="AD69" i="18"/>
  <c r="N69" i="18"/>
  <c r="E69" i="18"/>
  <c r="F69" i="18" s="1"/>
  <c r="AH68" i="18"/>
  <c r="AD68" i="18"/>
  <c r="N68" i="18"/>
  <c r="E68" i="18"/>
  <c r="F68" i="18" s="1"/>
  <c r="AH67" i="18"/>
  <c r="AD67" i="18"/>
  <c r="N67" i="18"/>
  <c r="E67" i="18"/>
  <c r="F67" i="18" s="1"/>
  <c r="AH66" i="18"/>
  <c r="AD66" i="18"/>
  <c r="N66" i="18"/>
  <c r="E66" i="18"/>
  <c r="F66" i="18" s="1"/>
  <c r="AH65" i="18"/>
  <c r="AD65" i="18"/>
  <c r="N65" i="18"/>
  <c r="E65" i="18"/>
  <c r="F65" i="18" s="1"/>
  <c r="AH64" i="18"/>
  <c r="AD64" i="18"/>
  <c r="N64" i="18"/>
  <c r="E64" i="18"/>
  <c r="F64" i="18" s="1"/>
  <c r="AH63" i="18"/>
  <c r="AD63" i="18"/>
  <c r="N63" i="18"/>
  <c r="E63" i="18"/>
  <c r="F63" i="18" s="1"/>
  <c r="AH62" i="18"/>
  <c r="AD62" i="18"/>
  <c r="N62" i="18"/>
  <c r="E62" i="18"/>
  <c r="F62" i="18" s="1"/>
  <c r="AH61" i="18"/>
  <c r="AD61" i="18"/>
  <c r="N61" i="18"/>
  <c r="E61" i="18"/>
  <c r="F61" i="18" s="1"/>
  <c r="AH60" i="18"/>
  <c r="AD60" i="18"/>
  <c r="N60" i="18"/>
  <c r="E60" i="18"/>
  <c r="F60" i="18" s="1"/>
  <c r="AH59" i="18"/>
  <c r="AD59" i="18"/>
  <c r="N59" i="18"/>
  <c r="E59" i="18"/>
  <c r="F59" i="18" s="1"/>
  <c r="AH58" i="18"/>
  <c r="AD58" i="18"/>
  <c r="N58" i="18"/>
  <c r="E58" i="18"/>
  <c r="F58" i="18" s="1"/>
  <c r="AH57" i="18"/>
  <c r="AD57" i="18"/>
  <c r="E57" i="18"/>
  <c r="F57" i="18" s="1"/>
  <c r="AH56" i="18"/>
  <c r="AD56" i="18"/>
  <c r="N56" i="18"/>
  <c r="E56" i="18"/>
  <c r="F56" i="18" s="1"/>
  <c r="AH55" i="18"/>
  <c r="AD55" i="18"/>
  <c r="N55" i="18"/>
  <c r="E55" i="18"/>
  <c r="F55" i="18" s="1"/>
  <c r="AH54" i="18"/>
  <c r="AD54" i="18"/>
  <c r="N54" i="18"/>
  <c r="E54" i="18"/>
  <c r="F54" i="18" s="1"/>
  <c r="AH53" i="18"/>
  <c r="AD53" i="18"/>
  <c r="N53" i="18"/>
  <c r="E53" i="18"/>
  <c r="F53" i="18" s="1"/>
  <c r="AH52" i="18"/>
  <c r="AD52" i="18"/>
  <c r="E52" i="18"/>
  <c r="F52" i="18" s="1"/>
  <c r="AH51" i="18"/>
  <c r="AD51" i="18"/>
  <c r="E51" i="18"/>
  <c r="F51" i="18" s="1"/>
  <c r="AH50" i="18"/>
  <c r="AD50" i="18"/>
  <c r="F50" i="18"/>
  <c r="E50" i="18"/>
  <c r="AH49" i="18"/>
  <c r="AD49" i="18"/>
  <c r="N49" i="18"/>
  <c r="E49" i="18"/>
  <c r="F49" i="18" s="1"/>
  <c r="AH48" i="18"/>
  <c r="AD48" i="18"/>
  <c r="N48" i="18"/>
  <c r="E48" i="18"/>
  <c r="F48" i="18" s="1"/>
  <c r="AH47" i="18"/>
  <c r="AD47" i="18"/>
  <c r="N47" i="18"/>
  <c r="E47" i="18"/>
  <c r="F47" i="18" s="1"/>
  <c r="AH46" i="18"/>
  <c r="AD46" i="18"/>
  <c r="N46" i="18"/>
  <c r="E46" i="18"/>
  <c r="F46" i="18" s="1"/>
  <c r="AH45" i="18"/>
  <c r="AD45" i="18"/>
  <c r="N45" i="18"/>
  <c r="E45" i="18"/>
  <c r="F45" i="18" s="1"/>
  <c r="AH44" i="18"/>
  <c r="AD44" i="18"/>
  <c r="N44" i="18"/>
  <c r="E44" i="18"/>
  <c r="F44" i="18" s="1"/>
  <c r="AH43" i="18"/>
  <c r="AD43" i="18"/>
  <c r="N43" i="18"/>
  <c r="E43" i="18"/>
  <c r="F43" i="18" s="1"/>
  <c r="AH42" i="18"/>
  <c r="AD42" i="18"/>
  <c r="N42" i="18"/>
  <c r="E42" i="18"/>
  <c r="F42" i="18" s="1"/>
  <c r="AH41" i="18"/>
  <c r="AD41" i="18"/>
  <c r="N41" i="18"/>
  <c r="E41" i="18"/>
  <c r="F41" i="18" s="1"/>
  <c r="AH40" i="18"/>
  <c r="AD40" i="18"/>
  <c r="N40" i="18"/>
  <c r="E40" i="18"/>
  <c r="F40" i="18" s="1"/>
  <c r="AH39" i="18"/>
  <c r="AD39" i="18"/>
  <c r="N39" i="18"/>
  <c r="E39" i="18"/>
  <c r="F39" i="18" s="1"/>
  <c r="AH38" i="18"/>
  <c r="AD38" i="18"/>
  <c r="N38" i="18"/>
  <c r="E38" i="18"/>
  <c r="F38" i="18" s="1"/>
  <c r="AH37" i="18"/>
  <c r="AD37" i="18"/>
  <c r="N37" i="18"/>
  <c r="E37" i="18"/>
  <c r="F37" i="18" s="1"/>
  <c r="AH36" i="18"/>
  <c r="AD36" i="18"/>
  <c r="E36" i="18"/>
  <c r="F36" i="18" s="1"/>
  <c r="AH35" i="18"/>
  <c r="AD35" i="18"/>
  <c r="E35" i="18"/>
  <c r="F35" i="18" s="1"/>
  <c r="AH34" i="18"/>
  <c r="AD34" i="18"/>
  <c r="N34" i="18"/>
  <c r="E34" i="18"/>
  <c r="F34" i="18" s="1"/>
  <c r="AH33" i="18"/>
  <c r="AD33" i="18"/>
  <c r="N33" i="18"/>
  <c r="E33" i="18"/>
  <c r="F33" i="18" s="1"/>
  <c r="AH32" i="18"/>
  <c r="AD32" i="18"/>
  <c r="N32" i="18"/>
  <c r="E32" i="18"/>
  <c r="F32" i="18" s="1"/>
  <c r="AH31" i="18"/>
  <c r="AD31" i="18"/>
  <c r="N31" i="18"/>
  <c r="E31" i="18"/>
  <c r="F31" i="18" s="1"/>
  <c r="AH30" i="18"/>
  <c r="AD30" i="18"/>
  <c r="N30" i="18"/>
  <c r="E30" i="18"/>
  <c r="F30" i="18" s="1"/>
  <c r="AF29" i="18"/>
  <c r="AH29" i="18" s="1"/>
  <c r="AD29" i="18"/>
  <c r="N29" i="18"/>
  <c r="E29" i="18"/>
  <c r="F29" i="18" s="1"/>
  <c r="AF28" i="18"/>
  <c r="AH28" i="18" s="1"/>
  <c r="AD28" i="18"/>
  <c r="E28" i="18"/>
  <c r="F28" i="18" s="1"/>
  <c r="AF27" i="18"/>
  <c r="AH27" i="18" s="1"/>
  <c r="AD27" i="18"/>
  <c r="N27" i="18"/>
  <c r="E27" i="18"/>
  <c r="F27" i="18" s="1"/>
  <c r="AF26" i="18"/>
  <c r="AH26" i="18" s="1"/>
  <c r="AD26" i="18"/>
  <c r="N26" i="18"/>
  <c r="E26" i="18"/>
  <c r="F26" i="18" s="1"/>
  <c r="AF25" i="18"/>
  <c r="AH25" i="18" s="1"/>
  <c r="AD25" i="18"/>
  <c r="N25" i="18"/>
  <c r="E25" i="18"/>
  <c r="F25" i="18" s="1"/>
  <c r="AF24" i="18"/>
  <c r="AH24" i="18" s="1"/>
  <c r="AD24" i="18"/>
  <c r="N24" i="18"/>
  <c r="E24" i="18"/>
  <c r="F24" i="18" s="1"/>
  <c r="AF23" i="18"/>
  <c r="AH23" i="18" s="1"/>
  <c r="AD23" i="18"/>
  <c r="N23" i="18"/>
  <c r="E23" i="18"/>
  <c r="F23" i="18" s="1"/>
  <c r="AF22" i="18"/>
  <c r="AH22" i="18" s="1"/>
  <c r="AD22" i="18"/>
  <c r="N22" i="18"/>
  <c r="E22" i="18"/>
  <c r="F22" i="18" s="1"/>
  <c r="AF21" i="18"/>
  <c r="AH21" i="18" s="1"/>
  <c r="AD21" i="18"/>
  <c r="N21" i="18"/>
  <c r="E21" i="18"/>
  <c r="F21" i="18" s="1"/>
  <c r="AF20" i="18"/>
  <c r="AH20" i="18" s="1"/>
  <c r="AD20" i="18"/>
  <c r="N20" i="18"/>
  <c r="E20" i="18"/>
  <c r="F20" i="18" s="1"/>
  <c r="AF19" i="18"/>
  <c r="AH19" i="18" s="1"/>
  <c r="AD19" i="18"/>
  <c r="E19" i="18"/>
  <c r="F19" i="18" s="1"/>
  <c r="AF18" i="18"/>
  <c r="AH18" i="18" s="1"/>
  <c r="AD18" i="18"/>
  <c r="E18" i="18"/>
  <c r="F18" i="18" s="1"/>
  <c r="AF17" i="18"/>
  <c r="AH17" i="18" s="1"/>
  <c r="AD17" i="18"/>
  <c r="N17" i="18"/>
  <c r="E17" i="18"/>
  <c r="F17" i="18" s="1"/>
  <c r="AF16" i="18"/>
  <c r="AH16" i="18" s="1"/>
  <c r="AD16" i="18"/>
  <c r="N16" i="18"/>
  <c r="E16" i="18"/>
  <c r="F16" i="18" s="1"/>
  <c r="AD15" i="18"/>
  <c r="AF15" i="18" s="1"/>
  <c r="AH15" i="18" s="1"/>
  <c r="N15" i="18"/>
  <c r="E15" i="18"/>
  <c r="F15" i="18" s="1"/>
  <c r="AF14" i="18"/>
  <c r="AH14" i="18" s="1"/>
  <c r="AD14" i="18"/>
  <c r="N14" i="18"/>
  <c r="E14" i="18"/>
  <c r="F14" i="18" s="1"/>
  <c r="AF13" i="18"/>
  <c r="AH13" i="18" s="1"/>
  <c r="AD13" i="18"/>
  <c r="N13" i="18"/>
  <c r="E13" i="18"/>
  <c r="F13" i="18" s="1"/>
  <c r="AF12" i="18"/>
  <c r="AH12" i="18" s="1"/>
  <c r="AD12" i="18"/>
  <c r="E12" i="18"/>
  <c r="F12" i="18" s="1"/>
  <c r="AD11" i="18"/>
  <c r="AF11" i="18" s="1"/>
  <c r="AH11" i="18" s="1"/>
  <c r="E11" i="18"/>
  <c r="F11" i="18" s="1"/>
  <c r="AF10" i="18"/>
  <c r="AH10" i="18" s="1"/>
  <c r="AD10" i="18"/>
  <c r="E10" i="18"/>
  <c r="F10" i="18" s="1"/>
  <c r="AE273" i="1"/>
  <c r="AG273" i="1" s="1"/>
  <c r="AJ273" i="1" s="1"/>
  <c r="I273" i="1"/>
  <c r="J273" i="1" s="1"/>
  <c r="O273" i="1" s="1"/>
  <c r="K36" i="15"/>
  <c r="K35" i="15"/>
  <c r="K34" i="15"/>
  <c r="K28" i="15"/>
  <c r="K27" i="15"/>
  <c r="J26" i="15"/>
  <c r="K25" i="15"/>
  <c r="K23" i="15"/>
  <c r="K16" i="15"/>
  <c r="J15" i="15"/>
  <c r="AG17" i="1"/>
  <c r="AJ17" i="1" s="1"/>
  <c r="AG18" i="1"/>
  <c r="AJ18" i="1" s="1"/>
  <c r="AG19" i="1"/>
  <c r="AJ19" i="1" s="1"/>
  <c r="AG20" i="1"/>
  <c r="AJ20" i="1" s="1"/>
  <c r="AG21" i="1"/>
  <c r="AJ21" i="1" s="1"/>
  <c r="AG22" i="1"/>
  <c r="AJ22" i="1" s="1"/>
  <c r="AG23" i="1"/>
  <c r="AJ23" i="1" s="1"/>
  <c r="AG24" i="1"/>
  <c r="AJ24" i="1" s="1"/>
  <c r="AG25" i="1"/>
  <c r="AJ25" i="1" s="1"/>
  <c r="AG26" i="1"/>
  <c r="AJ26" i="1" s="1"/>
  <c r="AG27" i="1"/>
  <c r="AJ27" i="1" s="1"/>
  <c r="AG28" i="1"/>
  <c r="AJ28" i="1" s="1"/>
  <c r="AG29" i="1"/>
  <c r="AJ29" i="1" s="1"/>
  <c r="AG16" i="1"/>
  <c r="AJ16" i="1" s="1"/>
  <c r="AG14" i="1"/>
  <c r="AJ14" i="1" s="1"/>
  <c r="AG13" i="1"/>
  <c r="AJ13" i="1" s="1"/>
  <c r="AG12" i="1"/>
  <c r="AJ12" i="1" s="1"/>
  <c r="AG10" i="1"/>
  <c r="AJ10" i="1" s="1"/>
  <c r="AE11" i="1"/>
  <c r="AG11" i="1" s="1"/>
  <c r="AJ11" i="1" s="1"/>
  <c r="AE12" i="1"/>
  <c r="AE13" i="1"/>
  <c r="AE14" i="1"/>
  <c r="AE15" i="1"/>
  <c r="AG15" i="1" s="1"/>
  <c r="AJ15" i="1" s="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F178" i="1" s="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G223" i="1" s="1"/>
  <c r="AJ223" i="1" s="1"/>
  <c r="AE224" i="1"/>
  <c r="AE225" i="1"/>
  <c r="AE226" i="1"/>
  <c r="AE227" i="1"/>
  <c r="AE228" i="1"/>
  <c r="AE229" i="1"/>
  <c r="AE230" i="1"/>
  <c r="AE231" i="1"/>
  <c r="AE232" i="1"/>
  <c r="AE233" i="1"/>
  <c r="AG233" i="1" s="1"/>
  <c r="AJ233" i="1" s="1"/>
  <c r="AE234" i="1"/>
  <c r="AG234" i="1" s="1"/>
  <c r="AJ234" i="1" s="1"/>
  <c r="AE235" i="1"/>
  <c r="AG235" i="1" s="1"/>
  <c r="AJ235" i="1" s="1"/>
  <c r="AE236" i="1"/>
  <c r="AE237" i="1"/>
  <c r="AE238" i="1"/>
  <c r="AG238" i="1" s="1"/>
  <c r="AJ238" i="1" s="1"/>
  <c r="AE239" i="1"/>
  <c r="AE240" i="1"/>
  <c r="AE241" i="1"/>
  <c r="AE242" i="1"/>
  <c r="AE243" i="1"/>
  <c r="AG243" i="1" s="1"/>
  <c r="AJ243" i="1" s="1"/>
  <c r="AE244" i="1"/>
  <c r="AG244" i="1" s="1"/>
  <c r="AJ244" i="1" s="1"/>
  <c r="AE245" i="1"/>
  <c r="AE246" i="1"/>
  <c r="AG246" i="1" s="1"/>
  <c r="AJ246" i="1" s="1"/>
  <c r="AE247" i="1"/>
  <c r="AG247" i="1" s="1"/>
  <c r="AJ247" i="1" s="1"/>
  <c r="AE248" i="1"/>
  <c r="AE249" i="1"/>
  <c r="AE250" i="1"/>
  <c r="AG250" i="1" s="1"/>
  <c r="AJ250" i="1" s="1"/>
  <c r="AE251" i="1"/>
  <c r="AG251" i="1" s="1"/>
  <c r="AJ251" i="1" s="1"/>
  <c r="AE252" i="1"/>
  <c r="AF252" i="1" s="1"/>
  <c r="AG252" i="1" s="1"/>
  <c r="AJ252" i="1" s="1"/>
  <c r="AE253" i="1"/>
  <c r="AE254" i="1"/>
  <c r="AE255" i="1"/>
  <c r="AE256" i="1"/>
  <c r="AE257" i="1"/>
  <c r="AG257" i="1" s="1"/>
  <c r="AJ257" i="1" s="1"/>
  <c r="AE258" i="1"/>
  <c r="AG258" i="1" s="1"/>
  <c r="AJ258" i="1" s="1"/>
  <c r="AE259" i="1"/>
  <c r="AG259" i="1" s="1"/>
  <c r="AJ259" i="1" s="1"/>
  <c r="AE260" i="1"/>
  <c r="AG260" i="1" s="1"/>
  <c r="AJ260" i="1" s="1"/>
  <c r="AE261" i="1"/>
  <c r="AG261" i="1" s="1"/>
  <c r="AJ261" i="1" s="1"/>
  <c r="AE262" i="1"/>
  <c r="AE263" i="1"/>
  <c r="AE264" i="1"/>
  <c r="AE265" i="1"/>
  <c r="AG265" i="1" s="1"/>
  <c r="AJ265" i="1" s="1"/>
  <c r="AE266" i="1"/>
  <c r="AG266" i="1" s="1"/>
  <c r="AJ266" i="1" s="1"/>
  <c r="AE267" i="1"/>
  <c r="AG267" i="1" s="1"/>
  <c r="AJ267" i="1" s="1"/>
  <c r="AE268" i="1"/>
  <c r="AG268" i="1" s="1"/>
  <c r="AJ268" i="1" s="1"/>
  <c r="AE269" i="1"/>
  <c r="AG269" i="1" s="1"/>
  <c r="AJ269" i="1" s="1"/>
  <c r="AE270" i="1"/>
  <c r="AG270" i="1" s="1"/>
  <c r="AJ270" i="1" s="1"/>
  <c r="AE271" i="1"/>
  <c r="AG271" i="1" s="1"/>
  <c r="AJ271" i="1" s="1"/>
  <c r="AE272" i="1"/>
  <c r="AE10" i="1"/>
  <c r="S43" i="13"/>
  <c r="X43" i="13" s="1"/>
  <c r="S42" i="13"/>
  <c r="X42" i="13" s="1"/>
  <c r="S41" i="13"/>
  <c r="Y41" i="13" s="1"/>
  <c r="S40" i="13"/>
  <c r="S39" i="13"/>
  <c r="X39" i="13" s="1"/>
  <c r="S38" i="13"/>
  <c r="X38" i="13" s="1"/>
  <c r="S37" i="13"/>
  <c r="Y37" i="13" s="1"/>
  <c r="AA37" i="13" s="1"/>
  <c r="S36" i="13"/>
  <c r="S35" i="13"/>
  <c r="X35" i="13" s="1"/>
  <c r="S34" i="13"/>
  <c r="X34" i="13" s="1"/>
  <c r="S33" i="13"/>
  <c r="Y33" i="13" s="1"/>
  <c r="AA33" i="13" s="1"/>
  <c r="S32" i="13"/>
  <c r="X32" i="13" s="1"/>
  <c r="Z32" i="13" s="1"/>
  <c r="S31" i="13"/>
  <c r="X31" i="13" s="1"/>
  <c r="Z31" i="13" s="1"/>
  <c r="S30" i="13"/>
  <c r="X30" i="13" s="1"/>
  <c r="Z30" i="13" s="1"/>
  <c r="S29" i="13"/>
  <c r="Y29" i="13" s="1"/>
  <c r="S28" i="13"/>
  <c r="S27" i="13"/>
  <c r="W27" i="13" s="1"/>
  <c r="S26" i="13"/>
  <c r="S25" i="13"/>
  <c r="B25" i="13"/>
  <c r="S24" i="13"/>
  <c r="B24" i="13"/>
  <c r="S23" i="13"/>
  <c r="W23" i="13" s="1"/>
  <c r="S22" i="13"/>
  <c r="S21" i="13"/>
  <c r="S20" i="13"/>
  <c r="S19" i="13"/>
  <c r="W19" i="13" s="1"/>
  <c r="S18" i="13"/>
  <c r="L18" i="13"/>
  <c r="S17" i="13"/>
  <c r="L17" i="13"/>
  <c r="S16" i="13"/>
  <c r="S15" i="13"/>
  <c r="S14" i="13"/>
  <c r="W14" i="13" s="1"/>
  <c r="S13" i="13"/>
  <c r="C14" i="13"/>
  <c r="Z38" i="13" s="1"/>
  <c r="S12" i="13"/>
  <c r="S11" i="13"/>
  <c r="S10" i="13"/>
  <c r="W10" i="13" s="1"/>
  <c r="S9" i="13"/>
  <c r="L9" i="13"/>
  <c r="B9" i="13"/>
  <c r="S8" i="13"/>
  <c r="G8" i="13"/>
  <c r="S7" i="13"/>
  <c r="W7" i="13" s="1"/>
  <c r="C3" i="13"/>
  <c r="M10" i="13" s="1"/>
  <c r="B3" i="13"/>
  <c r="X33" i="13"/>
  <c r="Z33" i="13" s="1"/>
  <c r="X41" i="13"/>
  <c r="Y38" i="13"/>
  <c r="AA38" i="13" s="1"/>
  <c r="W5" i="13"/>
  <c r="W29" i="13" s="1"/>
  <c r="AA29" i="13"/>
  <c r="Z35" i="13"/>
  <c r="Z39" i="13"/>
  <c r="Z41" i="13"/>
  <c r="L14" i="13"/>
  <c r="Z34" i="13"/>
  <c r="Z42" i="13"/>
  <c r="Z43" i="13"/>
  <c r="Y31" i="13"/>
  <c r="AA31" i="13" s="1"/>
  <c r="Y35" i="13"/>
  <c r="AA35" i="13" s="1"/>
  <c r="X36" i="13"/>
  <c r="Z36" i="13" s="1"/>
  <c r="X40" i="13"/>
  <c r="Z40" i="13" s="1"/>
  <c r="Y43" i="13"/>
  <c r="AA43" i="13" s="1"/>
  <c r="Y32" i="13"/>
  <c r="AA32" i="13" s="1"/>
  <c r="Y36" i="13"/>
  <c r="Y40" i="13"/>
  <c r="AA40" i="13" s="1"/>
  <c r="I272" i="1"/>
  <c r="J272" i="1" s="1"/>
  <c r="O272" i="1" s="1"/>
  <c r="I271" i="1"/>
  <c r="J271" i="1" s="1"/>
  <c r="I270" i="1"/>
  <c r="J270" i="1" s="1"/>
  <c r="I269" i="1"/>
  <c r="J269" i="1" s="1"/>
  <c r="I268" i="1"/>
  <c r="J268" i="1" s="1"/>
  <c r="I267" i="1"/>
  <c r="J267" i="1" s="1"/>
  <c r="I266" i="1"/>
  <c r="J266" i="1" s="1"/>
  <c r="J802" i="6"/>
  <c r="I265" i="1"/>
  <c r="J265" i="1" s="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I264" i="1"/>
  <c r="J264" i="1" s="1"/>
  <c r="I263" i="1"/>
  <c r="J263" i="1" s="1"/>
  <c r="I262" i="1"/>
  <c r="J262" i="1" s="1"/>
  <c r="I261" i="1"/>
  <c r="J261" i="1" s="1"/>
  <c r="I260" i="1"/>
  <c r="J260" i="1" s="1"/>
  <c r="I259" i="1"/>
  <c r="J259" i="1" s="1"/>
  <c r="I258" i="1"/>
  <c r="J258" i="1" s="1"/>
  <c r="J801" i="6"/>
  <c r="I257" i="1"/>
  <c r="J257" i="1" s="1"/>
  <c r="I256" i="1"/>
  <c r="J256" i="1" s="1"/>
  <c r="I255" i="1"/>
  <c r="J255" i="1" s="1"/>
  <c r="I254" i="1"/>
  <c r="J254" i="1" s="1"/>
  <c r="I253" i="1"/>
  <c r="J253" i="1" s="1"/>
  <c r="I252" i="1"/>
  <c r="J252" i="1" s="1"/>
  <c r="I251" i="1"/>
  <c r="J251" i="1" s="1"/>
  <c r="I250" i="1"/>
  <c r="J250" i="1" s="1"/>
  <c r="I249" i="1"/>
  <c r="J249" i="1" s="1"/>
  <c r="I248" i="1"/>
  <c r="J248" i="1" s="1"/>
  <c r="J800" i="6"/>
  <c r="J799" i="6"/>
  <c r="I247" i="1"/>
  <c r="J247" i="1" s="1"/>
  <c r="I246" i="1"/>
  <c r="J246" i="1" s="1"/>
  <c r="J777" i="6"/>
  <c r="I245" i="1"/>
  <c r="J245" i="1" s="1"/>
  <c r="I244" i="1"/>
  <c r="J244" i="1" s="1"/>
  <c r="I243" i="1"/>
  <c r="J243" i="1" s="1"/>
  <c r="I242" i="1"/>
  <c r="J242" i="1" s="1"/>
  <c r="T785" i="6"/>
  <c r="U785" i="6"/>
  <c r="S785" i="6"/>
  <c r="J792" i="6"/>
  <c r="J791" i="6"/>
  <c r="V786" i="6"/>
  <c r="W783" i="6"/>
  <c r="V783" i="6"/>
  <c r="U783" i="6"/>
  <c r="U787" i="6" s="1"/>
  <c r="T783" i="6"/>
  <c r="T787" i="6" s="1"/>
  <c r="S783" i="6"/>
  <c r="S787" i="6" s="1"/>
  <c r="V787" i="6"/>
  <c r="W786" i="6"/>
  <c r="J775" i="6"/>
  <c r="J774" i="6"/>
  <c r="J762"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3" i="6"/>
  <c r="J764" i="6"/>
  <c r="J765" i="6"/>
  <c r="J766" i="6"/>
  <c r="J767" i="6"/>
  <c r="J768" i="6"/>
  <c r="J769" i="6"/>
  <c r="J770" i="6"/>
  <c r="J771" i="6"/>
  <c r="J772" i="6"/>
  <c r="J773" i="6"/>
  <c r="J776" i="6"/>
  <c r="J778" i="6"/>
  <c r="J779" i="6"/>
  <c r="J780" i="6"/>
  <c r="J781" i="6"/>
  <c r="J782" i="6"/>
  <c r="J783" i="6"/>
  <c r="J786" i="6"/>
  <c r="J787" i="6"/>
  <c r="J788" i="6"/>
  <c r="J790" i="6"/>
  <c r="J793" i="6"/>
  <c r="J794" i="6"/>
  <c r="J795" i="6"/>
  <c r="J796" i="6"/>
  <c r="J797" i="6"/>
  <c r="J806" i="6"/>
  <c r="J809" i="6"/>
  <c r="J816" i="6"/>
  <c r="J817" i="6"/>
  <c r="J819" i="6"/>
  <c r="J822" i="6"/>
  <c r="J823" i="6"/>
  <c r="J824" i="6"/>
  <c r="J825" i="6"/>
  <c r="J826" i="6"/>
  <c r="J829" i="6"/>
  <c r="J834" i="6"/>
  <c r="J835" i="6"/>
  <c r="J843" i="6"/>
  <c r="J844" i="6"/>
  <c r="J845" i="6"/>
  <c r="J855" i="6"/>
  <c r="J858" i="6"/>
  <c r="J860" i="6"/>
  <c r="J864" i="6"/>
  <c r="J865" i="6"/>
  <c r="J866" i="6"/>
  <c r="J872" i="6"/>
  <c r="J873"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J2340" i="6"/>
  <c r="J2341" i="6"/>
  <c r="J2342" i="6"/>
  <c r="J2343" i="6"/>
  <c r="J2344" i="6"/>
  <c r="J2345" i="6"/>
  <c r="J2346" i="6"/>
  <c r="J2347" i="6"/>
  <c r="J2348" i="6"/>
  <c r="J2349" i="6"/>
  <c r="J2350" i="6"/>
  <c r="J2351" i="6"/>
  <c r="J2352" i="6"/>
  <c r="J2353" i="6"/>
  <c r="J2354" i="6"/>
  <c r="J2355" i="6"/>
  <c r="J2356" i="6"/>
  <c r="J2357" i="6"/>
  <c r="J2358" i="6"/>
  <c r="J2359" i="6"/>
  <c r="J2360" i="6"/>
  <c r="J2361" i="6"/>
  <c r="J2362" i="6"/>
  <c r="J2363" i="6"/>
  <c r="J2364" i="6"/>
  <c r="J2365" i="6"/>
  <c r="J2366" i="6"/>
  <c r="J2367" i="6"/>
  <c r="J2368" i="6"/>
  <c r="J2369" i="6"/>
  <c r="J2370" i="6"/>
  <c r="J2371" i="6"/>
  <c r="J2372" i="6"/>
  <c r="J2373" i="6"/>
  <c r="J2374" i="6"/>
  <c r="J2375" i="6"/>
  <c r="J2376" i="6"/>
  <c r="J2377" i="6"/>
  <c r="J2378" i="6"/>
  <c r="J2379" i="6"/>
  <c r="J2380" i="6"/>
  <c r="J2381" i="6"/>
  <c r="J2382" i="6"/>
  <c r="J2383" i="6"/>
  <c r="J2384" i="6"/>
  <c r="J2385" i="6"/>
  <c r="J2386" i="6"/>
  <c r="J2387" i="6"/>
  <c r="J2388" i="6"/>
  <c r="J2389" i="6"/>
  <c r="J2390" i="6"/>
  <c r="J2391" i="6"/>
  <c r="J2392" i="6"/>
  <c r="J2393" i="6"/>
  <c r="J2394" i="6"/>
  <c r="J2395" i="6"/>
  <c r="J2396" i="6"/>
  <c r="J2397" i="6"/>
  <c r="J2398" i="6"/>
  <c r="J2399" i="6"/>
  <c r="J2400" i="6"/>
  <c r="J2401" i="6"/>
  <c r="J2402" i="6"/>
  <c r="J2403" i="6"/>
  <c r="J2404" i="6"/>
  <c r="J2405" i="6"/>
  <c r="J2406" i="6"/>
  <c r="J2407" i="6"/>
  <c r="J2408" i="6"/>
  <c r="J2409" i="6"/>
  <c r="J2410" i="6"/>
  <c r="J2411" i="6"/>
  <c r="J2412" i="6"/>
  <c r="J2413" i="6"/>
  <c r="J2414" i="6"/>
  <c r="J2415" i="6"/>
  <c r="J2416" i="6"/>
  <c r="J2417" i="6"/>
  <c r="J2418" i="6"/>
  <c r="J2419" i="6"/>
  <c r="J2420" i="6"/>
  <c r="J2421" i="6"/>
  <c r="J2422" i="6"/>
  <c r="J2423" i="6"/>
  <c r="J2424" i="6"/>
  <c r="J2425" i="6"/>
  <c r="J2426" i="6"/>
  <c r="J2427" i="6"/>
  <c r="J2428" i="6"/>
  <c r="J2429" i="6"/>
  <c r="J2430" i="6"/>
  <c r="J2431" i="6"/>
  <c r="J2432" i="6"/>
  <c r="J2433" i="6"/>
  <c r="J2434" i="6"/>
  <c r="J2435" i="6"/>
  <c r="J2436" i="6"/>
  <c r="J2437" i="6"/>
  <c r="J2438" i="6"/>
  <c r="J2439" i="6"/>
  <c r="J2440" i="6"/>
  <c r="J2441" i="6"/>
  <c r="J2442" i="6"/>
  <c r="J2443" i="6"/>
  <c r="J2444" i="6"/>
  <c r="J2445" i="6"/>
  <c r="J2446" i="6"/>
  <c r="J2447" i="6"/>
  <c r="J2448" i="6"/>
  <c r="J2449" i="6"/>
  <c r="J2450" i="6"/>
  <c r="J2451" i="6"/>
  <c r="J2452" i="6"/>
  <c r="J2453" i="6"/>
  <c r="J2454" i="6"/>
  <c r="J2455" i="6"/>
  <c r="J2456" i="6"/>
  <c r="J2457" i="6"/>
  <c r="J2458" i="6"/>
  <c r="J2459" i="6"/>
  <c r="J2460" i="6"/>
  <c r="J2461" i="6"/>
  <c r="J2462" i="6"/>
  <c r="J2463" i="6"/>
  <c r="J2464" i="6"/>
  <c r="J2465" i="6"/>
  <c r="J2466" i="6"/>
  <c r="J2467" i="6"/>
  <c r="J2468" i="6"/>
  <c r="J2469" i="6"/>
  <c r="J2470" i="6"/>
  <c r="J2471" i="6"/>
  <c r="J2472" i="6"/>
  <c r="J2473" i="6"/>
  <c r="J2474" i="6"/>
  <c r="J2475" i="6"/>
  <c r="J2476" i="6"/>
  <c r="J2477" i="6"/>
  <c r="J2478" i="6"/>
  <c r="J2479" i="6"/>
  <c r="J2480" i="6"/>
  <c r="J2481" i="6"/>
  <c r="J2482" i="6"/>
  <c r="J2483" i="6"/>
  <c r="J2484" i="6"/>
  <c r="J2485" i="6"/>
  <c r="J2486" i="6"/>
  <c r="J2487" i="6"/>
  <c r="J2488" i="6"/>
  <c r="J2489" i="6"/>
  <c r="J2490" i="6"/>
  <c r="J2491" i="6"/>
  <c r="J2492" i="6"/>
  <c r="J2493" i="6"/>
  <c r="J2494" i="6"/>
  <c r="J2495" i="6"/>
  <c r="J2496" i="6"/>
  <c r="J2497" i="6"/>
  <c r="J2498" i="6"/>
  <c r="J2499" i="6"/>
  <c r="J2500" i="6"/>
  <c r="J2501" i="6"/>
  <c r="J2502" i="6"/>
  <c r="J2503" i="6"/>
  <c r="J2504" i="6"/>
  <c r="J2505" i="6"/>
  <c r="J2506" i="6"/>
  <c r="J2507" i="6"/>
  <c r="J2508" i="6"/>
  <c r="J2509" i="6"/>
  <c r="J2510" i="6"/>
  <c r="J2511" i="6"/>
  <c r="J2512" i="6"/>
  <c r="J2513" i="6"/>
  <c r="J2514" i="6"/>
  <c r="J2515" i="6"/>
  <c r="J2516" i="6"/>
  <c r="J2517" i="6"/>
  <c r="J2518" i="6"/>
  <c r="J2519" i="6"/>
  <c r="J2520" i="6"/>
  <c r="J2521" i="6"/>
  <c r="J2522" i="6"/>
  <c r="J2523" i="6"/>
  <c r="J2524" i="6"/>
  <c r="J2525" i="6"/>
  <c r="J2526" i="6"/>
  <c r="J2527" i="6"/>
  <c r="J2528" i="6"/>
  <c r="J2529" i="6"/>
  <c r="J2530" i="6"/>
  <c r="J2531" i="6"/>
  <c r="J2532" i="6"/>
  <c r="J2533" i="6"/>
  <c r="J2534" i="6"/>
  <c r="J2535" i="6"/>
  <c r="J2536" i="6"/>
  <c r="J2537" i="6"/>
  <c r="J2538" i="6"/>
  <c r="J2539" i="6"/>
  <c r="J2540" i="6"/>
  <c r="J2541" i="6"/>
  <c r="J2542" i="6"/>
  <c r="J2543" i="6"/>
  <c r="J2544" i="6"/>
  <c r="J2545" i="6"/>
  <c r="J2546" i="6"/>
  <c r="J2547" i="6"/>
  <c r="J2548" i="6"/>
  <c r="J2549" i="6"/>
  <c r="J2550" i="6"/>
  <c r="J2551" i="6"/>
  <c r="J2552" i="6"/>
  <c r="J2553" i="6"/>
  <c r="J2554" i="6"/>
  <c r="J2555" i="6"/>
  <c r="J2556" i="6"/>
  <c r="J2557" i="6"/>
  <c r="J2558" i="6"/>
  <c r="J2559" i="6"/>
  <c r="J2560" i="6"/>
  <c r="J2561" i="6"/>
  <c r="J2562" i="6"/>
  <c r="J2563" i="6"/>
  <c r="J2564" i="6"/>
  <c r="J2565" i="6"/>
  <c r="J2566" i="6"/>
  <c r="J2567" i="6"/>
  <c r="J2568" i="6"/>
  <c r="J2569" i="6"/>
  <c r="J2570" i="6"/>
  <c r="J2571" i="6"/>
  <c r="J2572" i="6"/>
  <c r="J2573" i="6"/>
  <c r="J2574" i="6"/>
  <c r="J2575" i="6"/>
  <c r="J2576" i="6"/>
  <c r="J2577" i="6"/>
  <c r="J2578" i="6"/>
  <c r="J2579" i="6"/>
  <c r="J2580" i="6"/>
  <c r="J2581" i="6"/>
  <c r="J2582" i="6"/>
  <c r="J2583" i="6"/>
  <c r="J2584" i="6"/>
  <c r="J2585" i="6"/>
  <c r="J2586" i="6"/>
  <c r="J2587" i="6"/>
  <c r="J2588" i="6"/>
  <c r="J2589" i="6"/>
  <c r="J2590" i="6"/>
  <c r="J2591" i="6"/>
  <c r="J2592" i="6"/>
  <c r="J2593" i="6"/>
  <c r="J2594" i="6"/>
  <c r="J2595" i="6"/>
  <c r="J2596" i="6"/>
  <c r="J2597" i="6"/>
  <c r="J2598" i="6"/>
  <c r="J2599" i="6"/>
  <c r="J2600" i="6"/>
  <c r="J2601" i="6"/>
  <c r="J2602" i="6"/>
  <c r="J2603" i="6"/>
  <c r="J2604" i="6"/>
  <c r="J2605" i="6"/>
  <c r="J2606" i="6"/>
  <c r="J2607" i="6"/>
  <c r="J2608" i="6"/>
  <c r="J2609" i="6"/>
  <c r="J2610" i="6"/>
  <c r="J2611" i="6"/>
  <c r="J2612" i="6"/>
  <c r="J2613" i="6"/>
  <c r="J2614" i="6"/>
  <c r="J2615" i="6"/>
  <c r="J2616" i="6"/>
  <c r="J2617" i="6"/>
  <c r="J2618" i="6"/>
  <c r="J2619" i="6"/>
  <c r="J2620" i="6"/>
  <c r="J2621" i="6"/>
  <c r="J2622" i="6"/>
  <c r="J2623" i="6"/>
  <c r="J2624" i="6"/>
  <c r="J2625" i="6"/>
  <c r="J2626" i="6"/>
  <c r="J2627" i="6"/>
  <c r="J2628" i="6"/>
  <c r="J2629" i="6"/>
  <c r="J2630" i="6"/>
  <c r="J2631" i="6"/>
  <c r="J2632" i="6"/>
  <c r="J2633" i="6"/>
  <c r="J2634" i="6"/>
  <c r="J2635" i="6"/>
  <c r="J2636" i="6"/>
  <c r="J2637" i="6"/>
  <c r="J2638" i="6"/>
  <c r="J2639" i="6"/>
  <c r="J2640" i="6"/>
  <c r="J2641" i="6"/>
  <c r="J2642" i="6"/>
  <c r="J2643" i="6"/>
  <c r="J2644" i="6"/>
  <c r="J2645" i="6"/>
  <c r="J2646" i="6"/>
  <c r="J2647" i="6"/>
  <c r="J2648" i="6"/>
  <c r="J2649" i="6"/>
  <c r="J2650" i="6"/>
  <c r="J2651" i="6"/>
  <c r="J2652" i="6"/>
  <c r="J2653" i="6"/>
  <c r="J2654" i="6"/>
  <c r="J2655" i="6"/>
  <c r="J2656" i="6"/>
  <c r="J2657" i="6"/>
  <c r="J2658" i="6"/>
  <c r="J2659" i="6"/>
  <c r="J2660" i="6"/>
  <c r="J2661" i="6"/>
  <c r="J2662" i="6"/>
  <c r="J2663" i="6"/>
  <c r="J2664" i="6"/>
  <c r="J2665" i="6"/>
  <c r="J2666" i="6"/>
  <c r="J2667" i="6"/>
  <c r="J2668" i="6"/>
  <c r="J2669" i="6"/>
  <c r="J2670" i="6"/>
  <c r="J2671" i="6"/>
  <c r="J2672" i="6"/>
  <c r="J2673" i="6"/>
  <c r="J2674" i="6"/>
  <c r="J2675" i="6"/>
  <c r="J2676" i="6"/>
  <c r="J2677" i="6"/>
  <c r="J2678" i="6"/>
  <c r="J2679" i="6"/>
  <c r="J2680" i="6"/>
  <c r="J2681" i="6"/>
  <c r="J2682" i="6"/>
  <c r="J2683" i="6"/>
  <c r="J2684" i="6"/>
  <c r="J2685" i="6"/>
  <c r="J2686" i="6"/>
  <c r="J2687" i="6"/>
  <c r="J2688" i="6"/>
  <c r="J2689" i="6"/>
  <c r="J2690" i="6"/>
  <c r="J2691" i="6"/>
  <c r="J2692" i="6"/>
  <c r="J2693" i="6"/>
  <c r="J2694" i="6"/>
  <c r="J2695" i="6"/>
  <c r="J2696" i="6"/>
  <c r="J2697" i="6"/>
  <c r="J2698" i="6"/>
  <c r="J2699" i="6"/>
  <c r="J2700" i="6"/>
  <c r="J2701" i="6"/>
  <c r="J2702" i="6"/>
  <c r="J2703" i="6"/>
  <c r="J2704" i="6"/>
  <c r="J2705" i="6"/>
  <c r="J2706" i="6"/>
  <c r="J2707" i="6"/>
  <c r="J2708" i="6"/>
  <c r="J2709" i="6"/>
  <c r="J2710" i="6"/>
  <c r="J2711" i="6"/>
  <c r="J2712" i="6"/>
  <c r="J2713" i="6"/>
  <c r="J2714" i="6"/>
  <c r="J2715" i="6"/>
  <c r="J2716" i="6"/>
  <c r="J2717" i="6"/>
  <c r="J2718" i="6"/>
  <c r="J2719" i="6"/>
  <c r="J2720" i="6"/>
  <c r="J2721" i="6"/>
  <c r="J2722" i="6"/>
  <c r="J2723" i="6"/>
  <c r="J2724" i="6"/>
  <c r="J2725" i="6"/>
  <c r="J2726" i="6"/>
  <c r="J2727" i="6"/>
  <c r="J2728" i="6"/>
  <c r="J2729" i="6"/>
  <c r="J2730" i="6"/>
  <c r="J2731" i="6"/>
  <c r="J2732" i="6"/>
  <c r="J2733" i="6"/>
  <c r="J2734" i="6"/>
  <c r="J2735" i="6"/>
  <c r="J2736" i="6"/>
  <c r="J2737" i="6"/>
  <c r="J2738" i="6"/>
  <c r="J2739" i="6"/>
  <c r="J2740" i="6"/>
  <c r="J2741" i="6"/>
  <c r="J2742" i="6"/>
  <c r="J2743" i="6"/>
  <c r="J2744" i="6"/>
  <c r="J2745" i="6"/>
  <c r="J2746" i="6"/>
  <c r="J2747" i="6"/>
  <c r="J2748" i="6"/>
  <c r="J2749" i="6"/>
  <c r="J2750" i="6"/>
  <c r="J2751" i="6"/>
  <c r="J2752" i="6"/>
  <c r="J2753" i="6"/>
  <c r="J2754" i="6"/>
  <c r="J2755" i="6"/>
  <c r="J2756" i="6"/>
  <c r="J2757" i="6"/>
  <c r="J2758" i="6"/>
  <c r="J2759" i="6"/>
  <c r="J2760" i="6"/>
  <c r="J2761" i="6"/>
  <c r="J2762" i="6"/>
  <c r="J2763" i="6"/>
  <c r="J2764" i="6"/>
  <c r="J2765" i="6"/>
  <c r="J2766" i="6"/>
  <c r="J2767" i="6"/>
  <c r="J2768" i="6"/>
  <c r="J2769" i="6"/>
  <c r="J2770" i="6"/>
  <c r="J2771" i="6"/>
  <c r="J2772" i="6"/>
  <c r="J2773" i="6"/>
  <c r="J2774" i="6"/>
  <c r="J2775" i="6"/>
  <c r="J2776" i="6"/>
  <c r="J2777" i="6"/>
  <c r="J2778" i="6"/>
  <c r="J2779" i="6"/>
  <c r="J2780" i="6"/>
  <c r="J2781" i="6"/>
  <c r="J2782" i="6"/>
  <c r="J2783" i="6"/>
  <c r="J2784" i="6"/>
  <c r="J2785" i="6"/>
  <c r="J2786" i="6"/>
  <c r="J2787" i="6"/>
  <c r="J2788" i="6"/>
  <c r="J2789" i="6"/>
  <c r="J2790" i="6"/>
  <c r="J2791" i="6"/>
  <c r="J2792" i="6"/>
  <c r="J2793" i="6"/>
  <c r="J2794" i="6"/>
  <c r="J2795" i="6"/>
  <c r="J2796" i="6"/>
  <c r="J2797" i="6"/>
  <c r="J2798" i="6"/>
  <c r="J2799" i="6"/>
  <c r="J2800" i="6"/>
  <c r="J2801" i="6"/>
  <c r="J2802" i="6"/>
  <c r="J2803" i="6"/>
  <c r="J2804" i="6"/>
  <c r="J2805" i="6"/>
  <c r="J2806" i="6"/>
  <c r="J2807" i="6"/>
  <c r="J2808" i="6"/>
  <c r="J2809" i="6"/>
  <c r="J2810" i="6"/>
  <c r="J2811" i="6"/>
  <c r="J2812" i="6"/>
  <c r="J2813" i="6"/>
  <c r="J2814" i="6"/>
  <c r="J2815" i="6"/>
  <c r="J2816" i="6"/>
  <c r="J2817" i="6"/>
  <c r="J2818" i="6"/>
  <c r="J2819" i="6"/>
  <c r="J2820" i="6"/>
  <c r="J2821" i="6"/>
  <c r="J2822" i="6"/>
  <c r="J2823" i="6"/>
  <c r="J2824" i="6"/>
  <c r="J2825" i="6"/>
  <c r="J2826" i="6"/>
  <c r="J2827" i="6"/>
  <c r="J2828" i="6"/>
  <c r="J2829" i="6"/>
  <c r="J2830" i="6"/>
  <c r="J2831" i="6"/>
  <c r="J2832" i="6"/>
  <c r="J2833" i="6"/>
  <c r="J2834" i="6"/>
  <c r="J2835" i="6"/>
  <c r="J2836" i="6"/>
  <c r="J2837" i="6"/>
  <c r="J2838" i="6"/>
  <c r="J2839" i="6"/>
  <c r="J2840" i="6"/>
  <c r="J2841" i="6"/>
  <c r="J2842" i="6"/>
  <c r="J2843" i="6"/>
  <c r="J2844" i="6"/>
  <c r="J2845" i="6"/>
  <c r="J2846" i="6"/>
  <c r="J2847" i="6"/>
  <c r="J2848" i="6"/>
  <c r="J2849" i="6"/>
  <c r="J2850" i="6"/>
  <c r="J2851" i="6"/>
  <c r="J2852" i="6"/>
  <c r="J2853" i="6"/>
  <c r="J2854" i="6"/>
  <c r="J2855" i="6"/>
  <c r="J2856" i="6"/>
  <c r="J2857" i="6"/>
  <c r="J2858" i="6"/>
  <c r="J2859" i="6"/>
  <c r="J2860" i="6"/>
  <c r="J2861" i="6"/>
  <c r="J2862" i="6"/>
  <c r="J2863" i="6"/>
  <c r="J2864" i="6"/>
  <c r="J2865" i="6"/>
  <c r="J2866" i="6"/>
  <c r="J2867" i="6"/>
  <c r="J2868" i="6"/>
  <c r="J2869" i="6"/>
  <c r="J2870" i="6"/>
  <c r="J2871" i="6"/>
  <c r="J2872" i="6"/>
  <c r="J2873" i="6"/>
  <c r="J2874" i="6"/>
  <c r="J2875" i="6"/>
  <c r="J2876" i="6"/>
  <c r="J2877" i="6"/>
  <c r="J2878" i="6"/>
  <c r="J2879" i="6"/>
  <c r="J2880" i="6"/>
  <c r="J2881" i="6"/>
  <c r="J2882" i="6"/>
  <c r="J2883" i="6"/>
  <c r="J2884" i="6"/>
  <c r="J2885" i="6"/>
  <c r="J2886" i="6"/>
  <c r="J2887" i="6"/>
  <c r="J2888" i="6"/>
  <c r="J2889" i="6"/>
  <c r="J2890" i="6"/>
  <c r="J2891" i="6"/>
  <c r="J2892" i="6"/>
  <c r="J2893" i="6"/>
  <c r="J2894" i="6"/>
  <c r="J2895" i="6"/>
  <c r="J2896" i="6"/>
  <c r="J2897" i="6"/>
  <c r="J2898" i="6"/>
  <c r="J2899" i="6"/>
  <c r="J2900" i="6"/>
  <c r="J2901" i="6"/>
  <c r="J2902" i="6"/>
  <c r="J2903" i="6"/>
  <c r="J2904" i="6"/>
  <c r="J2905" i="6"/>
  <c r="J2906" i="6"/>
  <c r="J2907" i="6"/>
  <c r="J2908" i="6"/>
  <c r="J2909" i="6"/>
  <c r="J2910" i="6"/>
  <c r="J2911" i="6"/>
  <c r="J2912" i="6"/>
  <c r="J2913" i="6"/>
  <c r="J2914" i="6"/>
  <c r="J2915" i="6"/>
  <c r="J2916" i="6"/>
  <c r="J2917" i="6"/>
  <c r="J2918" i="6"/>
  <c r="J2919" i="6"/>
  <c r="J2920" i="6"/>
  <c r="J2921" i="6"/>
  <c r="J2922" i="6"/>
  <c r="J2923" i="6"/>
  <c r="J2924" i="6"/>
  <c r="J2925" i="6"/>
  <c r="J2926" i="6"/>
  <c r="J2927" i="6"/>
  <c r="J2928" i="6"/>
  <c r="J2929" i="6"/>
  <c r="J2930" i="6"/>
  <c r="J2931" i="6"/>
  <c r="J2932" i="6"/>
  <c r="J2933" i="6"/>
  <c r="J2934" i="6"/>
  <c r="J2935" i="6"/>
  <c r="J2936" i="6"/>
  <c r="J2937" i="6"/>
  <c r="J2938" i="6"/>
  <c r="J2939" i="6"/>
  <c r="J2940" i="6"/>
  <c r="J2941" i="6"/>
  <c r="J2942" i="6"/>
  <c r="J2943" i="6"/>
  <c r="J2944" i="6"/>
  <c r="J2945" i="6"/>
  <c r="J2946" i="6"/>
  <c r="J2947" i="6"/>
  <c r="J2948" i="6"/>
  <c r="J2949" i="6"/>
  <c r="J2950" i="6"/>
  <c r="J2951" i="6"/>
  <c r="J2952" i="6"/>
  <c r="J2953" i="6"/>
  <c r="J2954" i="6"/>
  <c r="J2955" i="6"/>
  <c r="J2956" i="6"/>
  <c r="J2957" i="6"/>
  <c r="J2958" i="6"/>
  <c r="J2959" i="6"/>
  <c r="J2960" i="6"/>
  <c r="J2961" i="6"/>
  <c r="J2962" i="6"/>
  <c r="J2963" i="6"/>
  <c r="J2964" i="6"/>
  <c r="J2965" i="6"/>
  <c r="J2966" i="6"/>
  <c r="J2967" i="6"/>
  <c r="J2968" i="6"/>
  <c r="J2969" i="6"/>
  <c r="J2970" i="6"/>
  <c r="J2971" i="6"/>
  <c r="J2972" i="6"/>
  <c r="J2973" i="6"/>
  <c r="J2974" i="6"/>
  <c r="J2975" i="6"/>
  <c r="J2976" i="6"/>
  <c r="J2977" i="6"/>
  <c r="J2978" i="6"/>
  <c r="J2979" i="6"/>
  <c r="J2980" i="6"/>
  <c r="J2981" i="6"/>
  <c r="J2982" i="6"/>
  <c r="J2983" i="6"/>
  <c r="J2984" i="6"/>
  <c r="J2985" i="6"/>
  <c r="J2986" i="6"/>
  <c r="J2987" i="6"/>
  <c r="J2988" i="6"/>
  <c r="J2989" i="6"/>
  <c r="J2990" i="6"/>
  <c r="J2991" i="6"/>
  <c r="J2992" i="6"/>
  <c r="J2993" i="6"/>
  <c r="J2994" i="6"/>
  <c r="J2995" i="6"/>
  <c r="J2996" i="6"/>
  <c r="J2997" i="6"/>
  <c r="J2998" i="6"/>
  <c r="J2999" i="6"/>
  <c r="J3000" i="6"/>
  <c r="J3001" i="6"/>
  <c r="J3002" i="6"/>
  <c r="J3003" i="6"/>
  <c r="J3004" i="6"/>
  <c r="J3005" i="6"/>
  <c r="J3006" i="6"/>
  <c r="J3007" i="6"/>
  <c r="J3008" i="6"/>
  <c r="J3009" i="6"/>
  <c r="J3010" i="6"/>
  <c r="J3011" i="6"/>
  <c r="J3012" i="6"/>
  <c r="J3013" i="6"/>
  <c r="J3014" i="6"/>
  <c r="J3015" i="6"/>
  <c r="J3016" i="6"/>
  <c r="J3017" i="6"/>
  <c r="J3018" i="6"/>
  <c r="J3019" i="6"/>
  <c r="J3020" i="6"/>
  <c r="J3021" i="6"/>
  <c r="J3022" i="6"/>
  <c r="J3023" i="6"/>
  <c r="J3024" i="6"/>
  <c r="J3025" i="6"/>
  <c r="J3026" i="6"/>
  <c r="J3027" i="6"/>
  <c r="J3028" i="6"/>
  <c r="J3029" i="6"/>
  <c r="J3030" i="6"/>
  <c r="J3031" i="6"/>
  <c r="J3032" i="6"/>
  <c r="J3033" i="6"/>
  <c r="J3034" i="6"/>
  <c r="J3035" i="6"/>
  <c r="J3036" i="6"/>
  <c r="J3037" i="6"/>
  <c r="J3038" i="6"/>
  <c r="J3039" i="6"/>
  <c r="J3040" i="6"/>
  <c r="J3041" i="6"/>
  <c r="J3042" i="6"/>
  <c r="J3043" i="6"/>
  <c r="J3044" i="6"/>
  <c r="J3045" i="6"/>
  <c r="J3046" i="6"/>
  <c r="J3047" i="6"/>
  <c r="J3048" i="6"/>
  <c r="J3049" i="6"/>
  <c r="J3050" i="6"/>
  <c r="J3051" i="6"/>
  <c r="J3052" i="6"/>
  <c r="J3053" i="6"/>
  <c r="J3054" i="6"/>
  <c r="J3055" i="6"/>
  <c r="J3056" i="6"/>
  <c r="J3057" i="6"/>
  <c r="J3058" i="6"/>
  <c r="J3059" i="6"/>
  <c r="J3060" i="6"/>
  <c r="J3061" i="6"/>
  <c r="J3062" i="6"/>
  <c r="J3063" i="6"/>
  <c r="J3064" i="6"/>
  <c r="J3065" i="6"/>
  <c r="J3066" i="6"/>
  <c r="J3067" i="6"/>
  <c r="J3068" i="6"/>
  <c r="J3069" i="6"/>
  <c r="J3070" i="6"/>
  <c r="J3071" i="6"/>
  <c r="J3072" i="6"/>
  <c r="J3073" i="6"/>
  <c r="J3074" i="6"/>
  <c r="J3075" i="6"/>
  <c r="J3076" i="6"/>
  <c r="J3077" i="6"/>
  <c r="J3078" i="6"/>
  <c r="J3079" i="6"/>
  <c r="J3080" i="6"/>
  <c r="J3081" i="6"/>
  <c r="J3082" i="6"/>
  <c r="J3083" i="6"/>
  <c r="J3084" i="6"/>
  <c r="J3085" i="6"/>
  <c r="J3086" i="6"/>
  <c r="J3087" i="6"/>
  <c r="J3088" i="6"/>
  <c r="J3089" i="6"/>
  <c r="J3090" i="6"/>
  <c r="J3091" i="6"/>
  <c r="J3092" i="6"/>
  <c r="J3093" i="6"/>
  <c r="J3094" i="6"/>
  <c r="J3095" i="6"/>
  <c r="J3096" i="6"/>
  <c r="J3097" i="6"/>
  <c r="J3098" i="6"/>
  <c r="J3099" i="6"/>
  <c r="J3100" i="6"/>
  <c r="J3101" i="6"/>
  <c r="J3102" i="6"/>
  <c r="J3103" i="6"/>
  <c r="J3104" i="6"/>
  <c r="J3105" i="6"/>
  <c r="J3106" i="6"/>
  <c r="J3107" i="6"/>
  <c r="J3108" i="6"/>
  <c r="J3109" i="6"/>
  <c r="J3110" i="6"/>
  <c r="J3111" i="6"/>
  <c r="J3112" i="6"/>
  <c r="J3113" i="6"/>
  <c r="J3114" i="6"/>
  <c r="J3115" i="6"/>
  <c r="J3116" i="6"/>
  <c r="J3117" i="6"/>
  <c r="J3118" i="6"/>
  <c r="J3119" i="6"/>
  <c r="J3120" i="6"/>
  <c r="J3121" i="6"/>
  <c r="J3122" i="6"/>
  <c r="J3123" i="6"/>
  <c r="J3124" i="6"/>
  <c r="J3125" i="6"/>
  <c r="J3126" i="6"/>
  <c r="J3127" i="6"/>
  <c r="J3128" i="6"/>
  <c r="J3129" i="6"/>
  <c r="J3130" i="6"/>
  <c r="J3131" i="6"/>
  <c r="J3132" i="6"/>
  <c r="J3133" i="6"/>
  <c r="J3134" i="6"/>
  <c r="J3135" i="6"/>
  <c r="J3136" i="6"/>
  <c r="J3137" i="6"/>
  <c r="J3138" i="6"/>
  <c r="J3139" i="6"/>
  <c r="J3140" i="6"/>
  <c r="J3141" i="6"/>
  <c r="J3142" i="6"/>
  <c r="J3143" i="6"/>
  <c r="J3144" i="6"/>
  <c r="J3145" i="6"/>
  <c r="J3146" i="6"/>
  <c r="J3147" i="6"/>
  <c r="J3148" i="6"/>
  <c r="J3149" i="6"/>
  <c r="J3150" i="6"/>
  <c r="J3151" i="6"/>
  <c r="J3152" i="6"/>
  <c r="J3153" i="6"/>
  <c r="J3154" i="6"/>
  <c r="J3155" i="6"/>
  <c r="J3156" i="6"/>
  <c r="J3157" i="6"/>
  <c r="J3158" i="6"/>
  <c r="J3159" i="6"/>
  <c r="J3160" i="6"/>
  <c r="J3161" i="6"/>
  <c r="J3162" i="6"/>
  <c r="J3163" i="6"/>
  <c r="J3164" i="6"/>
  <c r="J3165" i="6"/>
  <c r="J3166" i="6"/>
  <c r="J3167" i="6"/>
  <c r="J3168" i="6"/>
  <c r="J3169" i="6"/>
  <c r="J3170" i="6"/>
  <c r="J3171" i="6"/>
  <c r="J3172" i="6"/>
  <c r="J3173" i="6"/>
  <c r="J3174" i="6"/>
  <c r="J3175" i="6"/>
  <c r="J3176" i="6"/>
  <c r="J3177" i="6"/>
  <c r="J3178" i="6"/>
  <c r="J3179" i="6"/>
  <c r="J3180" i="6"/>
  <c r="J3181" i="6"/>
  <c r="J3182" i="6"/>
  <c r="J3183" i="6"/>
  <c r="J3184" i="6"/>
  <c r="J3185" i="6"/>
  <c r="J3186" i="6"/>
  <c r="J3187" i="6"/>
  <c r="J3188" i="6"/>
  <c r="J3189" i="6"/>
  <c r="J3190" i="6"/>
  <c r="J3191" i="6"/>
  <c r="J3192" i="6"/>
  <c r="J3193" i="6"/>
  <c r="J3194" i="6"/>
  <c r="J3195" i="6"/>
  <c r="J3196" i="6"/>
  <c r="J3197" i="6"/>
  <c r="J3198" i="6"/>
  <c r="J3199" i="6"/>
  <c r="J3200" i="6"/>
  <c r="J3201" i="6"/>
  <c r="J3202" i="6"/>
  <c r="J3203" i="6"/>
  <c r="J3204" i="6"/>
  <c r="J3205" i="6"/>
  <c r="J3206" i="6"/>
  <c r="J3207" i="6"/>
  <c r="J3208" i="6"/>
  <c r="J3209" i="6"/>
  <c r="J3210" i="6"/>
  <c r="J3211" i="6"/>
  <c r="J3212" i="6"/>
  <c r="J3213" i="6"/>
  <c r="J3214" i="6"/>
  <c r="J3215" i="6"/>
  <c r="J3216" i="6"/>
  <c r="J3217" i="6"/>
  <c r="J3218" i="6"/>
  <c r="J3219" i="6"/>
  <c r="J3220" i="6"/>
  <c r="J3221" i="6"/>
  <c r="J3222" i="6"/>
  <c r="J3223" i="6"/>
  <c r="J3224" i="6"/>
  <c r="J3225" i="6"/>
  <c r="J3226" i="6"/>
  <c r="J3227" i="6"/>
  <c r="J3228" i="6"/>
  <c r="J3229" i="6"/>
  <c r="J3230" i="6"/>
  <c r="J3231" i="6"/>
  <c r="J3232" i="6"/>
  <c r="J3233" i="6"/>
  <c r="J3234" i="6"/>
  <c r="J3235" i="6"/>
  <c r="J3236" i="6"/>
  <c r="J3237" i="6"/>
  <c r="J3238" i="6"/>
  <c r="J3239" i="6"/>
  <c r="J3240" i="6"/>
  <c r="J3241" i="6"/>
  <c r="J3242" i="6"/>
  <c r="J3243" i="6"/>
  <c r="J3244" i="6"/>
  <c r="J3245" i="6"/>
  <c r="J3246" i="6"/>
  <c r="J3247" i="6"/>
  <c r="J3248" i="6"/>
  <c r="J3249" i="6"/>
  <c r="J3250" i="6"/>
  <c r="J3251" i="6"/>
  <c r="J3252" i="6"/>
  <c r="J3253" i="6"/>
  <c r="J3254" i="6"/>
  <c r="J3255" i="6"/>
  <c r="J3256" i="6"/>
  <c r="J3257" i="6"/>
  <c r="J3258" i="6"/>
  <c r="J3259" i="6"/>
  <c r="J3260" i="6"/>
  <c r="J3261" i="6"/>
  <c r="J3262" i="6"/>
  <c r="J3263" i="6"/>
  <c r="J3264" i="6"/>
  <c r="J3265" i="6"/>
  <c r="J3266" i="6"/>
  <c r="J3267" i="6"/>
  <c r="J3268" i="6"/>
  <c r="J3269" i="6"/>
  <c r="J3270" i="6"/>
  <c r="J3271" i="6"/>
  <c r="J3272" i="6"/>
  <c r="J3273" i="6"/>
  <c r="J3274" i="6"/>
  <c r="J3275" i="6"/>
  <c r="J3276" i="6"/>
  <c r="J3277" i="6"/>
  <c r="J3278" i="6"/>
  <c r="J3279" i="6"/>
  <c r="J3280" i="6"/>
  <c r="J3281" i="6"/>
  <c r="J3282" i="6"/>
  <c r="J3283" i="6"/>
  <c r="J3284" i="6"/>
  <c r="J3285" i="6"/>
  <c r="J3286" i="6"/>
  <c r="J3287" i="6"/>
  <c r="J3288" i="6"/>
  <c r="J3289" i="6"/>
  <c r="J3290" i="6"/>
  <c r="J3291" i="6"/>
  <c r="J3292" i="6"/>
  <c r="J3293" i="6"/>
  <c r="J3294" i="6"/>
  <c r="J3295" i="6"/>
  <c r="J3296" i="6"/>
  <c r="J3297" i="6"/>
  <c r="J3298" i="6"/>
  <c r="J3299" i="6"/>
  <c r="J3300" i="6"/>
  <c r="J3301" i="6"/>
  <c r="J3302" i="6"/>
  <c r="J3303" i="6"/>
  <c r="J3304" i="6"/>
  <c r="J3305" i="6"/>
  <c r="J3306" i="6"/>
  <c r="J3307" i="6"/>
  <c r="J3308" i="6"/>
  <c r="J3309" i="6"/>
  <c r="J3310" i="6"/>
  <c r="J3311" i="6"/>
  <c r="J3312" i="6"/>
  <c r="J3313" i="6"/>
  <c r="J3314" i="6"/>
  <c r="J3315" i="6"/>
  <c r="J3316" i="6"/>
  <c r="J3317" i="6"/>
  <c r="J3318" i="6"/>
  <c r="J3319" i="6"/>
  <c r="J3320" i="6"/>
  <c r="J3321" i="6"/>
  <c r="J3322" i="6"/>
  <c r="J3323" i="6"/>
  <c r="J3324" i="6"/>
  <c r="J3325" i="6"/>
  <c r="J3326" i="6"/>
  <c r="J3327" i="6"/>
  <c r="J3328" i="6"/>
  <c r="J3329" i="6"/>
  <c r="J3330" i="6"/>
  <c r="J3331" i="6"/>
  <c r="J3332" i="6"/>
  <c r="J3333" i="6"/>
  <c r="J3334" i="6"/>
  <c r="J3335" i="6"/>
  <c r="J3336" i="6"/>
  <c r="J3337" i="6"/>
  <c r="J3338" i="6"/>
  <c r="J3339" i="6"/>
  <c r="J3340" i="6"/>
  <c r="J3341" i="6"/>
  <c r="J3342" i="6"/>
  <c r="J3343" i="6"/>
  <c r="J3344" i="6"/>
  <c r="J3345" i="6"/>
  <c r="J3346" i="6"/>
  <c r="J3347" i="6"/>
  <c r="J3348" i="6"/>
  <c r="J3349" i="6"/>
  <c r="J3350" i="6"/>
  <c r="J3351" i="6"/>
  <c r="J3352" i="6"/>
  <c r="J3353" i="6"/>
  <c r="J3354" i="6"/>
  <c r="J3355" i="6"/>
  <c r="J3356" i="6"/>
  <c r="J3357" i="6"/>
  <c r="J3358" i="6"/>
  <c r="J3359" i="6"/>
  <c r="J3360" i="6"/>
  <c r="J3361" i="6"/>
  <c r="J3362" i="6"/>
  <c r="J3363" i="6"/>
  <c r="J3364" i="6"/>
  <c r="J3365" i="6"/>
  <c r="J3366" i="6"/>
  <c r="J3367" i="6"/>
  <c r="J3368" i="6"/>
  <c r="J3369" i="6"/>
  <c r="J3370" i="6"/>
  <c r="J3371" i="6"/>
  <c r="J3372" i="6"/>
  <c r="J3373" i="6"/>
  <c r="J3374" i="6"/>
  <c r="J3375" i="6"/>
  <c r="J3376" i="6"/>
  <c r="J3377" i="6"/>
  <c r="J3378" i="6"/>
  <c r="J3379" i="6"/>
  <c r="J3380" i="6"/>
  <c r="J3381" i="6"/>
  <c r="J3382" i="6"/>
  <c r="J3383" i="6"/>
  <c r="J3384" i="6"/>
  <c r="J3385" i="6"/>
  <c r="J3386" i="6"/>
  <c r="J3387" i="6"/>
  <c r="J3388" i="6"/>
  <c r="J3389" i="6"/>
  <c r="J3390" i="6"/>
  <c r="J3391" i="6"/>
  <c r="J3392" i="6"/>
  <c r="J3393" i="6"/>
  <c r="J3394" i="6"/>
  <c r="J3395" i="6"/>
  <c r="J3396" i="6"/>
  <c r="J3397" i="6"/>
  <c r="J3398" i="6"/>
  <c r="J3399" i="6"/>
  <c r="J3400" i="6"/>
  <c r="J3401" i="6"/>
  <c r="J3402" i="6"/>
  <c r="J3403" i="6"/>
  <c r="J3404" i="6"/>
  <c r="J3405" i="6"/>
  <c r="J3406" i="6"/>
  <c r="J3407" i="6"/>
  <c r="J3408" i="6"/>
  <c r="J3409" i="6"/>
  <c r="J3410" i="6"/>
  <c r="J3411" i="6"/>
  <c r="J3412" i="6"/>
  <c r="J3413" i="6"/>
  <c r="J3414" i="6"/>
  <c r="J3415" i="6"/>
  <c r="J3416" i="6"/>
  <c r="J3417" i="6"/>
  <c r="J3418" i="6"/>
  <c r="J3419" i="6"/>
  <c r="J3420" i="6"/>
  <c r="J3421" i="6"/>
  <c r="J3422" i="6"/>
  <c r="J3423" i="6"/>
  <c r="J3424" i="6"/>
  <c r="J3425" i="6"/>
  <c r="J3426" i="6"/>
  <c r="J3427" i="6"/>
  <c r="J3428" i="6"/>
  <c r="J3429" i="6"/>
  <c r="J3430" i="6"/>
  <c r="J3431" i="6"/>
  <c r="J3432" i="6"/>
  <c r="J3433" i="6"/>
  <c r="J3434" i="6"/>
  <c r="J3435" i="6"/>
  <c r="J3436" i="6"/>
  <c r="J3437" i="6"/>
  <c r="J3438" i="6"/>
  <c r="J3439" i="6"/>
  <c r="J3440" i="6"/>
  <c r="J3441" i="6"/>
  <c r="J3442" i="6"/>
  <c r="J3443" i="6"/>
  <c r="J3444" i="6"/>
  <c r="J3445" i="6"/>
  <c r="J3446" i="6"/>
  <c r="J3447" i="6"/>
  <c r="J3448" i="6"/>
  <c r="J3449" i="6"/>
  <c r="J3450" i="6"/>
  <c r="J3451" i="6"/>
  <c r="J3452" i="6"/>
  <c r="J3453" i="6"/>
  <c r="J3454" i="6"/>
  <c r="J3455" i="6"/>
  <c r="J3456" i="6"/>
  <c r="J3457" i="6"/>
  <c r="J3458" i="6"/>
  <c r="J3459" i="6"/>
  <c r="J3460" i="6"/>
  <c r="J3461" i="6"/>
  <c r="J3462" i="6"/>
  <c r="J3463" i="6"/>
  <c r="J3464" i="6"/>
  <c r="J3465" i="6"/>
  <c r="J3466" i="6"/>
  <c r="J3467" i="6"/>
  <c r="J3468" i="6"/>
  <c r="J3469" i="6"/>
  <c r="J3470" i="6"/>
  <c r="J3471" i="6"/>
  <c r="J3472" i="6"/>
  <c r="J3473" i="6"/>
  <c r="J3474" i="6"/>
  <c r="J3475" i="6"/>
  <c r="J3476" i="6"/>
  <c r="J3477" i="6"/>
  <c r="J3478" i="6"/>
  <c r="J3479" i="6"/>
  <c r="J3480" i="6"/>
  <c r="J3481" i="6"/>
  <c r="J3482" i="6"/>
  <c r="J3483" i="6"/>
  <c r="J3484" i="6"/>
  <c r="J3485" i="6"/>
  <c r="J3486" i="6"/>
  <c r="J3487" i="6"/>
  <c r="J3488" i="6"/>
  <c r="J3489" i="6"/>
  <c r="J3490" i="6"/>
  <c r="J3491" i="6"/>
  <c r="J3492" i="6"/>
  <c r="J3493" i="6"/>
  <c r="J3494" i="6"/>
  <c r="J3495" i="6"/>
  <c r="J3496" i="6"/>
  <c r="J3497" i="6"/>
  <c r="J3498" i="6"/>
  <c r="J3499" i="6"/>
  <c r="J3500" i="6"/>
  <c r="J3501" i="6"/>
  <c r="J3502" i="6"/>
  <c r="J3503" i="6"/>
  <c r="J3504" i="6"/>
  <c r="J3505" i="6"/>
  <c r="J3506" i="6"/>
  <c r="J3507" i="6"/>
  <c r="J3508" i="6"/>
  <c r="J3509" i="6"/>
  <c r="J3510" i="6"/>
  <c r="J3511" i="6"/>
  <c r="J3512" i="6"/>
  <c r="J3513" i="6"/>
  <c r="J3514" i="6"/>
  <c r="J3515" i="6"/>
  <c r="J3516" i="6"/>
  <c r="J3517" i="6"/>
  <c r="J3518" i="6"/>
  <c r="J3519" i="6"/>
  <c r="J3520" i="6"/>
  <c r="J3521" i="6"/>
  <c r="J3522" i="6"/>
  <c r="J3523" i="6"/>
  <c r="J3524" i="6"/>
  <c r="J3525" i="6"/>
  <c r="J3526" i="6"/>
  <c r="J3527" i="6"/>
  <c r="J3528" i="6"/>
  <c r="J3529" i="6"/>
  <c r="J3530" i="6"/>
  <c r="J3531" i="6"/>
  <c r="J3532" i="6"/>
  <c r="J3533" i="6"/>
  <c r="J3534" i="6"/>
  <c r="J3535" i="6"/>
  <c r="J3536" i="6"/>
  <c r="J3537" i="6"/>
  <c r="J3538" i="6"/>
  <c r="J3539" i="6"/>
  <c r="J3540" i="6"/>
  <c r="J3541" i="6"/>
  <c r="J3542" i="6"/>
  <c r="J3543" i="6"/>
  <c r="J3544" i="6"/>
  <c r="J3545" i="6"/>
  <c r="J3546" i="6"/>
  <c r="J3547" i="6"/>
  <c r="J3548" i="6"/>
  <c r="J3549" i="6"/>
  <c r="J3550" i="6"/>
  <c r="J3551" i="6"/>
  <c r="J3552" i="6"/>
  <c r="J3553" i="6"/>
  <c r="J3554" i="6"/>
  <c r="J3555" i="6"/>
  <c r="J3556" i="6"/>
  <c r="J3557" i="6"/>
  <c r="J3558" i="6"/>
  <c r="J3559" i="6"/>
  <c r="J3560" i="6"/>
  <c r="J3561" i="6"/>
  <c r="J3562" i="6"/>
  <c r="J3563" i="6"/>
  <c r="J3564" i="6"/>
  <c r="J3565" i="6"/>
  <c r="J3566" i="6"/>
  <c r="J3567" i="6"/>
  <c r="J3568" i="6"/>
  <c r="J3569" i="6"/>
  <c r="J3570" i="6"/>
  <c r="J3571" i="6"/>
  <c r="J3572" i="6"/>
  <c r="J3573" i="6"/>
  <c r="J3574" i="6"/>
  <c r="J3575" i="6"/>
  <c r="J3576" i="6"/>
  <c r="J3577" i="6"/>
  <c r="J3578" i="6"/>
  <c r="J3579" i="6"/>
  <c r="J3580" i="6"/>
  <c r="J3581" i="6"/>
  <c r="J3582" i="6"/>
  <c r="J3583" i="6"/>
  <c r="J3584" i="6"/>
  <c r="J3585" i="6"/>
  <c r="J3586" i="6"/>
  <c r="J3587" i="6"/>
  <c r="J3588" i="6"/>
  <c r="J3589" i="6"/>
  <c r="J3590" i="6"/>
  <c r="J3591" i="6"/>
  <c r="J3592" i="6"/>
  <c r="J3593" i="6"/>
  <c r="J3594" i="6"/>
  <c r="J3595" i="6"/>
  <c r="J3596" i="6"/>
  <c r="J3597" i="6"/>
  <c r="J3598" i="6"/>
  <c r="J3599" i="6"/>
  <c r="J3600" i="6"/>
  <c r="J3601" i="6"/>
  <c r="J3602" i="6"/>
  <c r="J3603" i="6"/>
  <c r="J3604" i="6"/>
  <c r="J3605" i="6"/>
  <c r="J3606" i="6"/>
  <c r="J3607" i="6"/>
  <c r="J3608" i="6"/>
  <c r="J3609" i="6"/>
  <c r="J3610" i="6"/>
  <c r="J3611" i="6"/>
  <c r="J3612" i="6"/>
  <c r="J3613" i="6"/>
  <c r="J3614" i="6"/>
  <c r="J3615" i="6"/>
  <c r="J3616" i="6"/>
  <c r="J3617" i="6"/>
  <c r="J3618" i="6"/>
  <c r="J3619" i="6"/>
  <c r="J3620" i="6"/>
  <c r="J3621" i="6"/>
  <c r="J3622" i="6"/>
  <c r="J3623" i="6"/>
  <c r="J3624" i="6"/>
  <c r="J3625" i="6"/>
  <c r="J3626" i="6"/>
  <c r="J3627" i="6"/>
  <c r="J3628" i="6"/>
  <c r="J3629" i="6"/>
  <c r="J3630" i="6"/>
  <c r="J3631" i="6"/>
  <c r="J3632" i="6"/>
  <c r="J3633" i="6"/>
  <c r="J3634" i="6"/>
  <c r="J3635" i="6"/>
  <c r="J3636" i="6"/>
  <c r="J3637" i="6"/>
  <c r="J3638" i="6"/>
  <c r="J3639" i="6"/>
  <c r="J3640" i="6"/>
  <c r="J3641" i="6"/>
  <c r="J3642" i="6"/>
  <c r="J3643" i="6"/>
  <c r="J3644" i="6"/>
  <c r="J3645" i="6"/>
  <c r="J3646" i="6"/>
  <c r="J3647" i="6"/>
  <c r="J3648" i="6"/>
  <c r="J3649" i="6"/>
  <c r="J3650" i="6"/>
  <c r="J3651" i="6"/>
  <c r="J3652" i="6"/>
  <c r="J3653" i="6"/>
  <c r="J3654" i="6"/>
  <c r="J3655" i="6"/>
  <c r="J3656" i="6"/>
  <c r="J3657" i="6"/>
  <c r="J3658" i="6"/>
  <c r="J3659" i="6"/>
  <c r="J3660" i="6"/>
  <c r="J3661" i="6"/>
  <c r="J3662" i="6"/>
  <c r="J3663" i="6"/>
  <c r="J3664" i="6"/>
  <c r="J3665" i="6"/>
  <c r="J3666" i="6"/>
  <c r="J3667" i="6"/>
  <c r="J3668" i="6"/>
  <c r="J3669" i="6"/>
  <c r="J3670" i="6"/>
  <c r="J3671" i="6"/>
  <c r="J3672" i="6"/>
  <c r="J3673" i="6"/>
  <c r="J3674" i="6"/>
  <c r="J3675" i="6"/>
  <c r="J3676" i="6"/>
  <c r="J3677" i="6"/>
  <c r="J3678" i="6"/>
  <c r="J3679" i="6"/>
  <c r="J3680" i="6"/>
  <c r="J3681" i="6"/>
  <c r="J3682" i="6"/>
  <c r="J3683" i="6"/>
  <c r="J3684" i="6"/>
  <c r="J3685" i="6"/>
  <c r="J3686" i="6"/>
  <c r="J3687" i="6"/>
  <c r="J3688" i="6"/>
  <c r="J3689" i="6"/>
  <c r="J3690" i="6"/>
  <c r="J3691" i="6"/>
  <c r="J3692" i="6"/>
  <c r="J3693" i="6"/>
  <c r="J3694" i="6"/>
  <c r="J3695" i="6"/>
  <c r="J3696" i="6"/>
  <c r="J3697" i="6"/>
  <c r="J3698" i="6"/>
  <c r="J3699" i="6"/>
  <c r="J3700" i="6"/>
  <c r="J3701" i="6"/>
  <c r="J3702" i="6"/>
  <c r="J3703" i="6"/>
  <c r="J3704" i="6"/>
  <c r="J3705" i="6"/>
  <c r="J3706" i="6"/>
  <c r="J3707" i="6"/>
  <c r="J3708" i="6"/>
  <c r="J3709" i="6"/>
  <c r="J3710" i="6"/>
  <c r="J3711" i="6"/>
  <c r="J3712" i="6"/>
  <c r="J3713" i="6"/>
  <c r="J3714" i="6"/>
  <c r="J3715" i="6"/>
  <c r="J3716" i="6"/>
  <c r="J3717" i="6"/>
  <c r="J3718" i="6"/>
  <c r="J3719" i="6"/>
  <c r="J3720" i="6"/>
  <c r="J3721" i="6"/>
  <c r="J3722" i="6"/>
  <c r="J3723" i="6"/>
  <c r="J3724" i="6"/>
  <c r="J3725" i="6"/>
  <c r="J3726" i="6"/>
  <c r="J3727" i="6"/>
  <c r="J3728" i="6"/>
  <c r="J3729" i="6"/>
  <c r="J3730" i="6"/>
  <c r="J3731" i="6"/>
  <c r="J3732" i="6"/>
  <c r="J3733" i="6"/>
  <c r="J3734" i="6"/>
  <c r="J3735" i="6"/>
  <c r="J3736" i="6"/>
  <c r="J3737" i="6"/>
  <c r="J3738" i="6"/>
  <c r="J3739" i="6"/>
  <c r="J3740" i="6"/>
  <c r="J3741" i="6"/>
  <c r="J3742" i="6"/>
  <c r="J3743" i="6"/>
  <c r="J3744" i="6"/>
  <c r="J3745" i="6"/>
  <c r="J3746" i="6"/>
  <c r="J3747" i="6"/>
  <c r="J3748" i="6"/>
  <c r="J3749" i="6"/>
  <c r="J3750" i="6"/>
  <c r="J3751" i="6"/>
  <c r="J3752" i="6"/>
  <c r="J3753" i="6"/>
  <c r="J3754" i="6"/>
  <c r="J3755" i="6"/>
  <c r="J3756" i="6"/>
  <c r="J3757" i="6"/>
  <c r="J3758" i="6"/>
  <c r="J3759" i="6"/>
  <c r="J3760" i="6"/>
  <c r="J3761" i="6"/>
  <c r="J3762" i="6"/>
  <c r="J3763" i="6"/>
  <c r="J3764" i="6"/>
  <c r="J3765" i="6"/>
  <c r="J3766" i="6"/>
  <c r="J3767" i="6"/>
  <c r="J3768" i="6"/>
  <c r="J3769" i="6"/>
  <c r="J3770" i="6"/>
  <c r="J3771" i="6"/>
  <c r="J3772" i="6"/>
  <c r="J3773" i="6"/>
  <c r="J3774" i="6"/>
  <c r="J3775" i="6"/>
  <c r="J3776" i="6"/>
  <c r="J3777" i="6"/>
  <c r="J3778" i="6"/>
  <c r="J3779" i="6"/>
  <c r="J3780" i="6"/>
  <c r="J3781" i="6"/>
  <c r="J3782" i="6"/>
  <c r="J3783" i="6"/>
  <c r="J3784" i="6"/>
  <c r="J3785" i="6"/>
  <c r="J3786" i="6"/>
  <c r="J3787" i="6"/>
  <c r="J3788" i="6"/>
  <c r="J3789" i="6"/>
  <c r="J3790" i="6"/>
  <c r="J3791" i="6"/>
  <c r="J3792" i="6"/>
  <c r="J3793" i="6"/>
  <c r="J3794" i="6"/>
  <c r="J3795" i="6"/>
  <c r="J3796" i="6"/>
  <c r="J3797" i="6"/>
  <c r="J3798" i="6"/>
  <c r="J3799" i="6"/>
  <c r="J3800" i="6"/>
  <c r="J3801" i="6"/>
  <c r="J3802" i="6"/>
  <c r="J3803" i="6"/>
  <c r="J3804" i="6"/>
  <c r="J3805" i="6"/>
  <c r="J3806" i="6"/>
  <c r="J3807" i="6"/>
  <c r="J3808" i="6"/>
  <c r="J3809" i="6"/>
  <c r="J3810" i="6"/>
  <c r="J3811" i="6"/>
  <c r="J3812" i="6"/>
  <c r="J3813" i="6"/>
  <c r="J3814" i="6"/>
  <c r="J3815" i="6"/>
  <c r="J3816" i="6"/>
  <c r="J3817" i="6"/>
  <c r="J3818" i="6"/>
  <c r="J3819" i="6"/>
  <c r="J3820" i="6"/>
  <c r="J3821" i="6"/>
  <c r="J3822" i="6"/>
  <c r="J3823" i="6"/>
  <c r="J3824" i="6"/>
  <c r="J3825" i="6"/>
  <c r="J3826" i="6"/>
  <c r="J3827" i="6"/>
  <c r="J3828" i="6"/>
  <c r="J3829" i="6"/>
  <c r="J3830" i="6"/>
  <c r="J3831" i="6"/>
  <c r="J3832" i="6"/>
  <c r="J3833" i="6"/>
  <c r="J3834" i="6"/>
  <c r="J3835" i="6"/>
  <c r="J3836" i="6"/>
  <c r="J3837" i="6"/>
  <c r="J3838" i="6"/>
  <c r="J3839" i="6"/>
  <c r="J3840" i="6"/>
  <c r="J3841" i="6"/>
  <c r="J3842" i="6"/>
  <c r="J3843" i="6"/>
  <c r="J3844" i="6"/>
  <c r="J3845" i="6"/>
  <c r="J3846" i="6"/>
  <c r="J3847" i="6"/>
  <c r="J3848" i="6"/>
  <c r="J3849" i="6"/>
  <c r="J3850" i="6"/>
  <c r="J3851" i="6"/>
  <c r="J3852" i="6"/>
  <c r="J3853" i="6"/>
  <c r="J3854" i="6"/>
  <c r="J3855" i="6"/>
  <c r="J3856" i="6"/>
  <c r="J3857" i="6"/>
  <c r="J3858" i="6"/>
  <c r="J3859" i="6"/>
  <c r="J3860" i="6"/>
  <c r="J3861" i="6"/>
  <c r="J3862" i="6"/>
  <c r="J3863" i="6"/>
  <c r="J3864" i="6"/>
  <c r="J3865" i="6"/>
  <c r="J3866" i="6"/>
  <c r="J3867" i="6"/>
  <c r="J3868" i="6"/>
  <c r="J3869" i="6"/>
  <c r="J3870" i="6"/>
  <c r="J3871" i="6"/>
  <c r="J3872" i="6"/>
  <c r="J3873" i="6"/>
  <c r="J3874" i="6"/>
  <c r="J3875" i="6"/>
  <c r="J3876" i="6"/>
  <c r="J3877" i="6"/>
  <c r="J3878" i="6"/>
  <c r="J3879" i="6"/>
  <c r="J3880" i="6"/>
  <c r="J3881" i="6"/>
  <c r="J3882" i="6"/>
  <c r="J3883" i="6"/>
  <c r="J3884" i="6"/>
  <c r="J3885" i="6"/>
  <c r="J3886" i="6"/>
  <c r="J3887" i="6"/>
  <c r="J3888" i="6"/>
  <c r="J3889" i="6"/>
  <c r="J3890" i="6"/>
  <c r="J3891" i="6"/>
  <c r="J3892" i="6"/>
  <c r="J3893" i="6"/>
  <c r="J3894" i="6"/>
  <c r="J3895" i="6"/>
  <c r="J3896" i="6"/>
  <c r="J3897" i="6"/>
  <c r="J3898" i="6"/>
  <c r="J3899" i="6"/>
  <c r="J3900" i="6"/>
  <c r="J3901" i="6"/>
  <c r="J3902" i="6"/>
  <c r="J3903" i="6"/>
  <c r="J3904" i="6"/>
  <c r="J3905" i="6"/>
  <c r="J3906" i="6"/>
  <c r="J3907" i="6"/>
  <c r="J3908" i="6"/>
  <c r="J3909" i="6"/>
  <c r="J3910" i="6"/>
  <c r="J3911" i="6"/>
  <c r="J3912" i="6"/>
  <c r="J3913" i="6"/>
  <c r="J3914" i="6"/>
  <c r="J3915" i="6"/>
  <c r="J3916" i="6"/>
  <c r="J3917" i="6"/>
  <c r="J3918" i="6"/>
  <c r="J3919" i="6"/>
  <c r="J3920" i="6"/>
  <c r="J3921" i="6"/>
  <c r="J3922" i="6"/>
  <c r="J3923" i="6"/>
  <c r="J3924" i="6"/>
  <c r="J3925" i="6"/>
  <c r="J3926" i="6"/>
  <c r="J3927" i="6"/>
  <c r="J3928" i="6"/>
  <c r="J3929" i="6"/>
  <c r="J3930" i="6"/>
  <c r="J3931" i="6"/>
  <c r="J3932" i="6"/>
  <c r="J3933" i="6"/>
  <c r="J3934" i="6"/>
  <c r="J3935" i="6"/>
  <c r="J3936" i="6"/>
  <c r="J3937" i="6"/>
  <c r="J3938" i="6"/>
  <c r="J3939" i="6"/>
  <c r="J3940" i="6"/>
  <c r="J3941" i="6"/>
  <c r="J3942" i="6"/>
  <c r="J3943" i="6"/>
  <c r="J3944" i="6"/>
  <c r="J3945" i="6"/>
  <c r="J3946" i="6"/>
  <c r="J3947" i="6"/>
  <c r="J3948" i="6"/>
  <c r="J3949" i="6"/>
  <c r="J3950" i="6"/>
  <c r="J3951" i="6"/>
  <c r="J3952" i="6"/>
  <c r="J3953" i="6"/>
  <c r="J3954" i="6"/>
  <c r="J3955" i="6"/>
  <c r="J3956" i="6"/>
  <c r="J3957" i="6"/>
  <c r="J3958" i="6"/>
  <c r="J3959" i="6"/>
  <c r="J3960" i="6"/>
  <c r="J3961" i="6"/>
  <c r="J3962" i="6"/>
  <c r="J3963" i="6"/>
  <c r="J3964" i="6"/>
  <c r="J3965" i="6"/>
  <c r="J3966" i="6"/>
  <c r="J3967" i="6"/>
  <c r="J3968" i="6"/>
  <c r="J3969" i="6"/>
  <c r="J3970" i="6"/>
  <c r="J3971" i="6"/>
  <c r="J3972" i="6"/>
  <c r="J3973" i="6"/>
  <c r="J3974" i="6"/>
  <c r="J3975" i="6"/>
  <c r="J3976" i="6"/>
  <c r="J3977" i="6"/>
  <c r="J3978" i="6"/>
  <c r="J3979" i="6"/>
  <c r="J3980" i="6"/>
  <c r="J3981" i="6"/>
  <c r="J3982" i="6"/>
  <c r="J3983" i="6"/>
  <c r="J3984" i="6"/>
  <c r="J3985" i="6"/>
  <c r="J3986" i="6"/>
  <c r="J3987" i="6"/>
  <c r="J3988" i="6"/>
  <c r="J3989" i="6"/>
  <c r="J3990" i="6"/>
  <c r="J3991" i="6"/>
  <c r="J3992" i="6"/>
  <c r="J3993" i="6"/>
  <c r="J3994" i="6"/>
  <c r="J3995" i="6"/>
  <c r="J3996" i="6"/>
  <c r="J3997" i="6"/>
  <c r="J3998" i="6"/>
  <c r="J3999" i="6"/>
  <c r="J4000" i="6"/>
  <c r="J4001" i="6"/>
  <c r="J4002" i="6"/>
  <c r="J4003" i="6"/>
  <c r="J4004" i="6"/>
  <c r="J4005" i="6"/>
  <c r="J4006" i="6"/>
  <c r="J4007" i="6"/>
  <c r="J4008" i="6"/>
  <c r="J4009" i="6"/>
  <c r="J4010" i="6"/>
  <c r="J4011" i="6"/>
  <c r="J4012" i="6"/>
  <c r="J4013" i="6"/>
  <c r="J4014" i="6"/>
  <c r="J4015" i="6"/>
  <c r="J4016" i="6"/>
  <c r="J4017" i="6"/>
  <c r="J4018" i="6"/>
  <c r="J4019" i="6"/>
  <c r="J4020" i="6"/>
  <c r="J4021" i="6"/>
  <c r="J4022" i="6"/>
  <c r="J4023" i="6"/>
  <c r="J4024" i="6"/>
  <c r="J4025" i="6"/>
  <c r="J4026" i="6"/>
  <c r="J4027" i="6"/>
  <c r="J4028" i="6"/>
  <c r="J4029" i="6"/>
  <c r="J4030" i="6"/>
  <c r="J4031" i="6"/>
  <c r="J4032" i="6"/>
  <c r="J4033" i="6"/>
  <c r="J4034" i="6"/>
  <c r="J4035" i="6"/>
  <c r="J4036" i="6"/>
  <c r="J4037" i="6"/>
  <c r="J4038" i="6"/>
  <c r="J4039" i="6"/>
  <c r="J4040" i="6"/>
  <c r="J4041" i="6"/>
  <c r="J4042" i="6"/>
  <c r="J4043" i="6"/>
  <c r="J4044" i="6"/>
  <c r="J4045" i="6"/>
  <c r="J4046" i="6"/>
  <c r="J4047" i="6"/>
  <c r="J4048" i="6"/>
  <c r="J4049" i="6"/>
  <c r="J4050" i="6"/>
  <c r="J4051" i="6"/>
  <c r="J4052" i="6"/>
  <c r="J4053" i="6"/>
  <c r="J4054" i="6"/>
  <c r="J4055" i="6"/>
  <c r="J4056" i="6"/>
  <c r="J4057" i="6"/>
  <c r="J4058" i="6"/>
  <c r="J4059" i="6"/>
  <c r="J4060" i="6"/>
  <c r="J4061" i="6"/>
  <c r="J4062" i="6"/>
  <c r="J4063" i="6"/>
  <c r="J4064" i="6"/>
  <c r="J4065" i="6"/>
  <c r="J4066" i="6"/>
  <c r="J4067" i="6"/>
  <c r="J4068" i="6"/>
  <c r="J4069" i="6"/>
  <c r="J4070" i="6"/>
  <c r="J4071" i="6"/>
  <c r="J4072" i="6"/>
  <c r="J4073" i="6"/>
  <c r="J4074" i="6"/>
  <c r="J4075" i="6"/>
  <c r="J4076" i="6"/>
  <c r="J4077" i="6"/>
  <c r="J4078" i="6"/>
  <c r="J4079" i="6"/>
  <c r="J4080" i="6"/>
  <c r="J4081" i="6"/>
  <c r="J4082" i="6"/>
  <c r="J4083" i="6"/>
  <c r="J4084" i="6"/>
  <c r="J4085" i="6"/>
  <c r="J4086" i="6"/>
  <c r="J4087" i="6"/>
  <c r="J4088" i="6"/>
  <c r="J4089" i="6"/>
  <c r="J4090" i="6"/>
  <c r="J4091" i="6"/>
  <c r="J4092" i="6"/>
  <c r="J4093" i="6"/>
  <c r="J4094" i="6"/>
  <c r="J4095" i="6"/>
  <c r="J4096" i="6"/>
  <c r="J4097" i="6"/>
  <c r="J4098" i="6"/>
  <c r="J4099" i="6"/>
  <c r="J4100" i="6"/>
  <c r="J4101" i="6"/>
  <c r="J4102" i="6"/>
  <c r="J4103" i="6"/>
  <c r="J4104" i="6"/>
  <c r="J4105" i="6"/>
  <c r="J4106" i="6"/>
  <c r="J4107" i="6"/>
  <c r="J4108" i="6"/>
  <c r="J4109" i="6"/>
  <c r="J4110" i="6"/>
  <c r="J4111" i="6"/>
  <c r="J4112" i="6"/>
  <c r="J4113" i="6"/>
  <c r="J4114" i="6"/>
  <c r="J4115" i="6"/>
  <c r="J4116" i="6"/>
  <c r="J4117" i="6"/>
  <c r="J4118" i="6"/>
  <c r="J4119" i="6"/>
  <c r="J4120" i="6"/>
  <c r="J4121" i="6"/>
  <c r="J4122" i="6"/>
  <c r="J4123" i="6"/>
  <c r="J4124" i="6"/>
  <c r="J4125" i="6"/>
  <c r="J4126" i="6"/>
  <c r="J4127" i="6"/>
  <c r="J4128" i="6"/>
  <c r="J4129" i="6"/>
  <c r="J4130" i="6"/>
  <c r="J4131" i="6"/>
  <c r="J4132" i="6"/>
  <c r="J4133" i="6"/>
  <c r="J4134" i="6"/>
  <c r="J4135" i="6"/>
  <c r="J4136" i="6"/>
  <c r="J4137" i="6"/>
  <c r="J4138" i="6"/>
  <c r="J4139" i="6"/>
  <c r="J4140" i="6"/>
  <c r="J4141" i="6"/>
  <c r="J4142" i="6"/>
  <c r="J4143" i="6"/>
  <c r="J4144" i="6"/>
  <c r="J4145" i="6"/>
  <c r="J4146" i="6"/>
  <c r="J4147" i="6"/>
  <c r="J4148" i="6"/>
  <c r="J4149" i="6"/>
  <c r="J4150" i="6"/>
  <c r="J4151" i="6"/>
  <c r="J4152" i="6"/>
  <c r="J4153" i="6"/>
  <c r="J4154" i="6"/>
  <c r="J4155" i="6"/>
  <c r="J4156" i="6"/>
  <c r="J4157" i="6"/>
  <c r="J4158" i="6"/>
  <c r="J4159" i="6"/>
  <c r="J4160" i="6"/>
  <c r="J4161" i="6"/>
  <c r="J4162" i="6"/>
  <c r="J4163" i="6"/>
  <c r="J4164" i="6"/>
  <c r="J4165" i="6"/>
  <c r="J4166" i="6"/>
  <c r="J4167" i="6"/>
  <c r="J4168" i="6"/>
  <c r="J4169" i="6"/>
  <c r="J4170" i="6"/>
  <c r="J4171" i="6"/>
  <c r="J4172" i="6"/>
  <c r="J4173" i="6"/>
  <c r="J4174" i="6"/>
  <c r="J4175" i="6"/>
  <c r="J4176" i="6"/>
  <c r="J4177" i="6"/>
  <c r="J4178" i="6"/>
  <c r="J4179" i="6"/>
  <c r="J4180" i="6"/>
  <c r="J4181" i="6"/>
  <c r="J4182" i="6"/>
  <c r="J4183" i="6"/>
  <c r="J4184" i="6"/>
  <c r="J4185" i="6"/>
  <c r="J4186" i="6"/>
  <c r="J4187" i="6"/>
  <c r="J4188" i="6"/>
  <c r="J4189" i="6"/>
  <c r="J4190" i="6"/>
  <c r="J4191" i="6"/>
  <c r="J4192" i="6"/>
  <c r="J4193" i="6"/>
  <c r="J4194" i="6"/>
  <c r="J4195" i="6"/>
  <c r="J4196" i="6"/>
  <c r="J4197" i="6"/>
  <c r="J4198" i="6"/>
  <c r="J4199" i="6"/>
  <c r="J4200" i="6"/>
  <c r="J4201" i="6"/>
  <c r="J4202" i="6"/>
  <c r="J4203" i="6"/>
  <c r="J4204" i="6"/>
  <c r="J4205" i="6"/>
  <c r="J4206" i="6"/>
  <c r="J4207" i="6"/>
  <c r="J4208" i="6"/>
  <c r="J4209" i="6"/>
  <c r="J4210" i="6"/>
  <c r="J4211" i="6"/>
  <c r="J4212" i="6"/>
  <c r="J4213" i="6"/>
  <c r="J4214" i="6"/>
  <c r="J4215" i="6"/>
  <c r="J4216" i="6"/>
  <c r="J4217" i="6"/>
  <c r="J4218" i="6"/>
  <c r="J4219" i="6"/>
  <c r="J4220" i="6"/>
  <c r="J4221" i="6"/>
  <c r="J4222" i="6"/>
  <c r="J4223" i="6"/>
  <c r="J4224" i="6"/>
  <c r="J4225" i="6"/>
  <c r="J4226" i="6"/>
  <c r="J4227" i="6"/>
  <c r="J4228" i="6"/>
  <c r="J4229" i="6"/>
  <c r="J4230" i="6"/>
  <c r="J4231" i="6"/>
  <c r="J4232" i="6"/>
  <c r="J4233" i="6"/>
  <c r="J4234" i="6"/>
  <c r="J4235" i="6"/>
  <c r="J4236" i="6"/>
  <c r="J4237" i="6"/>
  <c r="J4238" i="6"/>
  <c r="J4239" i="6"/>
  <c r="J4240" i="6"/>
  <c r="J4241" i="6"/>
  <c r="J4242" i="6"/>
  <c r="J4243" i="6"/>
  <c r="J4244" i="6"/>
  <c r="J4245" i="6"/>
  <c r="J4246" i="6"/>
  <c r="J4247" i="6"/>
  <c r="J4248" i="6"/>
  <c r="J4249" i="6"/>
  <c r="J4250" i="6"/>
  <c r="J4251" i="6"/>
  <c r="J4252" i="6"/>
  <c r="J4253" i="6"/>
  <c r="J4254" i="6"/>
  <c r="J4255" i="6"/>
  <c r="J4256" i="6"/>
  <c r="J4257" i="6"/>
  <c r="J4258" i="6"/>
  <c r="J4259" i="6"/>
  <c r="J4260" i="6"/>
  <c r="J4261" i="6"/>
  <c r="J4262" i="6"/>
  <c r="J4263" i="6"/>
  <c r="J4264" i="6"/>
  <c r="J4265" i="6"/>
  <c r="J4266" i="6"/>
  <c r="J4267" i="6"/>
  <c r="J4268" i="6"/>
  <c r="J4269" i="6"/>
  <c r="J4270" i="6"/>
  <c r="J4271" i="6"/>
  <c r="I241" i="1"/>
  <c r="J241" i="1" s="1"/>
  <c r="I240" i="1"/>
  <c r="J240" i="1" s="1"/>
  <c r="I239" i="1"/>
  <c r="J239" i="1" s="1"/>
  <c r="I238" i="1"/>
  <c r="J238" i="1" s="1"/>
  <c r="I236" i="1"/>
  <c r="J236" i="1" s="1"/>
  <c r="I237" i="1"/>
  <c r="J237" i="1" s="1"/>
  <c r="I235" i="1"/>
  <c r="J235" i="1" s="1"/>
  <c r="I234" i="1"/>
  <c r="J234" i="1" s="1"/>
  <c r="I5" i="8"/>
  <c r="I4" i="8"/>
  <c r="I3" i="8"/>
  <c r="I2" i="8"/>
  <c r="J698" i="6"/>
  <c r="J697" i="6"/>
  <c r="J696" i="6"/>
  <c r="J695" i="6"/>
  <c r="J694" i="6"/>
  <c r="J693" i="6"/>
  <c r="J692" i="6"/>
  <c r="J691" i="6"/>
  <c r="J690" i="6"/>
  <c r="J689" i="6"/>
  <c r="J688" i="6"/>
  <c r="J687" i="6"/>
  <c r="J686" i="6"/>
  <c r="J685" i="6"/>
  <c r="J684" i="6"/>
  <c r="J683" i="6"/>
  <c r="J682" i="6"/>
  <c r="J681" i="6"/>
  <c r="J680" i="6"/>
  <c r="J679" i="6"/>
  <c r="J678" i="6"/>
  <c r="J677" i="6"/>
  <c r="J676" i="6"/>
  <c r="J675" i="6"/>
  <c r="J674" i="6"/>
  <c r="J673" i="6"/>
  <c r="J672" i="6"/>
  <c r="J671" i="6"/>
  <c r="J670" i="6"/>
  <c r="J669" i="6"/>
  <c r="J668" i="6"/>
  <c r="J667" i="6"/>
  <c r="J666" i="6"/>
  <c r="J665" i="6"/>
  <c r="J664" i="6"/>
  <c r="J663" i="6"/>
  <c r="J662" i="6"/>
  <c r="J661" i="6"/>
  <c r="J660" i="6"/>
  <c r="J659" i="6"/>
  <c r="J658" i="6"/>
  <c r="J657" i="6"/>
  <c r="J656" i="6"/>
  <c r="J655" i="6"/>
  <c r="J654" i="6"/>
  <c r="J653" i="6"/>
  <c r="J652" i="6"/>
  <c r="J651" i="6"/>
  <c r="J650" i="6"/>
  <c r="J649" i="6"/>
  <c r="J648" i="6"/>
  <c r="J647" i="6"/>
  <c r="J646" i="6"/>
  <c r="J645" i="6"/>
  <c r="J644" i="6"/>
  <c r="J643" i="6"/>
  <c r="J642" i="6"/>
  <c r="J641" i="6"/>
  <c r="J640" i="6"/>
  <c r="J639" i="6"/>
  <c r="J638" i="6"/>
  <c r="J637" i="6"/>
  <c r="J636" i="6"/>
  <c r="J635" i="6"/>
  <c r="J634" i="6"/>
  <c r="J633" i="6"/>
  <c r="J632" i="6"/>
  <c r="J631" i="6"/>
  <c r="J630" i="6"/>
  <c r="J629" i="6"/>
  <c r="J628" i="6"/>
  <c r="J627" i="6"/>
  <c r="J626" i="6"/>
  <c r="J625" i="6"/>
  <c r="J624" i="6"/>
  <c r="J623" i="6"/>
  <c r="J622" i="6"/>
  <c r="J621" i="6"/>
  <c r="J620" i="6"/>
  <c r="J619" i="6"/>
  <c r="J618" i="6"/>
  <c r="J617" i="6"/>
  <c r="J616" i="6"/>
  <c r="J615" i="6"/>
  <c r="J614" i="6"/>
  <c r="J613" i="6"/>
  <c r="J612" i="6"/>
  <c r="J611" i="6"/>
  <c r="J610" i="6"/>
  <c r="J609" i="6"/>
  <c r="J608" i="6"/>
  <c r="J607" i="6"/>
  <c r="J606" i="6"/>
  <c r="J605" i="6"/>
  <c r="J604" i="6"/>
  <c r="J603" i="6"/>
  <c r="J602" i="6"/>
  <c r="J601" i="6"/>
  <c r="J600" i="6"/>
  <c r="J599" i="6"/>
  <c r="J598" i="6"/>
  <c r="J597" i="6"/>
  <c r="J596" i="6"/>
  <c r="J595" i="6"/>
  <c r="J594" i="6"/>
  <c r="J593" i="6"/>
  <c r="J592" i="6"/>
  <c r="J591" i="6"/>
  <c r="J590" i="6"/>
  <c r="J589" i="6"/>
  <c r="J588" i="6"/>
  <c r="J587" i="6"/>
  <c r="J586" i="6"/>
  <c r="J585" i="6"/>
  <c r="J584" i="6"/>
  <c r="J583" i="6"/>
  <c r="J582" i="6"/>
  <c r="J581" i="6"/>
  <c r="J580" i="6"/>
  <c r="J579" i="6"/>
  <c r="J578" i="6"/>
  <c r="J577" i="6"/>
  <c r="J576" i="6"/>
  <c r="J575" i="6"/>
  <c r="J574" i="6"/>
  <c r="J573" i="6"/>
  <c r="J572" i="6"/>
  <c r="J571" i="6"/>
  <c r="J570" i="6"/>
  <c r="J569" i="6"/>
  <c r="J568" i="6"/>
  <c r="J567" i="6"/>
  <c r="J566" i="6"/>
  <c r="J565" i="6"/>
  <c r="J564" i="6"/>
  <c r="J563" i="6"/>
  <c r="J562" i="6"/>
  <c r="J561" i="6"/>
  <c r="J560" i="6"/>
  <c r="J559" i="6"/>
  <c r="J558" i="6"/>
  <c r="J557" i="6"/>
  <c r="J556" i="6"/>
  <c r="J555" i="6"/>
  <c r="J554" i="6"/>
  <c r="J553" i="6"/>
  <c r="J552" i="6"/>
  <c r="J551" i="6"/>
  <c r="J550" i="6"/>
  <c r="J549" i="6"/>
  <c r="J548" i="6"/>
  <c r="J547" i="6"/>
  <c r="J546" i="6"/>
  <c r="J545" i="6"/>
  <c r="J544" i="6"/>
  <c r="J543" i="6"/>
  <c r="J542" i="6"/>
  <c r="J541" i="6"/>
  <c r="J540" i="6"/>
  <c r="J539" i="6"/>
  <c r="J538" i="6"/>
  <c r="J537" i="6"/>
  <c r="J536" i="6"/>
  <c r="J535" i="6"/>
  <c r="J534" i="6"/>
  <c r="J533" i="6"/>
  <c r="J532" i="6"/>
  <c r="J531" i="6"/>
  <c r="J530" i="6"/>
  <c r="J529" i="6"/>
  <c r="J528" i="6"/>
  <c r="J527" i="6"/>
  <c r="J526" i="6"/>
  <c r="J525" i="6"/>
  <c r="J524" i="6"/>
  <c r="J523" i="6"/>
  <c r="J522" i="6"/>
  <c r="J521" i="6"/>
  <c r="J520" i="6"/>
  <c r="J519" i="6"/>
  <c r="J518" i="6"/>
  <c r="J517" i="6"/>
  <c r="J516" i="6"/>
  <c r="J515" i="6"/>
  <c r="J514" i="6"/>
  <c r="J513" i="6"/>
  <c r="J512" i="6"/>
  <c r="J511" i="6"/>
  <c r="J510" i="6"/>
  <c r="J509" i="6"/>
  <c r="J508" i="6"/>
  <c r="J507" i="6"/>
  <c r="J506" i="6"/>
  <c r="J505" i="6"/>
  <c r="J504" i="6"/>
  <c r="J503" i="6"/>
  <c r="J502" i="6"/>
  <c r="J501" i="6"/>
  <c r="J500" i="6"/>
  <c r="J499" i="6"/>
  <c r="J498" i="6"/>
  <c r="J497" i="6"/>
  <c r="J496" i="6"/>
  <c r="J495" i="6"/>
  <c r="J494" i="6"/>
  <c r="J493" i="6"/>
  <c r="J492" i="6"/>
  <c r="J491" i="6"/>
  <c r="J490" i="6"/>
  <c r="J489" i="6"/>
  <c r="J488" i="6"/>
  <c r="J487" i="6"/>
  <c r="J486" i="6"/>
  <c r="J485" i="6"/>
  <c r="J484" i="6"/>
  <c r="J483" i="6"/>
  <c r="J482" i="6"/>
  <c r="J481" i="6"/>
  <c r="J480" i="6"/>
  <c r="J479" i="6"/>
  <c r="J478" i="6"/>
  <c r="J477" i="6"/>
  <c r="J476" i="6"/>
  <c r="J475" i="6"/>
  <c r="J474" i="6"/>
  <c r="J473" i="6"/>
  <c r="J472" i="6"/>
  <c r="J471" i="6"/>
  <c r="J470" i="6"/>
  <c r="J469" i="6"/>
  <c r="J468" i="6"/>
  <c r="J467" i="6"/>
  <c r="J466" i="6"/>
  <c r="J465" i="6"/>
  <c r="J464" i="6"/>
  <c r="J463" i="6"/>
  <c r="J462" i="6"/>
  <c r="J461" i="6"/>
  <c r="J460" i="6"/>
  <c r="J459" i="6"/>
  <c r="J458" i="6"/>
  <c r="J457" i="6"/>
  <c r="J456" i="6"/>
  <c r="J455" i="6"/>
  <c r="J454" i="6"/>
  <c r="J453" i="6"/>
  <c r="J452" i="6"/>
  <c r="J451" i="6"/>
  <c r="J450" i="6"/>
  <c r="J449" i="6"/>
  <c r="J448" i="6"/>
  <c r="J447" i="6"/>
  <c r="J446" i="6"/>
  <c r="J445" i="6"/>
  <c r="J444" i="6"/>
  <c r="J443" i="6"/>
  <c r="J442" i="6"/>
  <c r="J441" i="6"/>
  <c r="J440" i="6"/>
  <c r="J439" i="6"/>
  <c r="J438" i="6"/>
  <c r="J437" i="6"/>
  <c r="J436" i="6"/>
  <c r="J435" i="6"/>
  <c r="J434" i="6"/>
  <c r="J433" i="6"/>
  <c r="J432" i="6"/>
  <c r="J431" i="6"/>
  <c r="J430" i="6"/>
  <c r="J429" i="6"/>
  <c r="J428" i="6"/>
  <c r="J427" i="6"/>
  <c r="J426" i="6"/>
  <c r="J425" i="6"/>
  <c r="J424" i="6"/>
  <c r="J423" i="6"/>
  <c r="J422" i="6"/>
  <c r="J421" i="6"/>
  <c r="J420" i="6"/>
  <c r="J419" i="6"/>
  <c r="J418" i="6"/>
  <c r="J417" i="6"/>
  <c r="J416" i="6"/>
  <c r="J415" i="6"/>
  <c r="J414" i="6"/>
  <c r="J413" i="6"/>
  <c r="J412" i="6"/>
  <c r="J411" i="6"/>
  <c r="J410" i="6"/>
  <c r="J409" i="6"/>
  <c r="J408" i="6"/>
  <c r="J407" i="6"/>
  <c r="J406" i="6"/>
  <c r="J405" i="6"/>
  <c r="J404" i="6"/>
  <c r="J403" i="6"/>
  <c r="J402" i="6"/>
  <c r="J401" i="6"/>
  <c r="J400" i="6"/>
  <c r="J399" i="6"/>
  <c r="J398" i="6"/>
  <c r="J397" i="6"/>
  <c r="J396" i="6"/>
  <c r="J395" i="6"/>
  <c r="J394" i="6"/>
  <c r="J393" i="6"/>
  <c r="J392" i="6"/>
  <c r="J391" i="6"/>
  <c r="J390" i="6"/>
  <c r="J389" i="6"/>
  <c r="J388" i="6"/>
  <c r="J387" i="6"/>
  <c r="J386" i="6"/>
  <c r="J385" i="6"/>
  <c r="J384" i="6"/>
  <c r="J383" i="6"/>
  <c r="J382" i="6"/>
  <c r="J381" i="6"/>
  <c r="J380" i="6"/>
  <c r="J379" i="6"/>
  <c r="J378" i="6"/>
  <c r="J377" i="6"/>
  <c r="J376" i="6"/>
  <c r="J375" i="6"/>
  <c r="J374" i="6"/>
  <c r="J373" i="6"/>
  <c r="J372" i="6"/>
  <c r="J371" i="6"/>
  <c r="J370" i="6"/>
  <c r="J369" i="6"/>
  <c r="J368" i="6"/>
  <c r="J367" i="6"/>
  <c r="J366" i="6"/>
  <c r="J365" i="6"/>
  <c r="J364" i="6"/>
  <c r="J363" i="6"/>
  <c r="J362" i="6"/>
  <c r="J361" i="6"/>
  <c r="J360" i="6"/>
  <c r="J359" i="6"/>
  <c r="J358" i="6"/>
  <c r="J357" i="6"/>
  <c r="J356" i="6"/>
  <c r="J355" i="6"/>
  <c r="J354" i="6"/>
  <c r="J353" i="6"/>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I233" i="1"/>
  <c r="J233" i="1" s="1"/>
  <c r="I232" i="1"/>
  <c r="J232" i="1" s="1"/>
  <c r="I231" i="1"/>
  <c r="J231" i="1" s="1"/>
  <c r="I230" i="1"/>
  <c r="J230" i="1" s="1"/>
  <c r="I229" i="1"/>
  <c r="J229" i="1" s="1"/>
  <c r="I228" i="1"/>
  <c r="J228" i="1" s="1"/>
  <c r="I225" i="1"/>
  <c r="J225" i="1" s="1"/>
  <c r="I226" i="1"/>
  <c r="J226" i="1" s="1"/>
  <c r="I227" i="1"/>
  <c r="J227" i="1" s="1"/>
  <c r="I224" i="1"/>
  <c r="J224" i="1" s="1"/>
  <c r="I222" i="1"/>
  <c r="J222" i="1" s="1"/>
  <c r="I221" i="1"/>
  <c r="J221" i="1" s="1"/>
  <c r="I223" i="1"/>
  <c r="J223" i="1" s="1"/>
  <c r="I220" i="1"/>
  <c r="J220" i="1" s="1"/>
  <c r="I219" i="1"/>
  <c r="J219" i="1" s="1"/>
  <c r="I218" i="1"/>
  <c r="J218" i="1" s="1"/>
  <c r="I217" i="1"/>
  <c r="J217" i="1" s="1"/>
  <c r="I216" i="1"/>
  <c r="J216" i="1" s="1"/>
  <c r="I215" i="1"/>
  <c r="J215" i="1" s="1"/>
  <c r="I214" i="1"/>
  <c r="J214" i="1" s="1"/>
  <c r="I213" i="1"/>
  <c r="J213" i="1" s="1"/>
  <c r="I212" i="1"/>
  <c r="J212" i="1" s="1"/>
  <c r="I211" i="1"/>
  <c r="J211" i="1" s="1"/>
  <c r="I210" i="1"/>
  <c r="J210" i="1" s="1"/>
  <c r="I209" i="1"/>
  <c r="J209" i="1" s="1"/>
  <c r="S208" i="1"/>
  <c r="AB208" i="1" s="1"/>
  <c r="I208" i="1"/>
  <c r="J208" i="1" s="1"/>
  <c r="I207" i="1"/>
  <c r="J207" i="1" s="1"/>
  <c r="I206" i="1"/>
  <c r="J206" i="1" s="1"/>
  <c r="S203" i="1"/>
  <c r="AB203" i="1" s="1"/>
  <c r="I203" i="1"/>
  <c r="J203" i="1" s="1"/>
  <c r="I202" i="1"/>
  <c r="J202" i="1" s="1"/>
  <c r="I201" i="1"/>
  <c r="J201" i="1" s="1"/>
  <c r="I200" i="1"/>
  <c r="J200" i="1" s="1"/>
  <c r="I199" i="1"/>
  <c r="J199" i="1" s="1"/>
  <c r="S199" i="1"/>
  <c r="AB199" i="1" s="1"/>
  <c r="I198" i="1"/>
  <c r="J198" i="1" s="1"/>
  <c r="S198" i="1"/>
  <c r="AB198" i="1" s="1"/>
  <c r="S197" i="1"/>
  <c r="AB197" i="1" s="1"/>
  <c r="I197" i="1"/>
  <c r="J197" i="1" s="1"/>
  <c r="I196" i="1"/>
  <c r="J196" i="1" s="1"/>
  <c r="S195" i="1"/>
  <c r="AB195" i="1" s="1"/>
  <c r="I195" i="1"/>
  <c r="J195" i="1" s="1"/>
  <c r="S194" i="1"/>
  <c r="AB194" i="1" s="1"/>
  <c r="S193" i="1"/>
  <c r="AB193" i="1" s="1"/>
  <c r="I194" i="1"/>
  <c r="J194" i="1" s="1"/>
  <c r="I193" i="1"/>
  <c r="J193" i="1" s="1"/>
  <c r="S192" i="1"/>
  <c r="AB192" i="1" s="1"/>
  <c r="I192" i="1"/>
  <c r="J192" i="1" s="1"/>
  <c r="S191" i="1"/>
  <c r="AB191" i="1" s="1"/>
  <c r="I191" i="1"/>
  <c r="J191" i="1" s="1"/>
  <c r="S190" i="1"/>
  <c r="AB190" i="1" s="1"/>
  <c r="S189" i="1"/>
  <c r="AB189" i="1" s="1"/>
  <c r="I190" i="1"/>
  <c r="J190" i="1" s="1"/>
  <c r="I189" i="1"/>
  <c r="J189" i="1" s="1"/>
  <c r="S188" i="1"/>
  <c r="AB188" i="1" s="1"/>
  <c r="I188" i="1"/>
  <c r="J188" i="1" s="1"/>
  <c r="S187" i="1"/>
  <c r="AB187" i="1" s="1"/>
  <c r="S186" i="1"/>
  <c r="AB186" i="1" s="1"/>
  <c r="I187" i="1"/>
  <c r="J187" i="1" s="1"/>
  <c r="I186" i="1"/>
  <c r="J186" i="1" s="1"/>
  <c r="S185" i="1"/>
  <c r="AB185" i="1" s="1"/>
  <c r="I185" i="1"/>
  <c r="J185" i="1" s="1"/>
  <c r="I184" i="1"/>
  <c r="J184" i="1" s="1"/>
  <c r="I183" i="1"/>
  <c r="J183" i="1" s="1"/>
  <c r="I182" i="1"/>
  <c r="J182" i="1" s="1"/>
  <c r="I181" i="1"/>
  <c r="J181" i="1" s="1"/>
  <c r="S179" i="1"/>
  <c r="AB179" i="1" s="1"/>
  <c r="S180" i="1"/>
  <c r="AB180" i="1" s="1"/>
  <c r="I180" i="1"/>
  <c r="J180" i="1" s="1"/>
  <c r="I179" i="1"/>
  <c r="J179" i="1" s="1"/>
  <c r="S178" i="1"/>
  <c r="AB178" i="1" s="1"/>
  <c r="S177" i="1"/>
  <c r="AB177" i="1" s="1"/>
  <c r="I178" i="1"/>
  <c r="J178" i="1" s="1"/>
  <c r="I177" i="1"/>
  <c r="J177" i="1" s="1"/>
  <c r="S176" i="1"/>
  <c r="AB176" i="1" s="1"/>
  <c r="S175" i="1"/>
  <c r="AB175" i="1" s="1"/>
  <c r="I176" i="1"/>
  <c r="J176" i="1" s="1"/>
  <c r="I175" i="1"/>
  <c r="J175" i="1" s="1"/>
  <c r="I174" i="1"/>
  <c r="J174" i="1" s="1"/>
  <c r="S173" i="1"/>
  <c r="AB173" i="1" s="1"/>
  <c r="I173" i="1"/>
  <c r="J173" i="1" s="1"/>
  <c r="S172" i="1"/>
  <c r="AB172" i="1" s="1"/>
  <c r="I172" i="1"/>
  <c r="J172" i="1" s="1"/>
  <c r="S171" i="1"/>
  <c r="AB171" i="1" s="1"/>
  <c r="I171" i="1"/>
  <c r="J171" i="1" s="1"/>
  <c r="I170" i="1"/>
  <c r="J170" i="1" s="1"/>
  <c r="S168" i="1"/>
  <c r="AB168" i="1" s="1"/>
  <c r="I168" i="1"/>
  <c r="J168" i="1" s="1"/>
  <c r="I167" i="1"/>
  <c r="J167" i="1" s="1"/>
  <c r="S166" i="1"/>
  <c r="AB166" i="1" s="1"/>
  <c r="I166" i="1"/>
  <c r="J166" i="1" s="1"/>
  <c r="S165" i="1"/>
  <c r="AB165" i="1" s="1"/>
  <c r="S164" i="1"/>
  <c r="AB164" i="1" s="1"/>
  <c r="I165" i="1"/>
  <c r="J165" i="1" s="1"/>
  <c r="I164" i="1"/>
  <c r="J164" i="1" s="1"/>
  <c r="S163" i="1"/>
  <c r="AB163" i="1" s="1"/>
  <c r="I163" i="1"/>
  <c r="J163" i="1" s="1"/>
  <c r="AC162" i="1"/>
  <c r="I162" i="1"/>
  <c r="J162" i="1" s="1"/>
  <c r="AC161" i="1"/>
  <c r="I161" i="1"/>
  <c r="J161" i="1" s="1"/>
  <c r="S160" i="1"/>
  <c r="AC160" i="1" s="1"/>
  <c r="I160" i="1"/>
  <c r="J160" i="1" s="1"/>
  <c r="AC159" i="1"/>
  <c r="I159" i="1"/>
  <c r="J159" i="1" s="1"/>
  <c r="AC158" i="1"/>
  <c r="I158" i="1"/>
  <c r="J158" i="1" s="1"/>
  <c r="S157" i="1"/>
  <c r="AC157" i="1" s="1"/>
  <c r="I157" i="1"/>
  <c r="J157" i="1" s="1"/>
  <c r="AC156" i="1"/>
  <c r="I156" i="1"/>
  <c r="J156" i="1" s="1"/>
  <c r="S155" i="1"/>
  <c r="AC155" i="1" s="1"/>
  <c r="I155" i="1"/>
  <c r="J155" i="1" s="1"/>
  <c r="AC154" i="1"/>
  <c r="I154" i="1"/>
  <c r="J154" i="1" s="1"/>
  <c r="S153" i="1"/>
  <c r="AC153" i="1" s="1"/>
  <c r="I153" i="1"/>
  <c r="J153" i="1" s="1"/>
  <c r="AC152" i="1"/>
  <c r="I152" i="1"/>
  <c r="J152" i="1" s="1"/>
  <c r="S151" i="1"/>
  <c r="AC151" i="1" s="1"/>
  <c r="I151" i="1"/>
  <c r="J151" i="1" s="1"/>
  <c r="AC150" i="1"/>
  <c r="I150" i="1"/>
  <c r="J150" i="1" s="1"/>
  <c r="AC149" i="1"/>
  <c r="I149" i="1"/>
  <c r="J149" i="1" s="1"/>
  <c r="S148" i="1"/>
  <c r="AC148" i="1" s="1"/>
  <c r="I148" i="1"/>
  <c r="J148" i="1" s="1"/>
  <c r="S147" i="1"/>
  <c r="AC147" i="1" s="1"/>
  <c r="S146" i="1"/>
  <c r="AC146" i="1" s="1"/>
  <c r="S145" i="1"/>
  <c r="AC145" i="1" s="1"/>
  <c r="I147" i="1"/>
  <c r="J147" i="1" s="1"/>
  <c r="I146" i="1"/>
  <c r="J146" i="1" s="1"/>
  <c r="I145" i="1"/>
  <c r="J145" i="1" s="1"/>
  <c r="S144" i="1"/>
  <c r="AC144" i="1" s="1"/>
  <c r="S143" i="1"/>
  <c r="AC143" i="1" s="1"/>
  <c r="S142" i="1"/>
  <c r="AC142" i="1" s="1"/>
  <c r="S141" i="1"/>
  <c r="AC141" i="1" s="1"/>
  <c r="I144" i="1"/>
  <c r="J144" i="1" s="1"/>
  <c r="S140" i="1"/>
  <c r="AC140" i="1" s="1"/>
  <c r="I143" i="1"/>
  <c r="J143" i="1" s="1"/>
  <c r="I142" i="1"/>
  <c r="J142" i="1" s="1"/>
  <c r="I141" i="1"/>
  <c r="J141" i="1" s="1"/>
  <c r="I140" i="1"/>
  <c r="J140" i="1" s="1"/>
  <c r="S139" i="1"/>
  <c r="AC139" i="1" s="1"/>
  <c r="S138" i="1"/>
  <c r="AC138" i="1" s="1"/>
  <c r="I138" i="1"/>
  <c r="J138" i="1" s="1"/>
  <c r="S137" i="1"/>
  <c r="AC137" i="1" s="1"/>
  <c r="I139" i="1"/>
  <c r="J139" i="1" s="1"/>
  <c r="I137" i="1"/>
  <c r="J137" i="1" s="1"/>
  <c r="S136" i="1"/>
  <c r="AC136" i="1" s="1"/>
  <c r="I136" i="1"/>
  <c r="J136" i="1" s="1"/>
  <c r="S135" i="1"/>
  <c r="AC135" i="1" s="1"/>
  <c r="I135" i="1"/>
  <c r="J135" i="1" s="1"/>
  <c r="S134" i="1"/>
  <c r="AC134" i="1" s="1"/>
  <c r="I134" i="1"/>
  <c r="J134" i="1" s="1"/>
  <c r="S133" i="1"/>
  <c r="AC133" i="1" s="1"/>
  <c r="I133" i="1"/>
  <c r="J133" i="1" s="1"/>
  <c r="S132" i="1"/>
  <c r="AC132" i="1" s="1"/>
  <c r="I132" i="1"/>
  <c r="J132" i="1" s="1"/>
  <c r="S131" i="1"/>
  <c r="AC131" i="1" s="1"/>
  <c r="S130" i="1"/>
  <c r="AC130" i="1" s="1"/>
  <c r="I131" i="1"/>
  <c r="J131" i="1" s="1"/>
  <c r="I130" i="1"/>
  <c r="J130" i="1" s="1"/>
  <c r="S129" i="1"/>
  <c r="AC129" i="1" s="1"/>
  <c r="I129" i="1"/>
  <c r="J129" i="1" s="1"/>
  <c r="S128" i="1"/>
  <c r="AC128" i="1" s="1"/>
  <c r="S127" i="1"/>
  <c r="AC127" i="1" s="1"/>
  <c r="I128" i="1"/>
  <c r="J128" i="1" s="1"/>
  <c r="I127" i="1"/>
  <c r="J127" i="1" s="1"/>
  <c r="S124" i="1"/>
  <c r="AC124" i="1" s="1"/>
  <c r="S125" i="1"/>
  <c r="AC125" i="1" s="1"/>
  <c r="S123" i="1"/>
  <c r="AC123" i="1" s="1"/>
  <c r="I125" i="1"/>
  <c r="J125" i="1" s="1"/>
  <c r="I124" i="1"/>
  <c r="J124" i="1" s="1"/>
  <c r="I123" i="1"/>
  <c r="J123" i="1" s="1"/>
  <c r="AC122" i="1"/>
  <c r="AC126" i="1"/>
  <c r="I122" i="1"/>
  <c r="J122" i="1" s="1"/>
  <c r="I126" i="1"/>
  <c r="J126" i="1" s="1"/>
  <c r="I121" i="1"/>
  <c r="J121" i="1" s="1"/>
  <c r="S121" i="1"/>
  <c r="AC121" i="1" s="1"/>
  <c r="S120" i="1"/>
  <c r="AC120" i="1" s="1"/>
  <c r="I120" i="1"/>
  <c r="J120" i="1" s="1"/>
  <c r="S119" i="1"/>
  <c r="AC119" i="1" s="1"/>
  <c r="I119" i="1"/>
  <c r="J119" i="1" s="1"/>
  <c r="S118" i="1"/>
  <c r="AC118" i="1" s="1"/>
  <c r="I118" i="1"/>
  <c r="J118" i="1" s="1"/>
  <c r="AC117" i="1"/>
  <c r="AC116" i="1"/>
  <c r="I117" i="1"/>
  <c r="J117" i="1" s="1"/>
  <c r="I116" i="1"/>
  <c r="J116" i="1" s="1"/>
  <c r="S115" i="1"/>
  <c r="AC115" i="1" s="1"/>
  <c r="I115" i="1"/>
  <c r="J115" i="1" s="1"/>
  <c r="S114" i="1"/>
  <c r="AC114" i="1" s="1"/>
  <c r="I114" i="1"/>
  <c r="J114" i="1" s="1"/>
  <c r="AC113" i="1"/>
  <c r="AC112" i="1"/>
  <c r="I113" i="1"/>
  <c r="J113" i="1" s="1"/>
  <c r="I112" i="1"/>
  <c r="J112" i="1" s="1"/>
  <c r="S111" i="1"/>
  <c r="AC111" i="1" s="1"/>
  <c r="I111" i="1"/>
  <c r="J111" i="1" s="1"/>
  <c r="S110" i="1"/>
  <c r="AC110" i="1" s="1"/>
  <c r="S109" i="1"/>
  <c r="AC109" i="1" s="1"/>
  <c r="I110" i="1"/>
  <c r="J110" i="1" s="1"/>
  <c r="I109" i="1"/>
  <c r="J109" i="1" s="1"/>
  <c r="S108" i="1"/>
  <c r="AC108" i="1" s="1"/>
  <c r="I108" i="1"/>
  <c r="J108" i="1" s="1"/>
  <c r="S107" i="1"/>
  <c r="AC107" i="1" s="1"/>
  <c r="I107" i="1"/>
  <c r="J107" i="1" s="1"/>
  <c r="I106" i="1"/>
  <c r="J106" i="1" s="1"/>
  <c r="AC106" i="1"/>
  <c r="S105" i="1"/>
  <c r="AC105" i="1" s="1"/>
  <c r="I105" i="1"/>
  <c r="J105" i="1" s="1"/>
  <c r="S101" i="1"/>
  <c r="AC101" i="1" s="1"/>
  <c r="I101" i="1"/>
  <c r="J101" i="1" s="1"/>
  <c r="S100" i="1"/>
  <c r="AC100" i="1" s="1"/>
  <c r="I100" i="1"/>
  <c r="J100" i="1" s="1"/>
  <c r="S104" i="1"/>
  <c r="AC104" i="1" s="1"/>
  <c r="S103" i="1"/>
  <c r="AC103" i="1" s="1"/>
  <c r="S102" i="1"/>
  <c r="AC102" i="1" s="1"/>
  <c r="I104" i="1"/>
  <c r="J104" i="1" s="1"/>
  <c r="I103" i="1"/>
  <c r="J103" i="1" s="1"/>
  <c r="I102" i="1"/>
  <c r="J102" i="1" s="1"/>
  <c r="S99" i="1"/>
  <c r="AC99" i="1" s="1"/>
  <c r="I99" i="1"/>
  <c r="J99" i="1" s="1"/>
  <c r="AC97" i="1"/>
  <c r="S98" i="1"/>
  <c r="AC98" i="1" s="1"/>
  <c r="S96" i="1"/>
  <c r="AC96" i="1" s="1"/>
  <c r="I98" i="1"/>
  <c r="J98" i="1" s="1"/>
  <c r="I97" i="1"/>
  <c r="J97" i="1" s="1"/>
  <c r="I96" i="1"/>
  <c r="J96" i="1" s="1"/>
  <c r="I95" i="1"/>
  <c r="J95" i="1" s="1"/>
  <c r="S95" i="1"/>
  <c r="S93" i="1"/>
  <c r="I93" i="1"/>
  <c r="J93" i="1" s="1"/>
  <c r="S94" i="1"/>
  <c r="I94" i="1"/>
  <c r="J94" i="1" s="1"/>
  <c r="S92" i="1"/>
  <c r="I92" i="1"/>
  <c r="J92" i="1" s="1"/>
  <c r="I91" i="1"/>
  <c r="J91" i="1" s="1"/>
  <c r="I90" i="1"/>
  <c r="J90" i="1" s="1"/>
  <c r="S89" i="1"/>
  <c r="I89" i="1"/>
  <c r="J89" i="1" s="1"/>
  <c r="S88" i="1"/>
  <c r="I88" i="1"/>
  <c r="J88" i="1" s="1"/>
  <c r="S87" i="1"/>
  <c r="I87" i="1"/>
  <c r="J87" i="1" s="1"/>
  <c r="S86" i="1"/>
  <c r="I86" i="1"/>
  <c r="J86" i="1" s="1"/>
  <c r="S82" i="1"/>
  <c r="S85" i="1"/>
  <c r="S84" i="1"/>
  <c r="S83" i="1"/>
  <c r="I85" i="1"/>
  <c r="J85" i="1" s="1"/>
  <c r="I84" i="1"/>
  <c r="J84" i="1" s="1"/>
  <c r="I83" i="1"/>
  <c r="J83" i="1" s="1"/>
  <c r="I82" i="1"/>
  <c r="J82" i="1" s="1"/>
  <c r="I81" i="1"/>
  <c r="J81" i="1" s="1"/>
  <c r="S79" i="1"/>
  <c r="I80" i="1"/>
  <c r="J80" i="1" s="1"/>
  <c r="I79" i="1"/>
  <c r="J79" i="1" s="1"/>
  <c r="I78" i="1"/>
  <c r="J78" i="1" s="1"/>
  <c r="I77" i="1"/>
  <c r="J77" i="1" s="1"/>
  <c r="S76" i="1"/>
  <c r="I76" i="1"/>
  <c r="J76" i="1" s="1"/>
  <c r="S75" i="1"/>
  <c r="I75" i="1"/>
  <c r="J75" i="1" s="1"/>
  <c r="I74" i="1"/>
  <c r="J74" i="1" s="1"/>
  <c r="I73" i="1"/>
  <c r="J73" i="1" s="1"/>
  <c r="S72" i="1"/>
  <c r="I72" i="1"/>
  <c r="J72" i="1" s="1"/>
  <c r="S71" i="1"/>
  <c r="I71" i="1"/>
  <c r="J71" i="1" s="1"/>
  <c r="S70" i="1"/>
  <c r="I70" i="1"/>
  <c r="J70" i="1" s="1"/>
  <c r="S68" i="1"/>
  <c r="S69" i="1"/>
  <c r="I69" i="1"/>
  <c r="J69" i="1" s="1"/>
  <c r="I68" i="1"/>
  <c r="J68" i="1" s="1"/>
  <c r="S67" i="1"/>
  <c r="I67" i="1"/>
  <c r="J67" i="1" s="1"/>
  <c r="S66" i="1"/>
  <c r="I66" i="1"/>
  <c r="J66" i="1" s="1"/>
  <c r="S65" i="1"/>
  <c r="I65" i="1"/>
  <c r="J65" i="1" s="1"/>
  <c r="S62" i="1"/>
  <c r="S63" i="1"/>
  <c r="S64" i="1"/>
  <c r="I64" i="1"/>
  <c r="J64" i="1" s="1"/>
  <c r="I63" i="1"/>
  <c r="J63" i="1" s="1"/>
  <c r="I62" i="1"/>
  <c r="J62" i="1" s="1"/>
  <c r="S61" i="1"/>
  <c r="I61" i="1"/>
  <c r="J61" i="1" s="1"/>
  <c r="S60" i="1"/>
  <c r="I60" i="1"/>
  <c r="J60" i="1" s="1"/>
  <c r="S59" i="1"/>
  <c r="I59" i="1"/>
  <c r="J59" i="1" s="1"/>
  <c r="S58" i="1"/>
  <c r="I58" i="1"/>
  <c r="J58" i="1" s="1"/>
  <c r="I57" i="1"/>
  <c r="J57" i="1" s="1"/>
  <c r="S56" i="1"/>
  <c r="S55" i="1"/>
  <c r="I56" i="1"/>
  <c r="J56" i="1" s="1"/>
  <c r="I55" i="1"/>
  <c r="J55" i="1" s="1"/>
  <c r="S54" i="1"/>
  <c r="S53" i="1"/>
  <c r="I54" i="1"/>
  <c r="J54" i="1" s="1"/>
  <c r="I53" i="1"/>
  <c r="J53" i="1" s="1"/>
  <c r="I52" i="1"/>
  <c r="J52" i="1" s="1"/>
  <c r="I51" i="1"/>
  <c r="J51" i="1" s="1"/>
  <c r="I50" i="1"/>
  <c r="J50" i="1" s="1"/>
  <c r="S49" i="1"/>
  <c r="I49" i="1"/>
  <c r="J49" i="1" s="1"/>
  <c r="S48" i="1"/>
  <c r="I48" i="1"/>
  <c r="J48" i="1" s="1"/>
  <c r="S46" i="1"/>
  <c r="S47" i="1"/>
  <c r="I47" i="1"/>
  <c r="J47" i="1" s="1"/>
  <c r="I46" i="1"/>
  <c r="J46" i="1" s="1"/>
  <c r="S45" i="1"/>
  <c r="I45" i="1"/>
  <c r="J45" i="1" s="1"/>
  <c r="S44" i="1"/>
  <c r="S42" i="1"/>
  <c r="S41" i="1"/>
  <c r="S40" i="1"/>
  <c r="S43" i="1"/>
  <c r="I40" i="1"/>
  <c r="J40" i="1" s="1"/>
  <c r="I41" i="1"/>
  <c r="J41" i="1" s="1"/>
  <c r="I42" i="1"/>
  <c r="J42" i="1" s="1"/>
  <c r="I43" i="1"/>
  <c r="J43" i="1" s="1"/>
  <c r="I44" i="1"/>
  <c r="J44" i="1" s="1"/>
  <c r="S39" i="1"/>
  <c r="I39" i="1"/>
  <c r="J39" i="1" s="1"/>
  <c r="S38" i="1"/>
  <c r="I38" i="1"/>
  <c r="J38" i="1" s="1"/>
  <c r="I37" i="1"/>
  <c r="J37" i="1" s="1"/>
  <c r="S37" i="1"/>
  <c r="I36" i="1"/>
  <c r="J36" i="1" s="1"/>
  <c r="I35" i="1"/>
  <c r="J35" i="1" s="1"/>
  <c r="S34" i="1"/>
  <c r="S33" i="1"/>
  <c r="S32" i="1"/>
  <c r="I33" i="1"/>
  <c r="J33" i="1" s="1"/>
  <c r="I34" i="1"/>
  <c r="J34" i="1" s="1"/>
  <c r="I32" i="1"/>
  <c r="J32" i="1" s="1"/>
  <c r="S31" i="1"/>
  <c r="I31" i="1"/>
  <c r="J31" i="1" s="1"/>
  <c r="S30" i="1"/>
  <c r="I30" i="1"/>
  <c r="J30" i="1" s="1"/>
  <c r="S29" i="1"/>
  <c r="I29" i="1"/>
  <c r="J29" i="1" s="1"/>
  <c r="I28" i="1"/>
  <c r="J28" i="1" s="1"/>
  <c r="S27" i="1"/>
  <c r="I27" i="1"/>
  <c r="J27" i="1" s="1"/>
  <c r="S26" i="1"/>
  <c r="I26" i="1"/>
  <c r="J26" i="1" s="1"/>
  <c r="S23" i="1"/>
  <c r="S22" i="1"/>
  <c r="S25" i="1"/>
  <c r="S24" i="1"/>
  <c r="S21" i="1"/>
  <c r="I25" i="1"/>
  <c r="J25" i="1" s="1"/>
  <c r="I24" i="1"/>
  <c r="J24" i="1" s="1"/>
  <c r="I23" i="1"/>
  <c r="J23" i="1" s="1"/>
  <c r="I22" i="1"/>
  <c r="J22" i="1" s="1"/>
  <c r="I21" i="1"/>
  <c r="J21" i="1" s="1"/>
  <c r="S20" i="1"/>
  <c r="I20" i="1"/>
  <c r="J20" i="1" s="1"/>
  <c r="I19" i="1"/>
  <c r="J19" i="1" s="1"/>
  <c r="I18" i="1"/>
  <c r="J18" i="1" s="1"/>
  <c r="S17" i="1"/>
  <c r="I17" i="1"/>
  <c r="J17" i="1" s="1"/>
  <c r="S16" i="1"/>
  <c r="I16" i="1"/>
  <c r="J16" i="1" s="1"/>
  <c r="S15" i="1"/>
  <c r="I15" i="1"/>
  <c r="J15" i="1" s="1"/>
  <c r="S14" i="1"/>
  <c r="I14" i="1"/>
  <c r="J14" i="1" s="1"/>
  <c r="I10" i="1"/>
  <c r="J10" i="1" s="1"/>
  <c r="I11" i="1"/>
  <c r="J11" i="1" s="1"/>
  <c r="I12" i="1"/>
  <c r="J12" i="1" s="1"/>
  <c r="I13" i="1"/>
  <c r="J13" i="1" s="1"/>
  <c r="S13" i="1"/>
  <c r="AJ387" i="1"/>
  <c r="AJ385" i="1"/>
  <c r="AJ399" i="1"/>
  <c r="AJ400" i="1"/>
  <c r="AG974" i="1"/>
  <c r="AJ974" i="1" s="1"/>
  <c r="AJ501" i="24"/>
  <c r="AJ1131" i="1"/>
  <c r="AJ1130" i="1"/>
  <c r="AJ500" i="24"/>
  <c r="AJ2" i="24" l="1"/>
  <c r="AJ666" i="1"/>
  <c r="AJ736" i="1"/>
  <c r="AJ793" i="1"/>
  <c r="AJ721" i="1"/>
  <c r="AJ685" i="1"/>
  <c r="AJ714" i="1"/>
  <c r="AJ656" i="1"/>
  <c r="AJ653" i="1"/>
  <c r="AJ670" i="1"/>
  <c r="B29" i="24" a="1"/>
  <c r="B29" i="24" s="1"/>
  <c r="AJ849" i="1"/>
  <c r="A8" i="24" a="1"/>
  <c r="A8" i="24" s="1"/>
  <c r="AJ655" i="1"/>
  <c r="AJ760" i="1"/>
  <c r="AJ677" i="1"/>
  <c r="AJ858" i="1"/>
  <c r="A26" i="24" a="1"/>
  <c r="A26" i="24" s="1"/>
  <c r="AJ673" i="1"/>
  <c r="AJ754" i="1"/>
  <c r="AJ724" i="1"/>
  <c r="AJ729" i="1"/>
  <c r="AJ929" i="1"/>
  <c r="AJ853" i="1"/>
  <c r="AJ639" i="1"/>
  <c r="AJ838" i="1"/>
  <c r="AJ844" i="1"/>
  <c r="AJ674" i="1"/>
  <c r="AJ883" i="1"/>
  <c r="AJ633" i="1"/>
  <c r="AJ648" i="1"/>
  <c r="AJ732" i="1"/>
  <c r="AJ796" i="1"/>
  <c r="AJ830" i="1"/>
  <c r="AJ833" i="1"/>
  <c r="AJ667" i="1"/>
  <c r="AJ660" i="1"/>
  <c r="AJ709" i="1"/>
  <c r="AJ880" i="1"/>
  <c r="AJ649" i="1"/>
  <c r="AJ643" i="1"/>
  <c r="AJ901" i="1"/>
  <c r="AJ785" i="1"/>
  <c r="AJ687" i="1"/>
  <c r="AJ727" i="1"/>
  <c r="AJ641" i="1"/>
  <c r="AJ741" i="1"/>
  <c r="AJ782" i="1"/>
  <c r="AJ906" i="1"/>
  <c r="AJ806" i="1"/>
  <c r="AJ657" i="1"/>
  <c r="AJ757" i="1"/>
  <c r="AJ763" i="1"/>
  <c r="AJ794" i="1"/>
  <c r="AJ874" i="1"/>
  <c r="AJ681" i="1"/>
  <c r="AJ688" i="1"/>
  <c r="AJ943" i="1"/>
  <c r="AJ676" i="1"/>
  <c r="AJ682" i="1"/>
  <c r="AJ867" i="1"/>
  <c r="AJ334" i="24"/>
  <c r="AJ964" i="1"/>
  <c r="X964" i="1"/>
  <c r="AJ716" i="1"/>
  <c r="AJ851" i="1"/>
  <c r="AJ866" i="1"/>
  <c r="AJ956" i="1"/>
  <c r="AJ836" i="1"/>
  <c r="AJ636" i="1"/>
  <c r="AJ686" i="1"/>
  <c r="AJ652" i="1"/>
  <c r="AJ788" i="1"/>
  <c r="AJ831" i="1"/>
  <c r="AJ701" i="1"/>
  <c r="AJ696" i="1"/>
  <c r="AJ751" i="1"/>
  <c r="AJ773" i="1"/>
  <c r="AJ882" i="1"/>
  <c r="AJ704" i="1"/>
  <c r="AJ659" i="1"/>
  <c r="AJ671" i="1"/>
  <c r="AJ680" i="1"/>
  <c r="AJ705" i="1"/>
  <c r="AJ756" i="1"/>
  <c r="AJ770" i="1"/>
  <c r="AJ765" i="1"/>
  <c r="AJ702" i="1"/>
  <c r="AJ762" i="1"/>
  <c r="AJ810" i="1"/>
  <c r="AJ816" i="1"/>
  <c r="AJ819" i="1"/>
  <c r="AJ848" i="1"/>
  <c r="AJ928" i="1"/>
  <c r="AJ936" i="1"/>
  <c r="AJ789" i="1"/>
  <c r="AJ695" i="1"/>
  <c r="AJ715" i="1"/>
  <c r="AJ663" i="1"/>
  <c r="AJ737" i="1"/>
  <c r="AJ740" i="1"/>
  <c r="AJ933" i="1"/>
  <c r="C16" i="13"/>
  <c r="M15" i="13"/>
  <c r="U26" i="13"/>
  <c r="AJ89" i="24"/>
  <c r="AJ719" i="1"/>
  <c r="T17" i="13"/>
  <c r="U9" i="13"/>
  <c r="T20" i="13"/>
  <c r="AJ87" i="24"/>
  <c r="AJ717" i="1"/>
  <c r="AJ103" i="24"/>
  <c r="AJ733" i="1"/>
  <c r="U8" i="13"/>
  <c r="W13" i="13"/>
  <c r="W26" i="13"/>
  <c r="W22" i="13"/>
  <c r="AJ963" i="1"/>
  <c r="T8" i="13"/>
  <c r="W11" i="13"/>
  <c r="W42" i="13"/>
  <c r="W17" i="13"/>
  <c r="U5" i="13"/>
  <c r="AJ726" i="1"/>
  <c r="AJ708" i="1"/>
  <c r="AJ650" i="1"/>
  <c r="AJ812" i="1"/>
  <c r="U14" i="13"/>
  <c r="L22" i="13"/>
  <c r="J6" i="13"/>
  <c r="T26" i="13"/>
  <c r="T34" i="13"/>
  <c r="W21" i="13"/>
  <c r="W40" i="13"/>
  <c r="F3" i="13"/>
  <c r="AJ707" i="1"/>
  <c r="AJ664" i="1"/>
  <c r="AJ645" i="1"/>
  <c r="AJ665" i="1"/>
  <c r="AJ720" i="1"/>
  <c r="AJ734" i="1"/>
  <c r="AJ739" i="1"/>
  <c r="AJ780" i="1"/>
  <c r="AJ815" i="1"/>
  <c r="AJ854" i="1"/>
  <c r="AJ902" i="1"/>
  <c r="AJ941" i="1"/>
  <c r="AJ940" i="1"/>
  <c r="AJ955" i="1"/>
  <c r="C17" i="13"/>
  <c r="L19" i="13"/>
  <c r="T32" i="13"/>
  <c r="W36" i="13"/>
  <c r="W25" i="13"/>
  <c r="V5" i="13"/>
  <c r="V30" i="13" s="1"/>
  <c r="AA41" i="13"/>
  <c r="AJ635" i="1"/>
  <c r="AJ693" i="1"/>
  <c r="AJ662" i="1"/>
  <c r="AJ713" i="1"/>
  <c r="AJ706" i="1"/>
  <c r="AJ700" i="1"/>
  <c r="AJ723" i="1"/>
  <c r="AJ804" i="1"/>
  <c r="AJ824" i="1"/>
  <c r="AJ832" i="1"/>
  <c r="U19" i="13"/>
  <c r="W31" i="13"/>
  <c r="W12" i="13"/>
  <c r="T10" i="13"/>
  <c r="W28" i="13"/>
  <c r="W8" i="13"/>
  <c r="W37" i="13"/>
  <c r="AJ691" i="1"/>
  <c r="AJ690" i="1"/>
  <c r="W787" i="6"/>
  <c r="T19" i="13"/>
  <c r="T40" i="13"/>
  <c r="T29" i="13"/>
  <c r="W39" i="13"/>
  <c r="AA36" i="13"/>
  <c r="T5" i="13"/>
  <c r="X29" i="13"/>
  <c r="Z29" i="13" s="1"/>
  <c r="AJ689" i="1"/>
  <c r="AJ658" i="1"/>
  <c r="AJ644" i="1"/>
  <c r="AJ711" i="1"/>
  <c r="AJ728" i="1"/>
  <c r="AJ748" i="1"/>
  <c r="AJ761" i="1"/>
  <c r="AJ772" i="1"/>
  <c r="AJ790" i="1"/>
  <c r="AJ811" i="1"/>
  <c r="AJ850" i="1"/>
  <c r="AJ927" i="1"/>
  <c r="U23" i="13"/>
  <c r="T23" i="13"/>
  <c r="W18" i="13"/>
  <c r="W41" i="13"/>
  <c r="Y42" i="13"/>
  <c r="AA42" i="13" s="1"/>
  <c r="AJ654" i="1"/>
  <c r="AJ661" i="1"/>
  <c r="AJ684" i="1"/>
  <c r="U30" i="13"/>
  <c r="W24" i="13"/>
  <c r="W16" i="13"/>
  <c r="W30" i="13"/>
  <c r="AJ683" i="1"/>
  <c r="U34" i="13"/>
  <c r="W35" i="13"/>
  <c r="W9" i="13"/>
  <c r="Y39" i="13"/>
  <c r="AA39" i="13" s="1"/>
  <c r="Y34" i="13"/>
  <c r="AA34" i="13" s="1"/>
  <c r="AF429" i="1"/>
  <c r="AJ646" i="1"/>
  <c r="AJ679" i="1"/>
  <c r="AJ825" i="1"/>
  <c r="AJ869" i="1"/>
  <c r="AJ911" i="1"/>
  <c r="U27" i="13"/>
  <c r="W33" i="13"/>
  <c r="W32" i="13"/>
  <c r="W43" i="13"/>
  <c r="Y30" i="13"/>
  <c r="AA30" i="13" s="1"/>
  <c r="AJ640" i="1"/>
  <c r="AJ699" i="1"/>
  <c r="AJ694" i="1"/>
  <c r="AJ712" i="1"/>
  <c r="AJ675" i="1"/>
  <c r="AJ738" i="1"/>
  <c r="AJ791" i="1"/>
  <c r="AJ843" i="1"/>
  <c r="AJ878" i="1"/>
  <c r="AJ344" i="24"/>
  <c r="U29" i="13"/>
  <c r="U35" i="13"/>
  <c r="W38" i="13"/>
  <c r="X37" i="13"/>
  <c r="Z37" i="13" s="1"/>
  <c r="AJ638" i="1"/>
  <c r="AJ697" i="1"/>
  <c r="AJ672" i="1"/>
  <c r="AJ703" i="1"/>
  <c r="AJ722" i="1"/>
  <c r="AJ795" i="1"/>
  <c r="AJ823" i="1"/>
  <c r="X963" i="1"/>
  <c r="AJ692" i="1"/>
  <c r="AJ958" i="1"/>
  <c r="U21" i="13"/>
  <c r="U37" i="13"/>
  <c r="T33" i="13"/>
  <c r="W34" i="13"/>
  <c r="W15" i="13"/>
  <c r="AJ637" i="1"/>
  <c r="AJ634" i="1"/>
  <c r="AJ698" i="1"/>
  <c r="AJ668" i="1"/>
  <c r="AJ753" i="1"/>
  <c r="AJ647" i="1"/>
  <c r="AJ669" i="1"/>
  <c r="AJ642" i="1"/>
  <c r="AJ651" i="1"/>
  <c r="AJ725" i="1"/>
  <c r="AJ747" i="1"/>
  <c r="AJ769" i="1"/>
  <c r="AJ777" i="1"/>
  <c r="AJ813" i="1"/>
  <c r="W20" i="13"/>
  <c r="Y26" i="24" a="1"/>
  <c r="Y26" i="24" s="1"/>
  <c r="J19" i="24" a="1"/>
  <c r="J19" i="24" s="1"/>
  <c r="L16" i="24" a="1"/>
  <c r="L16" i="24" s="1"/>
  <c r="J30" i="24" a="1"/>
  <c r="J30" i="24" s="1"/>
  <c r="AD27" i="24" a="1"/>
  <c r="AD27" i="24" s="1"/>
  <c r="K20" i="24" a="1"/>
  <c r="K20" i="24" s="1"/>
  <c r="J5" i="24" a="1"/>
  <c r="J5" i="24" s="1"/>
  <c r="K6" i="24" a="1"/>
  <c r="K6" i="24" s="1"/>
  <c r="L15" i="24" a="1"/>
  <c r="L15" i="24" s="1"/>
  <c r="J10" i="24" a="1"/>
  <c r="J10" i="24" s="1"/>
  <c r="J23" i="24" a="1"/>
  <c r="J23" i="24" s="1"/>
  <c r="F19" i="24" a="1"/>
  <c r="F19" i="24" s="1"/>
  <c r="E29" i="24" a="1"/>
  <c r="E29" i="24" s="1"/>
  <c r="O6" i="24" a="1"/>
  <c r="O6" i="24" s="1"/>
  <c r="N1" i="24"/>
  <c r="N9" i="24" a="1"/>
  <c r="N9" i="24" s="1"/>
  <c r="R16" i="24" a="1"/>
  <c r="R16" i="24" s="1"/>
  <c r="M22" i="24" a="1"/>
  <c r="M22" i="24" s="1"/>
  <c r="U13" i="24" a="1"/>
  <c r="U13" i="24" s="1"/>
  <c r="K21" i="24" a="1"/>
  <c r="K21" i="24" s="1"/>
  <c r="N12" i="24" a="1"/>
  <c r="N12" i="24" s="1"/>
  <c r="F27" i="24" a="1"/>
  <c r="F27" i="24" s="1"/>
  <c r="K22" i="24" a="1"/>
  <c r="K22" i="24" s="1"/>
  <c r="J18" i="24" a="1"/>
  <c r="J18" i="24" s="1"/>
  <c r="H3" i="24" a="1"/>
  <c r="H3" i="24" s="1"/>
  <c r="L9" i="24" a="1"/>
  <c r="L9" i="24" s="1"/>
  <c r="D26" i="24" a="1"/>
  <c r="D26" i="24" s="1"/>
  <c r="D27" i="24" a="1"/>
  <c r="D27" i="24" s="1"/>
  <c r="D8" i="24" a="1"/>
  <c r="D8" i="24" s="1"/>
  <c r="D19" i="24" a="1"/>
  <c r="D19" i="24" s="1"/>
  <c r="L23" i="24" a="1"/>
  <c r="L23" i="24" s="1"/>
  <c r="H25" i="24" a="1"/>
  <c r="H25" i="24" s="1"/>
  <c r="I26" i="24" a="1"/>
  <c r="I26" i="24" s="1"/>
  <c r="K14" i="24" a="1"/>
  <c r="K14" i="24" s="1"/>
  <c r="F18" i="24" a="1"/>
  <c r="F18" i="24" s="1"/>
  <c r="E24" i="24" a="1"/>
  <c r="E24" i="24" s="1"/>
  <c r="D5" i="24" a="1"/>
  <c r="D5" i="24" s="1"/>
  <c r="E11" i="24" a="1"/>
  <c r="E11" i="24" s="1"/>
  <c r="K23" i="24" a="1"/>
  <c r="K23" i="24" s="1"/>
  <c r="L8" i="24" a="1"/>
  <c r="L8" i="24" s="1"/>
  <c r="D31" i="24" a="1"/>
  <c r="D31" i="24" s="1"/>
  <c r="K19" i="24" a="1"/>
  <c r="K19" i="24" s="1"/>
  <c r="F12" i="24" a="1"/>
  <c r="F12" i="24" s="1"/>
  <c r="L3" i="24" a="1"/>
  <c r="L3" i="24" s="1"/>
  <c r="K18" i="24" a="1"/>
  <c r="K18" i="24" s="1"/>
  <c r="J25" i="24" a="1"/>
  <c r="J25" i="24" s="1"/>
  <c r="G31" i="24" a="1"/>
  <c r="G31" i="24" s="1"/>
  <c r="J26" i="24" a="1"/>
  <c r="J26" i="24" s="1"/>
  <c r="K30" i="24" a="1"/>
  <c r="K30" i="24" s="1"/>
  <c r="J14" i="24" a="1"/>
  <c r="J14" i="24" s="1"/>
  <c r="D18" i="24" a="1"/>
  <c r="D18" i="24" s="1"/>
  <c r="S5" i="24" a="1"/>
  <c r="S5" i="24" s="1"/>
  <c r="J22" i="24" a="1"/>
  <c r="J22" i="24" s="1"/>
  <c r="L6" i="24" a="1"/>
  <c r="L6" i="24" s="1"/>
  <c r="K25" i="24" a="1"/>
  <c r="K25" i="24" s="1"/>
  <c r="K1" i="24"/>
  <c r="F29" i="24" a="1"/>
  <c r="F29" i="24" s="1"/>
  <c r="F6" i="24" a="1"/>
  <c r="F6" i="24" s="1"/>
  <c r="F11" i="24" a="1"/>
  <c r="F11" i="24" s="1"/>
  <c r="K26" i="24" a="1"/>
  <c r="K26" i="24" s="1"/>
  <c r="I22" i="24" a="1"/>
  <c r="I22" i="24" s="1"/>
  <c r="K29" i="24" a="1"/>
  <c r="K29" i="24" s="1"/>
  <c r="E12" i="24" a="1"/>
  <c r="E12" i="24" s="1"/>
  <c r="G15" i="24" a="1"/>
  <c r="G15" i="24" s="1"/>
  <c r="H30" i="24" a="1"/>
  <c r="H30" i="24" s="1"/>
  <c r="L10" i="24" a="1"/>
  <c r="L10" i="24" s="1"/>
  <c r="L24" i="24" a="1"/>
  <c r="L24" i="24" s="1"/>
  <c r="L28" i="24" a="1"/>
  <c r="L28" i="24" s="1"/>
  <c r="S15" i="24" a="1"/>
  <c r="S15" i="24" s="1"/>
  <c r="AB13" i="24" a="1"/>
  <c r="AB13" i="24" s="1"/>
  <c r="AB3" i="24" a="1"/>
  <c r="AB3" i="24" s="1"/>
  <c r="U12" i="24" a="1"/>
  <c r="U12" i="24" s="1"/>
  <c r="AD23" i="24" a="1"/>
  <c r="AD23" i="24" s="1"/>
  <c r="AC14" i="24" a="1"/>
  <c r="AC14" i="24" s="1"/>
  <c r="V18" i="24" a="1"/>
  <c r="V18" i="24" s="1"/>
  <c r="AD29" i="24" a="1"/>
  <c r="AD29" i="24" s="1"/>
  <c r="Z4" i="24" a="1"/>
  <c r="Z4" i="24" s="1"/>
  <c r="V20" i="24" a="1"/>
  <c r="V20" i="24" s="1"/>
  <c r="H9" i="24" a="1"/>
  <c r="H9" i="24" s="1"/>
  <c r="N27" i="24" a="1"/>
  <c r="N27" i="24" s="1"/>
  <c r="M3" i="24" a="1"/>
  <c r="M3" i="24" s="1"/>
  <c r="M4" i="24" a="1"/>
  <c r="M4" i="24" s="1"/>
  <c r="L4" i="24" a="1"/>
  <c r="L4" i="24" s="1"/>
  <c r="K5" i="24" a="1"/>
  <c r="K5" i="24" s="1"/>
  <c r="L7" i="24" a="1"/>
  <c r="L7" i="24" s="1"/>
  <c r="Z12" i="24" a="1"/>
  <c r="Z12" i="24" s="1"/>
  <c r="I31" i="24" a="1"/>
  <c r="I31" i="24" s="1"/>
  <c r="O7" i="24" a="1"/>
  <c r="O7" i="24" s="1"/>
  <c r="M15" i="24" a="1"/>
  <c r="M15" i="24" s="1"/>
  <c r="S6" i="24" a="1"/>
  <c r="S6" i="24" s="1"/>
  <c r="Y31" i="24" a="1"/>
  <c r="Y31" i="24" s="1"/>
  <c r="Z30" i="24" a="1"/>
  <c r="Z30" i="24" s="1"/>
  <c r="Y4" i="24" a="1"/>
  <c r="Y4" i="24" s="1"/>
  <c r="AA27" i="24" a="1"/>
  <c r="AA27" i="24" s="1"/>
  <c r="U10" i="24" a="1"/>
  <c r="U10" i="24" s="1"/>
  <c r="O27" i="24" a="1"/>
  <c r="O27" i="24" s="1"/>
  <c r="AA30" i="24" a="1"/>
  <c r="AA30" i="24" s="1"/>
  <c r="Y18" i="24" a="1"/>
  <c r="Y18" i="24" s="1"/>
  <c r="T15" i="24" a="1"/>
  <c r="T15" i="24" s="1"/>
  <c r="U7" i="24" a="1"/>
  <c r="U7" i="24" s="1"/>
  <c r="Z3" i="24" a="1"/>
  <c r="Z3" i="24" s="1"/>
  <c r="Z7" i="24" a="1"/>
  <c r="Z7" i="24" s="1"/>
  <c r="N28" i="24" a="1"/>
  <c r="N28" i="24" s="1"/>
  <c r="AA15" i="24" a="1"/>
  <c r="AA15" i="24" s="1"/>
  <c r="T3" i="24" a="1"/>
  <c r="T3" i="24" s="1"/>
  <c r="S18" i="24" a="1"/>
  <c r="S18" i="24" s="1"/>
  <c r="T17" i="24" a="1"/>
  <c r="T17" i="24" s="1"/>
  <c r="I16" i="24" a="1"/>
  <c r="I16" i="24" s="1"/>
  <c r="Z25" i="24" a="1"/>
  <c r="Z25" i="24" s="1"/>
  <c r="Z24" i="24" a="1"/>
  <c r="Z24" i="24" s="1"/>
  <c r="T21" i="24" a="1"/>
  <c r="T21" i="24" s="1"/>
  <c r="U31" i="24" a="1"/>
  <c r="U31" i="24" s="1"/>
  <c r="U21" i="24" a="1"/>
  <c r="U21" i="24" s="1"/>
  <c r="Z19" i="24" a="1"/>
  <c r="Z19" i="24" s="1"/>
  <c r="Y13" i="24" a="1"/>
  <c r="Y13" i="24" s="1"/>
  <c r="Y21" i="24" a="1"/>
  <c r="Y21" i="24" s="1"/>
  <c r="S10" i="24" a="1"/>
  <c r="S10" i="24" s="1"/>
  <c r="G19" i="24" a="1"/>
  <c r="G19" i="24" s="1"/>
  <c r="T18" i="24" a="1"/>
  <c r="T18" i="24" s="1"/>
  <c r="G8" i="24" a="1"/>
  <c r="G8" i="24" s="1"/>
  <c r="I17" i="24" a="1"/>
  <c r="I17" i="24" s="1"/>
  <c r="AA25" i="24" a="1"/>
  <c r="AA25" i="24" s="1"/>
  <c r="Z14" i="24" a="1"/>
  <c r="Z14" i="24" s="1"/>
  <c r="Z13" i="24" a="1"/>
  <c r="Z13" i="24" s="1"/>
  <c r="U16" i="24" a="1"/>
  <c r="U16" i="24" s="1"/>
  <c r="Z28" i="24" a="1"/>
  <c r="Z28" i="24" s="1"/>
  <c r="Z15" i="24" a="1"/>
  <c r="Z15" i="24" s="1"/>
  <c r="Z6" i="24" a="1"/>
  <c r="Z6" i="24" s="1"/>
  <c r="AC12" i="24" a="1"/>
  <c r="AC12" i="24" s="1"/>
  <c r="AB20" i="24" a="1"/>
  <c r="AB20" i="24" s="1"/>
  <c r="Z10" i="24" a="1"/>
  <c r="Z10" i="24" s="1"/>
  <c r="M14" i="24" a="1"/>
  <c r="M14" i="24" s="1"/>
  <c r="K3" i="24" a="1"/>
  <c r="K3" i="24" s="1"/>
  <c r="AA17" i="24" a="1"/>
  <c r="AA17" i="24" s="1"/>
  <c r="Y27" i="24" a="1"/>
  <c r="Y27" i="24" s="1"/>
  <c r="X22" i="24" a="1"/>
  <c r="X22" i="24" s="1"/>
  <c r="AD9" i="24" a="1"/>
  <c r="AD9" i="24" s="1"/>
  <c r="Y6" i="24" a="1"/>
  <c r="Y6" i="24" s="1"/>
  <c r="V28" i="24" a="1"/>
  <c r="V28" i="24" s="1"/>
  <c r="Y30" i="24" a="1"/>
  <c r="Y30" i="24" s="1"/>
  <c r="G3" i="24" a="1"/>
  <c r="G3" i="24" s="1"/>
  <c r="AD28" i="24" a="1"/>
  <c r="AD28" i="24" s="1"/>
  <c r="Y5" i="24" a="1"/>
  <c r="Y5" i="24" s="1"/>
  <c r="AA11" i="24" a="1"/>
  <c r="AA11" i="24" s="1"/>
  <c r="AA31" i="24" a="1"/>
  <c r="AA31" i="24" s="1"/>
  <c r="I29" i="24" a="1"/>
  <c r="I29" i="24" s="1"/>
  <c r="AD31" i="24" a="1"/>
  <c r="AD31" i="24" s="1"/>
  <c r="AA26" i="24" a="1"/>
  <c r="AA26" i="24" s="1"/>
  <c r="H13" i="24" a="1"/>
  <c r="H13" i="24" s="1"/>
  <c r="D9" i="24" a="1"/>
  <c r="D9" i="24" s="1"/>
  <c r="AC21" i="24" a="1"/>
  <c r="AC21" i="24" s="1"/>
  <c r="E8" i="24" a="1"/>
  <c r="E8" i="24" s="1"/>
  <c r="Z21" i="24" a="1"/>
  <c r="Z21" i="24" s="1"/>
  <c r="D23" i="24" a="1"/>
  <c r="D23" i="24" s="1"/>
  <c r="H15" i="24" a="1"/>
  <c r="H15" i="24" s="1"/>
  <c r="X25" i="24" a="1"/>
  <c r="X25" i="24" s="1"/>
  <c r="W29" i="24" a="1"/>
  <c r="W29" i="24" s="1"/>
  <c r="AB15" i="24" a="1"/>
  <c r="AB15" i="24" s="1"/>
  <c r="Y10" i="24" a="1"/>
  <c r="Y10" i="24" s="1"/>
  <c r="Z18" i="24" a="1"/>
  <c r="Z18" i="24" s="1"/>
  <c r="I6" i="24" a="1"/>
  <c r="I6" i="24" s="1"/>
  <c r="AA28" i="24" a="1"/>
  <c r="AA28" i="24" s="1"/>
  <c r="AB26" i="24" a="1"/>
  <c r="AB26" i="24" s="1"/>
  <c r="AC23" i="24" a="1"/>
  <c r="AC23" i="24" s="1"/>
  <c r="I25" i="24" a="1"/>
  <c r="I25" i="24" s="1"/>
  <c r="E18" i="24" a="1"/>
  <c r="E18" i="24" s="1"/>
  <c r="F21" i="24" a="1"/>
  <c r="F21" i="24" s="1"/>
  <c r="Z26" i="24" a="1"/>
  <c r="Z26" i="24" s="1"/>
  <c r="V3" i="24" a="1"/>
  <c r="V3" i="24" s="1"/>
  <c r="AB18" i="24" a="1"/>
  <c r="AB18" i="24" s="1"/>
  <c r="AC11" i="24" a="1"/>
  <c r="AC11" i="24" s="1"/>
  <c r="V7" i="24" a="1"/>
  <c r="V7" i="24" s="1"/>
  <c r="AA19" i="24" a="1"/>
  <c r="AA19" i="24" s="1"/>
  <c r="Y16" i="24" a="1"/>
  <c r="Y16" i="24" s="1"/>
  <c r="AC15" i="24" a="1"/>
  <c r="AC15" i="24" s="1"/>
  <c r="F23" i="24" a="1"/>
  <c r="F23" i="24" s="1"/>
  <c r="I4" i="24" a="1"/>
  <c r="I4" i="24" s="1"/>
  <c r="Z16" i="24" a="1"/>
  <c r="Z16" i="24" s="1"/>
  <c r="H4" i="24" a="1"/>
  <c r="H4" i="24" s="1"/>
  <c r="Y9" i="24" a="1"/>
  <c r="Y9" i="24" s="1"/>
  <c r="AC19" i="24" a="1"/>
  <c r="AC19" i="24" s="1"/>
  <c r="AB19" i="24" a="1"/>
  <c r="AB19" i="24" s="1"/>
  <c r="AB31" i="24" a="1"/>
  <c r="AB31" i="24" s="1"/>
  <c r="O5" i="24" a="1"/>
  <c r="O5" i="24" s="1"/>
  <c r="O9" i="24" a="1"/>
  <c r="O9" i="24" s="1"/>
  <c r="AD30" i="24" a="1"/>
  <c r="AD30" i="24" s="1"/>
  <c r="AC25" i="24" a="1"/>
  <c r="AC25" i="24" s="1"/>
  <c r="AD22" i="24" a="1"/>
  <c r="AD22" i="24" s="1"/>
  <c r="AD17" i="24" a="1"/>
  <c r="AD17" i="24" s="1"/>
  <c r="M5" i="24" a="1"/>
  <c r="M5" i="24" s="1"/>
  <c r="N3" i="24" a="1"/>
  <c r="N3" i="24" s="1"/>
  <c r="AD18" i="24" a="1"/>
  <c r="AD18" i="24" s="1"/>
  <c r="AD8" i="24" a="1"/>
  <c r="AD8" i="24" s="1"/>
  <c r="M13" i="24" a="1"/>
  <c r="M13" i="24" s="1"/>
  <c r="O15" i="24" a="1"/>
  <c r="O15" i="24" s="1"/>
  <c r="M28" i="24" a="1"/>
  <c r="M28" i="24" s="1"/>
  <c r="AD4" i="24" a="1"/>
  <c r="AD4" i="24" s="1"/>
  <c r="M31" i="24" a="1"/>
  <c r="M31" i="24" s="1"/>
  <c r="Y24" i="24" a="1"/>
  <c r="Y24" i="24" s="1"/>
  <c r="AA6" i="24" a="1"/>
  <c r="AA6" i="24" s="1"/>
  <c r="AB30" i="24" a="1"/>
  <c r="AB30" i="24" s="1"/>
  <c r="P18" i="24" a="1"/>
  <c r="P18" i="24" s="1"/>
  <c r="P7" i="24" a="1"/>
  <c r="P7" i="24" s="1"/>
  <c r="N7" i="24" a="1"/>
  <c r="N7" i="24" s="1"/>
  <c r="N23" i="24" a="1"/>
  <c r="N23" i="24" s="1"/>
  <c r="N4" i="24" a="1"/>
  <c r="N4" i="24" s="1"/>
  <c r="AB6" i="24" a="1"/>
  <c r="AB6" i="24" s="1"/>
  <c r="AB9" i="24" a="1"/>
  <c r="AB9" i="24" s="1"/>
  <c r="Z8" i="24" a="1"/>
  <c r="Z8" i="24" s="1"/>
  <c r="Z22" i="24" a="1"/>
  <c r="Z22" i="24" s="1"/>
  <c r="AA18" i="24" a="1"/>
  <c r="AA18" i="24" s="1"/>
  <c r="AA12" i="24" a="1"/>
  <c r="AA12" i="24" s="1"/>
  <c r="AA29" i="24" a="1"/>
  <c r="AA29" i="24" s="1"/>
  <c r="Y8" i="24" a="1"/>
  <c r="Y8" i="24" s="1"/>
  <c r="U23" i="24" a="1"/>
  <c r="U23" i="24" s="1"/>
  <c r="S9" i="24" a="1"/>
  <c r="S9" i="24" s="1"/>
  <c r="AC3" i="24" a="1"/>
  <c r="AC3" i="24" s="1"/>
  <c r="AD3" i="24" a="1"/>
  <c r="AD3" i="24" s="1"/>
  <c r="AB17" i="24" a="1"/>
  <c r="AB17" i="24" s="1"/>
  <c r="AA8" i="24" a="1"/>
  <c r="AA8" i="24" s="1"/>
  <c r="J31" i="24" a="1"/>
  <c r="J31" i="24" s="1"/>
  <c r="Y22" i="24" a="1"/>
  <c r="Y22" i="24" s="1"/>
  <c r="Y23" i="24" a="1"/>
  <c r="Y23" i="24" s="1"/>
  <c r="Y14" i="24" a="1"/>
  <c r="Y14" i="24" s="1"/>
  <c r="Y3" i="24" a="1"/>
  <c r="Y3" i="24" s="1"/>
  <c r="AC8" i="24" a="1"/>
  <c r="AC8" i="24" s="1"/>
  <c r="Z20" i="24" a="1"/>
  <c r="Z20" i="24" s="1"/>
  <c r="Y28" i="24" a="1"/>
  <c r="Y28" i="24" s="1"/>
  <c r="U22" i="24" a="1"/>
  <c r="U22" i="24" s="1"/>
  <c r="AA14" i="24" a="1"/>
  <c r="AA14" i="24" s="1"/>
  <c r="Y17" i="24" a="1"/>
  <c r="Y17" i="24" s="1"/>
  <c r="AA5" i="24" a="1"/>
  <c r="AA5" i="24" s="1"/>
  <c r="AA9" i="24" a="1"/>
  <c r="AA9" i="24" s="1"/>
  <c r="Z29" i="24" a="1"/>
  <c r="Z29" i="24" s="1"/>
  <c r="Y15" i="24" a="1"/>
  <c r="Y15" i="24" s="1"/>
  <c r="AA3" i="24" a="1"/>
  <c r="AA3" i="24" s="1"/>
  <c r="Y7" i="24" a="1"/>
  <c r="Y7" i="24" s="1"/>
  <c r="Z27" i="24" a="1"/>
  <c r="Z27" i="24" s="1"/>
  <c r="AC17" i="24" a="1"/>
  <c r="AC17" i="24" s="1"/>
  <c r="Y11" i="24" a="1"/>
  <c r="Y11" i="24" s="1"/>
  <c r="AA4" i="24" a="1"/>
  <c r="AA4" i="24" s="1"/>
  <c r="AB4" i="24" a="1"/>
  <c r="AB4" i="24" s="1"/>
  <c r="Z9" i="24" a="1"/>
  <c r="Z9" i="24" s="1"/>
  <c r="AA16" i="24" a="1"/>
  <c r="AA16" i="24" s="1"/>
  <c r="Y29" i="24" a="1"/>
  <c r="Y29" i="24" s="1"/>
  <c r="AA10" i="24" a="1"/>
  <c r="AA10" i="24" s="1"/>
  <c r="P21" i="24" a="1"/>
  <c r="P21" i="24" s="1"/>
  <c r="U15" i="24" a="1"/>
  <c r="U15" i="24" s="1"/>
  <c r="I19" i="24" a="1"/>
  <c r="I19" i="24" s="1"/>
  <c r="I10" i="24" a="1"/>
  <c r="I10" i="24" s="1"/>
  <c r="H7" i="24" a="1"/>
  <c r="H7" i="24" s="1"/>
  <c r="D7" i="24" a="1"/>
  <c r="D7" i="24" s="1"/>
  <c r="I9" i="24" a="1"/>
  <c r="I9" i="24" s="1"/>
  <c r="J15" i="24" a="1"/>
  <c r="J15" i="24" s="1"/>
  <c r="O23" i="24" a="1"/>
  <c r="O23" i="24" s="1"/>
  <c r="J20" i="24" a="1"/>
  <c r="J20" i="24" s="1"/>
  <c r="O3" i="24" a="1"/>
  <c r="O3" i="24" s="1"/>
  <c r="AA24" i="24" a="1"/>
  <c r="AA24" i="24" s="1"/>
  <c r="AB24" i="24" a="1"/>
  <c r="AB24" i="24" s="1"/>
  <c r="M26" i="24" a="1"/>
  <c r="M26" i="24" s="1"/>
  <c r="J29" i="24" a="1"/>
  <c r="J29" i="24" s="1"/>
  <c r="N11" i="24" a="1"/>
  <c r="N11" i="24" s="1"/>
  <c r="K4" i="24" a="1"/>
  <c r="K4" i="24" s="1"/>
  <c r="M11" i="24" a="1"/>
  <c r="M11" i="24" s="1"/>
  <c r="O28" i="24" a="1"/>
  <c r="O28" i="24" s="1"/>
  <c r="O31" i="24" a="1"/>
  <c r="O31" i="24" s="1"/>
  <c r="Y19" i="24" a="1"/>
  <c r="Y19" i="24" s="1"/>
  <c r="O19" i="24" a="1"/>
  <c r="O19" i="24" s="1"/>
  <c r="AA22" i="24" a="1"/>
  <c r="AA22" i="24" s="1"/>
  <c r="Z23" i="24" a="1"/>
  <c r="Z23" i="24" s="1"/>
  <c r="AA23" i="24" a="1"/>
  <c r="AA23" i="24" s="1"/>
  <c r="AD16" i="24" a="1"/>
  <c r="AD16" i="24" s="1"/>
  <c r="L30" i="24" a="1"/>
  <c r="L30" i="24" s="1"/>
  <c r="L31" i="24" a="1"/>
  <c r="L31" i="24" s="1"/>
  <c r="H20" i="24" a="1"/>
  <c r="H20" i="24" s="1"/>
  <c r="L13" i="24" a="1"/>
  <c r="L13" i="24" s="1"/>
  <c r="K28" i="24" a="1"/>
  <c r="K28" i="24" s="1"/>
  <c r="L27" i="24" a="1"/>
  <c r="L27" i="24" s="1"/>
  <c r="D3" i="24" a="1"/>
  <c r="D3" i="24" s="1"/>
  <c r="F22" i="24" a="1"/>
  <c r="F22" i="24" s="1"/>
  <c r="E4" i="24" a="1"/>
  <c r="E4" i="24" s="1"/>
  <c r="J9" i="24" a="1"/>
  <c r="J9" i="24" s="1"/>
  <c r="H5" i="24" a="1"/>
  <c r="H5" i="24" s="1"/>
  <c r="J12" i="24" a="1"/>
  <c r="J12" i="24" s="1"/>
  <c r="K16" i="24" a="1"/>
  <c r="K16" i="24" s="1"/>
  <c r="K13" i="24" a="1"/>
  <c r="K13" i="24" s="1"/>
  <c r="D28" i="24" a="1"/>
  <c r="D28" i="24" s="1"/>
  <c r="F20" i="24" a="1"/>
  <c r="F20" i="24" s="1"/>
  <c r="I13" i="24" a="1"/>
  <c r="I13" i="24" s="1"/>
  <c r="K27" i="24" a="1"/>
  <c r="K27" i="24" s="1"/>
  <c r="K17" i="24" a="1"/>
  <c r="K17" i="24" s="1"/>
  <c r="L21" i="24" a="1"/>
  <c r="L21" i="24" s="1"/>
  <c r="E1" i="24"/>
  <c r="G11" i="24" a="1"/>
  <c r="G11" i="24" s="1"/>
  <c r="H22" i="24" a="1"/>
  <c r="H22" i="24" s="1"/>
  <c r="G5" i="24" a="1"/>
  <c r="G5" i="24" s="1"/>
  <c r="J21" i="24" a="1"/>
  <c r="J21" i="24" s="1"/>
  <c r="R24" i="24" a="1"/>
  <c r="R24" i="24" s="1"/>
  <c r="P26" i="24" a="1"/>
  <c r="P26" i="24" s="1"/>
  <c r="R10" i="24" a="1"/>
  <c r="R10" i="24" s="1"/>
  <c r="Q29" i="24" a="1"/>
  <c r="Q29" i="24" s="1"/>
  <c r="P12" i="24" a="1"/>
  <c r="P12" i="24" s="1"/>
  <c r="R4" i="24" a="1"/>
  <c r="R4" i="24" s="1"/>
  <c r="P28" i="24" a="1"/>
  <c r="P28" i="24" s="1"/>
  <c r="Q7" i="24" a="1"/>
  <c r="Q7" i="24" s="1"/>
  <c r="Q14" i="24" a="1"/>
  <c r="Q14" i="24" s="1"/>
  <c r="Q1" i="24"/>
  <c r="R6" i="24" a="1"/>
  <c r="R6" i="24" s="1"/>
  <c r="U4" i="24" a="1"/>
  <c r="U4" i="24" s="1"/>
  <c r="P25" i="24" a="1"/>
  <c r="P25" i="24" s="1"/>
  <c r="R27" i="24" a="1"/>
  <c r="R27" i="24" s="1"/>
  <c r="R8" i="24" a="1"/>
  <c r="R8" i="24" s="1"/>
  <c r="Q27" i="24" a="1"/>
  <c r="Q27" i="24" s="1"/>
  <c r="R30" i="24" a="1"/>
  <c r="R30" i="24" s="1"/>
  <c r="P31" i="24" a="1"/>
  <c r="P31" i="24" s="1"/>
  <c r="Q3" i="24" a="1"/>
  <c r="Q3" i="24" s="1"/>
  <c r="P30" i="24" a="1"/>
  <c r="P30" i="24" s="1"/>
  <c r="R25" i="24" a="1"/>
  <c r="R25" i="24" s="1"/>
  <c r="P6" i="24" a="1"/>
  <c r="P6" i="24" s="1"/>
  <c r="P29" i="24" a="1"/>
  <c r="P29" i="24" s="1"/>
  <c r="Q19" i="24" a="1"/>
  <c r="Q19" i="24" s="1"/>
  <c r="P10" i="24" a="1"/>
  <c r="P10" i="24" s="1"/>
  <c r="Q13" i="24" a="1"/>
  <c r="Q13" i="24" s="1"/>
  <c r="R12" i="24" a="1"/>
  <c r="R12" i="24" s="1"/>
  <c r="R22" i="24" a="1"/>
  <c r="R22" i="24" s="1"/>
  <c r="R19" i="24" a="1"/>
  <c r="R19" i="24" s="1"/>
  <c r="R3" i="24" a="1"/>
  <c r="R3" i="24" s="1"/>
  <c r="P3" i="24" a="1"/>
  <c r="P3" i="24" s="1"/>
  <c r="Q10" i="24" a="1"/>
  <c r="Q10" i="24" s="1"/>
  <c r="R5" i="24" a="1"/>
  <c r="R5" i="24" s="1"/>
  <c r="T29" i="24" a="1"/>
  <c r="T29" i="24" s="1"/>
  <c r="M12" i="24" a="1"/>
  <c r="M12" i="24" s="1"/>
  <c r="L22" i="24" a="1"/>
  <c r="L22" i="24" s="1"/>
  <c r="L18" i="24" a="1"/>
  <c r="L18" i="24" s="1"/>
  <c r="Q24" i="24" a="1"/>
  <c r="Q24" i="24" s="1"/>
  <c r="J28" i="24" a="1"/>
  <c r="J28" i="24" s="1"/>
  <c r="G14" i="24" a="1"/>
  <c r="G14" i="24" s="1"/>
  <c r="D17" i="24" a="1"/>
  <c r="D17" i="24" s="1"/>
  <c r="AC22" i="24" a="1"/>
  <c r="AC22" i="24" s="1"/>
  <c r="D24" i="24" a="1"/>
  <c r="D24" i="24" s="1"/>
  <c r="G30" i="24" a="1"/>
  <c r="G30" i="24" s="1"/>
  <c r="K9" i="24" a="1"/>
  <c r="K9" i="24" s="1"/>
  <c r="L25" i="24" a="1"/>
  <c r="L25" i="24" s="1"/>
  <c r="L29" i="24" a="1"/>
  <c r="L29" i="24" s="1"/>
  <c r="N18" i="24" a="1"/>
  <c r="N18" i="24" s="1"/>
  <c r="R31" i="24" a="1"/>
  <c r="R31" i="24" s="1"/>
  <c r="R17" i="24" a="1"/>
  <c r="R17" i="24" s="1"/>
  <c r="Q8" i="24" a="1"/>
  <c r="Q8" i="24" s="1"/>
  <c r="Q21" i="24" a="1"/>
  <c r="Q21" i="24" s="1"/>
  <c r="R21" i="24" a="1"/>
  <c r="R21" i="24" s="1"/>
  <c r="M23" i="24" a="1"/>
  <c r="M23" i="24" s="1"/>
  <c r="N29" i="24" a="1"/>
  <c r="N29" i="24" s="1"/>
  <c r="R15" i="24" a="1"/>
  <c r="R15" i="24" s="1"/>
  <c r="Q11" i="24" a="1"/>
  <c r="Q11" i="24" s="1"/>
  <c r="O12" i="24" a="1"/>
  <c r="O12" i="24" s="1"/>
  <c r="P14" i="24" a="1"/>
  <c r="P14" i="24" s="1"/>
  <c r="Q9" i="24" a="1"/>
  <c r="Q9" i="24" s="1"/>
  <c r="L17" i="24" a="1"/>
  <c r="L17" i="24" s="1"/>
  <c r="J17" i="24" a="1"/>
  <c r="J17" i="24" s="1"/>
  <c r="O18" i="24" a="1"/>
  <c r="O18" i="24" s="1"/>
  <c r="O26" i="24" a="1"/>
  <c r="O26" i="24" s="1"/>
  <c r="E3" i="24" a="1"/>
  <c r="E3" i="24" s="1"/>
  <c r="M20" i="24" a="1"/>
  <c r="M20" i="24" s="1"/>
  <c r="E17" i="24" a="1"/>
  <c r="E17" i="24" s="1"/>
  <c r="S20" i="24" a="1"/>
  <c r="S20" i="24" s="1"/>
  <c r="E16" i="24" a="1"/>
  <c r="E16" i="24" s="1"/>
  <c r="M17" i="24" a="1"/>
  <c r="M17" i="24" s="1"/>
  <c r="D11" i="24" a="1"/>
  <c r="D11" i="24" s="1"/>
  <c r="P9" i="24" a="1"/>
  <c r="P9" i="24" s="1"/>
  <c r="R26" i="24" a="1"/>
  <c r="R26" i="24" s="1"/>
  <c r="O11" i="24" a="1"/>
  <c r="O11" i="24" s="1"/>
  <c r="R23" i="24" a="1"/>
  <c r="R23" i="24" s="1"/>
  <c r="D21" i="24" a="1"/>
  <c r="D21" i="24" s="1"/>
  <c r="O17" i="24" a="1"/>
  <c r="O17" i="24" s="1"/>
  <c r="P16" i="24" a="1"/>
  <c r="P16" i="24" s="1"/>
  <c r="H26" i="24" a="1"/>
  <c r="H26" i="24" s="1"/>
  <c r="N19" i="24" a="1"/>
  <c r="N19" i="24" s="1"/>
  <c r="M27" i="24" a="1"/>
  <c r="M27" i="24" s="1"/>
  <c r="G4" i="24" a="1"/>
  <c r="G4" i="24" s="1"/>
  <c r="N21" i="24" a="1"/>
  <c r="N21" i="24" s="1"/>
  <c r="I11" i="24" a="1"/>
  <c r="I11" i="24" s="1"/>
  <c r="E13" i="24" a="1"/>
  <c r="E13" i="24" s="1"/>
  <c r="G26" i="24" a="1"/>
  <c r="G26" i="24" s="1"/>
  <c r="D6" i="24" a="1"/>
  <c r="D6" i="24" s="1"/>
  <c r="F16" i="24" a="1"/>
  <c r="F16" i="24" s="1"/>
  <c r="S26" i="24" a="1"/>
  <c r="S26" i="24" s="1"/>
  <c r="O14" i="24" a="1"/>
  <c r="O14" i="24" s="1"/>
  <c r="I5" i="24" a="1"/>
  <c r="I5" i="24" s="1"/>
  <c r="H18" i="24" a="1"/>
  <c r="H18" i="24" s="1"/>
  <c r="H14" i="24" a="1"/>
  <c r="H14" i="24" s="1"/>
  <c r="AD11" i="24" a="1"/>
  <c r="AD11" i="24" s="1"/>
  <c r="E9" i="24" a="1"/>
  <c r="E9" i="24" s="1"/>
  <c r="Q15" i="24" a="1"/>
  <c r="Q15" i="24" s="1"/>
  <c r="M19" i="24" a="1"/>
  <c r="M19" i="24" s="1"/>
  <c r="N30" i="24" a="1"/>
  <c r="N30" i="24" s="1"/>
  <c r="I7" i="24" a="1"/>
  <c r="I7" i="24" s="1"/>
  <c r="G6" i="24" a="1"/>
  <c r="G6" i="24" s="1"/>
  <c r="I15" i="24" a="1"/>
  <c r="I15" i="24" s="1"/>
  <c r="F14" i="24" a="1"/>
  <c r="F14" i="24" s="1"/>
  <c r="T16" i="24" a="1"/>
  <c r="T16" i="24" s="1"/>
  <c r="F17" i="24" a="1"/>
  <c r="F17" i="24" s="1"/>
  <c r="M8" i="24" a="1"/>
  <c r="M8" i="24" s="1"/>
  <c r="N13" i="24" a="1"/>
  <c r="N13" i="24" s="1"/>
  <c r="G10" i="24" a="1"/>
  <c r="G10" i="24" s="1"/>
  <c r="F13" i="24" a="1"/>
  <c r="F13" i="24" s="1"/>
  <c r="G16" i="24" a="1"/>
  <c r="G16" i="24" s="1"/>
  <c r="D12" i="24" a="1"/>
  <c r="D12" i="24" s="1"/>
  <c r="H29" i="24" a="1"/>
  <c r="H29" i="24" s="1"/>
  <c r="E26" i="24" a="1"/>
  <c r="E26" i="24" s="1"/>
  <c r="N24" i="24" a="1"/>
  <c r="N24" i="24" s="1"/>
  <c r="M16" i="24" a="1"/>
  <c r="M16" i="24" s="1"/>
  <c r="E7" i="24" a="1"/>
  <c r="E7" i="24" s="1"/>
  <c r="M9" i="24" a="1"/>
  <c r="M9" i="24" s="1"/>
  <c r="O8" i="24" a="1"/>
  <c r="O8" i="24" s="1"/>
  <c r="O10" i="24" a="1"/>
  <c r="O10" i="24" s="1"/>
  <c r="M10" i="24" a="1"/>
  <c r="M10" i="24" s="1"/>
  <c r="F4" i="24" a="1"/>
  <c r="F4" i="24" s="1"/>
  <c r="G9" i="24" a="1"/>
  <c r="G9" i="24" s="1"/>
  <c r="M21" i="24" a="1"/>
  <c r="M21" i="24" s="1"/>
  <c r="G12" i="24" a="1"/>
  <c r="G12" i="24" s="1"/>
  <c r="D22" i="24" a="1"/>
  <c r="D22" i="24" s="1"/>
  <c r="H21" i="24" a="1"/>
  <c r="H21" i="24" s="1"/>
  <c r="E10" i="24" a="1"/>
  <c r="E10" i="24" s="1"/>
  <c r="O21" i="24" a="1"/>
  <c r="O21" i="24" s="1"/>
  <c r="P19" i="24" a="1"/>
  <c r="P19" i="24" s="1"/>
  <c r="D20" i="24" a="1"/>
  <c r="D20" i="24" s="1"/>
  <c r="N6" i="24" a="1"/>
  <c r="N6" i="24" s="1"/>
  <c r="D25" i="24" a="1"/>
  <c r="D25" i="24" s="1"/>
  <c r="M29" i="24" a="1"/>
  <c r="M29" i="24" s="1"/>
  <c r="O20" i="24" a="1"/>
  <c r="O20" i="24" s="1"/>
  <c r="C32" i="24"/>
  <c r="AB10" i="24" a="1"/>
  <c r="AB10" i="24" s="1"/>
  <c r="X23" i="24" a="1"/>
  <c r="X23" i="24" s="1"/>
  <c r="V17" i="24" a="1"/>
  <c r="V17" i="24" s="1"/>
  <c r="W1" i="24"/>
  <c r="W14" i="24" a="1"/>
  <c r="W14" i="24" s="1"/>
  <c r="W20" i="24" a="1"/>
  <c r="W20" i="24" s="1"/>
  <c r="X6" i="24" a="1"/>
  <c r="X6" i="24" s="1"/>
  <c r="X14" i="24" a="1"/>
  <c r="X14" i="24" s="1"/>
  <c r="V21" i="24" a="1"/>
  <c r="V21" i="24" s="1"/>
  <c r="W15" i="24" a="1"/>
  <c r="W15" i="24" s="1"/>
  <c r="X20" i="24" a="1"/>
  <c r="X20" i="24" s="1"/>
  <c r="X15" i="24" a="1"/>
  <c r="X15" i="24" s="1"/>
  <c r="W8" i="24" a="1"/>
  <c r="W8" i="24" s="1"/>
  <c r="V26" i="24" a="1"/>
  <c r="V26" i="24" s="1"/>
  <c r="V10" i="24" a="1"/>
  <c r="V10" i="24" s="1"/>
  <c r="X9" i="24" a="1"/>
  <c r="X9" i="24" s="1"/>
  <c r="X4" i="24" a="1"/>
  <c r="X4" i="24" s="1"/>
  <c r="X7" i="24" a="1"/>
  <c r="X7" i="24" s="1"/>
  <c r="X27" i="24" a="1"/>
  <c r="X27" i="24" s="1"/>
  <c r="X10" i="24" a="1"/>
  <c r="X10" i="24" s="1"/>
  <c r="X26" i="24" a="1"/>
  <c r="X26" i="24" s="1"/>
  <c r="W12" i="24" a="1"/>
  <c r="W12" i="24" s="1"/>
  <c r="X5" i="24" a="1"/>
  <c r="X5" i="24" s="1"/>
  <c r="V4" i="24" a="1"/>
  <c r="V4" i="24" s="1"/>
  <c r="W13" i="24" a="1"/>
  <c r="W13" i="24" s="1"/>
  <c r="V22" i="24" a="1"/>
  <c r="V22" i="24" s="1"/>
  <c r="W27" i="24" a="1"/>
  <c r="W27" i="24" s="1"/>
  <c r="X13" i="24" a="1"/>
  <c r="X13" i="24" s="1"/>
  <c r="W17" i="24" a="1"/>
  <c r="W17" i="24" s="1"/>
  <c r="V24" i="24" a="1"/>
  <c r="V24" i="24" s="1"/>
  <c r="W5" i="24" a="1"/>
  <c r="W5" i="24" s="1"/>
  <c r="X24" i="24" a="1"/>
  <c r="X24" i="24" s="1"/>
  <c r="X11" i="24" a="1"/>
  <c r="X11" i="24" s="1"/>
  <c r="V6" i="24" a="1"/>
  <c r="V6" i="24" s="1"/>
  <c r="X17" i="24" a="1"/>
  <c r="X17" i="24" s="1"/>
  <c r="W26" i="24" a="1"/>
  <c r="W26" i="24" s="1"/>
  <c r="X3" i="24" a="1"/>
  <c r="X3" i="24" s="1"/>
  <c r="W11" i="24" a="1"/>
  <c r="W11" i="24" s="1"/>
  <c r="X12" i="24" a="1"/>
  <c r="X12" i="24" s="1"/>
  <c r="P22" i="24" a="1"/>
  <c r="P22" i="24" s="1"/>
  <c r="P24" i="24" a="1"/>
  <c r="P24" i="24" s="1"/>
  <c r="W18" i="24" a="1"/>
  <c r="W18" i="24" s="1"/>
  <c r="X21" i="24" a="1"/>
  <c r="X21" i="24" s="1"/>
  <c r="X31" i="24" a="1"/>
  <c r="X31" i="24" s="1"/>
  <c r="W6" i="24" a="1"/>
  <c r="W6" i="24" s="1"/>
  <c r="W28" i="24" a="1"/>
  <c r="W28" i="24" s="1"/>
  <c r="V29" i="24" a="1"/>
  <c r="V29" i="24" s="1"/>
  <c r="W7" i="24" a="1"/>
  <c r="W7" i="24" s="1"/>
  <c r="W24" i="24" a="1"/>
  <c r="W24" i="24" s="1"/>
  <c r="X30" i="24" a="1"/>
  <c r="X30" i="24" s="1"/>
  <c r="W30" i="24" a="1"/>
  <c r="W30" i="24" s="1"/>
  <c r="V8" i="24" a="1"/>
  <c r="V8" i="24" s="1"/>
  <c r="V13" i="24" a="1"/>
  <c r="V13" i="24" s="1"/>
  <c r="P20" i="24" a="1"/>
  <c r="P20" i="24" s="1"/>
  <c r="G17" i="24" a="1"/>
  <c r="G17" i="24" s="1"/>
  <c r="T9" i="24" a="1"/>
  <c r="T9" i="24" s="1"/>
  <c r="U27" i="24" a="1"/>
  <c r="U27" i="24" s="1"/>
  <c r="T27" i="24" a="1"/>
  <c r="T27" i="24" s="1"/>
  <c r="S31" i="24" a="1"/>
  <c r="S31" i="24" s="1"/>
  <c r="S21" i="24" a="1"/>
  <c r="S21" i="24" s="1"/>
  <c r="T6" i="24" a="1"/>
  <c r="T6" i="24" s="1"/>
  <c r="U14" i="24" a="1"/>
  <c r="U14" i="24" s="1"/>
  <c r="S16" i="24" a="1"/>
  <c r="S16" i="24" s="1"/>
  <c r="S23" i="24" a="1"/>
  <c r="S23" i="24" s="1"/>
  <c r="S7" i="24" a="1"/>
  <c r="S7" i="24" s="1"/>
  <c r="U3" i="24" a="1"/>
  <c r="U3" i="24" s="1"/>
  <c r="T26" i="24" a="1"/>
  <c r="T26" i="24" s="1"/>
  <c r="U11" i="24" a="1"/>
  <c r="U11" i="24" s="1"/>
  <c r="S25" i="24" a="1"/>
  <c r="S25" i="24" s="1"/>
  <c r="T1" i="24"/>
  <c r="S14" i="24" a="1"/>
  <c r="S14" i="24" s="1"/>
  <c r="T13" i="24" a="1"/>
  <c r="T13" i="24" s="1"/>
  <c r="T4" i="24" a="1"/>
  <c r="T4" i="24" s="1"/>
  <c r="U6" i="24" a="1"/>
  <c r="U6" i="24" s="1"/>
  <c r="T28" i="24" a="1"/>
  <c r="T28" i="24" s="1"/>
  <c r="T20" i="24" a="1"/>
  <c r="T20" i="24" s="1"/>
  <c r="T10" i="24" a="1"/>
  <c r="T10" i="24" s="1"/>
  <c r="S4" i="24" a="1"/>
  <c r="S4" i="24" s="1"/>
  <c r="Q17" i="24" a="1"/>
  <c r="Q17" i="24" s="1"/>
  <c r="U17" i="24" a="1"/>
  <c r="U17" i="24" s="1"/>
  <c r="T19" i="24" a="1"/>
  <c r="T19" i="24" s="1"/>
  <c r="U30" i="24" a="1"/>
  <c r="U30" i="24" s="1"/>
  <c r="T7" i="24" a="1"/>
  <c r="T7" i="24" s="1"/>
  <c r="T25" i="24" a="1"/>
  <c r="T25" i="24" s="1"/>
  <c r="U26" i="24" a="1"/>
  <c r="U26" i="24" s="1"/>
  <c r="S24" i="24" a="1"/>
  <c r="S24" i="24" s="1"/>
  <c r="Z5" i="24" a="1"/>
  <c r="Z5" i="24" s="1"/>
  <c r="AA13" i="24" a="1"/>
  <c r="AA13" i="24" s="1"/>
  <c r="S29" i="24" a="1"/>
  <c r="S29" i="24" s="1"/>
  <c r="S27" i="24" a="1"/>
  <c r="S27" i="24" s="1"/>
  <c r="K24" i="24" a="1"/>
  <c r="K24" i="24" s="1"/>
  <c r="L14" i="24" a="1"/>
  <c r="L14" i="24" s="1"/>
  <c r="Z17" i="24" a="1"/>
  <c r="Z17" i="24" s="1"/>
  <c r="O25" i="24" a="1"/>
  <c r="O25" i="24" s="1"/>
  <c r="K7" i="24" a="1"/>
  <c r="K7" i="24" s="1"/>
  <c r="M25" i="24" a="1"/>
  <c r="M25" i="24" s="1"/>
  <c r="U18" i="24" a="1"/>
  <c r="U18" i="24" s="1"/>
  <c r="S17" i="24" a="1"/>
  <c r="S17" i="24" s="1"/>
  <c r="T8" i="24" a="1"/>
  <c r="T8" i="24" s="1"/>
  <c r="S13" i="24" a="1"/>
  <c r="S13" i="24" s="1"/>
  <c r="U28" i="24" a="1"/>
  <c r="U28" i="24" s="1"/>
  <c r="S28" i="24" a="1"/>
  <c r="S28" i="24" s="1"/>
  <c r="Q5" i="24" a="1"/>
  <c r="Q5" i="24" s="1"/>
  <c r="S11" i="24" a="1"/>
  <c r="S11" i="24" s="1"/>
  <c r="S19" i="24" a="1"/>
  <c r="S19" i="24" s="1"/>
  <c r="T5" i="24" a="1"/>
  <c r="T5" i="24" s="1"/>
  <c r="T24" i="24" a="1"/>
  <c r="T24" i="24" s="1"/>
  <c r="U9" i="24" a="1"/>
  <c r="U9" i="24" s="1"/>
  <c r="S8" i="24" a="1"/>
  <c r="S8" i="24" s="1"/>
  <c r="U5" i="24" a="1"/>
  <c r="U5" i="24" s="1"/>
  <c r="S3" i="24" a="1"/>
  <c r="S3" i="24" s="1"/>
  <c r="R13" i="24" a="1"/>
  <c r="R13" i="24" s="1"/>
  <c r="R11" i="24" a="1"/>
  <c r="R11" i="24" s="1"/>
  <c r="U8" i="24" a="1"/>
  <c r="U8" i="24" s="1"/>
  <c r="T30" i="24" a="1"/>
  <c r="T30" i="24" s="1"/>
  <c r="U25" i="24" a="1"/>
  <c r="U25" i="24" s="1"/>
  <c r="S12" i="24" a="1"/>
  <c r="S12" i="24" s="1"/>
  <c r="U29" i="24" a="1"/>
  <c r="U29" i="24" s="1"/>
  <c r="M6" i="24" a="1"/>
  <c r="M6" i="24" s="1"/>
  <c r="H28" i="24" a="1"/>
  <c r="H28" i="24" s="1"/>
  <c r="J4" i="24" a="1"/>
  <c r="J4" i="24" s="1"/>
  <c r="O4" i="24" a="1"/>
  <c r="O4" i="24" s="1"/>
  <c r="I28" i="24" a="1"/>
  <c r="I28" i="24" s="1"/>
  <c r="E21" i="24" a="1"/>
  <c r="E21" i="24" s="1"/>
  <c r="J7" i="24" a="1"/>
  <c r="J7" i="24" s="1"/>
  <c r="N20" i="24" a="1"/>
  <c r="N20" i="24" s="1"/>
  <c r="G29" i="24" a="1"/>
  <c r="G29" i="24" s="1"/>
  <c r="E19" i="24" a="1"/>
  <c r="E19" i="24" s="1"/>
  <c r="Q28" i="24" a="1"/>
  <c r="Q28" i="24" s="1"/>
  <c r="N22" i="24" a="1"/>
  <c r="N22" i="24" s="1"/>
  <c r="O30" i="24" a="1"/>
  <c r="O30" i="24" s="1"/>
  <c r="N5" i="24" a="1"/>
  <c r="N5" i="24" s="1"/>
  <c r="N8" i="24" a="1"/>
  <c r="N8" i="24" s="1"/>
  <c r="N15" i="24" a="1"/>
  <c r="N15" i="24" s="1"/>
  <c r="E23" i="24" a="1"/>
  <c r="E23" i="24" s="1"/>
  <c r="U24" i="24" a="1"/>
  <c r="U24" i="24" s="1"/>
  <c r="D16" i="24" a="1"/>
  <c r="D16" i="24" s="1"/>
  <c r="F5" i="24" a="1"/>
  <c r="F5" i="24" s="1"/>
  <c r="M7" i="24" a="1"/>
  <c r="M7" i="24" s="1"/>
  <c r="G27" i="24" a="1"/>
  <c r="G27" i="24" s="1"/>
  <c r="E14" i="24" a="1"/>
  <c r="E14" i="24" s="1"/>
  <c r="Q4" i="24" a="1"/>
  <c r="Q4" i="24" s="1"/>
  <c r="N17" i="24" a="1"/>
  <c r="N17" i="24" s="1"/>
  <c r="N10" i="24" a="1"/>
  <c r="N10" i="24" s="1"/>
  <c r="N26" i="24" a="1"/>
  <c r="N26" i="24" s="1"/>
  <c r="M24" i="24" a="1"/>
  <c r="M24" i="24" s="1"/>
  <c r="M18" i="24" a="1"/>
  <c r="M18" i="24" s="1"/>
  <c r="D30" i="24" a="1"/>
  <c r="D30" i="24" s="1"/>
  <c r="G28" i="24" a="1"/>
  <c r="G28" i="24" s="1"/>
  <c r="P5" i="24" a="1"/>
  <c r="P5" i="24" s="1"/>
  <c r="H12" i="24" a="1"/>
  <c r="H12" i="24" s="1"/>
  <c r="M30" i="24" a="1"/>
  <c r="M30" i="24" s="1"/>
  <c r="O13" i="24" a="1"/>
  <c r="O13" i="24" s="1"/>
  <c r="O22" i="24" a="1"/>
  <c r="O22" i="24" s="1"/>
  <c r="N25" i="24" a="1"/>
  <c r="N25" i="24" s="1"/>
  <c r="F9" i="24" a="1"/>
  <c r="F9" i="24" s="1"/>
  <c r="H11" i="24" a="1"/>
  <c r="H11" i="24" s="1"/>
  <c r="E15" i="24" a="1"/>
  <c r="E15" i="24" s="1"/>
  <c r="F15" i="24" a="1"/>
  <c r="F15" i="24" s="1"/>
  <c r="E6" i="24" a="1"/>
  <c r="E6" i="24" s="1"/>
  <c r="F24" i="24" a="1"/>
  <c r="F24" i="24" s="1"/>
  <c r="Q25" i="24" a="1"/>
  <c r="Q25" i="24" s="1"/>
  <c r="L12" i="24" a="1"/>
  <c r="L12" i="24" s="1"/>
  <c r="P23" i="24" a="1"/>
  <c r="P23" i="24" s="1"/>
  <c r="Q16" i="24" a="1"/>
  <c r="Q16" i="24" s="1"/>
  <c r="P4" i="24" a="1"/>
  <c r="P4" i="24" s="1"/>
  <c r="I23" i="24" a="1"/>
  <c r="I23" i="24" s="1"/>
  <c r="H23" i="24" a="1"/>
  <c r="H23" i="24" s="1"/>
  <c r="R9" i="24" a="1"/>
  <c r="R9" i="24" s="1"/>
  <c r="P13" i="24" a="1"/>
  <c r="P13" i="24" s="1"/>
  <c r="L19" i="24" a="1"/>
  <c r="L19" i="24" s="1"/>
  <c r="K11" i="24" a="1"/>
  <c r="K11" i="24" s="1"/>
  <c r="E5" i="24" a="1"/>
  <c r="E5" i="24" s="1"/>
  <c r="E30" i="24" a="1"/>
  <c r="E30" i="24" s="1"/>
  <c r="H6" i="24" a="1"/>
  <c r="H6" i="24" s="1"/>
  <c r="F3" i="24" a="1"/>
  <c r="F3" i="24" s="1"/>
  <c r="J8" i="24" a="1"/>
  <c r="J8" i="24" s="1"/>
  <c r="F25" i="24" a="1"/>
  <c r="F25" i="24" s="1"/>
  <c r="H27" i="24" a="1"/>
  <c r="H27" i="24" s="1"/>
  <c r="D13" i="24" a="1"/>
  <c r="D13" i="24" s="1"/>
  <c r="G24" i="24" a="1"/>
  <c r="G24" i="24" s="1"/>
  <c r="I24" i="24" a="1"/>
  <c r="I24" i="24" s="1"/>
  <c r="G7" i="24" a="1"/>
  <c r="G7" i="24" s="1"/>
  <c r="T14" i="24" a="1"/>
  <c r="T14" i="24" s="1"/>
  <c r="G25" i="24" a="1"/>
  <c r="G25" i="24" s="1"/>
  <c r="F31" i="24" a="1"/>
  <c r="F31" i="24" s="1"/>
  <c r="F26" i="24" a="1"/>
  <c r="F26" i="24" s="1"/>
  <c r="G22" i="24" a="1"/>
  <c r="G22" i="24" s="1"/>
  <c r="H8" i="24" a="1"/>
  <c r="H8" i="24" s="1"/>
  <c r="I18" i="24" a="1"/>
  <c r="I18" i="24" s="1"/>
  <c r="H10" i="24" a="1"/>
  <c r="H10" i="24" s="1"/>
  <c r="I21" i="24" a="1"/>
  <c r="I21" i="24" s="1"/>
  <c r="H24" i="24" a="1"/>
  <c r="H24" i="24" s="1"/>
  <c r="I3" i="24" a="1"/>
  <c r="I3" i="24" s="1"/>
  <c r="G18" i="24" a="1"/>
  <c r="G18" i="24" s="1"/>
  <c r="G13" i="24" a="1"/>
  <c r="G13" i="24" s="1"/>
  <c r="D4" i="24" a="1"/>
  <c r="D4" i="24" s="1"/>
  <c r="D14" i="24" a="1"/>
  <c r="D14" i="24" s="1"/>
  <c r="E25" i="24" a="1"/>
  <c r="E25" i="24" s="1"/>
  <c r="E27" i="24" a="1"/>
  <c r="E27" i="24" s="1"/>
  <c r="AD21" i="24" a="1"/>
  <c r="AD21" i="24" s="1"/>
  <c r="AB8" i="24" a="1"/>
  <c r="AB8" i="24" s="1"/>
  <c r="AD5" i="24" a="1"/>
  <c r="AD5" i="24" s="1"/>
  <c r="AC24" i="24" a="1"/>
  <c r="AC24" i="24" s="1"/>
  <c r="AC4" i="24" a="1"/>
  <c r="AC4" i="24" s="1"/>
  <c r="AB5" i="24" a="1"/>
  <c r="AB5" i="24" s="1"/>
  <c r="AC1" i="24"/>
  <c r="AC20" i="24" a="1"/>
  <c r="AC20" i="24" s="1"/>
  <c r="AC26" i="24" a="1"/>
  <c r="AC26" i="24" s="1"/>
  <c r="T11" i="24" a="1"/>
  <c r="T11" i="24" s="1"/>
  <c r="T23" i="24" a="1"/>
  <c r="T23" i="24" s="1"/>
  <c r="S30" i="24" a="1"/>
  <c r="S30" i="24" s="1"/>
  <c r="S22" i="24" a="1"/>
  <c r="S22" i="24" s="1"/>
  <c r="U19" i="24" a="1"/>
  <c r="U19" i="24" s="1"/>
  <c r="T22" i="24" a="1"/>
  <c r="T22" i="24" s="1"/>
  <c r="O24" i="24" a="1"/>
  <c r="O24" i="24" s="1"/>
  <c r="T12" i="24" a="1"/>
  <c r="T12" i="24" s="1"/>
  <c r="D15" i="24" a="1"/>
  <c r="D15" i="24" s="1"/>
  <c r="E28" i="24" a="1"/>
  <c r="E28" i="24" s="1"/>
  <c r="I30" i="24" a="1"/>
  <c r="I30" i="24" s="1"/>
  <c r="H17" i="24" a="1"/>
  <c r="H17" i="24" s="1"/>
  <c r="F30" i="24" a="1"/>
  <c r="F30" i="24" s="1"/>
  <c r="I20" i="24" a="1"/>
  <c r="I20" i="24" s="1"/>
  <c r="E22" i="24" a="1"/>
  <c r="E22" i="24" s="1"/>
  <c r="K15" i="24" a="1"/>
  <c r="K15" i="24" s="1"/>
  <c r="K12" i="24" a="1"/>
  <c r="K12" i="24" s="1"/>
  <c r="D29" i="24" a="1"/>
  <c r="D29" i="24" s="1"/>
  <c r="J3" i="24" a="1"/>
  <c r="J3" i="24" s="1"/>
  <c r="G23" i="24" a="1"/>
  <c r="G23" i="24" s="1"/>
  <c r="E20" i="24" a="1"/>
  <c r="E20" i="24" s="1"/>
  <c r="H19" i="24" a="1"/>
  <c r="H19" i="24" s="1"/>
  <c r="H16" i="24" a="1"/>
  <c r="H16" i="24" s="1"/>
  <c r="D10" i="24" a="1"/>
  <c r="D10" i="24" s="1"/>
  <c r="F10" i="24" a="1"/>
  <c r="F10" i="24" s="1"/>
  <c r="J11" i="24" a="1"/>
  <c r="J11" i="24" s="1"/>
  <c r="L20" i="24" a="1"/>
  <c r="L20" i="24" s="1"/>
  <c r="AA7" i="24" a="1"/>
  <c r="AA7" i="24" s="1"/>
  <c r="Y25" i="24" a="1"/>
  <c r="Y25" i="24" s="1"/>
  <c r="I12" i="24" a="1"/>
  <c r="I12" i="24" s="1"/>
  <c r="G21" i="24" a="1"/>
  <c r="G21" i="24" s="1"/>
  <c r="F28" i="24" a="1"/>
  <c r="F28" i="24" s="1"/>
  <c r="I8" i="24" a="1"/>
  <c r="I8" i="24" s="1"/>
  <c r="G20" i="24" a="1"/>
  <c r="G20" i="24" s="1"/>
  <c r="F8" i="24" a="1"/>
  <c r="F8" i="24" s="1"/>
  <c r="V16" i="24" a="1"/>
  <c r="V16" i="24" s="1"/>
  <c r="V31" i="24" a="1"/>
  <c r="V31" i="24" s="1"/>
  <c r="V15" i="24" a="1"/>
  <c r="V15" i="24" s="1"/>
  <c r="W3" i="24" a="1"/>
  <c r="W3" i="24" s="1"/>
  <c r="X16" i="24" a="1"/>
  <c r="X16" i="24" s="1"/>
  <c r="V19" i="24" a="1"/>
  <c r="V19" i="24" s="1"/>
  <c r="V30" i="24" a="1"/>
  <c r="V30" i="24" s="1"/>
  <c r="P17" i="24" a="1"/>
  <c r="P17" i="24" s="1"/>
  <c r="Q6" i="24" a="1"/>
  <c r="Q6" i="24" s="1"/>
  <c r="P15" i="24" a="1"/>
  <c r="P15" i="24" s="1"/>
  <c r="Q30" i="24" a="1"/>
  <c r="Q30" i="24" s="1"/>
  <c r="R29" i="24" a="1"/>
  <c r="R29" i="24" s="1"/>
  <c r="Q20" i="24" a="1"/>
  <c r="Q20" i="24" s="1"/>
  <c r="Q18" i="24" a="1"/>
  <c r="Q18" i="24" s="1"/>
  <c r="P8" i="24" a="1"/>
  <c r="P8" i="24" s="1"/>
  <c r="R7" i="24" a="1"/>
  <c r="R7" i="24" s="1"/>
  <c r="R14" i="24" a="1"/>
  <c r="R14" i="24" s="1"/>
  <c r="R28" i="24" a="1"/>
  <c r="R28" i="24" s="1"/>
  <c r="L26" i="24" a="1"/>
  <c r="L26" i="24" s="1"/>
  <c r="L5" i="24" a="1"/>
  <c r="L5" i="24" s="1"/>
  <c r="I14" i="24" a="1"/>
  <c r="I14" i="24" s="1"/>
  <c r="I27" i="24" a="1"/>
  <c r="I27" i="24" s="1"/>
  <c r="K10" i="24" a="1"/>
  <c r="K10" i="24" s="1"/>
  <c r="Q12" i="24" a="1"/>
  <c r="Q12" i="24" s="1"/>
  <c r="J6" i="24" a="1"/>
  <c r="J6" i="24" s="1"/>
  <c r="V5" i="24" a="1"/>
  <c r="V5" i="24" s="1"/>
  <c r="J27" i="24" a="1"/>
  <c r="J27" i="24" s="1"/>
  <c r="P11" i="24" a="1"/>
  <c r="P11" i="24" s="1"/>
  <c r="R18" i="24" a="1"/>
  <c r="R18" i="24" s="1"/>
  <c r="J16" i="24" a="1"/>
  <c r="J16" i="24" s="1"/>
  <c r="J13" i="24" a="1"/>
  <c r="J13" i="24" s="1"/>
  <c r="Q26" i="24" a="1"/>
  <c r="Q26" i="24" s="1"/>
  <c r="W19" i="24" a="1"/>
  <c r="W19" i="24" s="1"/>
  <c r="W21" i="24" a="1"/>
  <c r="W21" i="24" s="1"/>
  <c r="L11" i="24" a="1"/>
  <c r="L11" i="24" s="1"/>
  <c r="R20" i="24" a="1"/>
  <c r="R20" i="24" s="1"/>
  <c r="Q22" i="24" a="1"/>
  <c r="Q22" i="24" s="1"/>
  <c r="V14" i="24" a="1"/>
  <c r="V14" i="24" s="1"/>
  <c r="V27" i="24" a="1"/>
  <c r="V27" i="24" s="1"/>
  <c r="AC30" i="24" a="1"/>
  <c r="AC30" i="24" s="1"/>
  <c r="N14" i="24" a="1"/>
  <c r="N14" i="24" s="1"/>
  <c r="Y20" i="24" a="1"/>
  <c r="Y20" i="24" s="1"/>
  <c r="AA20" i="24" a="1"/>
  <c r="AA20" i="24" s="1"/>
  <c r="O16" i="24" a="1"/>
  <c r="O16" i="24" s="1"/>
  <c r="AC29" i="24" a="1"/>
  <c r="AC29" i="24" s="1"/>
  <c r="O29" i="24" a="1"/>
  <c r="O29" i="24" s="1"/>
  <c r="AB16" i="24" a="1"/>
  <c r="AB16" i="24" s="1"/>
  <c r="AA21" i="24" a="1"/>
  <c r="AA21" i="24" s="1"/>
  <c r="W4" i="24" a="1"/>
  <c r="W4" i="24" s="1"/>
  <c r="X18" i="24" a="1"/>
  <c r="X18" i="24" s="1"/>
  <c r="W22" i="24" a="1"/>
  <c r="W22" i="24" s="1"/>
  <c r="V12" i="24" a="1"/>
  <c r="V12" i="24" s="1"/>
  <c r="V25" i="24" a="1"/>
  <c r="V25" i="24" s="1"/>
  <c r="AC27" i="24" a="1"/>
  <c r="AC27" i="24" s="1"/>
  <c r="AC7" i="24" a="1"/>
  <c r="AC7" i="24" s="1"/>
  <c r="Z11" i="24" a="1"/>
  <c r="Z11" i="24" s="1"/>
  <c r="P27" i="24" a="1"/>
  <c r="P27" i="24" s="1"/>
  <c r="W9" i="24" a="1"/>
  <c r="W9" i="24" s="1"/>
  <c r="V9" i="24" a="1"/>
  <c r="V9" i="24" s="1"/>
  <c r="W25" i="24" a="1"/>
  <c r="W25" i="24" s="1"/>
  <c r="V11" i="24" a="1"/>
  <c r="V11" i="24" s="1"/>
  <c r="J24" i="24" a="1"/>
  <c r="J24" i="24" s="1"/>
  <c r="AC18" i="24" a="1"/>
  <c r="AC18" i="24" s="1"/>
  <c r="Y12" i="24" a="1"/>
  <c r="Y12" i="24" s="1"/>
  <c r="W16" i="24" a="1"/>
  <c r="W16" i="24" s="1"/>
  <c r="X28" i="24" a="1"/>
  <c r="X28" i="24" s="1"/>
  <c r="X8" i="24" a="1"/>
  <c r="X8" i="24" s="1"/>
  <c r="X19" i="24" a="1"/>
  <c r="X19" i="24" s="1"/>
  <c r="W23" i="24" a="1"/>
  <c r="W23" i="24" s="1"/>
  <c r="X29" i="24" a="1"/>
  <c r="X29" i="24" s="1"/>
  <c r="W10" i="24" a="1"/>
  <c r="W10" i="24" s="1"/>
  <c r="AD25" i="24" a="1"/>
  <c r="AD25" i="24" s="1"/>
  <c r="AC28" i="24" a="1"/>
  <c r="AC28" i="24" s="1"/>
  <c r="AB28" i="24" a="1"/>
  <c r="AB28" i="24" s="1"/>
  <c r="AC6" i="24" a="1"/>
  <c r="AC6" i="24" s="1"/>
  <c r="AB27" i="24" a="1"/>
  <c r="AB27" i="24" s="1"/>
  <c r="AD19" i="24" a="1"/>
  <c r="AD19" i="24" s="1"/>
  <c r="AD14" i="24" a="1"/>
  <c r="AD14" i="24" s="1"/>
  <c r="AC16" i="24" a="1"/>
  <c r="AC16" i="24" s="1"/>
  <c r="AD20" i="24" a="1"/>
  <c r="AD20" i="24" s="1"/>
  <c r="AB23" i="24" a="1"/>
  <c r="AB23" i="24" s="1"/>
  <c r="AD10" i="24" a="1"/>
  <c r="AD10" i="24" s="1"/>
  <c r="AB25" i="24" a="1"/>
  <c r="AB25" i="24" s="1"/>
  <c r="AD15" i="24" a="1"/>
  <c r="AD15" i="24" s="1"/>
  <c r="AD7" i="24" a="1"/>
  <c r="AD7" i="24" s="1"/>
  <c r="AD6" i="24" a="1"/>
  <c r="AD6" i="24" s="1"/>
  <c r="AB22" i="24" a="1"/>
  <c r="AB22" i="24" s="1"/>
  <c r="AC10" i="24" a="1"/>
  <c r="AC10" i="24" s="1"/>
  <c r="AD13" i="24" a="1"/>
  <c r="AD13" i="24" s="1"/>
  <c r="AB29" i="24" a="1"/>
  <c r="AB29" i="24" s="1"/>
  <c r="AB21" i="24" a="1"/>
  <c r="AB21" i="24" s="1"/>
  <c r="AD26" i="24" a="1"/>
  <c r="AD26" i="24" s="1"/>
  <c r="AB12" i="24" a="1"/>
  <c r="AB12" i="24" s="1"/>
  <c r="AC13" i="24" a="1"/>
  <c r="AC13" i="24" s="1"/>
  <c r="AD24" i="24" a="1"/>
  <c r="AD24" i="24" s="1"/>
  <c r="AD12" i="24" a="1"/>
  <c r="AD12" i="24" s="1"/>
  <c r="AC5" i="24" a="1"/>
  <c r="AC5" i="24" s="1"/>
  <c r="AC9" i="24" a="1"/>
  <c r="AC9" i="24" s="1"/>
  <c r="AB11" i="24" a="1"/>
  <c r="AB11" i="24" s="1"/>
  <c r="AB14" i="24" a="1"/>
  <c r="AB14" i="24" s="1"/>
  <c r="V10" i="13" l="1"/>
  <c r="U7" i="13"/>
  <c r="U33" i="13"/>
  <c r="U13" i="13"/>
  <c r="U38" i="13"/>
  <c r="U25" i="13"/>
  <c r="U36" i="13"/>
  <c r="U43" i="13"/>
  <c r="U24" i="13"/>
  <c r="U39" i="13"/>
  <c r="U18" i="13"/>
  <c r="U20" i="13"/>
  <c r="U42" i="13"/>
  <c r="U15" i="13"/>
  <c r="U28" i="13"/>
  <c r="U41" i="13"/>
  <c r="U22" i="13"/>
  <c r="U17" i="13"/>
  <c r="U31" i="13"/>
  <c r="U10" i="13"/>
  <c r="V42" i="13"/>
  <c r="V11" i="13"/>
  <c r="T43" i="13"/>
  <c r="T15" i="13"/>
  <c r="T35" i="13"/>
  <c r="T36" i="13"/>
  <c r="T25" i="13"/>
  <c r="T38" i="13"/>
  <c r="T42" i="13"/>
  <c r="T28" i="13"/>
  <c r="T16" i="13"/>
  <c r="T13" i="13"/>
  <c r="T39" i="13"/>
  <c r="T24" i="13"/>
  <c r="T41" i="13"/>
  <c r="T18" i="13"/>
  <c r="T7" i="13"/>
  <c r="L11" i="13" s="1"/>
  <c r="T31" i="13"/>
  <c r="T9" i="13"/>
  <c r="T27" i="13"/>
  <c r="T11" i="13"/>
  <c r="V21" i="13"/>
  <c r="T21" i="13"/>
  <c r="L8" i="13"/>
  <c r="V23" i="13"/>
  <c r="V18" i="13"/>
  <c r="V25" i="13"/>
  <c r="V43" i="13"/>
  <c r="V36" i="13"/>
  <c r="V39" i="13"/>
  <c r="V8" i="13"/>
  <c r="L13" i="13" s="1"/>
  <c r="L12" i="13" s="1"/>
  <c r="V28" i="13"/>
  <c r="V17" i="13"/>
  <c r="V35" i="13"/>
  <c r="V15" i="13"/>
  <c r="V40" i="13"/>
  <c r="V24" i="13"/>
  <c r="V38" i="13"/>
  <c r="V37" i="13"/>
  <c r="V22" i="13"/>
  <c r="V14" i="13"/>
  <c r="V9" i="13"/>
  <c r="V7" i="13"/>
  <c r="L16" i="13" s="1"/>
  <c r="V16" i="13"/>
  <c r="V34" i="13"/>
  <c r="V13" i="13"/>
  <c r="V31" i="13"/>
  <c r="V26" i="13"/>
  <c r="V41" i="13"/>
  <c r="V27" i="13"/>
  <c r="V19" i="13"/>
  <c r="V12" i="13"/>
  <c r="U40" i="13"/>
  <c r="V33" i="13"/>
  <c r="V29" i="13"/>
  <c r="U12" i="13"/>
  <c r="T22" i="13"/>
  <c r="U16" i="13"/>
  <c r="T30" i="13"/>
  <c r="T37" i="13"/>
  <c r="V32" i="13"/>
  <c r="U11" i="13"/>
  <c r="T12" i="13"/>
  <c r="U32" i="13"/>
  <c r="T14" i="13"/>
  <c r="V20" i="13"/>
  <c r="U32" i="24"/>
  <c r="L32" i="24"/>
  <c r="I32" i="24"/>
  <c r="F32" i="24"/>
  <c r="O32" i="24"/>
  <c r="R32" i="24"/>
  <c r="AA32" i="24"/>
  <c r="X32" i="24"/>
  <c r="AD32" i="24"/>
  <c r="L10" i="13" l="1"/>
  <c r="G9" i="13"/>
  <c r="M19" i="13"/>
  <c r="L15" i="13"/>
  <c r="L7" i="13"/>
  <c r="F9" i="13"/>
  <c r="M20" i="13" l="1"/>
  <c r="L21" i="13"/>
  <c r="F22" i="13"/>
  <c r="F21" i="13"/>
  <c r="G20" i="13" s="1"/>
  <c r="M22" i="13" s="1"/>
  <c r="F20" i="13"/>
  <c r="M23" i="13" l="1"/>
  <c r="L2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WIN7</author>
    <author>최은혜(2110564)</author>
    <author>Administrator</author>
    <author>MasterVD</author>
  </authors>
  <commentList>
    <comment ref="M7" authorId="0" shapeId="0" xr:uid="{00000000-0006-0000-0300-000001000000}">
      <text>
        <r>
          <rPr>
            <b/>
            <sz val="10"/>
            <color indexed="81"/>
            <rFont val="돋움"/>
            <family val="3"/>
            <charset val="129"/>
          </rPr>
          <t>인포맥스</t>
        </r>
        <r>
          <rPr>
            <b/>
            <sz val="10"/>
            <color indexed="81"/>
            <rFont val="Tahoma"/>
            <family val="2"/>
          </rPr>
          <t xml:space="preserve"> : 2231</t>
        </r>
        <r>
          <rPr>
            <b/>
            <sz val="10"/>
            <color indexed="81"/>
            <rFont val="돋움"/>
            <family val="3"/>
            <charset val="129"/>
          </rPr>
          <t>화면</t>
        </r>
      </text>
    </comment>
    <comment ref="Y7" authorId="0" shapeId="0" xr:uid="{00000000-0006-0000-0300-000002000000}">
      <text>
        <r>
          <rPr>
            <b/>
            <sz val="9"/>
            <color indexed="81"/>
            <rFont val="돋움"/>
            <family val="3"/>
            <charset val="129"/>
          </rPr>
          <t>넥스피아</t>
        </r>
        <r>
          <rPr>
            <b/>
            <sz val="9"/>
            <color indexed="81"/>
            <rFont val="Tahoma"/>
            <family val="2"/>
          </rPr>
          <t xml:space="preserve"> 7452</t>
        </r>
      </text>
    </comment>
    <comment ref="Y8" authorId="0" shapeId="0" xr:uid="{00000000-0006-0000-0300-000003000000}">
      <text>
        <r>
          <rPr>
            <b/>
            <sz val="9"/>
            <color indexed="81"/>
            <rFont val="돋움"/>
            <family val="3"/>
            <charset val="129"/>
          </rPr>
          <t>넥스피아</t>
        </r>
        <r>
          <rPr>
            <b/>
            <sz val="9"/>
            <color indexed="81"/>
            <rFont val="Tahoma"/>
            <family val="2"/>
          </rPr>
          <t xml:space="preserve"> 7452</t>
        </r>
      </text>
    </comment>
    <comment ref="Z8" authorId="0" shapeId="0" xr:uid="{00000000-0006-0000-0300-000004000000}">
      <text>
        <r>
          <rPr>
            <b/>
            <sz val="9"/>
            <color indexed="81"/>
            <rFont val="돋움"/>
            <family val="3"/>
            <charset val="129"/>
          </rPr>
          <t>예보료</t>
        </r>
      </text>
    </comment>
    <comment ref="AD83" authorId="0" shapeId="0" xr:uid="{00000000-0006-0000-0300-000005000000}">
      <text>
        <r>
          <rPr>
            <b/>
            <sz val="9"/>
            <color indexed="81"/>
            <rFont val="돋움"/>
            <family val="3"/>
            <charset val="129"/>
          </rPr>
          <t>타기관 1.5%이상 제시</t>
        </r>
      </text>
    </comment>
    <comment ref="Q203" authorId="0" shapeId="0" xr:uid="{00000000-0006-0000-0300-000006000000}">
      <text>
        <r>
          <rPr>
            <b/>
            <sz val="9"/>
            <color indexed="81"/>
            <rFont val="Tahoma"/>
            <family val="2"/>
          </rPr>
          <t>WIN7:</t>
        </r>
        <r>
          <rPr>
            <sz val="9"/>
            <color indexed="81"/>
            <rFont val="Tahoma"/>
            <family val="2"/>
          </rPr>
          <t xml:space="preserve">
1M USD</t>
        </r>
      </text>
    </comment>
    <comment ref="Q208" authorId="0" shapeId="0" xr:uid="{00000000-0006-0000-0300-000007000000}">
      <text>
        <r>
          <rPr>
            <b/>
            <sz val="9"/>
            <color indexed="81"/>
            <rFont val="Tahoma"/>
            <family val="2"/>
          </rPr>
          <t>WIN7:</t>
        </r>
        <r>
          <rPr>
            <sz val="9"/>
            <color indexed="81"/>
            <rFont val="Tahoma"/>
            <family val="2"/>
          </rPr>
          <t xml:space="preserve">
1M USD</t>
        </r>
      </text>
    </comment>
    <comment ref="N213" authorId="0" shapeId="0" xr:uid="{00000000-0006-0000-0300-000008000000}">
      <text>
        <r>
          <rPr>
            <b/>
            <sz val="9"/>
            <color indexed="81"/>
            <rFont val="Tahoma"/>
            <family val="2"/>
          </rPr>
          <t xml:space="preserve">SC
</t>
        </r>
      </text>
    </comment>
    <comment ref="N231" authorId="0" shapeId="0" xr:uid="{00000000-0006-0000-0300-000009000000}">
      <text>
        <r>
          <rPr>
            <b/>
            <sz val="9"/>
            <color indexed="81"/>
            <rFont val="Tahoma"/>
            <family val="2"/>
          </rPr>
          <t xml:space="preserve">SC
</t>
        </r>
      </text>
    </comment>
    <comment ref="N233" authorId="0" shapeId="0" xr:uid="{00000000-0006-0000-0300-00000A000000}">
      <text>
        <r>
          <rPr>
            <b/>
            <sz val="9"/>
            <color indexed="81"/>
            <rFont val="Tahoma"/>
            <family val="2"/>
          </rPr>
          <t xml:space="preserve">SC
</t>
        </r>
      </text>
    </comment>
    <comment ref="S239" authorId="0" shapeId="0" xr:uid="{00000000-0006-0000-0300-00000B000000}">
      <text>
        <r>
          <rPr>
            <b/>
            <sz val="9"/>
            <color indexed="81"/>
            <rFont val="Tahoma"/>
            <family val="2"/>
          </rPr>
          <t>Shizuoka tky jom 2.05
Resona tky jom 2.02
SMBC tky jom 1.89</t>
        </r>
      </text>
    </comment>
    <comment ref="U239" authorId="0" shapeId="0" xr:uid="{00000000-0006-0000-0300-00000C000000}">
      <text>
        <r>
          <rPr>
            <b/>
            <sz val="9"/>
            <color indexed="81"/>
            <rFont val="Tahoma"/>
            <family val="2"/>
          </rPr>
          <t>EUR/USD 16M 4/17 ~ 5/24
+32.461</t>
        </r>
      </text>
    </comment>
    <comment ref="S242" authorId="0" shapeId="0" xr:uid="{00000000-0006-0000-0300-00000D000000}">
      <text>
        <r>
          <rPr>
            <b/>
            <sz val="9"/>
            <color indexed="81"/>
            <rFont val="Tahoma"/>
            <family val="2"/>
          </rPr>
          <t>Shizuoka tky jom 2.05
Resona tky jom 2.02
SMBC tky jom 1.89</t>
        </r>
      </text>
    </comment>
    <comment ref="U242" authorId="0" shapeId="0" xr:uid="{00000000-0006-0000-0300-00000E000000}">
      <text>
        <r>
          <rPr>
            <b/>
            <sz val="9"/>
            <color indexed="81"/>
            <rFont val="Tahoma"/>
            <family val="2"/>
          </rPr>
          <t>EUR/USD 16M 4/17 ~ 5/24
+32.461</t>
        </r>
      </text>
    </comment>
    <comment ref="S243" authorId="0" shapeId="0" xr:uid="{00000000-0006-0000-0300-00000F000000}">
      <text>
        <r>
          <rPr>
            <b/>
            <sz val="9"/>
            <color indexed="81"/>
            <rFont val="Tahoma"/>
            <family val="2"/>
          </rPr>
          <t xml:space="preserve">BOC </t>
        </r>
        <r>
          <rPr>
            <b/>
            <sz val="9"/>
            <color indexed="81"/>
            <rFont val="돋움"/>
            <family val="3"/>
            <charset val="129"/>
          </rPr>
          <t>런던</t>
        </r>
        <r>
          <rPr>
            <b/>
            <sz val="9"/>
            <color indexed="81"/>
            <rFont val="Tahoma"/>
            <family val="2"/>
          </rPr>
          <t xml:space="preserve"> 1.90
</t>
        </r>
        <r>
          <rPr>
            <b/>
            <sz val="9"/>
            <color indexed="81"/>
            <rFont val="돋움"/>
            <family val="3"/>
            <charset val="129"/>
          </rPr>
          <t>미즈호</t>
        </r>
        <r>
          <rPr>
            <b/>
            <sz val="9"/>
            <color indexed="81"/>
            <rFont val="Tahoma"/>
            <family val="2"/>
          </rPr>
          <t xml:space="preserve"> HK 2.00
Shizuoka tky 2.00</t>
        </r>
      </text>
    </comment>
    <comment ref="U243" authorId="0" shapeId="0" xr:uid="{00000000-0006-0000-0300-000010000000}">
      <text>
        <r>
          <rPr>
            <b/>
            <sz val="9"/>
            <color indexed="81"/>
            <rFont val="Tahoma"/>
            <family val="2"/>
          </rPr>
          <t>EUR/USD  4/18 ~ 5/18
+25.038</t>
        </r>
      </text>
    </comment>
    <comment ref="S244" authorId="0" shapeId="0" xr:uid="{00000000-0006-0000-0300-000011000000}">
      <text>
        <r>
          <rPr>
            <b/>
            <sz val="9"/>
            <color indexed="81"/>
            <rFont val="Tahoma"/>
            <family val="2"/>
          </rPr>
          <t>Shizuoka tky jom 2.05
Resona tky jom 2.02
SMBC tky jom 1.89</t>
        </r>
      </text>
    </comment>
    <comment ref="U244" authorId="0" shapeId="0" xr:uid="{00000000-0006-0000-0300-000012000000}">
      <text>
        <r>
          <rPr>
            <b/>
            <sz val="9"/>
            <color indexed="81"/>
            <rFont val="Tahoma"/>
            <family val="2"/>
          </rPr>
          <t>EUR/USD 16M 4/17 ~ 5/24
+32.461</t>
        </r>
      </text>
    </comment>
    <comment ref="U247" authorId="0" shapeId="0" xr:uid="{00000000-0006-0000-0300-000013000000}">
      <text>
        <r>
          <rPr>
            <b/>
            <sz val="9"/>
            <color indexed="81"/>
            <rFont val="Tahoma"/>
            <family val="2"/>
          </rPr>
          <t>EUR/USD 16M 4/17 ~ 5/24
+32.461</t>
        </r>
      </text>
    </comment>
    <comment ref="S248" authorId="0" shapeId="0" xr:uid="{00000000-0006-0000-0300-000014000000}">
      <text>
        <r>
          <rPr>
            <b/>
            <sz val="9"/>
            <color indexed="81"/>
            <rFont val="돋움"/>
            <family val="3"/>
            <charset val="129"/>
          </rPr>
          <t>미즈호</t>
        </r>
        <r>
          <rPr>
            <b/>
            <sz val="9"/>
            <color indexed="81"/>
            <rFont val="Tahoma"/>
            <family val="2"/>
          </rPr>
          <t xml:space="preserve"> </t>
        </r>
        <r>
          <rPr>
            <b/>
            <sz val="9"/>
            <color indexed="81"/>
            <rFont val="돋움"/>
            <family val="3"/>
            <charset val="129"/>
          </rPr>
          <t>서울</t>
        </r>
        <r>
          <rPr>
            <b/>
            <sz val="9"/>
            <color indexed="81"/>
            <rFont val="Tahoma"/>
            <family val="2"/>
          </rPr>
          <t xml:space="preserve"> 2</t>
        </r>
        <r>
          <rPr>
            <b/>
            <sz val="9"/>
            <color indexed="81"/>
            <rFont val="돋움"/>
            <family val="3"/>
            <charset val="129"/>
          </rPr>
          <t>주</t>
        </r>
      </text>
    </comment>
    <comment ref="S249" authorId="0" shapeId="0" xr:uid="{00000000-0006-0000-0300-000015000000}">
      <text>
        <r>
          <rPr>
            <b/>
            <sz val="9"/>
            <color indexed="81"/>
            <rFont val="돋움"/>
            <family val="3"/>
            <charset val="129"/>
          </rPr>
          <t>중국계</t>
        </r>
        <r>
          <rPr>
            <b/>
            <sz val="9"/>
            <color indexed="81"/>
            <rFont val="Tahoma"/>
            <family val="2"/>
          </rPr>
          <t xml:space="preserve"> </t>
        </r>
        <r>
          <rPr>
            <b/>
            <sz val="9"/>
            <color indexed="81"/>
            <rFont val="돋움"/>
            <family val="3"/>
            <charset val="129"/>
          </rPr>
          <t>해외지점</t>
        </r>
        <r>
          <rPr>
            <b/>
            <sz val="9"/>
            <color indexed="81"/>
            <rFont val="Tahoma"/>
            <family val="2"/>
          </rPr>
          <t xml:space="preserve"> </t>
        </r>
        <r>
          <rPr>
            <b/>
            <sz val="9"/>
            <color indexed="81"/>
            <rFont val="돋움"/>
            <family val="3"/>
            <charset val="129"/>
          </rPr>
          <t xml:space="preserve">평균
</t>
        </r>
        <r>
          <rPr>
            <b/>
            <sz val="9"/>
            <color indexed="81"/>
            <rFont val="Tahoma"/>
            <family val="2"/>
          </rPr>
          <t>2.50 ~ 2.70</t>
        </r>
      </text>
    </comment>
    <comment ref="AD254" authorId="1" shapeId="0" xr:uid="{00000000-0006-0000-0300-000016000000}">
      <text>
        <r>
          <rPr>
            <b/>
            <sz val="9"/>
            <color indexed="81"/>
            <rFont val="Tahoma"/>
            <family val="2"/>
          </rPr>
          <t>1.8, 1.85, 2.2 (1,3,6)</t>
        </r>
      </text>
    </comment>
    <comment ref="AD255" authorId="1" shapeId="0" xr:uid="{00000000-0006-0000-0300-000017000000}">
      <text>
        <r>
          <rPr>
            <b/>
            <sz val="9"/>
            <color indexed="81"/>
            <rFont val="Tahoma"/>
            <family val="2"/>
          </rPr>
          <t>1.6, 1.7~1.8, 2.1~2.15, 2.25~2.3</t>
        </r>
      </text>
    </comment>
    <comment ref="S257" authorId="0" shapeId="0" xr:uid="{00000000-0006-0000-0300-000018000000}">
      <text>
        <r>
          <rPr>
            <b/>
            <sz val="9"/>
            <color indexed="81"/>
            <rFont val="Tahoma"/>
            <family val="2"/>
          </rPr>
          <t xml:space="preserve">BOC </t>
        </r>
        <r>
          <rPr>
            <b/>
            <sz val="9"/>
            <color indexed="81"/>
            <rFont val="돋움"/>
            <family val="3"/>
            <charset val="129"/>
          </rPr>
          <t>런던</t>
        </r>
        <r>
          <rPr>
            <b/>
            <sz val="9"/>
            <color indexed="81"/>
            <rFont val="Tahoma"/>
            <family val="2"/>
          </rPr>
          <t xml:space="preserve"> 1.90
</t>
        </r>
        <r>
          <rPr>
            <b/>
            <sz val="9"/>
            <color indexed="81"/>
            <rFont val="돋움"/>
            <family val="3"/>
            <charset val="129"/>
          </rPr>
          <t>미즈호</t>
        </r>
        <r>
          <rPr>
            <b/>
            <sz val="9"/>
            <color indexed="81"/>
            <rFont val="Tahoma"/>
            <family val="2"/>
          </rPr>
          <t xml:space="preserve"> HK 2.00
Shizuoka tky 2.00</t>
        </r>
      </text>
    </comment>
    <comment ref="U257" authorId="0" shapeId="0" xr:uid="{00000000-0006-0000-0300-000019000000}">
      <text>
        <r>
          <rPr>
            <b/>
            <sz val="9"/>
            <color indexed="81"/>
            <rFont val="Tahoma"/>
            <family val="2"/>
          </rPr>
          <t>EUR/USD  4/18 ~ 5/18
+25.038</t>
        </r>
      </text>
    </comment>
    <comment ref="U259" authorId="0" shapeId="0" xr:uid="{00000000-0006-0000-0300-00001A000000}">
      <text>
        <r>
          <rPr>
            <b/>
            <sz val="9"/>
            <color indexed="81"/>
            <rFont val="Tahoma"/>
            <family val="2"/>
          </rPr>
          <t>EUR/USD  5/24 ~ 6/27
+ 27.314</t>
        </r>
      </text>
    </comment>
    <comment ref="U260" authorId="0" shapeId="0" xr:uid="{00000000-0006-0000-0300-00001B000000}">
      <text>
        <r>
          <rPr>
            <b/>
            <sz val="9"/>
            <color indexed="81"/>
            <rFont val="Tahoma"/>
            <family val="2"/>
          </rPr>
          <t>EUR/USD  5/24 ~ 6/27
+ 27.314</t>
        </r>
      </text>
    </comment>
    <comment ref="U261" authorId="0" shapeId="0" xr:uid="{00000000-0006-0000-0300-00001C000000}">
      <text>
        <r>
          <rPr>
            <b/>
            <sz val="9"/>
            <color indexed="81"/>
            <rFont val="Tahoma"/>
            <family val="2"/>
          </rPr>
          <t>EUR/USD  5/25 ~ 1</t>
        </r>
        <r>
          <rPr>
            <b/>
            <sz val="9"/>
            <color indexed="81"/>
            <rFont val="돋움"/>
            <family val="3"/>
            <charset val="129"/>
          </rPr>
          <t>년</t>
        </r>
        <r>
          <rPr>
            <b/>
            <sz val="9"/>
            <color indexed="81"/>
            <rFont val="Tahoma"/>
            <family val="2"/>
          </rPr>
          <t xml:space="preserve">
+ 365.47
3</t>
        </r>
        <r>
          <rPr>
            <b/>
            <sz val="9"/>
            <color indexed="81"/>
            <rFont val="돋움"/>
            <family val="3"/>
            <charset val="129"/>
          </rPr>
          <t>개월</t>
        </r>
        <r>
          <rPr>
            <b/>
            <sz val="9"/>
            <color indexed="81"/>
            <rFont val="Tahoma"/>
            <family val="2"/>
          </rPr>
          <t xml:space="preserve"> : 2.6243%
6</t>
        </r>
        <r>
          <rPr>
            <b/>
            <sz val="9"/>
            <color indexed="81"/>
            <rFont val="돋움"/>
            <family val="3"/>
            <charset val="129"/>
          </rPr>
          <t>개월</t>
        </r>
        <r>
          <rPr>
            <b/>
            <sz val="9"/>
            <color indexed="81"/>
            <rFont val="Tahoma"/>
            <family val="2"/>
          </rPr>
          <t xml:space="preserve"> : 2.7018%
</t>
        </r>
      </text>
    </comment>
    <comment ref="AL261" authorId="0" shapeId="0" xr:uid="{00000000-0006-0000-0300-00001D000000}">
      <text>
        <r>
          <rPr>
            <b/>
            <sz val="9"/>
            <color indexed="81"/>
            <rFont val="돋움"/>
            <family val="3"/>
            <charset val="129"/>
          </rPr>
          <t>신한홍콩</t>
        </r>
        <r>
          <rPr>
            <b/>
            <sz val="9"/>
            <color indexed="81"/>
            <rFont val="Tahoma"/>
            <family val="2"/>
          </rPr>
          <t xml:space="preserve"> 10</t>
        </r>
        <r>
          <rPr>
            <b/>
            <sz val="9"/>
            <color indexed="81"/>
            <rFont val="돋움"/>
            <family val="3"/>
            <charset val="129"/>
          </rPr>
          <t>개월</t>
        </r>
        <r>
          <rPr>
            <b/>
            <sz val="9"/>
            <color indexed="81"/>
            <rFont val="Tahoma"/>
            <family val="2"/>
          </rPr>
          <t>(18.05.30 ~ 19.03.29)
@ 2.80%</t>
        </r>
        <r>
          <rPr>
            <b/>
            <sz val="9"/>
            <color indexed="81"/>
            <rFont val="돋움"/>
            <family val="3"/>
            <charset val="129"/>
          </rPr>
          <t xml:space="preserve">
</t>
        </r>
      </text>
    </comment>
    <comment ref="AL262" authorId="0" shapeId="0" xr:uid="{00000000-0006-0000-0300-00001E000000}">
      <text>
        <r>
          <rPr>
            <b/>
            <sz val="9"/>
            <color indexed="81"/>
            <rFont val="돋움"/>
            <family val="3"/>
            <charset val="129"/>
          </rPr>
          <t>신한홍콩</t>
        </r>
        <r>
          <rPr>
            <b/>
            <sz val="9"/>
            <color indexed="81"/>
            <rFont val="Tahoma"/>
            <family val="2"/>
          </rPr>
          <t xml:space="preserve"> 10</t>
        </r>
        <r>
          <rPr>
            <b/>
            <sz val="9"/>
            <color indexed="81"/>
            <rFont val="돋움"/>
            <family val="3"/>
            <charset val="129"/>
          </rPr>
          <t>개월</t>
        </r>
        <r>
          <rPr>
            <b/>
            <sz val="9"/>
            <color indexed="81"/>
            <rFont val="Tahoma"/>
            <family val="2"/>
          </rPr>
          <t>(18.05.30 ~ 19.03.29)
@ 2.80%</t>
        </r>
        <r>
          <rPr>
            <b/>
            <sz val="9"/>
            <color indexed="81"/>
            <rFont val="돋움"/>
            <family val="3"/>
            <charset val="129"/>
          </rPr>
          <t xml:space="preserve">
</t>
        </r>
      </text>
    </comment>
    <comment ref="AL263" authorId="0" shapeId="0" xr:uid="{00000000-0006-0000-0300-00001F000000}">
      <text>
        <r>
          <rPr>
            <b/>
            <sz val="9"/>
            <color indexed="81"/>
            <rFont val="돋움"/>
            <family val="3"/>
            <charset val="129"/>
          </rPr>
          <t>신한홍콩</t>
        </r>
        <r>
          <rPr>
            <b/>
            <sz val="9"/>
            <color indexed="81"/>
            <rFont val="Tahoma"/>
            <family val="2"/>
          </rPr>
          <t xml:space="preserve"> 10</t>
        </r>
        <r>
          <rPr>
            <b/>
            <sz val="9"/>
            <color indexed="81"/>
            <rFont val="돋움"/>
            <family val="3"/>
            <charset val="129"/>
          </rPr>
          <t>개월</t>
        </r>
        <r>
          <rPr>
            <b/>
            <sz val="9"/>
            <color indexed="81"/>
            <rFont val="Tahoma"/>
            <family val="2"/>
          </rPr>
          <t>(18.05.30 ~ 19.03.29)
@ 2.80%</t>
        </r>
        <r>
          <rPr>
            <b/>
            <sz val="9"/>
            <color indexed="81"/>
            <rFont val="돋움"/>
            <family val="3"/>
            <charset val="129"/>
          </rPr>
          <t xml:space="preserve">
</t>
        </r>
      </text>
    </comment>
    <comment ref="U264" authorId="0" shapeId="0" xr:uid="{00000000-0006-0000-0300-000020000000}">
      <text>
        <r>
          <rPr>
            <b/>
            <sz val="9"/>
            <color indexed="81"/>
            <rFont val="Tahoma"/>
            <family val="2"/>
          </rPr>
          <t>EUR/USD  5/30 ~ 8/30
+ 83.41</t>
        </r>
      </text>
    </comment>
    <comment ref="U266" authorId="0" shapeId="0" xr:uid="{00000000-0006-0000-0300-000021000000}">
      <text>
        <r>
          <rPr>
            <b/>
            <sz val="9"/>
            <color indexed="81"/>
            <rFont val="Tahoma"/>
            <family val="2"/>
          </rPr>
          <t>EUR/USD  6/04 ~ 9/04
+ 80.732</t>
        </r>
      </text>
    </comment>
    <comment ref="S272" authorId="0" shapeId="0" xr:uid="{00000000-0006-0000-0300-000022000000}">
      <text>
        <r>
          <rPr>
            <b/>
            <sz val="9"/>
            <color indexed="81"/>
            <rFont val="돋움"/>
            <family val="3"/>
            <charset val="129"/>
          </rPr>
          <t>미즈호</t>
        </r>
        <r>
          <rPr>
            <b/>
            <sz val="9"/>
            <color indexed="81"/>
            <rFont val="Tahoma"/>
            <family val="2"/>
          </rPr>
          <t xml:space="preserve"> HK
</t>
        </r>
      </text>
    </comment>
    <comment ref="U272" authorId="0" shapeId="0" xr:uid="{00000000-0006-0000-0300-000023000000}">
      <text>
        <r>
          <rPr>
            <b/>
            <sz val="9"/>
            <color indexed="81"/>
            <rFont val="Tahoma"/>
            <family val="2"/>
          </rPr>
          <t>EUR/USD  1m +28.885</t>
        </r>
      </text>
    </comment>
    <comment ref="S273" authorId="0" shapeId="0" xr:uid="{00000000-0006-0000-0300-000024000000}">
      <text>
        <r>
          <rPr>
            <b/>
            <sz val="9"/>
            <color indexed="81"/>
            <rFont val="돋움"/>
            <family val="3"/>
            <charset val="129"/>
          </rPr>
          <t>공상은행</t>
        </r>
        <r>
          <rPr>
            <b/>
            <sz val="9"/>
            <color indexed="81"/>
            <rFont val="Tahoma"/>
            <family val="2"/>
          </rPr>
          <t xml:space="preserve"> </t>
        </r>
        <r>
          <rPr>
            <b/>
            <sz val="9"/>
            <color indexed="81"/>
            <rFont val="돋움"/>
            <family val="3"/>
            <charset val="129"/>
          </rPr>
          <t>동경지점
운용가능</t>
        </r>
      </text>
    </comment>
    <comment ref="U273" authorId="0" shapeId="0" xr:uid="{00000000-0006-0000-0300-000025000000}">
      <text>
        <r>
          <rPr>
            <b/>
            <sz val="9"/>
            <color indexed="81"/>
            <rFont val="Tahoma"/>
            <family val="2"/>
          </rPr>
          <t>EUR/USD  6/25 ~ 7/25
+ 26.202</t>
        </r>
      </text>
    </comment>
    <comment ref="S274" authorId="0" shapeId="0" xr:uid="{00000000-0006-0000-0300-000026000000}">
      <text>
        <r>
          <rPr>
            <b/>
            <sz val="10"/>
            <color indexed="81"/>
            <rFont val="돋움"/>
            <family val="3"/>
            <charset val="129"/>
          </rPr>
          <t>중국교통은행 상해OBU
6/27 ~ 8/03 @2.65%
10M 부분운용</t>
        </r>
      </text>
    </comment>
    <comment ref="U274" authorId="0" shapeId="0" xr:uid="{00000000-0006-0000-0300-000027000000}">
      <text>
        <r>
          <rPr>
            <b/>
            <sz val="9"/>
            <color indexed="81"/>
            <rFont val="Tahoma"/>
            <family val="2"/>
          </rPr>
          <t>EUR/USD  6/25 ~ 8/23
+ 50.754</t>
        </r>
      </text>
    </comment>
    <comment ref="S275" authorId="0" shapeId="0" xr:uid="{00000000-0006-0000-0300-000028000000}">
      <text>
        <r>
          <rPr>
            <b/>
            <sz val="9"/>
            <color indexed="81"/>
            <rFont val="돋움"/>
            <family val="3"/>
            <charset val="129"/>
          </rPr>
          <t>공상은행</t>
        </r>
        <r>
          <rPr>
            <b/>
            <sz val="9"/>
            <color indexed="81"/>
            <rFont val="Tahoma"/>
            <family val="2"/>
          </rPr>
          <t xml:space="preserve"> </t>
        </r>
        <r>
          <rPr>
            <b/>
            <sz val="9"/>
            <color indexed="81"/>
            <rFont val="돋움"/>
            <family val="3"/>
            <charset val="129"/>
          </rPr>
          <t>동경지점
운용가능</t>
        </r>
      </text>
    </comment>
    <comment ref="U275" authorId="0" shapeId="0" xr:uid="{00000000-0006-0000-0300-000029000000}">
      <text>
        <r>
          <rPr>
            <b/>
            <sz val="9"/>
            <color indexed="81"/>
            <rFont val="Tahoma"/>
            <family val="2"/>
          </rPr>
          <t>EUR/USD  6/25 ~ 7/25
+ 26.202</t>
        </r>
      </text>
    </comment>
    <comment ref="U276" authorId="0" shapeId="0" xr:uid="{00000000-0006-0000-0300-00002A000000}">
      <text>
        <r>
          <rPr>
            <b/>
            <sz val="9"/>
            <color indexed="81"/>
            <rFont val="Tahoma"/>
            <family val="2"/>
          </rPr>
          <t>EUR/USD  7/13 ~10/13
+ 80.70</t>
        </r>
      </text>
    </comment>
    <comment ref="S277" authorId="0" shapeId="0" xr:uid="{00000000-0006-0000-0300-00002B000000}">
      <text>
        <r>
          <rPr>
            <b/>
            <sz val="9"/>
            <color indexed="81"/>
            <rFont val="돋움"/>
            <family val="3"/>
            <charset val="129"/>
          </rPr>
          <t>공상은행</t>
        </r>
        <r>
          <rPr>
            <b/>
            <sz val="9"/>
            <color indexed="81"/>
            <rFont val="Tahoma"/>
            <family val="2"/>
          </rPr>
          <t xml:space="preserve"> </t>
        </r>
        <r>
          <rPr>
            <b/>
            <sz val="9"/>
            <color indexed="81"/>
            <rFont val="돋움"/>
            <family val="3"/>
            <charset val="129"/>
          </rPr>
          <t>동경지점
운용가능</t>
        </r>
      </text>
    </comment>
    <comment ref="U277" authorId="0" shapeId="0" xr:uid="{00000000-0006-0000-0300-00002C000000}">
      <text>
        <r>
          <rPr>
            <b/>
            <sz val="9"/>
            <color indexed="81"/>
            <rFont val="Tahoma"/>
            <family val="2"/>
          </rPr>
          <t>EUR/USD  7/05 ~ 8/05
+ 26.65</t>
        </r>
      </text>
    </comment>
    <comment ref="H278" authorId="0" shapeId="0" xr:uid="{00000000-0006-0000-0300-00002D000000}">
      <text>
        <r>
          <rPr>
            <b/>
            <sz val="9"/>
            <color indexed="81"/>
            <rFont val="돋움"/>
            <family val="3"/>
            <charset val="129"/>
          </rPr>
          <t>만기일자</t>
        </r>
        <r>
          <rPr>
            <b/>
            <sz val="9"/>
            <color indexed="81"/>
            <rFont val="Tahoma"/>
            <family val="2"/>
          </rPr>
          <t xml:space="preserve"> </t>
        </r>
        <r>
          <rPr>
            <b/>
            <sz val="9"/>
            <color indexed="81"/>
            <rFont val="돋움"/>
            <family val="3"/>
            <charset val="129"/>
          </rPr>
          <t>잔액</t>
        </r>
        <r>
          <rPr>
            <b/>
            <sz val="9"/>
            <color indexed="81"/>
            <rFont val="Tahoma"/>
            <family val="2"/>
          </rPr>
          <t>0</t>
        </r>
        <r>
          <rPr>
            <b/>
            <sz val="9"/>
            <color indexed="81"/>
            <rFont val="돋움"/>
            <family val="3"/>
            <charset val="129"/>
          </rPr>
          <t>으로</t>
        </r>
        <r>
          <rPr>
            <b/>
            <sz val="9"/>
            <color indexed="81"/>
            <rFont val="Tahoma"/>
            <family val="2"/>
          </rPr>
          <t xml:space="preserve"> 
</t>
        </r>
        <r>
          <rPr>
            <b/>
            <sz val="9"/>
            <color indexed="81"/>
            <rFont val="돋움"/>
            <family val="3"/>
            <charset val="129"/>
          </rPr>
          <t>우대금리</t>
        </r>
        <r>
          <rPr>
            <b/>
            <sz val="9"/>
            <color indexed="81"/>
            <rFont val="Tahoma"/>
            <family val="2"/>
          </rPr>
          <t xml:space="preserve"> </t>
        </r>
        <r>
          <rPr>
            <b/>
            <sz val="9"/>
            <color indexed="81"/>
            <rFont val="돋움"/>
            <family val="3"/>
            <charset val="129"/>
          </rPr>
          <t>신청</t>
        </r>
        <r>
          <rPr>
            <b/>
            <sz val="9"/>
            <color indexed="81"/>
            <rFont val="Tahoma"/>
            <family val="2"/>
          </rPr>
          <t xml:space="preserve"> </t>
        </r>
        <r>
          <rPr>
            <b/>
            <sz val="9"/>
            <color indexed="81"/>
            <rFont val="돋움"/>
            <family val="3"/>
            <charset val="129"/>
          </rPr>
          <t>불가하여
입금</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처리예정</t>
        </r>
      </text>
    </comment>
    <comment ref="S278" authorId="0" shapeId="0" xr:uid="{00000000-0006-0000-0300-00002E000000}">
      <text>
        <r>
          <rPr>
            <b/>
            <sz val="9"/>
            <color indexed="81"/>
            <rFont val="돋움"/>
            <family val="3"/>
            <charset val="129"/>
          </rPr>
          <t xml:space="preserve">미즈호 동경지점 1주
</t>
        </r>
      </text>
    </comment>
    <comment ref="U278" authorId="0" shapeId="0" xr:uid="{00000000-0006-0000-0300-00002F000000}">
      <text>
        <r>
          <rPr>
            <b/>
            <sz val="9"/>
            <color indexed="81"/>
            <rFont val="Tahoma"/>
            <family val="2"/>
          </rPr>
          <t>EUR/USD  7/05 ~ 7/12
+ 5.64</t>
        </r>
      </text>
    </comment>
    <comment ref="S279" authorId="0" shapeId="0" xr:uid="{00000000-0006-0000-0300-000030000000}">
      <text>
        <r>
          <rPr>
            <b/>
            <sz val="9"/>
            <color indexed="81"/>
            <rFont val="돋움"/>
            <family val="3"/>
            <charset val="129"/>
          </rPr>
          <t xml:space="preserve">미즈호 동경지점 1주
</t>
        </r>
      </text>
    </comment>
    <comment ref="U279" authorId="0" shapeId="0" xr:uid="{00000000-0006-0000-0300-000031000000}">
      <text>
        <r>
          <rPr>
            <b/>
            <sz val="9"/>
            <color indexed="81"/>
            <rFont val="Tahoma"/>
            <family val="2"/>
          </rPr>
          <t>EUR/USD  7/05 ~ 7/12
+ 5.64</t>
        </r>
      </text>
    </comment>
    <comment ref="U281" authorId="0" shapeId="0" xr:uid="{00000000-0006-0000-0300-000032000000}">
      <text>
        <r>
          <rPr>
            <b/>
            <sz val="9"/>
            <color indexed="81"/>
            <rFont val="Tahoma"/>
            <family val="2"/>
          </rPr>
          <t xml:space="preserve">EUR/USD 
1month +25.79  2.4346%
3month +79.08  2.5432%
</t>
        </r>
      </text>
    </comment>
    <comment ref="S282" authorId="0" shapeId="0" xr:uid="{00000000-0006-0000-0300-000033000000}">
      <text>
        <r>
          <rPr>
            <b/>
            <sz val="9"/>
            <color indexed="81"/>
            <rFont val="돋움"/>
            <family val="3"/>
            <charset val="129"/>
          </rPr>
          <t>SMBS 비중국계 
1달 2.13 ~ 2.17
2달 2.30</t>
        </r>
      </text>
    </comment>
    <comment ref="U282" authorId="0" shapeId="0" xr:uid="{00000000-0006-0000-0300-000034000000}">
      <text>
        <r>
          <rPr>
            <b/>
            <sz val="9"/>
            <color indexed="81"/>
            <rFont val="Tahoma"/>
            <family val="2"/>
          </rPr>
          <t>EUR/USD  6/25 ~ 7/25
+ 26.202</t>
        </r>
      </text>
    </comment>
    <comment ref="S283" authorId="0" shapeId="0" xr:uid="{00000000-0006-0000-0300-000035000000}">
      <text>
        <r>
          <rPr>
            <b/>
            <sz val="9"/>
            <color indexed="81"/>
            <rFont val="Tahoma"/>
            <family val="2"/>
          </rPr>
          <t xml:space="preserve">BOC </t>
        </r>
        <r>
          <rPr>
            <b/>
            <sz val="9"/>
            <color indexed="81"/>
            <rFont val="돋움"/>
            <family val="3"/>
            <charset val="129"/>
          </rPr>
          <t>런던</t>
        </r>
      </text>
    </comment>
    <comment ref="U283" authorId="0" shapeId="0" xr:uid="{00000000-0006-0000-0300-000036000000}">
      <text>
        <r>
          <rPr>
            <b/>
            <sz val="9"/>
            <color indexed="81"/>
            <rFont val="Tahoma"/>
            <family val="2"/>
          </rPr>
          <t xml:space="preserve">EUR/USD
3month +80.344  2.5556%
</t>
        </r>
      </text>
    </comment>
    <comment ref="S284" authorId="0" shapeId="0" xr:uid="{00000000-0006-0000-0300-000037000000}">
      <text>
        <r>
          <rPr>
            <b/>
            <sz val="9"/>
            <color indexed="81"/>
            <rFont val="돋움"/>
            <family val="3"/>
            <charset val="129"/>
          </rPr>
          <t>CCB_SL
운용가능</t>
        </r>
      </text>
    </comment>
    <comment ref="U284" authorId="0" shapeId="0" xr:uid="{00000000-0006-0000-0300-000038000000}">
      <text>
        <r>
          <rPr>
            <b/>
            <sz val="9"/>
            <color indexed="81"/>
            <rFont val="Tahoma"/>
            <family val="2"/>
          </rPr>
          <t>EUR/USD  8/8 ~ 9/6
+ 23.70</t>
        </r>
      </text>
    </comment>
    <comment ref="M285" authorId="0" shapeId="0" xr:uid="{00000000-0006-0000-0300-000039000000}">
      <text>
        <r>
          <rPr>
            <b/>
            <sz val="9"/>
            <color indexed="81"/>
            <rFont val="돋움"/>
            <family val="3"/>
            <charset val="129"/>
          </rPr>
          <t>인포맥스</t>
        </r>
        <r>
          <rPr>
            <b/>
            <sz val="9"/>
            <color indexed="81"/>
            <rFont val="Tahoma"/>
            <family val="2"/>
          </rPr>
          <t xml:space="preserve"> 2231
</t>
        </r>
        <r>
          <rPr>
            <b/>
            <sz val="9"/>
            <color indexed="81"/>
            <rFont val="돋움"/>
            <family val="3"/>
            <charset val="129"/>
          </rPr>
          <t>통지예금</t>
        </r>
        <r>
          <rPr>
            <b/>
            <sz val="9"/>
            <color indexed="81"/>
            <rFont val="Tahoma"/>
            <family val="2"/>
          </rPr>
          <t xml:space="preserve"> </t>
        </r>
        <r>
          <rPr>
            <b/>
            <sz val="9"/>
            <color indexed="81"/>
            <rFont val="돋움"/>
            <family val="3"/>
            <charset val="129"/>
          </rPr>
          <t>평균금리</t>
        </r>
      </text>
    </comment>
    <comment ref="S285" authorId="0" shapeId="0" xr:uid="{00000000-0006-0000-0300-00003A000000}">
      <text>
        <r>
          <rPr>
            <b/>
            <sz val="9"/>
            <color indexed="81"/>
            <rFont val="돋움"/>
            <family val="3"/>
            <charset val="129"/>
          </rPr>
          <t>SMBC 도쿄
1주</t>
        </r>
      </text>
    </comment>
    <comment ref="U285" authorId="0" shapeId="0" xr:uid="{00000000-0006-0000-0300-00003B000000}">
      <text>
        <r>
          <rPr>
            <b/>
            <sz val="9"/>
            <color indexed="81"/>
            <rFont val="Tahoma"/>
            <family val="2"/>
          </rPr>
          <t>EUR/USD  8/6 ~ 8/13
+ 5.47</t>
        </r>
      </text>
    </comment>
    <comment ref="V285" authorId="0" shapeId="0" xr:uid="{00000000-0006-0000-0300-00003C000000}">
      <text>
        <r>
          <rPr>
            <b/>
            <sz val="9"/>
            <color indexed="81"/>
            <rFont val="돋움"/>
            <family val="3"/>
            <charset val="129"/>
          </rPr>
          <t>외화MMDA</t>
        </r>
      </text>
    </comment>
    <comment ref="F286" authorId="1" shapeId="0" xr:uid="{00000000-0006-0000-0300-00003D000000}">
      <text>
        <r>
          <rPr>
            <b/>
            <sz val="9"/>
            <color indexed="81"/>
            <rFont val="Tahoma"/>
            <family val="2"/>
          </rPr>
          <t>1</t>
        </r>
        <r>
          <rPr>
            <b/>
            <sz val="9"/>
            <color indexed="81"/>
            <rFont val="돋움"/>
            <family val="3"/>
            <charset val="129"/>
          </rPr>
          <t>月</t>
        </r>
        <r>
          <rPr>
            <b/>
            <sz val="9"/>
            <color indexed="81"/>
            <rFont val="Tahoma"/>
            <family val="2"/>
          </rPr>
          <t>: 1.95%, 2</t>
        </r>
        <r>
          <rPr>
            <b/>
            <sz val="9"/>
            <color indexed="81"/>
            <rFont val="돋움"/>
            <family val="3"/>
            <charset val="129"/>
          </rPr>
          <t>月</t>
        </r>
        <r>
          <rPr>
            <b/>
            <sz val="9"/>
            <color indexed="81"/>
            <rFont val="Tahoma"/>
            <family val="2"/>
          </rPr>
          <t>: 2.1% 3</t>
        </r>
        <r>
          <rPr>
            <b/>
            <sz val="9"/>
            <color indexed="81"/>
            <rFont val="돋움"/>
            <family val="3"/>
            <charset val="129"/>
          </rPr>
          <t>月</t>
        </r>
        <r>
          <rPr>
            <b/>
            <sz val="9"/>
            <color indexed="81"/>
            <rFont val="Tahoma"/>
            <family val="2"/>
          </rPr>
          <t>: 2.3% 6</t>
        </r>
        <r>
          <rPr>
            <b/>
            <sz val="9"/>
            <color indexed="81"/>
            <rFont val="돋움"/>
            <family val="3"/>
            <charset val="129"/>
          </rPr>
          <t>月</t>
        </r>
        <r>
          <rPr>
            <b/>
            <sz val="9"/>
            <color indexed="81"/>
            <rFont val="Tahoma"/>
            <family val="2"/>
          </rPr>
          <t>:2.6%</t>
        </r>
      </text>
    </comment>
    <comment ref="S286" authorId="1" shapeId="0" xr:uid="{00000000-0006-0000-0300-00003E000000}">
      <text>
        <r>
          <rPr>
            <b/>
            <sz val="9"/>
            <color indexed="81"/>
            <rFont val="돋움"/>
            <family val="3"/>
            <charset val="129"/>
          </rPr>
          <t>교통은행</t>
        </r>
        <r>
          <rPr>
            <b/>
            <sz val="9"/>
            <color indexed="81"/>
            <rFont val="Tahoma"/>
            <family val="2"/>
          </rPr>
          <t xml:space="preserve"> </t>
        </r>
        <r>
          <rPr>
            <b/>
            <sz val="9"/>
            <color indexed="81"/>
            <rFont val="돋움"/>
            <family val="3"/>
            <charset val="129"/>
          </rPr>
          <t>서울</t>
        </r>
      </text>
    </comment>
    <comment ref="U286" authorId="0" shapeId="0" xr:uid="{00000000-0006-0000-0300-00003F000000}">
      <text>
        <r>
          <rPr>
            <b/>
            <sz val="9"/>
            <color indexed="81"/>
            <rFont val="Tahoma"/>
            <family val="2"/>
          </rPr>
          <t>EUR/USD  8/27 ~ 9/27
+ 25.124</t>
        </r>
      </text>
    </comment>
    <comment ref="S287" authorId="1" shapeId="0" xr:uid="{00000000-0006-0000-0300-000040000000}">
      <text>
        <r>
          <rPr>
            <b/>
            <sz val="9"/>
            <color indexed="81"/>
            <rFont val="돋움"/>
            <family val="3"/>
            <charset val="129"/>
          </rPr>
          <t>교통은행</t>
        </r>
        <r>
          <rPr>
            <b/>
            <sz val="9"/>
            <color indexed="81"/>
            <rFont val="Tahoma"/>
            <family val="2"/>
          </rPr>
          <t xml:space="preserve"> </t>
        </r>
        <r>
          <rPr>
            <b/>
            <sz val="9"/>
            <color indexed="81"/>
            <rFont val="돋움"/>
            <family val="3"/>
            <charset val="129"/>
          </rPr>
          <t>서울</t>
        </r>
      </text>
    </comment>
    <comment ref="U287" authorId="0" shapeId="0" xr:uid="{00000000-0006-0000-0300-000041000000}">
      <text>
        <r>
          <rPr>
            <b/>
            <sz val="9"/>
            <color indexed="81"/>
            <rFont val="Tahoma"/>
            <family val="2"/>
          </rPr>
          <t>EUR/USD  8/27 ~ 9/27
+ 25.124</t>
        </r>
      </text>
    </comment>
    <comment ref="S288" authorId="0" shapeId="0" xr:uid="{00000000-0006-0000-0300-000042000000}">
      <text>
        <r>
          <rPr>
            <b/>
            <sz val="10"/>
            <color indexed="81"/>
            <rFont val="돋움"/>
            <family val="3"/>
            <charset val="129"/>
          </rPr>
          <t>현재 운용가능한 은행 없음. 자금시장에서 체결되는 금리 수준 감안</t>
        </r>
      </text>
    </comment>
    <comment ref="U289" authorId="0" shapeId="0" xr:uid="{00000000-0006-0000-0300-000043000000}">
      <text>
        <r>
          <rPr>
            <b/>
            <sz val="9"/>
            <color indexed="81"/>
            <rFont val="Tahoma"/>
            <family val="2"/>
          </rPr>
          <t>EUR/USD 
08-30~11-30
+81.26</t>
        </r>
      </text>
    </comment>
    <comment ref="M290" authorId="0" shapeId="0" xr:uid="{00000000-0006-0000-0300-000044000000}">
      <text>
        <r>
          <rPr>
            <b/>
            <sz val="9"/>
            <color indexed="81"/>
            <rFont val="돋움"/>
            <family val="3"/>
            <charset val="129"/>
          </rPr>
          <t>인포맥스</t>
        </r>
        <r>
          <rPr>
            <b/>
            <sz val="9"/>
            <color indexed="81"/>
            <rFont val="Tahoma"/>
            <family val="2"/>
          </rPr>
          <t xml:space="preserve"> 2231
</t>
        </r>
        <r>
          <rPr>
            <b/>
            <sz val="9"/>
            <color indexed="81"/>
            <rFont val="돋움"/>
            <family val="3"/>
            <charset val="129"/>
          </rPr>
          <t>통지예금</t>
        </r>
        <r>
          <rPr>
            <b/>
            <sz val="9"/>
            <color indexed="81"/>
            <rFont val="Tahoma"/>
            <family val="2"/>
          </rPr>
          <t xml:space="preserve"> </t>
        </r>
        <r>
          <rPr>
            <b/>
            <sz val="9"/>
            <color indexed="81"/>
            <rFont val="돋움"/>
            <family val="3"/>
            <charset val="129"/>
          </rPr>
          <t>평균금리</t>
        </r>
      </text>
    </comment>
    <comment ref="U290" authorId="0" shapeId="0" xr:uid="{00000000-0006-0000-0300-000045000000}">
      <text>
        <r>
          <rPr>
            <b/>
            <sz val="9"/>
            <color indexed="81"/>
            <rFont val="Tahoma"/>
            <family val="2"/>
          </rPr>
          <t>EUR/USD  8/30 ~ 9/6
+ 5.8</t>
        </r>
      </text>
    </comment>
    <comment ref="U291" authorId="0" shapeId="0" xr:uid="{00000000-0006-0000-0300-000046000000}">
      <text>
        <r>
          <rPr>
            <b/>
            <sz val="9"/>
            <color indexed="81"/>
            <rFont val="Tahoma"/>
            <family val="2"/>
          </rPr>
          <t>EUR/USD 
18.09.04~18.12.04
+82</t>
        </r>
      </text>
    </comment>
    <comment ref="S292" authorId="0" shapeId="0" xr:uid="{00000000-0006-0000-0300-000047000000}">
      <text>
        <r>
          <rPr>
            <b/>
            <sz val="9"/>
            <color indexed="81"/>
            <rFont val="돋움"/>
            <family val="3"/>
            <charset val="129"/>
          </rPr>
          <t>미즈호</t>
        </r>
        <r>
          <rPr>
            <b/>
            <sz val="9"/>
            <color indexed="81"/>
            <rFont val="Tahoma"/>
            <family val="2"/>
          </rPr>
          <t xml:space="preserve"> </t>
        </r>
        <r>
          <rPr>
            <b/>
            <sz val="9"/>
            <color indexed="81"/>
            <rFont val="돋움"/>
            <family val="3"/>
            <charset val="129"/>
          </rPr>
          <t>서울</t>
        </r>
      </text>
    </comment>
    <comment ref="U292" authorId="0" shapeId="0" xr:uid="{00000000-0006-0000-0300-000048000000}">
      <text>
        <r>
          <rPr>
            <b/>
            <sz val="9"/>
            <color indexed="81"/>
            <rFont val="Tahoma"/>
            <family val="2"/>
          </rPr>
          <t>EUR/USD 
18.09.06~18.10.06
+27</t>
        </r>
      </text>
    </comment>
    <comment ref="M293" authorId="0" shapeId="0" xr:uid="{00000000-0006-0000-0300-000049000000}">
      <text>
        <r>
          <rPr>
            <b/>
            <sz val="9"/>
            <color indexed="81"/>
            <rFont val="돋움"/>
            <family val="3"/>
            <charset val="129"/>
          </rPr>
          <t>인포맥스</t>
        </r>
        <r>
          <rPr>
            <b/>
            <sz val="9"/>
            <color indexed="81"/>
            <rFont val="Tahoma"/>
            <family val="2"/>
          </rPr>
          <t xml:space="preserve"> 2231
</t>
        </r>
        <r>
          <rPr>
            <b/>
            <sz val="9"/>
            <color indexed="81"/>
            <rFont val="돋움"/>
            <family val="3"/>
            <charset val="129"/>
          </rPr>
          <t>통지예금</t>
        </r>
        <r>
          <rPr>
            <b/>
            <sz val="9"/>
            <color indexed="81"/>
            <rFont val="Tahoma"/>
            <family val="2"/>
          </rPr>
          <t xml:space="preserve"> </t>
        </r>
        <r>
          <rPr>
            <b/>
            <sz val="9"/>
            <color indexed="81"/>
            <rFont val="돋움"/>
            <family val="3"/>
            <charset val="129"/>
          </rPr>
          <t>평균금리</t>
        </r>
      </text>
    </comment>
    <comment ref="U293" authorId="0" shapeId="0" xr:uid="{00000000-0006-0000-0300-00004A000000}">
      <text>
        <r>
          <rPr>
            <b/>
            <sz val="9"/>
            <color indexed="81"/>
            <rFont val="Tahoma"/>
            <family val="2"/>
          </rPr>
          <t>EUR/USD 
18.09.06~18.09.13
+5.5</t>
        </r>
      </text>
    </comment>
    <comment ref="S294" authorId="0" shapeId="0" xr:uid="{00000000-0006-0000-0300-00004B000000}">
      <text>
        <r>
          <rPr>
            <b/>
            <sz val="9"/>
            <color indexed="81"/>
            <rFont val="돋움"/>
            <family val="3"/>
            <charset val="129"/>
          </rPr>
          <t>미즈호</t>
        </r>
        <r>
          <rPr>
            <b/>
            <sz val="9"/>
            <color indexed="81"/>
            <rFont val="Tahoma"/>
            <family val="2"/>
          </rPr>
          <t xml:space="preserve"> </t>
        </r>
        <r>
          <rPr>
            <b/>
            <sz val="9"/>
            <color indexed="81"/>
            <rFont val="돋움"/>
            <family val="3"/>
            <charset val="129"/>
          </rPr>
          <t>서울</t>
        </r>
      </text>
    </comment>
    <comment ref="U294" authorId="0" shapeId="0" xr:uid="{00000000-0006-0000-0300-00004C000000}">
      <text>
        <r>
          <rPr>
            <b/>
            <sz val="9"/>
            <color indexed="81"/>
            <rFont val="Tahoma"/>
            <family val="2"/>
          </rPr>
          <t>EUR/USD 
18.09.06~18.10.06
+27</t>
        </r>
      </text>
    </comment>
    <comment ref="U295" authorId="0" shapeId="0" xr:uid="{00000000-0006-0000-0300-00004D000000}">
      <text>
        <r>
          <rPr>
            <b/>
            <sz val="9"/>
            <color indexed="81"/>
            <rFont val="Tahoma"/>
            <family val="2"/>
          </rPr>
          <t xml:space="preserve">EUR/USD 
18.09.17~18.10.18
+26.7
</t>
        </r>
      </text>
    </comment>
    <comment ref="U297" authorId="0" shapeId="0" xr:uid="{00000000-0006-0000-0300-00004E000000}">
      <text>
        <r>
          <rPr>
            <b/>
            <sz val="9"/>
            <color indexed="81"/>
            <rFont val="Tahoma"/>
            <family val="2"/>
          </rPr>
          <t xml:space="preserve">EUR/USD 
18.09.28~18.12.28
+81.8
</t>
        </r>
      </text>
    </comment>
    <comment ref="U298" authorId="0" shapeId="0" xr:uid="{00000000-0006-0000-0300-00004F000000}">
      <text>
        <r>
          <rPr>
            <b/>
            <sz val="9"/>
            <color indexed="81"/>
            <rFont val="Tahoma"/>
            <family val="2"/>
          </rPr>
          <t xml:space="preserve">EUR/USD 
18.09.28~18.12.28
+81.8
</t>
        </r>
      </text>
    </comment>
    <comment ref="U299" authorId="0" shapeId="0" xr:uid="{00000000-0006-0000-0300-000050000000}">
      <text>
        <r>
          <rPr>
            <b/>
            <sz val="9"/>
            <color indexed="81"/>
            <rFont val="Tahoma"/>
            <family val="2"/>
          </rPr>
          <t xml:space="preserve">EUR/USD 
18.10.01~18.10.09
+7.2
</t>
        </r>
      </text>
    </comment>
    <comment ref="U304" authorId="0" shapeId="0" xr:uid="{00000000-0006-0000-0300-000051000000}">
      <text>
        <r>
          <rPr>
            <b/>
            <sz val="9"/>
            <color indexed="81"/>
            <rFont val="Tahoma"/>
            <family val="2"/>
          </rPr>
          <t xml:space="preserve">EUR/USD 
18.10.18~18.10.22
+30
</t>
        </r>
      </text>
    </comment>
    <comment ref="U305" authorId="0" shapeId="0" xr:uid="{00000000-0006-0000-0300-000052000000}">
      <text>
        <r>
          <rPr>
            <b/>
            <sz val="9"/>
            <color indexed="81"/>
            <rFont val="Tahoma"/>
            <family val="2"/>
          </rPr>
          <t xml:space="preserve">EUR/USD 
18.10.18~18.12.06
+43.6
</t>
        </r>
      </text>
    </comment>
    <comment ref="U310" authorId="1" shapeId="0" xr:uid="{00000000-0006-0000-0300-000053000000}">
      <text>
        <r>
          <rPr>
            <b/>
            <sz val="9"/>
            <color indexed="81"/>
            <rFont val="돋움"/>
            <family val="3"/>
            <charset val="129"/>
          </rPr>
          <t>유로</t>
        </r>
        <r>
          <rPr>
            <b/>
            <sz val="9"/>
            <color indexed="81"/>
            <rFont val="Tahoma"/>
            <family val="2"/>
          </rPr>
          <t xml:space="preserve"> </t>
        </r>
        <r>
          <rPr>
            <b/>
            <sz val="9"/>
            <color indexed="81"/>
            <rFont val="돋움"/>
            <family val="3"/>
            <charset val="129"/>
          </rPr>
          <t>스왑</t>
        </r>
        <r>
          <rPr>
            <b/>
            <sz val="9"/>
            <color indexed="81"/>
            <rFont val="Tahoma"/>
            <family val="2"/>
          </rPr>
          <t xml:space="preserve"> </t>
        </r>
        <r>
          <rPr>
            <b/>
            <sz val="9"/>
            <color indexed="81"/>
            <rFont val="돋움"/>
            <family val="3"/>
            <charset val="129"/>
          </rPr>
          <t>불가능</t>
        </r>
        <r>
          <rPr>
            <b/>
            <sz val="9"/>
            <color indexed="81"/>
            <rFont val="Tahoma"/>
            <family val="2"/>
          </rPr>
          <t xml:space="preserve"> (11</t>
        </r>
        <r>
          <rPr>
            <b/>
            <sz val="9"/>
            <color indexed="81"/>
            <rFont val="돋움"/>
            <family val="3"/>
            <charset val="129"/>
          </rPr>
          <t>월말</t>
        </r>
        <r>
          <rPr>
            <b/>
            <sz val="9"/>
            <color indexed="81"/>
            <rFont val="Tahoma"/>
            <family val="2"/>
          </rPr>
          <t xml:space="preserve"> </t>
        </r>
        <r>
          <rPr>
            <b/>
            <sz val="9"/>
            <color indexed="81"/>
            <rFont val="돋움"/>
            <family val="3"/>
            <charset val="129"/>
          </rPr>
          <t>잔액</t>
        </r>
        <r>
          <rPr>
            <b/>
            <sz val="9"/>
            <color indexed="81"/>
            <rFont val="Tahoma"/>
            <family val="2"/>
          </rPr>
          <t xml:space="preserve"> </t>
        </r>
        <r>
          <rPr>
            <b/>
            <sz val="9"/>
            <color indexed="81"/>
            <rFont val="돋움"/>
            <family val="3"/>
            <charset val="129"/>
          </rPr>
          <t>↓</t>
        </r>
      </text>
    </comment>
    <comment ref="U322" authorId="0" shapeId="0" xr:uid="{00000000-0006-0000-0300-000054000000}">
      <text>
        <r>
          <rPr>
            <b/>
            <sz val="9"/>
            <color indexed="81"/>
            <rFont val="Tahoma"/>
            <family val="2"/>
          </rPr>
          <t>EUR/USD 
18.12.20~19.01.18
+32.38</t>
        </r>
      </text>
    </comment>
    <comment ref="S325" authorId="0" shapeId="0" xr:uid="{00000000-0006-0000-0300-000055000000}">
      <text>
        <r>
          <rPr>
            <b/>
            <sz val="9"/>
            <color indexed="81"/>
            <rFont val="돋움"/>
            <family val="3"/>
            <charset val="129"/>
          </rPr>
          <t>수협</t>
        </r>
      </text>
    </comment>
    <comment ref="U327" authorId="0" shapeId="0" xr:uid="{00000000-0006-0000-0300-000056000000}">
      <text>
        <r>
          <rPr>
            <b/>
            <sz val="9"/>
            <color indexed="81"/>
            <rFont val="Tahoma"/>
            <family val="2"/>
          </rPr>
          <t xml:space="preserve">EUR/USD
1M +32.2450
</t>
        </r>
      </text>
    </comment>
    <comment ref="U338" authorId="0" shapeId="0" xr:uid="{00000000-0006-0000-0300-000057000000}">
      <text>
        <r>
          <rPr>
            <b/>
            <sz val="9"/>
            <color indexed="81"/>
            <rFont val="Tahoma"/>
            <family val="2"/>
          </rPr>
          <t xml:space="preserve">EUR/USD
3M +87.264
</t>
        </r>
      </text>
    </comment>
    <comment ref="U339" authorId="0" shapeId="0" xr:uid="{00000000-0006-0000-0300-000058000000}">
      <text>
        <r>
          <rPr>
            <b/>
            <sz val="9"/>
            <color indexed="81"/>
            <rFont val="Tahoma"/>
            <family val="2"/>
          </rPr>
          <t xml:space="preserve">EUR/USD 
</t>
        </r>
        <r>
          <rPr>
            <b/>
            <sz val="9"/>
            <color indexed="81"/>
            <rFont val="돋움"/>
            <family val="3"/>
            <charset val="129"/>
          </rPr>
          <t>예치한도</t>
        </r>
        <r>
          <rPr>
            <b/>
            <sz val="9"/>
            <color indexed="81"/>
            <rFont val="Tahoma"/>
            <family val="2"/>
          </rPr>
          <t xml:space="preserve"> </t>
        </r>
        <r>
          <rPr>
            <b/>
            <sz val="9"/>
            <color indexed="81"/>
            <rFont val="돋움"/>
            <family val="3"/>
            <charset val="129"/>
          </rPr>
          <t>여유</t>
        </r>
        <r>
          <rPr>
            <b/>
            <sz val="9"/>
            <color indexed="81"/>
            <rFont val="Tahoma"/>
            <family val="2"/>
          </rPr>
          <t xml:space="preserve"> </t>
        </r>
        <r>
          <rPr>
            <b/>
            <sz val="9"/>
            <color indexed="81"/>
            <rFont val="돋움"/>
            <family val="3"/>
            <charset val="129"/>
          </rPr>
          <t xml:space="preserve">없음
거래불가
</t>
        </r>
      </text>
    </comment>
    <comment ref="U344" authorId="0" shapeId="0" xr:uid="{00000000-0006-0000-0300-000059000000}">
      <text>
        <r>
          <rPr>
            <b/>
            <sz val="9"/>
            <color indexed="81"/>
            <rFont val="Tahoma"/>
            <family val="2"/>
          </rPr>
          <t xml:space="preserve">EUR/USD
12M +341.175
</t>
        </r>
      </text>
    </comment>
    <comment ref="U386" authorId="0" shapeId="0" xr:uid="{00000000-0006-0000-0300-00005A000000}">
      <text>
        <r>
          <rPr>
            <b/>
            <sz val="9"/>
            <color indexed="81"/>
            <rFont val="Tahoma"/>
            <family val="2"/>
          </rPr>
          <t xml:space="preserve">EUR/USD
3M +87.264
</t>
        </r>
      </text>
    </comment>
    <comment ref="U432" authorId="0" shapeId="0" xr:uid="{00000000-0006-0000-0300-00005B000000}">
      <text>
        <r>
          <rPr>
            <b/>
            <sz val="9"/>
            <color indexed="81"/>
            <rFont val="Tahoma"/>
            <family val="2"/>
          </rPr>
          <t>EUR/USD
1M +21.2</t>
        </r>
      </text>
    </comment>
    <comment ref="U438" authorId="2" shapeId="0" xr:uid="{00000000-0006-0000-0300-00005C000000}">
      <text>
        <r>
          <rPr>
            <b/>
            <sz val="9"/>
            <color indexed="81"/>
            <rFont val="Tahoma"/>
            <family val="2"/>
          </rPr>
          <t>EUR/USD 
1M + 18.38</t>
        </r>
      </text>
    </comment>
    <comment ref="M446" authorId="2" shapeId="0" xr:uid="{00000000-0006-0000-0300-00005D000000}">
      <text>
        <r>
          <rPr>
            <b/>
            <sz val="9"/>
            <color indexed="81"/>
            <rFont val="Tahoma"/>
            <family val="2"/>
          </rPr>
          <t xml:space="preserve">~1W &amp; </t>
        </r>
        <r>
          <rPr>
            <b/>
            <sz val="9"/>
            <color indexed="81"/>
            <rFont val="돋움"/>
            <family val="3"/>
            <charset val="129"/>
          </rPr>
          <t>통지예금
평균</t>
        </r>
      </text>
    </comment>
    <comment ref="N446" authorId="2" shapeId="0" xr:uid="{00000000-0006-0000-0300-00005E000000}">
      <text>
        <r>
          <rPr>
            <b/>
            <sz val="9"/>
            <color indexed="81"/>
            <rFont val="Tahoma"/>
            <family val="2"/>
          </rPr>
          <t xml:space="preserve">~1W &amp; </t>
        </r>
        <r>
          <rPr>
            <b/>
            <sz val="9"/>
            <color indexed="81"/>
            <rFont val="돋움"/>
            <family val="3"/>
            <charset val="129"/>
          </rPr>
          <t>통지예금</t>
        </r>
        <r>
          <rPr>
            <b/>
            <sz val="9"/>
            <color indexed="81"/>
            <rFont val="Tahoma"/>
            <family val="2"/>
          </rPr>
          <t xml:space="preserve"> </t>
        </r>
        <r>
          <rPr>
            <b/>
            <sz val="9"/>
            <color indexed="81"/>
            <rFont val="돋움"/>
            <family val="3"/>
            <charset val="129"/>
          </rPr>
          <t>전체중</t>
        </r>
        <r>
          <rPr>
            <b/>
            <sz val="9"/>
            <color indexed="81"/>
            <rFont val="Tahoma"/>
            <family val="2"/>
          </rPr>
          <t xml:space="preserve"> </t>
        </r>
        <r>
          <rPr>
            <b/>
            <sz val="9"/>
            <color indexed="81"/>
            <rFont val="돋움"/>
            <family val="3"/>
            <charset val="129"/>
          </rPr>
          <t>최고금리</t>
        </r>
      </text>
    </comment>
    <comment ref="F451" authorId="2" shapeId="0" xr:uid="{00000000-0006-0000-0300-00005F000000}">
      <text>
        <r>
          <rPr>
            <b/>
            <sz val="9"/>
            <color indexed="81"/>
            <rFont val="돋움"/>
            <family val="3"/>
            <charset val="129"/>
          </rPr>
          <t>기본고시금리</t>
        </r>
        <r>
          <rPr>
            <b/>
            <sz val="9"/>
            <color indexed="81"/>
            <rFont val="Tahoma"/>
            <family val="2"/>
          </rPr>
          <t xml:space="preserve"> 0</t>
        </r>
        <r>
          <rPr>
            <b/>
            <sz val="9"/>
            <color indexed="81"/>
            <rFont val="돋움"/>
            <family val="3"/>
            <charset val="129"/>
          </rPr>
          <t>인경우
우대금리적용</t>
        </r>
        <r>
          <rPr>
            <b/>
            <sz val="9"/>
            <color indexed="81"/>
            <rFont val="Tahoma"/>
            <family val="2"/>
          </rPr>
          <t xml:space="preserve"> </t>
        </r>
        <r>
          <rPr>
            <b/>
            <sz val="9"/>
            <color indexed="81"/>
            <rFont val="돋움"/>
            <family val="3"/>
            <charset val="129"/>
          </rPr>
          <t xml:space="preserve">가능
</t>
        </r>
        <r>
          <rPr>
            <b/>
            <sz val="9"/>
            <color indexed="81"/>
            <rFont val="Tahoma"/>
            <family val="2"/>
          </rPr>
          <t xml:space="preserve">- </t>
        </r>
        <r>
          <rPr>
            <b/>
            <sz val="9"/>
            <color indexed="81"/>
            <rFont val="돋움"/>
            <family val="3"/>
            <charset val="129"/>
          </rPr>
          <t>예금신규실행시</t>
        </r>
        <r>
          <rPr>
            <b/>
            <sz val="9"/>
            <color indexed="81"/>
            <rFont val="Tahoma"/>
            <family val="2"/>
          </rPr>
          <t xml:space="preserve"> </t>
        </r>
        <r>
          <rPr>
            <b/>
            <sz val="9"/>
            <color indexed="81"/>
            <rFont val="돋움"/>
            <family val="3"/>
            <charset val="129"/>
          </rPr>
          <t>우대금리신청세부내용중</t>
        </r>
        <r>
          <rPr>
            <b/>
            <sz val="9"/>
            <color indexed="81"/>
            <rFont val="Tahoma"/>
            <family val="2"/>
          </rPr>
          <t xml:space="preserve"> </t>
        </r>
        <r>
          <rPr>
            <b/>
            <sz val="9"/>
            <color indexed="81"/>
            <rFont val="돋움"/>
            <family val="3"/>
            <charset val="129"/>
          </rPr>
          <t>적용금리만</t>
        </r>
        <r>
          <rPr>
            <b/>
            <sz val="9"/>
            <color indexed="81"/>
            <rFont val="Tahoma"/>
            <family val="2"/>
          </rPr>
          <t xml:space="preserve"> </t>
        </r>
        <r>
          <rPr>
            <b/>
            <sz val="9"/>
            <color indexed="81"/>
            <rFont val="돋움"/>
            <family val="3"/>
            <charset val="129"/>
          </rPr>
          <t xml:space="preserve">땡겨감
</t>
        </r>
        <r>
          <rPr>
            <b/>
            <sz val="9"/>
            <color indexed="81"/>
            <rFont val="Tahoma"/>
            <family val="2"/>
          </rPr>
          <t xml:space="preserve">- </t>
        </r>
        <r>
          <rPr>
            <b/>
            <sz val="9"/>
            <color indexed="81"/>
            <rFont val="돋움"/>
            <family val="3"/>
            <charset val="129"/>
          </rPr>
          <t>우대금리</t>
        </r>
        <r>
          <rPr>
            <b/>
            <sz val="9"/>
            <color indexed="81"/>
            <rFont val="Tahoma"/>
            <family val="2"/>
          </rPr>
          <t xml:space="preserve"> </t>
        </r>
        <r>
          <rPr>
            <b/>
            <sz val="9"/>
            <color indexed="81"/>
            <rFont val="돋움"/>
            <family val="3"/>
            <charset val="129"/>
          </rPr>
          <t>신청거래시</t>
        </r>
        <r>
          <rPr>
            <b/>
            <sz val="9"/>
            <color indexed="81"/>
            <rFont val="Tahoma"/>
            <family val="2"/>
          </rPr>
          <t xml:space="preserve"> </t>
        </r>
        <r>
          <rPr>
            <b/>
            <sz val="9"/>
            <color indexed="81"/>
            <rFont val="돋움"/>
            <family val="3"/>
            <charset val="129"/>
          </rPr>
          <t>기본고시금리</t>
        </r>
        <r>
          <rPr>
            <b/>
            <sz val="9"/>
            <color indexed="81"/>
            <rFont val="Tahoma"/>
            <family val="2"/>
          </rPr>
          <t xml:space="preserve"> 0 </t>
        </r>
        <r>
          <rPr>
            <b/>
            <sz val="9"/>
            <color indexed="81"/>
            <rFont val="돋움"/>
            <family val="3"/>
            <charset val="129"/>
          </rPr>
          <t>입력거래</t>
        </r>
        <r>
          <rPr>
            <b/>
            <sz val="9"/>
            <color indexed="81"/>
            <rFont val="Tahoma"/>
            <family val="2"/>
          </rPr>
          <t xml:space="preserve"> </t>
        </r>
        <r>
          <rPr>
            <b/>
            <sz val="9"/>
            <color indexed="81"/>
            <rFont val="돋움"/>
            <family val="3"/>
            <charset val="129"/>
          </rPr>
          <t>불가하므로</t>
        </r>
        <r>
          <rPr>
            <b/>
            <sz val="9"/>
            <color indexed="81"/>
            <rFont val="Tahoma"/>
            <family val="2"/>
          </rPr>
          <t xml:space="preserve"> 0.01</t>
        </r>
        <r>
          <rPr>
            <b/>
            <sz val="9"/>
            <color indexed="81"/>
            <rFont val="돋움"/>
            <family val="3"/>
            <charset val="129"/>
          </rPr>
          <t>로</t>
        </r>
        <r>
          <rPr>
            <b/>
            <sz val="9"/>
            <color indexed="81"/>
            <rFont val="Tahoma"/>
            <family val="2"/>
          </rPr>
          <t xml:space="preserve"> </t>
        </r>
        <r>
          <rPr>
            <b/>
            <sz val="9"/>
            <color indexed="81"/>
            <rFont val="돋움"/>
            <family val="3"/>
            <charset val="129"/>
          </rPr>
          <t>입력하는</t>
        </r>
        <r>
          <rPr>
            <b/>
            <sz val="9"/>
            <color indexed="81"/>
            <rFont val="Tahoma"/>
            <family val="2"/>
          </rPr>
          <t xml:space="preserve"> </t>
        </r>
        <r>
          <rPr>
            <b/>
            <sz val="9"/>
            <color indexed="81"/>
            <rFont val="돋움"/>
            <family val="3"/>
            <charset val="129"/>
          </rPr>
          <t>등</t>
        </r>
        <r>
          <rPr>
            <b/>
            <sz val="9"/>
            <color indexed="81"/>
            <rFont val="Tahoma"/>
            <family val="2"/>
          </rPr>
          <t xml:space="preserve"> </t>
        </r>
        <r>
          <rPr>
            <b/>
            <sz val="9"/>
            <color indexed="81"/>
            <rFont val="돋움"/>
            <family val="3"/>
            <charset val="129"/>
          </rPr>
          <t>기본고시금리와</t>
        </r>
        <r>
          <rPr>
            <b/>
            <sz val="9"/>
            <color indexed="81"/>
            <rFont val="Tahoma"/>
            <family val="2"/>
          </rPr>
          <t xml:space="preserve"> </t>
        </r>
        <r>
          <rPr>
            <b/>
            <sz val="9"/>
            <color indexed="81"/>
            <rFont val="돋움"/>
            <family val="3"/>
            <charset val="129"/>
          </rPr>
          <t>다르게</t>
        </r>
        <r>
          <rPr>
            <b/>
            <sz val="9"/>
            <color indexed="81"/>
            <rFont val="Tahoma"/>
            <family val="2"/>
          </rPr>
          <t xml:space="preserve"> </t>
        </r>
        <r>
          <rPr>
            <b/>
            <sz val="9"/>
            <color indexed="81"/>
            <rFont val="돋움"/>
            <family val="3"/>
            <charset val="129"/>
          </rPr>
          <t>입력해야함</t>
        </r>
        <r>
          <rPr>
            <b/>
            <sz val="9"/>
            <color indexed="81"/>
            <rFont val="Tahoma"/>
            <family val="2"/>
          </rPr>
          <t>.</t>
        </r>
      </text>
    </comment>
    <comment ref="S452" authorId="2" shapeId="0" xr:uid="{00000000-0006-0000-0300-000060000000}">
      <text>
        <r>
          <rPr>
            <b/>
            <sz val="9"/>
            <color indexed="81"/>
            <rFont val="돋움"/>
            <family val="3"/>
            <charset val="129"/>
          </rPr>
          <t>중국계</t>
        </r>
        <r>
          <rPr>
            <b/>
            <sz val="9"/>
            <color indexed="81"/>
            <rFont val="Tahoma"/>
            <family val="2"/>
          </rPr>
          <t xml:space="preserve"> </t>
        </r>
        <r>
          <rPr>
            <b/>
            <sz val="9"/>
            <color indexed="81"/>
            <rFont val="돋움"/>
            <family val="3"/>
            <charset val="129"/>
          </rPr>
          <t xml:space="preserve">기준
</t>
        </r>
        <r>
          <rPr>
            <b/>
            <sz val="9"/>
            <color indexed="81"/>
            <rFont val="Tahoma"/>
            <family val="2"/>
          </rPr>
          <t>(</t>
        </r>
        <r>
          <rPr>
            <b/>
            <sz val="9"/>
            <color indexed="81"/>
            <rFont val="돋움"/>
            <family val="3"/>
            <charset val="129"/>
          </rPr>
          <t>실제</t>
        </r>
        <r>
          <rPr>
            <b/>
            <sz val="9"/>
            <color indexed="81"/>
            <rFont val="Tahoma"/>
            <family val="2"/>
          </rPr>
          <t xml:space="preserve"> </t>
        </r>
        <r>
          <rPr>
            <b/>
            <sz val="9"/>
            <color indexed="81"/>
            <rFont val="돋움"/>
            <family val="3"/>
            <charset val="129"/>
          </rPr>
          <t>운용없음</t>
        </r>
        <r>
          <rPr>
            <b/>
            <sz val="9"/>
            <color indexed="81"/>
            <rFont val="Tahoma"/>
            <family val="2"/>
          </rPr>
          <t>)</t>
        </r>
      </text>
    </comment>
    <comment ref="F453" authorId="2" shapeId="0" xr:uid="{00000000-0006-0000-0300-000061000000}">
      <text>
        <r>
          <rPr>
            <b/>
            <sz val="9"/>
            <color indexed="81"/>
            <rFont val="돋움"/>
            <family val="3"/>
            <charset val="129"/>
          </rPr>
          <t>기본고시금리</t>
        </r>
        <r>
          <rPr>
            <b/>
            <sz val="9"/>
            <color indexed="81"/>
            <rFont val="Tahoma"/>
            <family val="2"/>
          </rPr>
          <t xml:space="preserve"> 0</t>
        </r>
        <r>
          <rPr>
            <b/>
            <sz val="9"/>
            <color indexed="81"/>
            <rFont val="돋움"/>
            <family val="3"/>
            <charset val="129"/>
          </rPr>
          <t>인경우
우대금리적용</t>
        </r>
        <r>
          <rPr>
            <b/>
            <sz val="9"/>
            <color indexed="81"/>
            <rFont val="Tahoma"/>
            <family val="2"/>
          </rPr>
          <t xml:space="preserve"> </t>
        </r>
        <r>
          <rPr>
            <b/>
            <sz val="9"/>
            <color indexed="81"/>
            <rFont val="돋움"/>
            <family val="3"/>
            <charset val="129"/>
          </rPr>
          <t xml:space="preserve">가능
</t>
        </r>
        <r>
          <rPr>
            <b/>
            <sz val="9"/>
            <color indexed="81"/>
            <rFont val="Tahoma"/>
            <family val="2"/>
          </rPr>
          <t xml:space="preserve">- </t>
        </r>
        <r>
          <rPr>
            <b/>
            <sz val="9"/>
            <color indexed="81"/>
            <rFont val="돋움"/>
            <family val="3"/>
            <charset val="129"/>
          </rPr>
          <t>예금신규실행시</t>
        </r>
        <r>
          <rPr>
            <b/>
            <sz val="9"/>
            <color indexed="81"/>
            <rFont val="Tahoma"/>
            <family val="2"/>
          </rPr>
          <t xml:space="preserve"> </t>
        </r>
        <r>
          <rPr>
            <b/>
            <sz val="9"/>
            <color indexed="81"/>
            <rFont val="돋움"/>
            <family val="3"/>
            <charset val="129"/>
          </rPr>
          <t>우대금리신청세부내용중</t>
        </r>
        <r>
          <rPr>
            <b/>
            <sz val="9"/>
            <color indexed="81"/>
            <rFont val="Tahoma"/>
            <family val="2"/>
          </rPr>
          <t xml:space="preserve"> </t>
        </r>
        <r>
          <rPr>
            <b/>
            <sz val="9"/>
            <color indexed="81"/>
            <rFont val="돋움"/>
            <family val="3"/>
            <charset val="129"/>
          </rPr>
          <t>적용금리만</t>
        </r>
        <r>
          <rPr>
            <b/>
            <sz val="9"/>
            <color indexed="81"/>
            <rFont val="Tahoma"/>
            <family val="2"/>
          </rPr>
          <t xml:space="preserve"> </t>
        </r>
        <r>
          <rPr>
            <b/>
            <sz val="9"/>
            <color indexed="81"/>
            <rFont val="돋움"/>
            <family val="3"/>
            <charset val="129"/>
          </rPr>
          <t xml:space="preserve">땡겨감
</t>
        </r>
        <r>
          <rPr>
            <b/>
            <sz val="9"/>
            <color indexed="81"/>
            <rFont val="Tahoma"/>
            <family val="2"/>
          </rPr>
          <t xml:space="preserve">- </t>
        </r>
        <r>
          <rPr>
            <b/>
            <sz val="9"/>
            <color indexed="81"/>
            <rFont val="돋움"/>
            <family val="3"/>
            <charset val="129"/>
          </rPr>
          <t>우대금리</t>
        </r>
        <r>
          <rPr>
            <b/>
            <sz val="9"/>
            <color indexed="81"/>
            <rFont val="Tahoma"/>
            <family val="2"/>
          </rPr>
          <t xml:space="preserve"> </t>
        </r>
        <r>
          <rPr>
            <b/>
            <sz val="9"/>
            <color indexed="81"/>
            <rFont val="돋움"/>
            <family val="3"/>
            <charset val="129"/>
          </rPr>
          <t>신청거래시</t>
        </r>
        <r>
          <rPr>
            <b/>
            <sz val="9"/>
            <color indexed="81"/>
            <rFont val="Tahoma"/>
            <family val="2"/>
          </rPr>
          <t xml:space="preserve"> </t>
        </r>
        <r>
          <rPr>
            <b/>
            <sz val="9"/>
            <color indexed="81"/>
            <rFont val="돋움"/>
            <family val="3"/>
            <charset val="129"/>
          </rPr>
          <t>기본고시금리</t>
        </r>
        <r>
          <rPr>
            <b/>
            <sz val="9"/>
            <color indexed="81"/>
            <rFont val="Tahoma"/>
            <family val="2"/>
          </rPr>
          <t xml:space="preserve"> 0 </t>
        </r>
        <r>
          <rPr>
            <b/>
            <sz val="9"/>
            <color indexed="81"/>
            <rFont val="돋움"/>
            <family val="3"/>
            <charset val="129"/>
          </rPr>
          <t>입력거래</t>
        </r>
        <r>
          <rPr>
            <b/>
            <sz val="9"/>
            <color indexed="81"/>
            <rFont val="Tahoma"/>
            <family val="2"/>
          </rPr>
          <t xml:space="preserve"> </t>
        </r>
        <r>
          <rPr>
            <b/>
            <sz val="9"/>
            <color indexed="81"/>
            <rFont val="돋움"/>
            <family val="3"/>
            <charset val="129"/>
          </rPr>
          <t>불가하므로</t>
        </r>
        <r>
          <rPr>
            <b/>
            <sz val="9"/>
            <color indexed="81"/>
            <rFont val="Tahoma"/>
            <family val="2"/>
          </rPr>
          <t xml:space="preserve"> 0.01</t>
        </r>
        <r>
          <rPr>
            <b/>
            <sz val="9"/>
            <color indexed="81"/>
            <rFont val="돋움"/>
            <family val="3"/>
            <charset val="129"/>
          </rPr>
          <t>로</t>
        </r>
        <r>
          <rPr>
            <b/>
            <sz val="9"/>
            <color indexed="81"/>
            <rFont val="Tahoma"/>
            <family val="2"/>
          </rPr>
          <t xml:space="preserve"> </t>
        </r>
        <r>
          <rPr>
            <b/>
            <sz val="9"/>
            <color indexed="81"/>
            <rFont val="돋움"/>
            <family val="3"/>
            <charset val="129"/>
          </rPr>
          <t>입력하는</t>
        </r>
        <r>
          <rPr>
            <b/>
            <sz val="9"/>
            <color indexed="81"/>
            <rFont val="Tahoma"/>
            <family val="2"/>
          </rPr>
          <t xml:space="preserve"> </t>
        </r>
        <r>
          <rPr>
            <b/>
            <sz val="9"/>
            <color indexed="81"/>
            <rFont val="돋움"/>
            <family val="3"/>
            <charset val="129"/>
          </rPr>
          <t>등</t>
        </r>
        <r>
          <rPr>
            <b/>
            <sz val="9"/>
            <color indexed="81"/>
            <rFont val="Tahoma"/>
            <family val="2"/>
          </rPr>
          <t xml:space="preserve"> </t>
        </r>
        <r>
          <rPr>
            <b/>
            <sz val="9"/>
            <color indexed="81"/>
            <rFont val="돋움"/>
            <family val="3"/>
            <charset val="129"/>
          </rPr>
          <t>기본고시금리와</t>
        </r>
        <r>
          <rPr>
            <b/>
            <sz val="9"/>
            <color indexed="81"/>
            <rFont val="Tahoma"/>
            <family val="2"/>
          </rPr>
          <t xml:space="preserve"> </t>
        </r>
        <r>
          <rPr>
            <b/>
            <sz val="9"/>
            <color indexed="81"/>
            <rFont val="돋움"/>
            <family val="3"/>
            <charset val="129"/>
          </rPr>
          <t>다르게</t>
        </r>
        <r>
          <rPr>
            <b/>
            <sz val="9"/>
            <color indexed="81"/>
            <rFont val="Tahoma"/>
            <family val="2"/>
          </rPr>
          <t xml:space="preserve"> </t>
        </r>
        <r>
          <rPr>
            <b/>
            <sz val="9"/>
            <color indexed="81"/>
            <rFont val="돋움"/>
            <family val="3"/>
            <charset val="129"/>
          </rPr>
          <t>입력해야함</t>
        </r>
        <r>
          <rPr>
            <b/>
            <sz val="9"/>
            <color indexed="81"/>
            <rFont val="Tahoma"/>
            <family val="2"/>
          </rPr>
          <t>.</t>
        </r>
      </text>
    </comment>
    <comment ref="F462" authorId="2" shapeId="0" xr:uid="{00000000-0006-0000-0300-000062000000}">
      <text>
        <r>
          <rPr>
            <b/>
            <sz val="9"/>
            <color indexed="81"/>
            <rFont val="돋움"/>
            <family val="3"/>
            <charset val="129"/>
          </rPr>
          <t>기본고시금리</t>
        </r>
        <r>
          <rPr>
            <b/>
            <sz val="9"/>
            <color indexed="81"/>
            <rFont val="Tahoma"/>
            <family val="2"/>
          </rPr>
          <t xml:space="preserve"> 0</t>
        </r>
        <r>
          <rPr>
            <b/>
            <sz val="9"/>
            <color indexed="81"/>
            <rFont val="돋움"/>
            <family val="3"/>
            <charset val="129"/>
          </rPr>
          <t>인경우
우대금리적용</t>
        </r>
        <r>
          <rPr>
            <b/>
            <sz val="9"/>
            <color indexed="81"/>
            <rFont val="Tahoma"/>
            <family val="2"/>
          </rPr>
          <t xml:space="preserve"> </t>
        </r>
        <r>
          <rPr>
            <b/>
            <sz val="9"/>
            <color indexed="81"/>
            <rFont val="돋움"/>
            <family val="3"/>
            <charset val="129"/>
          </rPr>
          <t xml:space="preserve">가능
</t>
        </r>
        <r>
          <rPr>
            <b/>
            <sz val="9"/>
            <color indexed="81"/>
            <rFont val="Tahoma"/>
            <family val="2"/>
          </rPr>
          <t xml:space="preserve">- </t>
        </r>
        <r>
          <rPr>
            <b/>
            <sz val="9"/>
            <color indexed="81"/>
            <rFont val="돋움"/>
            <family val="3"/>
            <charset val="129"/>
          </rPr>
          <t>예금신규실행시</t>
        </r>
        <r>
          <rPr>
            <b/>
            <sz val="9"/>
            <color indexed="81"/>
            <rFont val="Tahoma"/>
            <family val="2"/>
          </rPr>
          <t xml:space="preserve"> </t>
        </r>
        <r>
          <rPr>
            <b/>
            <sz val="9"/>
            <color indexed="81"/>
            <rFont val="돋움"/>
            <family val="3"/>
            <charset val="129"/>
          </rPr>
          <t>우대금리신청세부내용중</t>
        </r>
        <r>
          <rPr>
            <b/>
            <sz val="9"/>
            <color indexed="81"/>
            <rFont val="Tahoma"/>
            <family val="2"/>
          </rPr>
          <t xml:space="preserve"> </t>
        </r>
        <r>
          <rPr>
            <b/>
            <sz val="9"/>
            <color indexed="81"/>
            <rFont val="돋움"/>
            <family val="3"/>
            <charset val="129"/>
          </rPr>
          <t>적용금리만</t>
        </r>
        <r>
          <rPr>
            <b/>
            <sz val="9"/>
            <color indexed="81"/>
            <rFont val="Tahoma"/>
            <family val="2"/>
          </rPr>
          <t xml:space="preserve"> </t>
        </r>
        <r>
          <rPr>
            <b/>
            <sz val="9"/>
            <color indexed="81"/>
            <rFont val="돋움"/>
            <family val="3"/>
            <charset val="129"/>
          </rPr>
          <t xml:space="preserve">땡겨감
</t>
        </r>
        <r>
          <rPr>
            <b/>
            <sz val="9"/>
            <color indexed="81"/>
            <rFont val="Tahoma"/>
            <family val="2"/>
          </rPr>
          <t xml:space="preserve">- </t>
        </r>
        <r>
          <rPr>
            <b/>
            <sz val="9"/>
            <color indexed="81"/>
            <rFont val="돋움"/>
            <family val="3"/>
            <charset val="129"/>
          </rPr>
          <t>우대금리</t>
        </r>
        <r>
          <rPr>
            <b/>
            <sz val="9"/>
            <color indexed="81"/>
            <rFont val="Tahoma"/>
            <family val="2"/>
          </rPr>
          <t xml:space="preserve"> </t>
        </r>
        <r>
          <rPr>
            <b/>
            <sz val="9"/>
            <color indexed="81"/>
            <rFont val="돋움"/>
            <family val="3"/>
            <charset val="129"/>
          </rPr>
          <t>신청거래시</t>
        </r>
        <r>
          <rPr>
            <b/>
            <sz val="9"/>
            <color indexed="81"/>
            <rFont val="Tahoma"/>
            <family val="2"/>
          </rPr>
          <t xml:space="preserve"> </t>
        </r>
        <r>
          <rPr>
            <b/>
            <sz val="9"/>
            <color indexed="81"/>
            <rFont val="돋움"/>
            <family val="3"/>
            <charset val="129"/>
          </rPr>
          <t>기본고시금리</t>
        </r>
        <r>
          <rPr>
            <b/>
            <sz val="9"/>
            <color indexed="81"/>
            <rFont val="Tahoma"/>
            <family val="2"/>
          </rPr>
          <t xml:space="preserve"> 0 </t>
        </r>
        <r>
          <rPr>
            <b/>
            <sz val="9"/>
            <color indexed="81"/>
            <rFont val="돋움"/>
            <family val="3"/>
            <charset val="129"/>
          </rPr>
          <t>입력거래</t>
        </r>
        <r>
          <rPr>
            <b/>
            <sz val="9"/>
            <color indexed="81"/>
            <rFont val="Tahoma"/>
            <family val="2"/>
          </rPr>
          <t xml:space="preserve"> </t>
        </r>
        <r>
          <rPr>
            <b/>
            <sz val="9"/>
            <color indexed="81"/>
            <rFont val="돋움"/>
            <family val="3"/>
            <charset val="129"/>
          </rPr>
          <t>불가하므로</t>
        </r>
        <r>
          <rPr>
            <b/>
            <sz val="9"/>
            <color indexed="81"/>
            <rFont val="Tahoma"/>
            <family val="2"/>
          </rPr>
          <t xml:space="preserve"> 0.01</t>
        </r>
        <r>
          <rPr>
            <b/>
            <sz val="9"/>
            <color indexed="81"/>
            <rFont val="돋움"/>
            <family val="3"/>
            <charset val="129"/>
          </rPr>
          <t>로</t>
        </r>
        <r>
          <rPr>
            <b/>
            <sz val="9"/>
            <color indexed="81"/>
            <rFont val="Tahoma"/>
            <family val="2"/>
          </rPr>
          <t xml:space="preserve"> </t>
        </r>
        <r>
          <rPr>
            <b/>
            <sz val="9"/>
            <color indexed="81"/>
            <rFont val="돋움"/>
            <family val="3"/>
            <charset val="129"/>
          </rPr>
          <t>입력하는</t>
        </r>
        <r>
          <rPr>
            <b/>
            <sz val="9"/>
            <color indexed="81"/>
            <rFont val="Tahoma"/>
            <family val="2"/>
          </rPr>
          <t xml:space="preserve"> </t>
        </r>
        <r>
          <rPr>
            <b/>
            <sz val="9"/>
            <color indexed="81"/>
            <rFont val="돋움"/>
            <family val="3"/>
            <charset val="129"/>
          </rPr>
          <t>등</t>
        </r>
        <r>
          <rPr>
            <b/>
            <sz val="9"/>
            <color indexed="81"/>
            <rFont val="Tahoma"/>
            <family val="2"/>
          </rPr>
          <t xml:space="preserve"> </t>
        </r>
        <r>
          <rPr>
            <b/>
            <sz val="9"/>
            <color indexed="81"/>
            <rFont val="돋움"/>
            <family val="3"/>
            <charset val="129"/>
          </rPr>
          <t>기본고시금리와</t>
        </r>
        <r>
          <rPr>
            <b/>
            <sz val="9"/>
            <color indexed="81"/>
            <rFont val="Tahoma"/>
            <family val="2"/>
          </rPr>
          <t xml:space="preserve"> </t>
        </r>
        <r>
          <rPr>
            <b/>
            <sz val="9"/>
            <color indexed="81"/>
            <rFont val="돋움"/>
            <family val="3"/>
            <charset val="129"/>
          </rPr>
          <t>다르게</t>
        </r>
        <r>
          <rPr>
            <b/>
            <sz val="9"/>
            <color indexed="81"/>
            <rFont val="Tahoma"/>
            <family val="2"/>
          </rPr>
          <t xml:space="preserve"> </t>
        </r>
        <r>
          <rPr>
            <b/>
            <sz val="9"/>
            <color indexed="81"/>
            <rFont val="돋움"/>
            <family val="3"/>
            <charset val="129"/>
          </rPr>
          <t>입력해야함</t>
        </r>
        <r>
          <rPr>
            <b/>
            <sz val="9"/>
            <color indexed="81"/>
            <rFont val="Tahoma"/>
            <family val="2"/>
          </rPr>
          <t>.</t>
        </r>
      </text>
    </comment>
    <comment ref="U471" authorId="2" shapeId="0" xr:uid="{00000000-0006-0000-0300-000063000000}">
      <text>
        <r>
          <rPr>
            <b/>
            <sz val="9"/>
            <color indexed="81"/>
            <rFont val="Tahoma"/>
            <family val="2"/>
          </rPr>
          <t>EUR/USD 
3M + 21.7</t>
        </r>
      </text>
    </comment>
    <comment ref="U473" authorId="2" shapeId="0" xr:uid="{00000000-0006-0000-0300-000064000000}">
      <text>
        <r>
          <rPr>
            <b/>
            <sz val="9"/>
            <color indexed="81"/>
            <rFont val="Tahoma"/>
            <family val="2"/>
          </rPr>
          <t>EUR/USD 
3M + 20.8point  -&gt; 0.69%
1M + 6.9point -&gt; 0.70%</t>
        </r>
      </text>
    </comment>
    <comment ref="U474" authorId="2" shapeId="0" xr:uid="{00000000-0006-0000-0300-000065000000}">
      <text>
        <r>
          <rPr>
            <b/>
            <sz val="9"/>
            <color indexed="81"/>
            <rFont val="Tahoma"/>
            <family val="2"/>
          </rPr>
          <t>EUR/USD 
3M + 20.8point  -&gt; 0.69%
1M + 6.9point -&gt; 0.70%</t>
        </r>
      </text>
    </comment>
    <comment ref="U475" authorId="2" shapeId="0" xr:uid="{00000000-0006-0000-0300-000066000000}">
      <text>
        <r>
          <rPr>
            <b/>
            <sz val="9"/>
            <color indexed="81"/>
            <rFont val="Tahoma"/>
            <family val="2"/>
          </rPr>
          <t>EUR/USD 
3M + 20.8point  -&gt; 0.69%
1M + 6.9point -&gt; 0.70%</t>
        </r>
      </text>
    </comment>
    <comment ref="U476" authorId="2" shapeId="0" xr:uid="{00000000-0006-0000-0300-000067000000}">
      <text>
        <r>
          <rPr>
            <b/>
            <sz val="9"/>
            <color indexed="81"/>
            <rFont val="Tahoma"/>
            <family val="2"/>
          </rPr>
          <t>EUR/USD 
3M + 20.8point  -&gt; 0.69%
1M + 6.9point -&gt; 0.70%</t>
        </r>
      </text>
    </comment>
    <comment ref="U477" authorId="2" shapeId="0" xr:uid="{00000000-0006-0000-0300-000068000000}">
      <text>
        <r>
          <rPr>
            <b/>
            <sz val="9"/>
            <color indexed="81"/>
            <rFont val="Tahoma"/>
            <family val="2"/>
          </rPr>
          <t>EUR/USD 
3M + 20.8point  -&gt; 0.69%
1M + 6.9point -&gt; 0.70%</t>
        </r>
      </text>
    </comment>
    <comment ref="U478" authorId="2" shapeId="0" xr:uid="{00000000-0006-0000-0300-000069000000}">
      <text>
        <r>
          <rPr>
            <b/>
            <sz val="9"/>
            <color indexed="81"/>
            <rFont val="Tahoma"/>
            <family val="2"/>
          </rPr>
          <t>EUR/USD 
3M + 20.8point  -&gt; 0.69%
1M + 6.9point -&gt; 0.70%</t>
        </r>
      </text>
    </comment>
    <comment ref="U479" authorId="2" shapeId="0" xr:uid="{00000000-0006-0000-0300-00006A000000}">
      <text>
        <r>
          <rPr>
            <b/>
            <sz val="9"/>
            <color indexed="81"/>
            <rFont val="Tahoma"/>
            <family val="2"/>
          </rPr>
          <t>EUR/USD 
3M + 20.8point  -&gt; 0.69%
1M + 6.9point -&gt; 0.70%</t>
        </r>
      </text>
    </comment>
    <comment ref="U483" authorId="2" shapeId="0" xr:uid="{00000000-0006-0000-0300-00006B000000}">
      <text>
        <r>
          <rPr>
            <b/>
            <sz val="9"/>
            <color indexed="81"/>
            <rFont val="Tahoma"/>
            <family val="2"/>
          </rPr>
          <t>EUR/USD 
3M + 20.8point  -&gt; 0.69%
1M + 6.9point -&gt; 0.70%</t>
        </r>
      </text>
    </comment>
    <comment ref="U484" authorId="2" shapeId="0" xr:uid="{00000000-0006-0000-0300-00006C000000}">
      <text>
        <r>
          <rPr>
            <b/>
            <sz val="9"/>
            <color indexed="81"/>
            <rFont val="Tahoma"/>
            <family val="2"/>
          </rPr>
          <t>EUR/USD 
3M + 59point  -&gt; 2.20%</t>
        </r>
      </text>
    </comment>
    <comment ref="U485" authorId="2" shapeId="0" xr:uid="{00000000-0006-0000-0300-00006D000000}">
      <text>
        <r>
          <rPr>
            <b/>
            <sz val="9"/>
            <color indexed="81"/>
            <rFont val="Tahoma"/>
            <family val="2"/>
          </rPr>
          <t>EUR/USD 
3M + 59point  -&gt; 2.20%</t>
        </r>
      </text>
    </comment>
    <comment ref="U497" authorId="2" shapeId="0" xr:uid="{00000000-0006-0000-0300-00006E000000}">
      <text>
        <r>
          <rPr>
            <b/>
            <sz val="9"/>
            <color indexed="81"/>
            <rFont val="Tahoma"/>
            <family val="2"/>
          </rPr>
          <t>EUR/USD 
3M + 59point  -&gt; 2.20%</t>
        </r>
      </text>
    </comment>
    <comment ref="U498" authorId="2" shapeId="0" xr:uid="{00000000-0006-0000-0300-00006F000000}">
      <text>
        <r>
          <rPr>
            <b/>
            <sz val="9"/>
            <color indexed="81"/>
            <rFont val="Tahoma"/>
            <family val="2"/>
          </rPr>
          <t>EUR/USD 
3M + 59point  -&gt; 2.20%</t>
        </r>
      </text>
    </comment>
    <comment ref="U501" authorId="2" shapeId="0" xr:uid="{00000000-0006-0000-0300-000070000000}">
      <text>
        <r>
          <rPr>
            <b/>
            <sz val="9"/>
            <color indexed="81"/>
            <rFont val="Tahoma"/>
            <family val="2"/>
          </rPr>
          <t>EUR/USD 
3M + 59point  -&gt; 2.20%</t>
        </r>
      </text>
    </comment>
    <comment ref="U502" authorId="2" shapeId="0" xr:uid="{00000000-0006-0000-0300-000071000000}">
      <text>
        <r>
          <rPr>
            <b/>
            <sz val="9"/>
            <color indexed="81"/>
            <rFont val="Tahoma"/>
            <family val="2"/>
          </rPr>
          <t>EUR/USD 
3M + 20.8point  -&gt; 0.69%
1M + 6.9point -&gt; 0.70%</t>
        </r>
      </text>
    </comment>
    <comment ref="M509" authorId="3" shapeId="0" xr:uid="{00000000-0006-0000-0300-000072000000}">
      <text>
        <r>
          <rPr>
            <b/>
            <sz val="9"/>
            <color indexed="81"/>
            <rFont val="Tahoma"/>
            <family val="2"/>
          </rPr>
          <t xml:space="preserve">~ 1W </t>
        </r>
        <r>
          <rPr>
            <b/>
            <sz val="9"/>
            <color indexed="81"/>
            <rFont val="돋움"/>
            <family val="3"/>
            <charset val="129"/>
          </rPr>
          <t>평균</t>
        </r>
      </text>
    </comment>
    <comment ref="U513" authorId="2" shapeId="0" xr:uid="{00000000-0006-0000-0300-000073000000}">
      <text>
        <r>
          <rPr>
            <b/>
            <sz val="9"/>
            <color indexed="81"/>
            <rFont val="Tahoma"/>
            <family val="2"/>
          </rPr>
          <t>EUR/USD 
3M + 59point  -&gt; 2.20%</t>
        </r>
      </text>
    </comment>
    <comment ref="M517" authorId="3" shapeId="0" xr:uid="{00000000-0006-0000-0300-000074000000}">
      <text>
        <r>
          <rPr>
            <b/>
            <sz val="9"/>
            <color indexed="81"/>
            <rFont val="Tahoma"/>
            <family val="2"/>
          </rPr>
          <t xml:space="preserve">~ 1W </t>
        </r>
        <r>
          <rPr>
            <b/>
            <sz val="9"/>
            <color indexed="81"/>
            <rFont val="돋움"/>
            <family val="3"/>
            <charset val="129"/>
          </rPr>
          <t>평균</t>
        </r>
      </text>
    </comment>
    <comment ref="U521" authorId="2" shapeId="0" xr:uid="{00000000-0006-0000-0300-000075000000}">
      <text>
        <r>
          <rPr>
            <b/>
            <sz val="9"/>
            <color indexed="81"/>
            <rFont val="Tahoma"/>
            <family val="2"/>
          </rPr>
          <t>EUR/USD 
3M + 59point  -&gt; 2.20%</t>
        </r>
      </text>
    </comment>
    <comment ref="M528" authorId="3" shapeId="0" xr:uid="{00000000-0006-0000-0300-000076000000}">
      <text>
        <r>
          <rPr>
            <b/>
            <sz val="9"/>
            <color indexed="81"/>
            <rFont val="Tahoma"/>
            <family val="2"/>
          </rPr>
          <t xml:space="preserve">~ 1W </t>
        </r>
        <r>
          <rPr>
            <b/>
            <sz val="9"/>
            <color indexed="81"/>
            <rFont val="돋움"/>
            <family val="3"/>
            <charset val="129"/>
          </rPr>
          <t>평균</t>
        </r>
      </text>
    </comment>
    <comment ref="U535" authorId="2" shapeId="0" xr:uid="{00000000-0006-0000-0300-000077000000}">
      <text>
        <r>
          <rPr>
            <b/>
            <sz val="9"/>
            <color indexed="81"/>
            <rFont val="Tahoma"/>
            <family val="2"/>
          </rPr>
          <t>EUR/USD 
3M + 20.8point  -&gt; 0.69%
1M + 6.9point -&gt; 0.70%</t>
        </r>
      </text>
    </comment>
    <comment ref="M539" authorId="3" shapeId="0" xr:uid="{00000000-0006-0000-0300-000078000000}">
      <text>
        <r>
          <rPr>
            <b/>
            <sz val="9"/>
            <color indexed="81"/>
            <rFont val="Tahoma"/>
            <family val="2"/>
          </rPr>
          <t xml:space="preserve">~ 1W </t>
        </r>
        <r>
          <rPr>
            <b/>
            <sz val="9"/>
            <color indexed="81"/>
            <rFont val="돋움"/>
            <family val="3"/>
            <charset val="129"/>
          </rPr>
          <t>평균</t>
        </r>
      </text>
    </comment>
    <comment ref="M546" authorId="3" shapeId="0" xr:uid="{00000000-0006-0000-0300-000079000000}">
      <text>
        <r>
          <rPr>
            <b/>
            <sz val="9"/>
            <color indexed="81"/>
            <rFont val="Tahoma"/>
            <family val="2"/>
          </rPr>
          <t xml:space="preserve">~ 1W </t>
        </r>
        <r>
          <rPr>
            <b/>
            <sz val="9"/>
            <color indexed="81"/>
            <rFont val="돋움"/>
            <family val="3"/>
            <charset val="129"/>
          </rPr>
          <t>평균</t>
        </r>
      </text>
    </comment>
    <comment ref="M547" authorId="3" shapeId="0" xr:uid="{00000000-0006-0000-0300-00007A000000}">
      <text>
        <r>
          <rPr>
            <b/>
            <sz val="9"/>
            <color indexed="81"/>
            <rFont val="Tahoma"/>
            <family val="2"/>
          </rPr>
          <t xml:space="preserve">~ 1W </t>
        </r>
        <r>
          <rPr>
            <b/>
            <sz val="9"/>
            <color indexed="81"/>
            <rFont val="돋움"/>
            <family val="3"/>
            <charset val="129"/>
          </rPr>
          <t>평균</t>
        </r>
      </text>
    </comment>
    <comment ref="M549" authorId="3" shapeId="0" xr:uid="{00000000-0006-0000-0300-00007B000000}">
      <text>
        <r>
          <rPr>
            <b/>
            <sz val="9"/>
            <color indexed="81"/>
            <rFont val="Tahoma"/>
            <family val="2"/>
          </rPr>
          <t xml:space="preserve">~ 1W </t>
        </r>
        <r>
          <rPr>
            <b/>
            <sz val="9"/>
            <color indexed="81"/>
            <rFont val="돋움"/>
            <family val="3"/>
            <charset val="129"/>
          </rPr>
          <t>평균</t>
        </r>
      </text>
    </comment>
    <comment ref="M563" authorId="3" shapeId="0" xr:uid="{00000000-0006-0000-0300-00007C000000}">
      <text>
        <r>
          <rPr>
            <b/>
            <sz val="9"/>
            <color indexed="81"/>
            <rFont val="Tahoma"/>
            <family val="2"/>
          </rPr>
          <t xml:space="preserve">~ 1W </t>
        </r>
        <r>
          <rPr>
            <b/>
            <sz val="9"/>
            <color indexed="81"/>
            <rFont val="돋움"/>
            <family val="3"/>
            <charset val="129"/>
          </rPr>
          <t>평균</t>
        </r>
      </text>
    </comment>
    <comment ref="A566" authorId="3" shapeId="0" xr:uid="{00000000-0006-0000-0300-00007D000000}">
      <text>
        <r>
          <rPr>
            <b/>
            <sz val="9"/>
            <color indexed="81"/>
            <rFont val="Tahoma"/>
            <family val="2"/>
          </rPr>
          <t>40</t>
        </r>
        <r>
          <rPr>
            <b/>
            <sz val="9"/>
            <color indexed="81"/>
            <rFont val="돋움"/>
            <family val="3"/>
            <charset val="129"/>
          </rPr>
          <t>번</t>
        </r>
        <r>
          <rPr>
            <b/>
            <sz val="9"/>
            <color indexed="81"/>
            <rFont val="Tahoma"/>
            <family val="2"/>
          </rPr>
          <t xml:space="preserve"> </t>
        </r>
        <r>
          <rPr>
            <b/>
            <sz val="9"/>
            <color indexed="81"/>
            <rFont val="돋움"/>
            <family val="3"/>
            <charset val="129"/>
          </rPr>
          <t>부터</t>
        </r>
        <r>
          <rPr>
            <b/>
            <sz val="9"/>
            <color indexed="81"/>
            <rFont val="Tahoma"/>
            <family val="2"/>
          </rPr>
          <t xml:space="preserve"> </t>
        </r>
        <r>
          <rPr>
            <b/>
            <sz val="9"/>
            <color indexed="81"/>
            <rFont val="돋움"/>
            <family val="3"/>
            <charset val="129"/>
          </rPr>
          <t>신종수시스템</t>
        </r>
        <r>
          <rPr>
            <b/>
            <sz val="9"/>
            <color indexed="81"/>
            <rFont val="Tahoma"/>
            <family val="2"/>
          </rPr>
          <t xml:space="preserve"> </t>
        </r>
      </text>
    </comment>
    <comment ref="W566" authorId="3" shapeId="0" xr:uid="{00000000-0006-0000-0300-00007E000000}">
      <text>
        <r>
          <rPr>
            <b/>
            <sz val="9"/>
            <color indexed="81"/>
            <rFont val="돋움"/>
            <family val="3"/>
            <charset val="129"/>
          </rPr>
          <t xml:space="preserve">신종수시스템
</t>
        </r>
        <r>
          <rPr>
            <b/>
            <sz val="9"/>
            <color indexed="81"/>
            <rFont val="Tahoma"/>
            <family val="2"/>
          </rPr>
          <t xml:space="preserve">- </t>
        </r>
        <r>
          <rPr>
            <b/>
            <sz val="9"/>
            <color indexed="81"/>
            <rFont val="돋움"/>
            <family val="3"/>
            <charset val="129"/>
          </rPr>
          <t>지준비용</t>
        </r>
        <r>
          <rPr>
            <b/>
            <sz val="9"/>
            <color indexed="81"/>
            <rFont val="Tahoma"/>
            <family val="2"/>
          </rPr>
          <t xml:space="preserve"> </t>
        </r>
        <r>
          <rPr>
            <b/>
            <sz val="9"/>
            <color indexed="81"/>
            <rFont val="돋움"/>
            <family val="3"/>
            <charset val="129"/>
          </rPr>
          <t>에러로
최근</t>
        </r>
        <r>
          <rPr>
            <b/>
            <sz val="9"/>
            <color indexed="81"/>
            <rFont val="Tahoma"/>
            <family val="2"/>
          </rPr>
          <t xml:space="preserve"> 1</t>
        </r>
        <r>
          <rPr>
            <b/>
            <sz val="9"/>
            <color indexed="81"/>
            <rFont val="돋움"/>
            <family val="3"/>
            <charset val="129"/>
          </rPr>
          <t>개월예금</t>
        </r>
        <r>
          <rPr>
            <b/>
            <sz val="9"/>
            <color indexed="81"/>
            <rFont val="Tahoma"/>
            <family val="2"/>
          </rPr>
          <t xml:space="preserve"> 
</t>
        </r>
        <r>
          <rPr>
            <b/>
            <sz val="9"/>
            <color indexed="81"/>
            <rFont val="돋움"/>
            <family val="3"/>
            <charset val="129"/>
          </rPr>
          <t>승인건</t>
        </r>
        <r>
          <rPr>
            <b/>
            <sz val="9"/>
            <color indexed="81"/>
            <rFont val="Tahoma"/>
            <family val="2"/>
          </rPr>
          <t xml:space="preserve"> </t>
        </r>
        <r>
          <rPr>
            <b/>
            <sz val="9"/>
            <color indexed="81"/>
            <rFont val="돋움"/>
            <family val="3"/>
            <charset val="129"/>
          </rPr>
          <t>지준비용</t>
        </r>
        <r>
          <rPr>
            <b/>
            <sz val="9"/>
            <color indexed="81"/>
            <rFont val="Tahoma"/>
            <family val="2"/>
          </rPr>
          <t xml:space="preserve"> 
</t>
        </r>
        <r>
          <rPr>
            <b/>
            <sz val="9"/>
            <color indexed="81"/>
            <rFont val="돋움"/>
            <family val="3"/>
            <charset val="129"/>
          </rPr>
          <t>그대로</t>
        </r>
        <r>
          <rPr>
            <b/>
            <sz val="9"/>
            <color indexed="81"/>
            <rFont val="Tahoma"/>
            <family val="2"/>
          </rPr>
          <t xml:space="preserve"> </t>
        </r>
        <r>
          <rPr>
            <b/>
            <sz val="9"/>
            <color indexed="81"/>
            <rFont val="돋움"/>
            <family val="3"/>
            <charset val="129"/>
          </rPr>
          <t>입력</t>
        </r>
      </text>
    </comment>
    <comment ref="X566" authorId="3" shapeId="0" xr:uid="{00000000-0006-0000-0300-00007F000000}">
      <text>
        <r>
          <rPr>
            <b/>
            <sz val="9"/>
            <color indexed="81"/>
            <rFont val="돋움"/>
            <family val="3"/>
            <charset val="129"/>
          </rPr>
          <t xml:space="preserve">신종수시스템
</t>
        </r>
        <r>
          <rPr>
            <b/>
            <sz val="9"/>
            <color indexed="81"/>
            <rFont val="Tahoma"/>
            <family val="2"/>
          </rPr>
          <t xml:space="preserve"> - </t>
        </r>
        <r>
          <rPr>
            <b/>
            <sz val="9"/>
            <color indexed="81"/>
            <rFont val="돋움"/>
            <family val="3"/>
            <charset val="129"/>
          </rPr>
          <t>지준비용</t>
        </r>
        <r>
          <rPr>
            <b/>
            <sz val="9"/>
            <color indexed="81"/>
            <rFont val="Tahoma"/>
            <family val="2"/>
          </rPr>
          <t xml:space="preserve"> </t>
        </r>
        <r>
          <rPr>
            <b/>
            <sz val="9"/>
            <color indexed="81"/>
            <rFont val="돋움"/>
            <family val="3"/>
            <charset val="129"/>
          </rPr>
          <t>수기차감</t>
        </r>
      </text>
    </comment>
    <comment ref="W567" authorId="3" shapeId="0" xr:uid="{00000000-0006-0000-0300-000080000000}">
      <text>
        <r>
          <rPr>
            <b/>
            <sz val="9"/>
            <color indexed="81"/>
            <rFont val="돋움"/>
            <family val="3"/>
            <charset val="129"/>
          </rPr>
          <t xml:space="preserve">신종수시스템
</t>
        </r>
        <r>
          <rPr>
            <b/>
            <sz val="9"/>
            <color indexed="81"/>
            <rFont val="Tahoma"/>
            <family val="2"/>
          </rPr>
          <t xml:space="preserve">- </t>
        </r>
        <r>
          <rPr>
            <b/>
            <sz val="9"/>
            <color indexed="81"/>
            <rFont val="돋움"/>
            <family val="3"/>
            <charset val="129"/>
          </rPr>
          <t>지준비용</t>
        </r>
        <r>
          <rPr>
            <b/>
            <sz val="9"/>
            <color indexed="81"/>
            <rFont val="Tahoma"/>
            <family val="2"/>
          </rPr>
          <t xml:space="preserve"> </t>
        </r>
        <r>
          <rPr>
            <b/>
            <sz val="9"/>
            <color indexed="81"/>
            <rFont val="돋움"/>
            <family val="3"/>
            <charset val="129"/>
          </rPr>
          <t>에러로
최근</t>
        </r>
        <r>
          <rPr>
            <b/>
            <sz val="9"/>
            <color indexed="81"/>
            <rFont val="Tahoma"/>
            <family val="2"/>
          </rPr>
          <t xml:space="preserve"> 1</t>
        </r>
        <r>
          <rPr>
            <b/>
            <sz val="9"/>
            <color indexed="81"/>
            <rFont val="돋움"/>
            <family val="3"/>
            <charset val="129"/>
          </rPr>
          <t>개월예금</t>
        </r>
        <r>
          <rPr>
            <b/>
            <sz val="9"/>
            <color indexed="81"/>
            <rFont val="Tahoma"/>
            <family val="2"/>
          </rPr>
          <t xml:space="preserve"> 
</t>
        </r>
        <r>
          <rPr>
            <b/>
            <sz val="9"/>
            <color indexed="81"/>
            <rFont val="돋움"/>
            <family val="3"/>
            <charset val="129"/>
          </rPr>
          <t>승인건</t>
        </r>
        <r>
          <rPr>
            <b/>
            <sz val="9"/>
            <color indexed="81"/>
            <rFont val="Tahoma"/>
            <family val="2"/>
          </rPr>
          <t xml:space="preserve"> </t>
        </r>
        <r>
          <rPr>
            <b/>
            <sz val="9"/>
            <color indexed="81"/>
            <rFont val="돋움"/>
            <family val="3"/>
            <charset val="129"/>
          </rPr>
          <t>지준비용</t>
        </r>
        <r>
          <rPr>
            <b/>
            <sz val="9"/>
            <color indexed="81"/>
            <rFont val="Tahoma"/>
            <family val="2"/>
          </rPr>
          <t xml:space="preserve"> 
</t>
        </r>
        <r>
          <rPr>
            <b/>
            <sz val="9"/>
            <color indexed="81"/>
            <rFont val="돋움"/>
            <family val="3"/>
            <charset val="129"/>
          </rPr>
          <t>그대로</t>
        </r>
        <r>
          <rPr>
            <b/>
            <sz val="9"/>
            <color indexed="81"/>
            <rFont val="Tahoma"/>
            <family val="2"/>
          </rPr>
          <t xml:space="preserve"> </t>
        </r>
        <r>
          <rPr>
            <b/>
            <sz val="9"/>
            <color indexed="81"/>
            <rFont val="돋움"/>
            <family val="3"/>
            <charset val="129"/>
          </rPr>
          <t>입력</t>
        </r>
      </text>
    </comment>
    <comment ref="X567" authorId="3" shapeId="0" xr:uid="{00000000-0006-0000-0300-000081000000}">
      <text>
        <r>
          <rPr>
            <b/>
            <sz val="9"/>
            <color indexed="81"/>
            <rFont val="돋움"/>
            <family val="3"/>
            <charset val="129"/>
          </rPr>
          <t xml:space="preserve">신종수시스템
</t>
        </r>
        <r>
          <rPr>
            <b/>
            <sz val="9"/>
            <color indexed="81"/>
            <rFont val="Tahoma"/>
            <family val="2"/>
          </rPr>
          <t xml:space="preserve"> - </t>
        </r>
        <r>
          <rPr>
            <b/>
            <sz val="9"/>
            <color indexed="81"/>
            <rFont val="돋움"/>
            <family val="3"/>
            <charset val="129"/>
          </rPr>
          <t>지준비용</t>
        </r>
        <r>
          <rPr>
            <b/>
            <sz val="9"/>
            <color indexed="81"/>
            <rFont val="Tahoma"/>
            <family val="2"/>
          </rPr>
          <t xml:space="preserve"> </t>
        </r>
        <r>
          <rPr>
            <b/>
            <sz val="9"/>
            <color indexed="81"/>
            <rFont val="돋움"/>
            <family val="3"/>
            <charset val="129"/>
          </rPr>
          <t>수기차감</t>
        </r>
      </text>
    </comment>
    <comment ref="W568" authorId="3" shapeId="0" xr:uid="{00000000-0006-0000-0300-000082000000}">
      <text>
        <r>
          <rPr>
            <b/>
            <sz val="9"/>
            <color indexed="81"/>
            <rFont val="돋움"/>
            <family val="3"/>
            <charset val="129"/>
          </rPr>
          <t xml:space="preserve">신종수시스템
</t>
        </r>
        <r>
          <rPr>
            <b/>
            <sz val="9"/>
            <color indexed="81"/>
            <rFont val="Tahoma"/>
            <family val="2"/>
          </rPr>
          <t xml:space="preserve">- </t>
        </r>
        <r>
          <rPr>
            <b/>
            <sz val="9"/>
            <color indexed="81"/>
            <rFont val="돋움"/>
            <family val="3"/>
            <charset val="129"/>
          </rPr>
          <t>지준비용</t>
        </r>
        <r>
          <rPr>
            <b/>
            <sz val="9"/>
            <color indexed="81"/>
            <rFont val="Tahoma"/>
            <family val="2"/>
          </rPr>
          <t xml:space="preserve"> </t>
        </r>
        <r>
          <rPr>
            <b/>
            <sz val="9"/>
            <color indexed="81"/>
            <rFont val="돋움"/>
            <family val="3"/>
            <charset val="129"/>
          </rPr>
          <t>에러로
최근</t>
        </r>
        <r>
          <rPr>
            <b/>
            <sz val="9"/>
            <color indexed="81"/>
            <rFont val="Tahoma"/>
            <family val="2"/>
          </rPr>
          <t xml:space="preserve"> 1</t>
        </r>
        <r>
          <rPr>
            <b/>
            <sz val="9"/>
            <color indexed="81"/>
            <rFont val="돋움"/>
            <family val="3"/>
            <charset val="129"/>
          </rPr>
          <t>개월예금</t>
        </r>
        <r>
          <rPr>
            <b/>
            <sz val="9"/>
            <color indexed="81"/>
            <rFont val="Tahoma"/>
            <family val="2"/>
          </rPr>
          <t xml:space="preserve"> 
</t>
        </r>
        <r>
          <rPr>
            <b/>
            <sz val="9"/>
            <color indexed="81"/>
            <rFont val="돋움"/>
            <family val="3"/>
            <charset val="129"/>
          </rPr>
          <t>승인건</t>
        </r>
        <r>
          <rPr>
            <b/>
            <sz val="9"/>
            <color indexed="81"/>
            <rFont val="Tahoma"/>
            <family val="2"/>
          </rPr>
          <t xml:space="preserve"> </t>
        </r>
        <r>
          <rPr>
            <b/>
            <sz val="9"/>
            <color indexed="81"/>
            <rFont val="돋움"/>
            <family val="3"/>
            <charset val="129"/>
          </rPr>
          <t>지준비용</t>
        </r>
        <r>
          <rPr>
            <b/>
            <sz val="9"/>
            <color indexed="81"/>
            <rFont val="Tahoma"/>
            <family val="2"/>
          </rPr>
          <t xml:space="preserve"> 
</t>
        </r>
        <r>
          <rPr>
            <b/>
            <sz val="9"/>
            <color indexed="81"/>
            <rFont val="돋움"/>
            <family val="3"/>
            <charset val="129"/>
          </rPr>
          <t>그대로</t>
        </r>
        <r>
          <rPr>
            <b/>
            <sz val="9"/>
            <color indexed="81"/>
            <rFont val="Tahoma"/>
            <family val="2"/>
          </rPr>
          <t xml:space="preserve"> </t>
        </r>
        <r>
          <rPr>
            <b/>
            <sz val="9"/>
            <color indexed="81"/>
            <rFont val="돋움"/>
            <family val="3"/>
            <charset val="129"/>
          </rPr>
          <t>입력</t>
        </r>
      </text>
    </comment>
    <comment ref="M571" authorId="3" shapeId="0" xr:uid="{00000000-0006-0000-0300-000083000000}">
      <text>
        <r>
          <rPr>
            <b/>
            <sz val="9"/>
            <color indexed="81"/>
            <rFont val="Tahoma"/>
            <family val="2"/>
          </rPr>
          <t xml:space="preserve">~ 1W </t>
        </r>
        <r>
          <rPr>
            <b/>
            <sz val="9"/>
            <color indexed="81"/>
            <rFont val="돋움"/>
            <family val="3"/>
            <charset val="129"/>
          </rPr>
          <t>평균</t>
        </r>
      </text>
    </comment>
    <comment ref="F572" authorId="3" shapeId="0" xr:uid="{00000000-0006-0000-0300-000084000000}">
      <text>
        <r>
          <rPr>
            <b/>
            <sz val="9"/>
            <color indexed="81"/>
            <rFont val="돋움"/>
            <family val="3"/>
            <charset val="129"/>
          </rPr>
          <t>넥스피아</t>
        </r>
        <r>
          <rPr>
            <b/>
            <sz val="9"/>
            <color indexed="81"/>
            <rFont val="Tahoma"/>
            <family val="2"/>
          </rPr>
          <t xml:space="preserve"> </t>
        </r>
        <r>
          <rPr>
            <b/>
            <sz val="9"/>
            <color indexed="81"/>
            <rFont val="돋움"/>
            <family val="3"/>
            <charset val="129"/>
          </rPr>
          <t>승인내역</t>
        </r>
        <r>
          <rPr>
            <b/>
            <sz val="9"/>
            <color indexed="81"/>
            <rFont val="Tahoma"/>
            <family val="2"/>
          </rPr>
          <t xml:space="preserve"> </t>
        </r>
        <r>
          <rPr>
            <b/>
            <sz val="9"/>
            <color indexed="81"/>
            <rFont val="돋움"/>
            <family val="3"/>
            <charset val="129"/>
          </rPr>
          <t>조회시</t>
        </r>
        <r>
          <rPr>
            <b/>
            <sz val="9"/>
            <color indexed="81"/>
            <rFont val="Tahoma"/>
            <family val="2"/>
          </rPr>
          <t xml:space="preserve"> 2</t>
        </r>
        <r>
          <rPr>
            <b/>
            <sz val="9"/>
            <color indexed="81"/>
            <rFont val="돋움"/>
            <family val="3"/>
            <charset val="129"/>
          </rPr>
          <t>건</t>
        </r>
        <r>
          <rPr>
            <b/>
            <sz val="9"/>
            <color indexed="81"/>
            <rFont val="Tahoma"/>
            <family val="2"/>
          </rPr>
          <t xml:space="preserve"> </t>
        </r>
        <r>
          <rPr>
            <b/>
            <sz val="9"/>
            <color indexed="81"/>
            <rFont val="돋움"/>
            <family val="3"/>
            <charset val="129"/>
          </rPr>
          <t>실행완료로</t>
        </r>
        <r>
          <rPr>
            <b/>
            <sz val="9"/>
            <color indexed="81"/>
            <rFont val="Tahoma"/>
            <family val="2"/>
          </rPr>
          <t xml:space="preserve"> </t>
        </r>
        <r>
          <rPr>
            <b/>
            <sz val="9"/>
            <color indexed="81"/>
            <rFont val="돋움"/>
            <family val="3"/>
            <charset val="129"/>
          </rPr>
          <t>나오지만</t>
        </r>
        <r>
          <rPr>
            <b/>
            <sz val="9"/>
            <color indexed="81"/>
            <rFont val="Tahoma"/>
            <family val="2"/>
          </rPr>
          <t xml:space="preserve">, </t>
        </r>
        <r>
          <rPr>
            <b/>
            <sz val="9"/>
            <color indexed="81"/>
            <rFont val="돋움"/>
            <family val="3"/>
            <charset val="129"/>
          </rPr>
          <t>실제</t>
        </r>
        <r>
          <rPr>
            <b/>
            <sz val="9"/>
            <color indexed="81"/>
            <rFont val="Tahoma"/>
            <family val="2"/>
          </rPr>
          <t xml:space="preserve"> 1</t>
        </r>
        <r>
          <rPr>
            <b/>
            <sz val="9"/>
            <color indexed="81"/>
            <rFont val="돋움"/>
            <family val="3"/>
            <charset val="129"/>
          </rPr>
          <t>건만</t>
        </r>
        <r>
          <rPr>
            <b/>
            <sz val="9"/>
            <color indexed="81"/>
            <rFont val="Tahoma"/>
            <family val="2"/>
          </rPr>
          <t xml:space="preserve"> </t>
        </r>
        <r>
          <rPr>
            <b/>
            <sz val="9"/>
            <color indexed="81"/>
            <rFont val="돋움"/>
            <family val="3"/>
            <charset val="129"/>
          </rPr>
          <t>신규됨</t>
        </r>
        <r>
          <rPr>
            <b/>
            <sz val="9"/>
            <color indexed="81"/>
            <rFont val="Tahoma"/>
            <family val="2"/>
          </rPr>
          <t>.
 (</t>
        </r>
        <r>
          <rPr>
            <b/>
            <sz val="9"/>
            <color indexed="81"/>
            <rFont val="돋움"/>
            <family val="3"/>
            <charset val="129"/>
          </rPr>
          <t>영업점</t>
        </r>
        <r>
          <rPr>
            <b/>
            <sz val="9"/>
            <color indexed="81"/>
            <rFont val="Tahoma"/>
            <family val="2"/>
          </rPr>
          <t xml:space="preserve"> </t>
        </r>
        <r>
          <rPr>
            <b/>
            <sz val="9"/>
            <color indexed="81"/>
            <rFont val="돋움"/>
            <family val="3"/>
            <charset val="129"/>
          </rPr>
          <t>실행거래</t>
        </r>
        <r>
          <rPr>
            <b/>
            <sz val="9"/>
            <color indexed="81"/>
            <rFont val="Tahoma"/>
            <family val="2"/>
          </rPr>
          <t xml:space="preserve"> </t>
        </r>
        <r>
          <rPr>
            <b/>
            <sz val="9"/>
            <color indexed="81"/>
            <rFont val="돋움"/>
            <family val="3"/>
            <charset val="129"/>
          </rPr>
          <t>취소</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재실행</t>
        </r>
        <r>
          <rPr>
            <b/>
            <sz val="9"/>
            <color indexed="81"/>
            <rFont val="Tahoma"/>
            <family val="2"/>
          </rPr>
          <t>)</t>
        </r>
      </text>
    </comment>
    <comment ref="M576" authorId="3" shapeId="0" xr:uid="{00000000-0006-0000-0300-000085000000}">
      <text>
        <r>
          <rPr>
            <b/>
            <sz val="9"/>
            <color indexed="81"/>
            <rFont val="Tahoma"/>
            <family val="2"/>
          </rPr>
          <t xml:space="preserve">~ 1W </t>
        </r>
        <r>
          <rPr>
            <b/>
            <sz val="9"/>
            <color indexed="81"/>
            <rFont val="돋움"/>
            <family val="3"/>
            <charset val="129"/>
          </rPr>
          <t>평균</t>
        </r>
      </text>
    </comment>
    <comment ref="U582" authorId="0" shapeId="0" xr:uid="{00000000-0006-0000-0300-000086000000}">
      <text>
        <r>
          <rPr>
            <b/>
            <sz val="9"/>
            <color indexed="81"/>
            <rFont val="Tahoma"/>
            <family val="2"/>
          </rPr>
          <t>EUR/USD  5/24 ~ 6/27
+ 27.314</t>
        </r>
      </text>
    </comment>
    <comment ref="U583" authorId="0" shapeId="0" xr:uid="{00000000-0006-0000-0300-000087000000}">
      <text>
        <r>
          <rPr>
            <b/>
            <sz val="9"/>
            <color indexed="81"/>
            <rFont val="Tahoma"/>
            <family val="2"/>
          </rPr>
          <t>EUR/USD  5/24 ~ 6/27
+ 27.314</t>
        </r>
      </text>
    </comment>
    <comment ref="U592" authorId="0" shapeId="0" xr:uid="{00000000-0006-0000-0300-000088000000}">
      <text>
        <r>
          <rPr>
            <b/>
            <sz val="9"/>
            <color indexed="81"/>
            <rFont val="Tahoma"/>
            <family val="2"/>
          </rPr>
          <t>EUR/USD  5/24 ~ 6/27
+ 27.314</t>
        </r>
      </text>
    </comment>
    <comment ref="U620" authorId="0" shapeId="0" xr:uid="{00000000-0006-0000-0300-000089000000}">
      <text>
        <r>
          <rPr>
            <b/>
            <sz val="9"/>
            <color indexed="81"/>
            <rFont val="Tahoma"/>
            <family val="2"/>
          </rPr>
          <t>EUR/USD  5/24 ~ 6/27
+ 27.314</t>
        </r>
      </text>
    </comment>
    <comment ref="G622" authorId="3" shapeId="0" xr:uid="{00000000-0006-0000-0300-00008A000000}">
      <text>
        <r>
          <rPr>
            <b/>
            <sz val="9"/>
            <color indexed="81"/>
            <rFont val="Tahoma"/>
            <family val="2"/>
          </rPr>
          <t xml:space="preserve">nexpia </t>
        </r>
        <r>
          <rPr>
            <b/>
            <sz val="9"/>
            <color indexed="81"/>
            <rFont val="돋움"/>
            <family val="3"/>
            <charset val="129"/>
          </rPr>
          <t>조회시
실행완료도</t>
        </r>
        <r>
          <rPr>
            <b/>
            <sz val="9"/>
            <color indexed="81"/>
            <rFont val="Tahoma"/>
            <family val="2"/>
          </rPr>
          <t xml:space="preserve"> </t>
        </r>
        <r>
          <rPr>
            <b/>
            <sz val="9"/>
            <color indexed="81"/>
            <rFont val="돋움"/>
            <family val="3"/>
            <charset val="129"/>
          </rPr>
          <t>뜨지만
기간</t>
        </r>
        <r>
          <rPr>
            <b/>
            <sz val="9"/>
            <color indexed="81"/>
            <rFont val="Tahoma"/>
            <family val="2"/>
          </rPr>
          <t xml:space="preserve"> </t>
        </r>
        <r>
          <rPr>
            <b/>
            <sz val="9"/>
            <color indexed="81"/>
            <rFont val="돋움"/>
            <family val="3"/>
            <charset val="129"/>
          </rPr>
          <t>오입력으로</t>
        </r>
        <r>
          <rPr>
            <b/>
            <sz val="9"/>
            <color indexed="81"/>
            <rFont val="Tahoma"/>
            <family val="2"/>
          </rPr>
          <t xml:space="preserve"> </t>
        </r>
        <r>
          <rPr>
            <b/>
            <sz val="9"/>
            <color indexed="81"/>
            <rFont val="돋움"/>
            <family val="3"/>
            <charset val="129"/>
          </rPr>
          <t>실제</t>
        </r>
        <r>
          <rPr>
            <b/>
            <sz val="9"/>
            <color indexed="81"/>
            <rFont val="Tahoma"/>
            <family val="2"/>
          </rPr>
          <t xml:space="preserve"> </t>
        </r>
        <r>
          <rPr>
            <b/>
            <sz val="9"/>
            <color indexed="81"/>
            <rFont val="돋움"/>
            <family val="3"/>
            <charset val="129"/>
          </rPr>
          <t>실행건</t>
        </r>
        <r>
          <rPr>
            <b/>
            <sz val="9"/>
            <color indexed="81"/>
            <rFont val="Tahoma"/>
            <family val="2"/>
          </rPr>
          <t xml:space="preserve"> </t>
        </r>
        <r>
          <rPr>
            <b/>
            <sz val="9"/>
            <color indexed="81"/>
            <rFont val="돋움"/>
            <family val="3"/>
            <charset val="129"/>
          </rPr>
          <t>아님</t>
        </r>
        <r>
          <rPr>
            <b/>
            <sz val="9"/>
            <color indexed="81"/>
            <rFont val="Tahoma"/>
            <family val="2"/>
          </rPr>
          <t>.</t>
        </r>
        <r>
          <rPr>
            <b/>
            <sz val="9"/>
            <color indexed="81"/>
            <rFont val="돋움"/>
            <family val="3"/>
            <charset val="129"/>
          </rPr>
          <t xml:space="preserve">
</t>
        </r>
        <r>
          <rPr>
            <b/>
            <sz val="9"/>
            <color indexed="81"/>
            <rFont val="Tahoma"/>
            <family val="2"/>
          </rPr>
          <t>-</t>
        </r>
        <r>
          <rPr>
            <b/>
            <sz val="9"/>
            <color indexed="81"/>
            <rFont val="돋움"/>
            <family val="3"/>
            <charset val="129"/>
          </rPr>
          <t>오류</t>
        </r>
        <r>
          <rPr>
            <b/>
            <sz val="9"/>
            <color indexed="81"/>
            <rFont val="Tahoma"/>
            <family val="2"/>
          </rPr>
          <t xml:space="preserve"> 96</t>
        </r>
        <r>
          <rPr>
            <b/>
            <sz val="9"/>
            <color indexed="81"/>
            <rFont val="돋움"/>
            <family val="3"/>
            <charset val="129"/>
          </rPr>
          <t>행</t>
        </r>
        <r>
          <rPr>
            <b/>
            <sz val="9"/>
            <color indexed="81"/>
            <rFont val="Tahoma"/>
            <family val="2"/>
          </rPr>
          <t xml:space="preserve">, </t>
        </r>
        <r>
          <rPr>
            <b/>
            <sz val="9"/>
            <color indexed="81"/>
            <rFont val="돋움"/>
            <family val="3"/>
            <charset val="129"/>
          </rPr>
          <t>정상</t>
        </r>
        <r>
          <rPr>
            <b/>
            <sz val="9"/>
            <color indexed="81"/>
            <rFont val="Tahoma"/>
            <family val="2"/>
          </rPr>
          <t xml:space="preserve"> 95</t>
        </r>
        <r>
          <rPr>
            <b/>
            <sz val="9"/>
            <color indexed="81"/>
            <rFont val="돋움"/>
            <family val="3"/>
            <charset val="129"/>
          </rPr>
          <t>행</t>
        </r>
      </text>
    </comment>
    <comment ref="F688" authorId="3" shapeId="0" xr:uid="{00000000-0006-0000-0300-00008B000000}">
      <text>
        <r>
          <rPr>
            <b/>
            <sz val="9"/>
            <color indexed="81"/>
            <rFont val="Tahoma"/>
            <family val="2"/>
          </rPr>
          <t>10/11</t>
        </r>
        <r>
          <rPr>
            <b/>
            <sz val="9"/>
            <color indexed="81"/>
            <rFont val="돋움"/>
            <family val="3"/>
            <charset val="129"/>
          </rPr>
          <t>일</t>
        </r>
        <r>
          <rPr>
            <b/>
            <sz val="9"/>
            <color indexed="81"/>
            <rFont val="Tahoma"/>
            <family val="2"/>
          </rPr>
          <t xml:space="preserve"> </t>
        </r>
        <r>
          <rPr>
            <b/>
            <sz val="9"/>
            <color indexed="81"/>
            <rFont val="돋움"/>
            <family val="3"/>
            <charset val="129"/>
          </rPr>
          <t>이내</t>
        </r>
        <r>
          <rPr>
            <b/>
            <sz val="9"/>
            <color indexed="81"/>
            <rFont val="Tahoma"/>
            <family val="2"/>
          </rPr>
          <t xml:space="preserve"> 
mmda 4.20%  </t>
        </r>
        <r>
          <rPr>
            <b/>
            <sz val="9"/>
            <color indexed="81"/>
            <rFont val="돋움"/>
            <family val="3"/>
            <charset val="129"/>
          </rPr>
          <t xml:space="preserve">협의
</t>
        </r>
        <r>
          <rPr>
            <b/>
            <sz val="9"/>
            <color indexed="81"/>
            <rFont val="Tahoma"/>
            <family val="2"/>
          </rPr>
          <t>1</t>
        </r>
        <r>
          <rPr>
            <b/>
            <sz val="9"/>
            <color indexed="81"/>
            <rFont val="돋움"/>
            <family val="3"/>
            <charset val="129"/>
          </rPr>
          <t>달</t>
        </r>
        <r>
          <rPr>
            <b/>
            <sz val="9"/>
            <color indexed="81"/>
            <rFont val="Tahoma"/>
            <family val="2"/>
          </rPr>
          <t xml:space="preserve"> 3</t>
        </r>
        <r>
          <rPr>
            <b/>
            <sz val="9"/>
            <color indexed="81"/>
            <rFont val="돋움"/>
            <family val="3"/>
            <charset val="129"/>
          </rPr>
          <t>백만불</t>
        </r>
        <r>
          <rPr>
            <b/>
            <sz val="9"/>
            <color indexed="81"/>
            <rFont val="Tahoma"/>
            <family val="2"/>
          </rPr>
          <t xml:space="preserve"> </t>
        </r>
      </text>
    </comment>
    <comment ref="G700" authorId="3" shapeId="0" xr:uid="{00000000-0006-0000-0300-00008C000000}">
      <text>
        <r>
          <rPr>
            <b/>
            <sz val="9"/>
            <color indexed="81"/>
            <rFont val="Tahoma"/>
            <family val="2"/>
          </rPr>
          <t>8/28</t>
        </r>
        <r>
          <rPr>
            <b/>
            <sz val="9"/>
            <color indexed="81"/>
            <rFont val="돋움"/>
            <family val="3"/>
            <charset val="129"/>
          </rPr>
          <t>일자</t>
        </r>
        <r>
          <rPr>
            <b/>
            <sz val="9"/>
            <color indexed="81"/>
            <rFont val="Tahoma"/>
            <family val="2"/>
          </rPr>
          <t xml:space="preserve"> 4.30% </t>
        </r>
        <r>
          <rPr>
            <b/>
            <sz val="9"/>
            <color indexed="81"/>
            <rFont val="돋움"/>
            <family val="3"/>
            <charset val="129"/>
          </rPr>
          <t>에서</t>
        </r>
        <r>
          <rPr>
            <b/>
            <sz val="9"/>
            <color indexed="81"/>
            <rFont val="Tahoma"/>
            <family val="2"/>
          </rPr>
          <t xml:space="preserve"> 4.40% </t>
        </r>
        <r>
          <rPr>
            <b/>
            <sz val="9"/>
            <color indexed="81"/>
            <rFont val="돋움"/>
            <family val="3"/>
            <charset val="129"/>
          </rPr>
          <t>으로</t>
        </r>
        <r>
          <rPr>
            <b/>
            <sz val="9"/>
            <color indexed="81"/>
            <rFont val="Tahoma"/>
            <family val="2"/>
          </rPr>
          <t xml:space="preserve"> </t>
        </r>
        <r>
          <rPr>
            <b/>
            <sz val="9"/>
            <color indexed="81"/>
            <rFont val="돋움"/>
            <family val="3"/>
            <charset val="129"/>
          </rPr>
          <t>기산일</t>
        </r>
        <r>
          <rPr>
            <b/>
            <sz val="9"/>
            <color indexed="81"/>
            <rFont val="Tahoma"/>
            <family val="2"/>
          </rPr>
          <t xml:space="preserve"> </t>
        </r>
        <r>
          <rPr>
            <b/>
            <sz val="9"/>
            <color indexed="81"/>
            <rFont val="돋움"/>
            <family val="3"/>
            <charset val="129"/>
          </rPr>
          <t>처리함</t>
        </r>
        <r>
          <rPr>
            <b/>
            <sz val="9"/>
            <color indexed="81"/>
            <rFont val="Tahoma"/>
            <family val="2"/>
          </rPr>
          <t xml:space="preserve">. </t>
        </r>
        <r>
          <rPr>
            <b/>
            <sz val="9"/>
            <color indexed="81"/>
            <rFont val="돋움"/>
            <family val="3"/>
            <charset val="129"/>
          </rPr>
          <t>기존</t>
        </r>
        <r>
          <rPr>
            <b/>
            <sz val="9"/>
            <color indexed="81"/>
            <rFont val="Tahoma"/>
            <family val="2"/>
          </rPr>
          <t xml:space="preserve"> 4.40% </t>
        </r>
        <r>
          <rPr>
            <b/>
            <sz val="9"/>
            <color indexed="81"/>
            <rFont val="돋움"/>
            <family val="3"/>
            <charset val="129"/>
          </rPr>
          <t>적용받았음</t>
        </r>
        <r>
          <rPr>
            <b/>
            <sz val="9"/>
            <color indexed="81"/>
            <rFont val="Tahoma"/>
            <family val="2"/>
          </rPr>
          <t xml:space="preserve"> </t>
        </r>
      </text>
    </comment>
    <comment ref="L718" authorId="3" shapeId="0" xr:uid="{00000000-0006-0000-0300-00008D000000}">
      <text>
        <r>
          <rPr>
            <sz val="9"/>
            <color indexed="81"/>
            <rFont val="Tahoma"/>
            <family val="2"/>
          </rPr>
          <t xml:space="preserve">4.60%(1M) </t>
        </r>
        <r>
          <rPr>
            <sz val="9"/>
            <color indexed="81"/>
            <rFont val="돋움"/>
            <family val="3"/>
            <charset val="129"/>
          </rPr>
          <t>베스트로</t>
        </r>
        <r>
          <rPr>
            <sz val="9"/>
            <color indexed="81"/>
            <rFont val="Tahoma"/>
            <family val="2"/>
          </rPr>
          <t xml:space="preserve"> </t>
        </r>
        <r>
          <rPr>
            <sz val="9"/>
            <color indexed="81"/>
            <rFont val="돋움"/>
            <family val="3"/>
            <charset val="129"/>
          </rPr>
          <t>제시드림</t>
        </r>
        <r>
          <rPr>
            <sz val="9"/>
            <color indexed="81"/>
            <rFont val="Tahoma"/>
            <family val="2"/>
          </rPr>
          <t>. 
11/1</t>
        </r>
        <r>
          <rPr>
            <sz val="9"/>
            <color indexed="81"/>
            <rFont val="돋움"/>
            <family val="3"/>
            <charset val="129"/>
          </rPr>
          <t>일</t>
        </r>
        <r>
          <rPr>
            <sz val="9"/>
            <color indexed="81"/>
            <rFont val="Tahoma"/>
            <family val="2"/>
          </rPr>
          <t xml:space="preserve"> </t>
        </r>
        <r>
          <rPr>
            <sz val="9"/>
            <color indexed="81"/>
            <rFont val="돋움"/>
            <family val="3"/>
            <charset val="129"/>
          </rPr>
          <t>신규</t>
        </r>
        <r>
          <rPr>
            <sz val="9"/>
            <color indexed="81"/>
            <rFont val="Tahoma"/>
            <family val="2"/>
          </rPr>
          <t xml:space="preserve"> </t>
        </r>
        <r>
          <rPr>
            <sz val="9"/>
            <color indexed="81"/>
            <rFont val="돋움"/>
            <family val="3"/>
            <charset val="129"/>
          </rPr>
          <t>예정</t>
        </r>
        <r>
          <rPr>
            <sz val="9"/>
            <color indexed="81"/>
            <rFont val="Tahoma"/>
            <family val="2"/>
          </rPr>
          <t xml:space="preserve"> 
4.67%</t>
        </r>
      </text>
    </comment>
    <comment ref="F722" authorId="3" shapeId="0" xr:uid="{00000000-0006-0000-0300-00008E000000}">
      <text>
        <r>
          <rPr>
            <b/>
            <sz val="9"/>
            <color indexed="81"/>
            <rFont val="Tahoma"/>
            <family val="2"/>
          </rPr>
          <t>10/11</t>
        </r>
        <r>
          <rPr>
            <b/>
            <sz val="9"/>
            <color indexed="81"/>
            <rFont val="돋움"/>
            <family val="3"/>
            <charset val="129"/>
          </rPr>
          <t>일</t>
        </r>
        <r>
          <rPr>
            <b/>
            <sz val="9"/>
            <color indexed="81"/>
            <rFont val="Tahoma"/>
            <family val="2"/>
          </rPr>
          <t xml:space="preserve"> </t>
        </r>
        <r>
          <rPr>
            <b/>
            <sz val="9"/>
            <color indexed="81"/>
            <rFont val="돋움"/>
            <family val="3"/>
            <charset val="129"/>
          </rPr>
          <t>이내</t>
        </r>
        <r>
          <rPr>
            <b/>
            <sz val="9"/>
            <color indexed="81"/>
            <rFont val="Tahoma"/>
            <family val="2"/>
          </rPr>
          <t xml:space="preserve"> 
mmda 4.20%  </t>
        </r>
        <r>
          <rPr>
            <b/>
            <sz val="9"/>
            <color indexed="81"/>
            <rFont val="돋움"/>
            <family val="3"/>
            <charset val="129"/>
          </rPr>
          <t xml:space="preserve">협의
</t>
        </r>
        <r>
          <rPr>
            <b/>
            <sz val="9"/>
            <color indexed="81"/>
            <rFont val="Tahoma"/>
            <family val="2"/>
          </rPr>
          <t>1</t>
        </r>
        <r>
          <rPr>
            <b/>
            <sz val="9"/>
            <color indexed="81"/>
            <rFont val="돋움"/>
            <family val="3"/>
            <charset val="129"/>
          </rPr>
          <t>달</t>
        </r>
        <r>
          <rPr>
            <b/>
            <sz val="9"/>
            <color indexed="81"/>
            <rFont val="Tahoma"/>
            <family val="2"/>
          </rPr>
          <t xml:space="preserve"> 5</t>
        </r>
        <r>
          <rPr>
            <b/>
            <sz val="9"/>
            <color indexed="81"/>
            <rFont val="돋움"/>
            <family val="3"/>
            <charset val="129"/>
          </rPr>
          <t>백만불</t>
        </r>
        <r>
          <rPr>
            <b/>
            <sz val="9"/>
            <color indexed="81"/>
            <rFont val="Tahoma"/>
            <family val="2"/>
          </rPr>
          <t xml:space="preserve"> 
11/11</t>
        </r>
        <r>
          <rPr>
            <b/>
            <sz val="9"/>
            <color indexed="81"/>
            <rFont val="돋움"/>
            <family val="3"/>
            <charset val="129"/>
          </rPr>
          <t>일</t>
        </r>
        <r>
          <rPr>
            <b/>
            <sz val="9"/>
            <color indexed="81"/>
            <rFont val="Tahoma"/>
            <family val="2"/>
          </rPr>
          <t xml:space="preserve"> mmda </t>
        </r>
        <r>
          <rPr>
            <b/>
            <sz val="9"/>
            <color indexed="81"/>
            <rFont val="돋움"/>
            <family val="3"/>
            <charset val="129"/>
          </rPr>
          <t>금리</t>
        </r>
        <r>
          <rPr>
            <b/>
            <sz val="9"/>
            <color indexed="81"/>
            <rFont val="Tahoma"/>
            <family val="2"/>
          </rPr>
          <t xml:space="preserve"> 
</t>
        </r>
        <r>
          <rPr>
            <b/>
            <sz val="9"/>
            <color indexed="81"/>
            <rFont val="돋움"/>
            <family val="3"/>
            <charset val="129"/>
          </rPr>
          <t>제시하였으나</t>
        </r>
        <r>
          <rPr>
            <b/>
            <sz val="9"/>
            <color indexed="81"/>
            <rFont val="Tahoma"/>
            <family val="2"/>
          </rPr>
          <t xml:space="preserve">,
</t>
        </r>
        <r>
          <rPr>
            <b/>
            <sz val="9"/>
            <color indexed="81"/>
            <rFont val="돋움"/>
            <family val="3"/>
            <charset val="129"/>
          </rPr>
          <t>타행과</t>
        </r>
        <r>
          <rPr>
            <b/>
            <sz val="9"/>
            <color indexed="81"/>
            <rFont val="Tahoma"/>
            <family val="2"/>
          </rPr>
          <t xml:space="preserve"> </t>
        </r>
        <r>
          <rPr>
            <b/>
            <sz val="9"/>
            <color indexed="81"/>
            <rFont val="돋움"/>
            <family val="3"/>
            <charset val="129"/>
          </rPr>
          <t>금리</t>
        </r>
        <r>
          <rPr>
            <b/>
            <sz val="9"/>
            <color indexed="81"/>
            <rFont val="Tahoma"/>
            <family val="2"/>
          </rPr>
          <t xml:space="preserve"> </t>
        </r>
        <r>
          <rPr>
            <b/>
            <sz val="9"/>
            <color indexed="81"/>
            <rFont val="돋움"/>
            <family val="3"/>
            <charset val="129"/>
          </rPr>
          <t>차</t>
        </r>
        <r>
          <rPr>
            <b/>
            <sz val="9"/>
            <color indexed="81"/>
            <rFont val="Tahoma"/>
            <family val="2"/>
          </rPr>
          <t xml:space="preserve"> </t>
        </r>
        <r>
          <rPr>
            <b/>
            <sz val="9"/>
            <color indexed="81"/>
            <rFont val="돋움"/>
            <family val="3"/>
            <charset val="129"/>
          </rPr>
          <t>있어</t>
        </r>
        <r>
          <rPr>
            <b/>
            <sz val="9"/>
            <color indexed="81"/>
            <rFont val="Tahoma"/>
            <family val="2"/>
          </rPr>
          <t xml:space="preserve"> 
</t>
        </r>
        <r>
          <rPr>
            <b/>
            <sz val="9"/>
            <color indexed="81"/>
            <rFont val="돋움"/>
            <family val="3"/>
            <charset val="129"/>
          </rPr>
          <t>해지하기로</t>
        </r>
        <r>
          <rPr>
            <b/>
            <sz val="9"/>
            <color indexed="81"/>
            <rFont val="Tahoma"/>
            <family val="2"/>
          </rPr>
          <t xml:space="preserve"> </t>
        </r>
        <r>
          <rPr>
            <b/>
            <sz val="9"/>
            <color indexed="81"/>
            <rFont val="돋움"/>
            <family val="3"/>
            <charset val="129"/>
          </rPr>
          <t>결정
당행</t>
        </r>
        <r>
          <rPr>
            <b/>
            <sz val="9"/>
            <color indexed="81"/>
            <rFont val="Tahoma"/>
            <family val="2"/>
          </rPr>
          <t xml:space="preserve"> </t>
        </r>
        <r>
          <rPr>
            <b/>
            <sz val="9"/>
            <color indexed="81"/>
            <rFont val="돋움"/>
            <family val="3"/>
            <charset val="129"/>
          </rPr>
          <t>제시금리</t>
        </r>
        <r>
          <rPr>
            <b/>
            <sz val="9"/>
            <color indexed="81"/>
            <rFont val="Tahoma"/>
            <family val="2"/>
          </rPr>
          <t xml:space="preserve"> 4.00%
</t>
        </r>
        <r>
          <rPr>
            <b/>
            <sz val="9"/>
            <color indexed="81"/>
            <rFont val="돋움"/>
            <family val="3"/>
            <charset val="129"/>
          </rPr>
          <t>타행</t>
        </r>
        <r>
          <rPr>
            <b/>
            <sz val="9"/>
            <color indexed="81"/>
            <rFont val="Tahoma"/>
            <family val="2"/>
          </rPr>
          <t xml:space="preserve"> </t>
        </r>
        <r>
          <rPr>
            <b/>
            <sz val="9"/>
            <color indexed="81"/>
            <rFont val="돋움"/>
            <family val="3"/>
            <charset val="129"/>
          </rPr>
          <t>입찰금리</t>
        </r>
        <r>
          <rPr>
            <b/>
            <sz val="9"/>
            <color indexed="81"/>
            <rFont val="Tahoma"/>
            <family val="2"/>
          </rPr>
          <t xml:space="preserve"> 4.15%</t>
        </r>
      </text>
    </comment>
    <comment ref="L730" authorId="3" shapeId="0" xr:uid="{00000000-0006-0000-0300-00008F000000}">
      <text>
        <r>
          <rPr>
            <sz val="9"/>
            <color indexed="81"/>
            <rFont val="Tahoma"/>
            <family val="2"/>
          </rPr>
          <t xml:space="preserve">4.60%(1M) </t>
        </r>
        <r>
          <rPr>
            <sz val="9"/>
            <color indexed="81"/>
            <rFont val="돋움"/>
            <family val="3"/>
            <charset val="129"/>
          </rPr>
          <t>베스트로</t>
        </r>
        <r>
          <rPr>
            <sz val="9"/>
            <color indexed="81"/>
            <rFont val="Tahoma"/>
            <family val="2"/>
          </rPr>
          <t xml:space="preserve"> </t>
        </r>
        <r>
          <rPr>
            <sz val="9"/>
            <color indexed="81"/>
            <rFont val="돋움"/>
            <family val="3"/>
            <charset val="129"/>
          </rPr>
          <t>제시드림</t>
        </r>
        <r>
          <rPr>
            <sz val="9"/>
            <color indexed="81"/>
            <rFont val="Tahoma"/>
            <family val="2"/>
          </rPr>
          <t>. 
4.67% (</t>
        </r>
        <r>
          <rPr>
            <sz val="9"/>
            <color indexed="81"/>
            <rFont val="돋움"/>
            <family val="3"/>
            <charset val="129"/>
          </rPr>
          <t>타행금리</t>
        </r>
        <r>
          <rPr>
            <sz val="9"/>
            <color indexed="81"/>
            <rFont val="Tahoma"/>
            <family val="2"/>
          </rPr>
          <t>) 
2</t>
        </r>
        <r>
          <rPr>
            <sz val="9"/>
            <color indexed="81"/>
            <rFont val="돋움"/>
            <family val="3"/>
            <charset val="129"/>
          </rPr>
          <t>백만불</t>
        </r>
        <r>
          <rPr>
            <sz val="9"/>
            <color indexed="81"/>
            <rFont val="Tahoma"/>
            <family val="2"/>
          </rPr>
          <t xml:space="preserve"> 2</t>
        </r>
        <r>
          <rPr>
            <sz val="9"/>
            <color indexed="81"/>
            <rFont val="돋움"/>
            <family val="3"/>
            <charset val="129"/>
          </rPr>
          <t>건으로</t>
        </r>
        <r>
          <rPr>
            <sz val="9"/>
            <color indexed="81"/>
            <rFont val="Tahoma"/>
            <family val="2"/>
          </rPr>
          <t xml:space="preserve"> </t>
        </r>
        <r>
          <rPr>
            <sz val="9"/>
            <color indexed="81"/>
            <rFont val="돋움"/>
            <family val="3"/>
            <charset val="129"/>
          </rPr>
          <t>신규</t>
        </r>
        <r>
          <rPr>
            <sz val="9"/>
            <color indexed="81"/>
            <rFont val="Tahoma"/>
            <family val="2"/>
          </rPr>
          <t xml:space="preserve"> </t>
        </r>
        <r>
          <rPr>
            <sz val="9"/>
            <color indexed="81"/>
            <rFont val="돋움"/>
            <family val="3"/>
            <charset val="129"/>
          </rPr>
          <t>거래</t>
        </r>
        <r>
          <rPr>
            <sz val="9"/>
            <color indexed="81"/>
            <rFont val="Tahoma"/>
            <family val="2"/>
          </rPr>
          <t xml:space="preserve"> 
</t>
        </r>
      </text>
    </comment>
    <comment ref="F734" authorId="3" shapeId="0" xr:uid="{00000000-0006-0000-0300-000090000000}">
      <text>
        <r>
          <rPr>
            <b/>
            <sz val="9"/>
            <color indexed="81"/>
            <rFont val="Tahoma"/>
            <family val="2"/>
          </rPr>
          <t>10/11</t>
        </r>
        <r>
          <rPr>
            <b/>
            <sz val="9"/>
            <color indexed="81"/>
            <rFont val="돋움"/>
            <family val="3"/>
            <charset val="129"/>
          </rPr>
          <t>일</t>
        </r>
        <r>
          <rPr>
            <b/>
            <sz val="9"/>
            <color indexed="81"/>
            <rFont val="Tahoma"/>
            <family val="2"/>
          </rPr>
          <t xml:space="preserve"> </t>
        </r>
        <r>
          <rPr>
            <b/>
            <sz val="9"/>
            <color indexed="81"/>
            <rFont val="돋움"/>
            <family val="3"/>
            <charset val="129"/>
          </rPr>
          <t>이내</t>
        </r>
        <r>
          <rPr>
            <b/>
            <sz val="9"/>
            <color indexed="81"/>
            <rFont val="Tahoma"/>
            <family val="2"/>
          </rPr>
          <t xml:space="preserve"> 
mmda 4.20%  </t>
        </r>
        <r>
          <rPr>
            <b/>
            <sz val="9"/>
            <color indexed="81"/>
            <rFont val="돋움"/>
            <family val="3"/>
            <charset val="129"/>
          </rPr>
          <t xml:space="preserve">협의
</t>
        </r>
        <r>
          <rPr>
            <b/>
            <sz val="9"/>
            <color indexed="81"/>
            <rFont val="Tahoma"/>
            <family val="2"/>
          </rPr>
          <t>1</t>
        </r>
        <r>
          <rPr>
            <b/>
            <sz val="9"/>
            <color indexed="81"/>
            <rFont val="돋움"/>
            <family val="3"/>
            <charset val="129"/>
          </rPr>
          <t>달</t>
        </r>
        <r>
          <rPr>
            <b/>
            <sz val="9"/>
            <color indexed="81"/>
            <rFont val="Tahoma"/>
            <family val="2"/>
          </rPr>
          <t xml:space="preserve"> 5</t>
        </r>
        <r>
          <rPr>
            <b/>
            <sz val="9"/>
            <color indexed="81"/>
            <rFont val="돋움"/>
            <family val="3"/>
            <charset val="129"/>
          </rPr>
          <t>백만불</t>
        </r>
        <r>
          <rPr>
            <b/>
            <sz val="9"/>
            <color indexed="81"/>
            <rFont val="Tahoma"/>
            <family val="2"/>
          </rPr>
          <t xml:space="preserve"> 
</t>
        </r>
        <r>
          <rPr>
            <b/>
            <sz val="9"/>
            <color indexed="81"/>
            <rFont val="돋움"/>
            <family val="3"/>
            <charset val="129"/>
          </rPr>
          <t>당행</t>
        </r>
        <r>
          <rPr>
            <b/>
            <sz val="9"/>
            <color indexed="81"/>
            <rFont val="Tahoma"/>
            <family val="2"/>
          </rPr>
          <t xml:space="preserve"> </t>
        </r>
        <r>
          <rPr>
            <b/>
            <sz val="9"/>
            <color indexed="81"/>
            <rFont val="돋움"/>
            <family val="3"/>
            <charset val="129"/>
          </rPr>
          <t>제시금리</t>
        </r>
        <r>
          <rPr>
            <b/>
            <sz val="9"/>
            <color indexed="81"/>
            <rFont val="Tahoma"/>
            <family val="2"/>
          </rPr>
          <t xml:space="preserve"> 4.00%
</t>
        </r>
        <r>
          <rPr>
            <b/>
            <sz val="9"/>
            <color indexed="81"/>
            <rFont val="돋움"/>
            <family val="3"/>
            <charset val="129"/>
          </rPr>
          <t>타행</t>
        </r>
        <r>
          <rPr>
            <b/>
            <sz val="9"/>
            <color indexed="81"/>
            <rFont val="Tahoma"/>
            <family val="2"/>
          </rPr>
          <t xml:space="preserve"> </t>
        </r>
        <r>
          <rPr>
            <b/>
            <sz val="9"/>
            <color indexed="81"/>
            <rFont val="돋움"/>
            <family val="3"/>
            <charset val="129"/>
          </rPr>
          <t>입찰금리</t>
        </r>
        <r>
          <rPr>
            <b/>
            <sz val="9"/>
            <color indexed="81"/>
            <rFont val="Tahoma"/>
            <family val="2"/>
          </rPr>
          <t xml:space="preserve"> 4.15%
</t>
        </r>
        <r>
          <rPr>
            <b/>
            <sz val="9"/>
            <color indexed="81"/>
            <rFont val="돋움"/>
            <family val="3"/>
            <charset val="129"/>
          </rPr>
          <t>금리차</t>
        </r>
        <r>
          <rPr>
            <b/>
            <sz val="9"/>
            <color indexed="81"/>
            <rFont val="Tahoma"/>
            <family val="2"/>
          </rPr>
          <t xml:space="preserve"> </t>
        </r>
        <r>
          <rPr>
            <b/>
            <sz val="9"/>
            <color indexed="81"/>
            <rFont val="돋움"/>
            <family val="3"/>
            <charset val="129"/>
          </rPr>
          <t>있으나</t>
        </r>
        <r>
          <rPr>
            <b/>
            <sz val="9"/>
            <color indexed="81"/>
            <rFont val="Tahoma"/>
            <family val="2"/>
          </rPr>
          <t>, 4%</t>
        </r>
        <r>
          <rPr>
            <b/>
            <sz val="9"/>
            <color indexed="81"/>
            <rFont val="돋움"/>
            <family val="3"/>
            <charset val="129"/>
          </rPr>
          <t>에</t>
        </r>
        <r>
          <rPr>
            <b/>
            <sz val="9"/>
            <color indexed="81"/>
            <rFont val="Tahoma"/>
            <family val="2"/>
          </rPr>
          <t xml:space="preserve"> </t>
        </r>
        <r>
          <rPr>
            <b/>
            <sz val="9"/>
            <color indexed="81"/>
            <rFont val="돋움"/>
            <family val="3"/>
            <charset val="129"/>
          </rPr>
          <t>만기</t>
        </r>
        <r>
          <rPr>
            <b/>
            <sz val="9"/>
            <color indexed="81"/>
            <rFont val="Tahoma"/>
            <family val="2"/>
          </rPr>
          <t xml:space="preserve"> </t>
        </r>
        <r>
          <rPr>
            <b/>
            <sz val="9"/>
            <color indexed="81"/>
            <rFont val="돋움"/>
            <family val="3"/>
            <charset val="129"/>
          </rPr>
          <t>연장키로</t>
        </r>
        <r>
          <rPr>
            <b/>
            <sz val="9"/>
            <color indexed="81"/>
            <rFont val="Tahoma"/>
            <family val="2"/>
          </rPr>
          <t xml:space="preserve"> </t>
        </r>
        <r>
          <rPr>
            <b/>
            <sz val="9"/>
            <color indexed="81"/>
            <rFont val="돋움"/>
            <family val="3"/>
            <charset val="129"/>
          </rPr>
          <t>함</t>
        </r>
        <r>
          <rPr>
            <b/>
            <sz val="9"/>
            <color indexed="81"/>
            <rFont val="Tahoma"/>
            <family val="2"/>
          </rPr>
          <t xml:space="preserve">. </t>
        </r>
      </text>
    </comment>
    <comment ref="L742" authorId="3" shapeId="0" xr:uid="{00000000-0006-0000-0300-000091000000}">
      <text>
        <r>
          <rPr>
            <sz val="9"/>
            <color indexed="81"/>
            <rFont val="Tahoma"/>
            <family val="2"/>
          </rPr>
          <t xml:space="preserve">4.60%(1M) </t>
        </r>
        <r>
          <rPr>
            <sz val="9"/>
            <color indexed="81"/>
            <rFont val="돋움"/>
            <family val="3"/>
            <charset val="129"/>
          </rPr>
          <t>베스트로</t>
        </r>
        <r>
          <rPr>
            <sz val="9"/>
            <color indexed="81"/>
            <rFont val="Tahoma"/>
            <family val="2"/>
          </rPr>
          <t xml:space="preserve"> </t>
        </r>
        <r>
          <rPr>
            <sz val="9"/>
            <color indexed="81"/>
            <rFont val="돋움"/>
            <family val="3"/>
            <charset val="129"/>
          </rPr>
          <t>제시드림</t>
        </r>
        <r>
          <rPr>
            <sz val="9"/>
            <color indexed="81"/>
            <rFont val="Tahoma"/>
            <family val="2"/>
          </rPr>
          <t>. 
4.67% (</t>
        </r>
        <r>
          <rPr>
            <sz val="9"/>
            <color indexed="81"/>
            <rFont val="돋움"/>
            <family val="3"/>
            <charset val="129"/>
          </rPr>
          <t>타행금리</t>
        </r>
        <r>
          <rPr>
            <sz val="9"/>
            <color indexed="81"/>
            <rFont val="Tahoma"/>
            <family val="2"/>
          </rPr>
          <t>) 
2</t>
        </r>
        <r>
          <rPr>
            <sz val="9"/>
            <color indexed="81"/>
            <rFont val="돋움"/>
            <family val="3"/>
            <charset val="129"/>
          </rPr>
          <t>백만불</t>
        </r>
        <r>
          <rPr>
            <sz val="9"/>
            <color indexed="81"/>
            <rFont val="Tahoma"/>
            <family val="2"/>
          </rPr>
          <t xml:space="preserve"> 2</t>
        </r>
        <r>
          <rPr>
            <sz val="9"/>
            <color indexed="81"/>
            <rFont val="돋움"/>
            <family val="3"/>
            <charset val="129"/>
          </rPr>
          <t>건으로</t>
        </r>
        <r>
          <rPr>
            <sz val="9"/>
            <color indexed="81"/>
            <rFont val="Tahoma"/>
            <family val="2"/>
          </rPr>
          <t xml:space="preserve"> </t>
        </r>
        <r>
          <rPr>
            <sz val="9"/>
            <color indexed="81"/>
            <rFont val="돋움"/>
            <family val="3"/>
            <charset val="129"/>
          </rPr>
          <t>신규</t>
        </r>
        <r>
          <rPr>
            <sz val="9"/>
            <color indexed="81"/>
            <rFont val="Tahoma"/>
            <family val="2"/>
          </rPr>
          <t xml:space="preserve"> </t>
        </r>
        <r>
          <rPr>
            <sz val="9"/>
            <color indexed="81"/>
            <rFont val="돋움"/>
            <family val="3"/>
            <charset val="129"/>
          </rPr>
          <t>거래</t>
        </r>
        <r>
          <rPr>
            <sz val="9"/>
            <color indexed="81"/>
            <rFont val="Tahoma"/>
            <family val="2"/>
          </rPr>
          <t xml:space="preserve"> 
</t>
        </r>
      </text>
    </comment>
    <comment ref="L743" authorId="3" shapeId="0" xr:uid="{00000000-0006-0000-0300-000092000000}">
      <text>
        <r>
          <rPr>
            <sz val="9"/>
            <color indexed="81"/>
            <rFont val="Tahoma"/>
            <family val="2"/>
          </rPr>
          <t xml:space="preserve">4.60%(1M) </t>
        </r>
        <r>
          <rPr>
            <sz val="9"/>
            <color indexed="81"/>
            <rFont val="돋움"/>
            <family val="3"/>
            <charset val="129"/>
          </rPr>
          <t>베스트로</t>
        </r>
        <r>
          <rPr>
            <sz val="9"/>
            <color indexed="81"/>
            <rFont val="Tahoma"/>
            <family val="2"/>
          </rPr>
          <t xml:space="preserve"> </t>
        </r>
        <r>
          <rPr>
            <sz val="9"/>
            <color indexed="81"/>
            <rFont val="돋움"/>
            <family val="3"/>
            <charset val="129"/>
          </rPr>
          <t>제시드림</t>
        </r>
        <r>
          <rPr>
            <sz val="9"/>
            <color indexed="81"/>
            <rFont val="Tahoma"/>
            <family val="2"/>
          </rPr>
          <t>. 
4.67% (</t>
        </r>
        <r>
          <rPr>
            <sz val="9"/>
            <color indexed="81"/>
            <rFont val="돋움"/>
            <family val="3"/>
            <charset val="129"/>
          </rPr>
          <t>타행금리</t>
        </r>
        <r>
          <rPr>
            <sz val="9"/>
            <color indexed="81"/>
            <rFont val="Tahoma"/>
            <family val="2"/>
          </rPr>
          <t>) 
2</t>
        </r>
        <r>
          <rPr>
            <sz val="9"/>
            <color indexed="81"/>
            <rFont val="돋움"/>
            <family val="3"/>
            <charset val="129"/>
          </rPr>
          <t>백만불</t>
        </r>
        <r>
          <rPr>
            <sz val="9"/>
            <color indexed="81"/>
            <rFont val="Tahoma"/>
            <family val="2"/>
          </rPr>
          <t xml:space="preserve"> 2</t>
        </r>
        <r>
          <rPr>
            <sz val="9"/>
            <color indexed="81"/>
            <rFont val="돋움"/>
            <family val="3"/>
            <charset val="129"/>
          </rPr>
          <t>건으로</t>
        </r>
        <r>
          <rPr>
            <sz val="9"/>
            <color indexed="81"/>
            <rFont val="Tahoma"/>
            <family val="2"/>
          </rPr>
          <t xml:space="preserve"> </t>
        </r>
        <r>
          <rPr>
            <sz val="9"/>
            <color indexed="81"/>
            <rFont val="돋움"/>
            <family val="3"/>
            <charset val="129"/>
          </rPr>
          <t>신규</t>
        </r>
        <r>
          <rPr>
            <sz val="9"/>
            <color indexed="81"/>
            <rFont val="Tahoma"/>
            <family val="2"/>
          </rPr>
          <t xml:space="preserve"> </t>
        </r>
        <r>
          <rPr>
            <sz val="9"/>
            <color indexed="81"/>
            <rFont val="돋움"/>
            <family val="3"/>
            <charset val="129"/>
          </rPr>
          <t>거래</t>
        </r>
        <r>
          <rPr>
            <sz val="9"/>
            <color indexed="81"/>
            <rFont val="Tahoma"/>
            <family val="2"/>
          </rPr>
          <t xml:space="preserve"> 
</t>
        </r>
      </text>
    </comment>
    <comment ref="L750" authorId="3" shapeId="0" xr:uid="{00000000-0006-0000-0300-000093000000}">
      <text>
        <r>
          <rPr>
            <sz val="9"/>
            <color indexed="81"/>
            <rFont val="돋움"/>
            <family val="3"/>
            <charset val="129"/>
          </rPr>
          <t>타발실적</t>
        </r>
        <r>
          <rPr>
            <sz val="9"/>
            <color indexed="81"/>
            <rFont val="Tahoma"/>
            <family val="2"/>
          </rPr>
          <t xml:space="preserve"> </t>
        </r>
        <r>
          <rPr>
            <sz val="9"/>
            <color indexed="81"/>
            <rFont val="돋움"/>
            <family val="3"/>
            <charset val="129"/>
          </rPr>
          <t>총</t>
        </r>
        <r>
          <rPr>
            <sz val="9"/>
            <color indexed="81"/>
            <rFont val="Tahoma"/>
            <family val="2"/>
          </rPr>
          <t xml:space="preserve"> </t>
        </r>
        <r>
          <rPr>
            <sz val="9"/>
            <color indexed="81"/>
            <rFont val="돋움"/>
            <family val="3"/>
            <charset val="129"/>
          </rPr>
          <t>실적액</t>
        </r>
        <r>
          <rPr>
            <sz val="9"/>
            <color indexed="81"/>
            <rFont val="Tahoma"/>
            <family val="2"/>
          </rPr>
          <t xml:space="preserve"> 
USD 78,639 </t>
        </r>
        <r>
          <rPr>
            <sz val="9"/>
            <color indexed="81"/>
            <rFont val="돋움"/>
            <family val="3"/>
            <charset val="129"/>
          </rPr>
          <t>천미불
종합수익금액</t>
        </r>
        <r>
          <rPr>
            <sz val="9"/>
            <color indexed="81"/>
            <rFont val="Tahoma"/>
            <family val="2"/>
          </rPr>
          <t xml:space="preserve"> 
172,799 </t>
        </r>
        <r>
          <rPr>
            <sz val="9"/>
            <color indexed="81"/>
            <rFont val="돋움"/>
            <family val="3"/>
            <charset val="129"/>
          </rPr>
          <t>천원</t>
        </r>
        <r>
          <rPr>
            <sz val="9"/>
            <color indexed="81"/>
            <rFont val="Tahoma"/>
            <family val="2"/>
          </rPr>
          <t xml:space="preserve"> 
</t>
        </r>
      </text>
    </comment>
    <comment ref="F751" authorId="3" shapeId="0" xr:uid="{00000000-0006-0000-0300-000094000000}">
      <text>
        <r>
          <rPr>
            <b/>
            <sz val="9"/>
            <color indexed="81"/>
            <rFont val="Tahoma"/>
            <family val="2"/>
          </rPr>
          <t>10/11</t>
        </r>
        <r>
          <rPr>
            <b/>
            <sz val="9"/>
            <color indexed="81"/>
            <rFont val="돋움"/>
            <family val="3"/>
            <charset val="129"/>
          </rPr>
          <t>일</t>
        </r>
        <r>
          <rPr>
            <b/>
            <sz val="9"/>
            <color indexed="81"/>
            <rFont val="Tahoma"/>
            <family val="2"/>
          </rPr>
          <t xml:space="preserve"> </t>
        </r>
        <r>
          <rPr>
            <b/>
            <sz val="9"/>
            <color indexed="81"/>
            <rFont val="돋움"/>
            <family val="3"/>
            <charset val="129"/>
          </rPr>
          <t>이내</t>
        </r>
        <r>
          <rPr>
            <b/>
            <sz val="9"/>
            <color indexed="81"/>
            <rFont val="Tahoma"/>
            <family val="2"/>
          </rPr>
          <t xml:space="preserve"> 
mmda 4.20%  </t>
        </r>
        <r>
          <rPr>
            <b/>
            <sz val="9"/>
            <color indexed="81"/>
            <rFont val="돋움"/>
            <family val="3"/>
            <charset val="129"/>
          </rPr>
          <t xml:space="preserve">협의
</t>
        </r>
        <r>
          <rPr>
            <b/>
            <sz val="9"/>
            <color indexed="81"/>
            <rFont val="Tahoma"/>
            <family val="2"/>
          </rPr>
          <t>1</t>
        </r>
        <r>
          <rPr>
            <b/>
            <sz val="9"/>
            <color indexed="81"/>
            <rFont val="돋움"/>
            <family val="3"/>
            <charset val="129"/>
          </rPr>
          <t>달</t>
        </r>
        <r>
          <rPr>
            <b/>
            <sz val="9"/>
            <color indexed="81"/>
            <rFont val="Tahoma"/>
            <family val="2"/>
          </rPr>
          <t xml:space="preserve"> 5</t>
        </r>
        <r>
          <rPr>
            <b/>
            <sz val="9"/>
            <color indexed="81"/>
            <rFont val="돋움"/>
            <family val="3"/>
            <charset val="129"/>
          </rPr>
          <t>백만불</t>
        </r>
        <r>
          <rPr>
            <b/>
            <sz val="9"/>
            <color indexed="81"/>
            <rFont val="Tahoma"/>
            <family val="2"/>
          </rPr>
          <t xml:space="preserve"> 
</t>
        </r>
        <r>
          <rPr>
            <b/>
            <sz val="9"/>
            <color indexed="81"/>
            <rFont val="돋움"/>
            <family val="3"/>
            <charset val="129"/>
          </rPr>
          <t>당행</t>
        </r>
        <r>
          <rPr>
            <b/>
            <sz val="9"/>
            <color indexed="81"/>
            <rFont val="Tahoma"/>
            <family val="2"/>
          </rPr>
          <t xml:space="preserve"> </t>
        </r>
        <r>
          <rPr>
            <b/>
            <sz val="9"/>
            <color indexed="81"/>
            <rFont val="돋움"/>
            <family val="3"/>
            <charset val="129"/>
          </rPr>
          <t>제시금리</t>
        </r>
        <r>
          <rPr>
            <b/>
            <sz val="9"/>
            <color indexed="81"/>
            <rFont val="Tahoma"/>
            <family val="2"/>
          </rPr>
          <t xml:space="preserve"> 4.00%
</t>
        </r>
        <r>
          <rPr>
            <b/>
            <sz val="9"/>
            <color indexed="81"/>
            <rFont val="돋움"/>
            <family val="3"/>
            <charset val="129"/>
          </rPr>
          <t>타행</t>
        </r>
        <r>
          <rPr>
            <b/>
            <sz val="9"/>
            <color indexed="81"/>
            <rFont val="Tahoma"/>
            <family val="2"/>
          </rPr>
          <t xml:space="preserve"> </t>
        </r>
        <r>
          <rPr>
            <b/>
            <sz val="9"/>
            <color indexed="81"/>
            <rFont val="돋움"/>
            <family val="3"/>
            <charset val="129"/>
          </rPr>
          <t>입찰금리</t>
        </r>
        <r>
          <rPr>
            <b/>
            <sz val="9"/>
            <color indexed="81"/>
            <rFont val="Tahoma"/>
            <family val="2"/>
          </rPr>
          <t xml:space="preserve"> 4.15%
</t>
        </r>
        <r>
          <rPr>
            <b/>
            <sz val="9"/>
            <color indexed="81"/>
            <rFont val="돋움"/>
            <family val="3"/>
            <charset val="129"/>
          </rPr>
          <t>금리차</t>
        </r>
        <r>
          <rPr>
            <b/>
            <sz val="9"/>
            <color indexed="81"/>
            <rFont val="Tahoma"/>
            <family val="2"/>
          </rPr>
          <t xml:space="preserve"> </t>
        </r>
        <r>
          <rPr>
            <b/>
            <sz val="9"/>
            <color indexed="81"/>
            <rFont val="돋움"/>
            <family val="3"/>
            <charset val="129"/>
          </rPr>
          <t>있으나</t>
        </r>
        <r>
          <rPr>
            <b/>
            <sz val="9"/>
            <color indexed="81"/>
            <rFont val="Tahoma"/>
            <family val="2"/>
          </rPr>
          <t>, 4%</t>
        </r>
        <r>
          <rPr>
            <b/>
            <sz val="9"/>
            <color indexed="81"/>
            <rFont val="돋움"/>
            <family val="3"/>
            <charset val="129"/>
          </rPr>
          <t>에</t>
        </r>
        <r>
          <rPr>
            <b/>
            <sz val="9"/>
            <color indexed="81"/>
            <rFont val="Tahoma"/>
            <family val="2"/>
          </rPr>
          <t xml:space="preserve"> </t>
        </r>
        <r>
          <rPr>
            <b/>
            <sz val="9"/>
            <color indexed="81"/>
            <rFont val="돋움"/>
            <family val="3"/>
            <charset val="129"/>
          </rPr>
          <t>만기</t>
        </r>
        <r>
          <rPr>
            <b/>
            <sz val="9"/>
            <color indexed="81"/>
            <rFont val="Tahoma"/>
            <family val="2"/>
          </rPr>
          <t xml:space="preserve"> </t>
        </r>
        <r>
          <rPr>
            <b/>
            <sz val="9"/>
            <color indexed="81"/>
            <rFont val="돋움"/>
            <family val="3"/>
            <charset val="129"/>
          </rPr>
          <t>연장키로</t>
        </r>
        <r>
          <rPr>
            <b/>
            <sz val="9"/>
            <color indexed="81"/>
            <rFont val="Tahoma"/>
            <family val="2"/>
          </rPr>
          <t xml:space="preserve"> </t>
        </r>
        <r>
          <rPr>
            <b/>
            <sz val="9"/>
            <color indexed="81"/>
            <rFont val="돋움"/>
            <family val="3"/>
            <charset val="129"/>
          </rPr>
          <t>함</t>
        </r>
        <r>
          <rPr>
            <b/>
            <sz val="9"/>
            <color indexed="81"/>
            <rFont val="Tahoma"/>
            <family val="2"/>
          </rPr>
          <t xml:space="preserve">. </t>
        </r>
      </text>
    </comment>
    <comment ref="L752" authorId="3" shapeId="0" xr:uid="{00000000-0006-0000-0300-000095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8,467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68,465 </t>
        </r>
        <r>
          <rPr>
            <b/>
            <sz val="9"/>
            <color indexed="81"/>
            <rFont val="돋움"/>
            <family val="3"/>
            <charset val="129"/>
          </rPr>
          <t>백만원
총여신금액</t>
        </r>
        <r>
          <rPr>
            <b/>
            <sz val="9"/>
            <color indexed="81"/>
            <rFont val="Tahoma"/>
            <family val="2"/>
          </rPr>
          <t xml:space="preserve"> : 83,208 </t>
        </r>
        <r>
          <rPr>
            <b/>
            <sz val="9"/>
            <color indexed="81"/>
            <rFont val="돋움"/>
            <family val="3"/>
            <charset val="129"/>
          </rPr>
          <t>백만원
종합수익금액</t>
        </r>
        <r>
          <rPr>
            <b/>
            <sz val="9"/>
            <color indexed="81"/>
            <rFont val="Tahoma"/>
            <family val="2"/>
          </rPr>
          <t xml:space="preserve"> : 172,799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총</t>
        </r>
        <r>
          <rPr>
            <b/>
            <sz val="9"/>
            <color indexed="81"/>
            <rFont val="Tahoma"/>
            <family val="2"/>
          </rPr>
          <t xml:space="preserve"> </t>
        </r>
        <r>
          <rPr>
            <b/>
            <sz val="9"/>
            <color indexed="81"/>
            <rFont val="돋움"/>
            <family val="3"/>
            <charset val="129"/>
          </rPr>
          <t>실적액</t>
        </r>
        <r>
          <rPr>
            <b/>
            <sz val="9"/>
            <color indexed="81"/>
            <rFont val="Tahoma"/>
            <family val="2"/>
          </rPr>
          <t xml:space="preserve"> : USD $78,639 </t>
        </r>
        <r>
          <rPr>
            <b/>
            <sz val="9"/>
            <color indexed="81"/>
            <rFont val="돋움"/>
            <family val="3"/>
            <charset val="129"/>
          </rPr>
          <t xml:space="preserve">천미불
</t>
        </r>
        <r>
          <rPr>
            <b/>
            <sz val="9"/>
            <color indexed="81"/>
            <rFont val="Tahoma"/>
            <family val="2"/>
          </rPr>
          <t>2024</t>
        </r>
        <r>
          <rPr>
            <b/>
            <sz val="9"/>
            <color indexed="81"/>
            <rFont val="돋움"/>
            <family val="3"/>
            <charset val="129"/>
          </rPr>
          <t>년</t>
        </r>
        <r>
          <rPr>
            <b/>
            <sz val="9"/>
            <color indexed="81"/>
            <rFont val="Tahoma"/>
            <family val="2"/>
          </rPr>
          <t xml:space="preserve"> 12</t>
        </r>
        <r>
          <rPr>
            <b/>
            <sz val="9"/>
            <color indexed="81"/>
            <rFont val="돋움"/>
            <family val="3"/>
            <charset val="129"/>
          </rPr>
          <t>월</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8,308 </t>
        </r>
        <r>
          <rPr>
            <b/>
            <sz val="9"/>
            <color indexed="81"/>
            <rFont val="돋움"/>
            <family val="3"/>
            <charset val="129"/>
          </rPr>
          <t>천미불</t>
        </r>
      </text>
    </comment>
    <comment ref="L755" authorId="3" shapeId="0" xr:uid="{00000000-0006-0000-0300-000096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8,467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68,465 </t>
        </r>
        <r>
          <rPr>
            <b/>
            <sz val="9"/>
            <color indexed="81"/>
            <rFont val="돋움"/>
            <family val="3"/>
            <charset val="129"/>
          </rPr>
          <t>백만원
총여신금액</t>
        </r>
        <r>
          <rPr>
            <b/>
            <sz val="9"/>
            <color indexed="81"/>
            <rFont val="Tahoma"/>
            <family val="2"/>
          </rPr>
          <t xml:space="preserve"> : 83,208 </t>
        </r>
        <r>
          <rPr>
            <b/>
            <sz val="9"/>
            <color indexed="81"/>
            <rFont val="돋움"/>
            <family val="3"/>
            <charset val="129"/>
          </rPr>
          <t>백만원
종합수익금액</t>
        </r>
        <r>
          <rPr>
            <b/>
            <sz val="9"/>
            <color indexed="81"/>
            <rFont val="Tahoma"/>
            <family val="2"/>
          </rPr>
          <t xml:space="preserve"> : 172,799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총</t>
        </r>
        <r>
          <rPr>
            <b/>
            <sz val="9"/>
            <color indexed="81"/>
            <rFont val="Tahoma"/>
            <family val="2"/>
          </rPr>
          <t xml:space="preserve"> </t>
        </r>
        <r>
          <rPr>
            <b/>
            <sz val="9"/>
            <color indexed="81"/>
            <rFont val="돋움"/>
            <family val="3"/>
            <charset val="129"/>
          </rPr>
          <t>실적액</t>
        </r>
        <r>
          <rPr>
            <b/>
            <sz val="9"/>
            <color indexed="81"/>
            <rFont val="Tahoma"/>
            <family val="2"/>
          </rPr>
          <t xml:space="preserve"> : USD $78,639 </t>
        </r>
        <r>
          <rPr>
            <b/>
            <sz val="9"/>
            <color indexed="81"/>
            <rFont val="돋움"/>
            <family val="3"/>
            <charset val="129"/>
          </rPr>
          <t xml:space="preserve">천미불
</t>
        </r>
        <r>
          <rPr>
            <b/>
            <sz val="9"/>
            <color indexed="81"/>
            <rFont val="Tahoma"/>
            <family val="2"/>
          </rPr>
          <t>2024</t>
        </r>
        <r>
          <rPr>
            <b/>
            <sz val="9"/>
            <color indexed="81"/>
            <rFont val="돋움"/>
            <family val="3"/>
            <charset val="129"/>
          </rPr>
          <t>년</t>
        </r>
        <r>
          <rPr>
            <b/>
            <sz val="9"/>
            <color indexed="81"/>
            <rFont val="Tahoma"/>
            <family val="2"/>
          </rPr>
          <t xml:space="preserve"> 12</t>
        </r>
        <r>
          <rPr>
            <b/>
            <sz val="9"/>
            <color indexed="81"/>
            <rFont val="돋움"/>
            <family val="3"/>
            <charset val="129"/>
          </rPr>
          <t>월</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8,308 </t>
        </r>
        <r>
          <rPr>
            <b/>
            <sz val="9"/>
            <color indexed="81"/>
            <rFont val="돋움"/>
            <family val="3"/>
            <charset val="129"/>
          </rPr>
          <t>천미불</t>
        </r>
      </text>
    </comment>
    <comment ref="L759" authorId="3" shapeId="0" xr:uid="{00000000-0006-0000-0300-000097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8,467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68,465 </t>
        </r>
        <r>
          <rPr>
            <b/>
            <sz val="9"/>
            <color indexed="81"/>
            <rFont val="돋움"/>
            <family val="3"/>
            <charset val="129"/>
          </rPr>
          <t>백만원
총여신금액</t>
        </r>
        <r>
          <rPr>
            <b/>
            <sz val="9"/>
            <color indexed="81"/>
            <rFont val="Tahoma"/>
            <family val="2"/>
          </rPr>
          <t xml:space="preserve"> : 83,208 </t>
        </r>
        <r>
          <rPr>
            <b/>
            <sz val="9"/>
            <color indexed="81"/>
            <rFont val="돋움"/>
            <family val="3"/>
            <charset val="129"/>
          </rPr>
          <t>백만원
종합수익금액</t>
        </r>
        <r>
          <rPr>
            <b/>
            <sz val="9"/>
            <color indexed="81"/>
            <rFont val="Tahoma"/>
            <family val="2"/>
          </rPr>
          <t xml:space="preserve"> : 172,799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총</t>
        </r>
        <r>
          <rPr>
            <b/>
            <sz val="9"/>
            <color indexed="81"/>
            <rFont val="Tahoma"/>
            <family val="2"/>
          </rPr>
          <t xml:space="preserve"> </t>
        </r>
        <r>
          <rPr>
            <b/>
            <sz val="9"/>
            <color indexed="81"/>
            <rFont val="돋움"/>
            <family val="3"/>
            <charset val="129"/>
          </rPr>
          <t>실적액</t>
        </r>
        <r>
          <rPr>
            <b/>
            <sz val="9"/>
            <color indexed="81"/>
            <rFont val="Tahoma"/>
            <family val="2"/>
          </rPr>
          <t xml:space="preserve"> : USD $78,639 </t>
        </r>
        <r>
          <rPr>
            <b/>
            <sz val="9"/>
            <color indexed="81"/>
            <rFont val="돋움"/>
            <family val="3"/>
            <charset val="129"/>
          </rPr>
          <t xml:space="preserve">천미불
</t>
        </r>
        <r>
          <rPr>
            <b/>
            <sz val="9"/>
            <color indexed="81"/>
            <rFont val="Tahoma"/>
            <family val="2"/>
          </rPr>
          <t>2024</t>
        </r>
        <r>
          <rPr>
            <b/>
            <sz val="9"/>
            <color indexed="81"/>
            <rFont val="돋움"/>
            <family val="3"/>
            <charset val="129"/>
          </rPr>
          <t>년</t>
        </r>
        <r>
          <rPr>
            <b/>
            <sz val="9"/>
            <color indexed="81"/>
            <rFont val="Tahoma"/>
            <family val="2"/>
          </rPr>
          <t xml:space="preserve"> 12</t>
        </r>
        <r>
          <rPr>
            <b/>
            <sz val="9"/>
            <color indexed="81"/>
            <rFont val="돋움"/>
            <family val="3"/>
            <charset val="129"/>
          </rPr>
          <t>월</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8,308 </t>
        </r>
        <r>
          <rPr>
            <b/>
            <sz val="9"/>
            <color indexed="81"/>
            <rFont val="돋움"/>
            <family val="3"/>
            <charset val="129"/>
          </rPr>
          <t>천미불</t>
        </r>
      </text>
    </comment>
    <comment ref="L767" authorId="3" shapeId="0" xr:uid="{00000000-0006-0000-0300-000098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8,467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68,465 </t>
        </r>
        <r>
          <rPr>
            <b/>
            <sz val="9"/>
            <color indexed="81"/>
            <rFont val="돋움"/>
            <family val="3"/>
            <charset val="129"/>
          </rPr>
          <t>백만원
총여신금액</t>
        </r>
        <r>
          <rPr>
            <b/>
            <sz val="9"/>
            <color indexed="81"/>
            <rFont val="Tahoma"/>
            <family val="2"/>
          </rPr>
          <t xml:space="preserve"> : 83,208 </t>
        </r>
        <r>
          <rPr>
            <b/>
            <sz val="9"/>
            <color indexed="81"/>
            <rFont val="돋움"/>
            <family val="3"/>
            <charset val="129"/>
          </rPr>
          <t>백만원
종합수익금액</t>
        </r>
        <r>
          <rPr>
            <b/>
            <sz val="9"/>
            <color indexed="81"/>
            <rFont val="Tahoma"/>
            <family val="2"/>
          </rPr>
          <t xml:space="preserve"> : 172,799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총</t>
        </r>
        <r>
          <rPr>
            <b/>
            <sz val="9"/>
            <color indexed="81"/>
            <rFont val="Tahoma"/>
            <family val="2"/>
          </rPr>
          <t xml:space="preserve"> </t>
        </r>
        <r>
          <rPr>
            <b/>
            <sz val="9"/>
            <color indexed="81"/>
            <rFont val="돋움"/>
            <family val="3"/>
            <charset val="129"/>
          </rPr>
          <t>실적액</t>
        </r>
        <r>
          <rPr>
            <b/>
            <sz val="9"/>
            <color indexed="81"/>
            <rFont val="Tahoma"/>
            <family val="2"/>
          </rPr>
          <t xml:space="preserve"> : USD $78,639 </t>
        </r>
        <r>
          <rPr>
            <b/>
            <sz val="9"/>
            <color indexed="81"/>
            <rFont val="돋움"/>
            <family val="3"/>
            <charset val="129"/>
          </rPr>
          <t xml:space="preserve">천미불
</t>
        </r>
        <r>
          <rPr>
            <b/>
            <sz val="9"/>
            <color indexed="81"/>
            <rFont val="Tahoma"/>
            <family val="2"/>
          </rPr>
          <t>2024</t>
        </r>
        <r>
          <rPr>
            <b/>
            <sz val="9"/>
            <color indexed="81"/>
            <rFont val="돋움"/>
            <family val="3"/>
            <charset val="129"/>
          </rPr>
          <t>년</t>
        </r>
        <r>
          <rPr>
            <b/>
            <sz val="9"/>
            <color indexed="81"/>
            <rFont val="Tahoma"/>
            <family val="2"/>
          </rPr>
          <t xml:space="preserve"> 12</t>
        </r>
        <r>
          <rPr>
            <b/>
            <sz val="9"/>
            <color indexed="81"/>
            <rFont val="돋움"/>
            <family val="3"/>
            <charset val="129"/>
          </rPr>
          <t>월</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8,308 </t>
        </r>
        <r>
          <rPr>
            <b/>
            <sz val="9"/>
            <color indexed="81"/>
            <rFont val="돋움"/>
            <family val="3"/>
            <charset val="129"/>
          </rPr>
          <t>천미불</t>
        </r>
      </text>
    </comment>
    <comment ref="L768" authorId="3" shapeId="0" xr:uid="{00000000-0006-0000-0300-000099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771" authorId="3" shapeId="0" xr:uid="{00000000-0006-0000-0300-00009A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F772" authorId="3" shapeId="0" xr:uid="{00000000-0006-0000-0300-00009B000000}">
      <text>
        <r>
          <rPr>
            <b/>
            <sz val="9"/>
            <color indexed="81"/>
            <rFont val="돋움"/>
            <family val="3"/>
            <charset val="129"/>
          </rPr>
          <t>외환</t>
        </r>
        <r>
          <rPr>
            <b/>
            <sz val="9"/>
            <color indexed="81"/>
            <rFont val="Tahoma"/>
            <family val="2"/>
          </rPr>
          <t xml:space="preserve"> </t>
        </r>
        <r>
          <rPr>
            <b/>
            <sz val="9"/>
            <color indexed="81"/>
            <rFont val="돋움"/>
            <family val="3"/>
            <charset val="129"/>
          </rPr>
          <t>수신</t>
        </r>
        <r>
          <rPr>
            <b/>
            <sz val="9"/>
            <color indexed="81"/>
            <rFont val="Tahoma"/>
            <family val="2"/>
          </rPr>
          <t xml:space="preserve"> </t>
        </r>
        <r>
          <rPr>
            <b/>
            <sz val="9"/>
            <color indexed="81"/>
            <rFont val="돋움"/>
            <family val="3"/>
            <charset val="129"/>
          </rPr>
          <t>주요거래처</t>
        </r>
      </text>
    </comment>
    <comment ref="L774" authorId="3" shapeId="0" xr:uid="{00000000-0006-0000-0300-00009C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778" authorId="3" shapeId="0" xr:uid="{00000000-0006-0000-0300-00009D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783" authorId="3" shapeId="0" xr:uid="{00000000-0006-0000-0300-00009E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787" authorId="3" shapeId="0" xr:uid="{00000000-0006-0000-0300-00009F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792" authorId="3" shapeId="0" xr:uid="{00000000-0006-0000-0300-0000A0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F794" authorId="3" shapeId="0" xr:uid="{00000000-0006-0000-0300-0000A1000000}">
      <text>
        <r>
          <rPr>
            <b/>
            <sz val="9"/>
            <color indexed="81"/>
            <rFont val="돋움"/>
            <family val="3"/>
            <charset val="129"/>
          </rPr>
          <t>외환</t>
        </r>
        <r>
          <rPr>
            <b/>
            <sz val="9"/>
            <color indexed="81"/>
            <rFont val="Tahoma"/>
            <family val="2"/>
          </rPr>
          <t xml:space="preserve"> </t>
        </r>
        <r>
          <rPr>
            <b/>
            <sz val="9"/>
            <color indexed="81"/>
            <rFont val="돋움"/>
            <family val="3"/>
            <charset val="129"/>
          </rPr>
          <t>수신</t>
        </r>
        <r>
          <rPr>
            <b/>
            <sz val="9"/>
            <color indexed="81"/>
            <rFont val="Tahoma"/>
            <family val="2"/>
          </rPr>
          <t xml:space="preserve"> </t>
        </r>
        <r>
          <rPr>
            <b/>
            <sz val="9"/>
            <color indexed="81"/>
            <rFont val="돋움"/>
            <family val="3"/>
            <charset val="129"/>
          </rPr>
          <t>주요거래처</t>
        </r>
      </text>
    </comment>
    <comment ref="L797" authorId="3" shapeId="0" xr:uid="{00000000-0006-0000-0300-0000A2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798" authorId="3" shapeId="0" xr:uid="{00000000-0006-0000-0300-0000A3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02" authorId="3" shapeId="0" xr:uid="{00000000-0006-0000-0300-0000A4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03" authorId="3" shapeId="0" xr:uid="{00000000-0006-0000-0300-0000A5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08" authorId="3" shapeId="0" xr:uid="{00000000-0006-0000-0300-0000A6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F810" authorId="3" shapeId="0" xr:uid="{00000000-0006-0000-0300-0000A7000000}">
      <text>
        <r>
          <rPr>
            <b/>
            <sz val="9"/>
            <color indexed="81"/>
            <rFont val="돋움"/>
            <family val="3"/>
            <charset val="129"/>
          </rPr>
          <t>외환</t>
        </r>
        <r>
          <rPr>
            <b/>
            <sz val="9"/>
            <color indexed="81"/>
            <rFont val="Tahoma"/>
            <family val="2"/>
          </rPr>
          <t xml:space="preserve"> </t>
        </r>
        <r>
          <rPr>
            <b/>
            <sz val="9"/>
            <color indexed="81"/>
            <rFont val="돋움"/>
            <family val="3"/>
            <charset val="129"/>
          </rPr>
          <t>수신</t>
        </r>
        <r>
          <rPr>
            <b/>
            <sz val="9"/>
            <color indexed="81"/>
            <rFont val="Tahoma"/>
            <family val="2"/>
          </rPr>
          <t xml:space="preserve"> </t>
        </r>
        <r>
          <rPr>
            <b/>
            <sz val="9"/>
            <color indexed="81"/>
            <rFont val="돋움"/>
            <family val="3"/>
            <charset val="129"/>
          </rPr>
          <t>주요거래처</t>
        </r>
      </text>
    </comment>
    <comment ref="L814" authorId="3" shapeId="0" xr:uid="{00000000-0006-0000-0300-0000A8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F815" authorId="3" shapeId="0" xr:uid="{00000000-0006-0000-0300-0000A9000000}">
      <text>
        <r>
          <rPr>
            <b/>
            <sz val="9"/>
            <color indexed="81"/>
            <rFont val="돋움"/>
            <family val="3"/>
            <charset val="129"/>
          </rPr>
          <t>외환</t>
        </r>
        <r>
          <rPr>
            <b/>
            <sz val="9"/>
            <color indexed="81"/>
            <rFont val="Tahoma"/>
            <family val="2"/>
          </rPr>
          <t xml:space="preserve"> </t>
        </r>
        <r>
          <rPr>
            <b/>
            <sz val="9"/>
            <color indexed="81"/>
            <rFont val="돋움"/>
            <family val="3"/>
            <charset val="129"/>
          </rPr>
          <t>수신</t>
        </r>
        <r>
          <rPr>
            <b/>
            <sz val="9"/>
            <color indexed="81"/>
            <rFont val="Tahoma"/>
            <family val="2"/>
          </rPr>
          <t xml:space="preserve"> </t>
        </r>
        <r>
          <rPr>
            <b/>
            <sz val="9"/>
            <color indexed="81"/>
            <rFont val="돋움"/>
            <family val="3"/>
            <charset val="129"/>
          </rPr>
          <t>주요거래처</t>
        </r>
      </text>
    </comment>
    <comment ref="L817" authorId="3" shapeId="0" xr:uid="{00000000-0006-0000-0300-0000AA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22" authorId="3" shapeId="0" xr:uid="{00000000-0006-0000-0300-0000AB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29" authorId="3" shapeId="0" xr:uid="{00000000-0006-0000-0300-0000AC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34" authorId="3" shapeId="0" xr:uid="{00000000-0006-0000-0300-0000AD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35" authorId="3" shapeId="0" xr:uid="{00000000-0006-0000-0300-0000AE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37" authorId="3" shapeId="0" xr:uid="{00000000-0006-0000-0300-0000AF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40" authorId="3" shapeId="0" xr:uid="{00000000-0006-0000-0300-0000B0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41" authorId="3" shapeId="0" xr:uid="{00000000-0006-0000-0300-0000B1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42" authorId="3" shapeId="0" xr:uid="{00000000-0006-0000-0300-0000B2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52" authorId="3" shapeId="0" xr:uid="{00000000-0006-0000-0300-0000B3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55" authorId="3" shapeId="0" xr:uid="{00000000-0006-0000-0300-0000B4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59" authorId="3" shapeId="0" xr:uid="{00000000-0006-0000-0300-0000B5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65" authorId="3" shapeId="0" xr:uid="{00000000-0006-0000-0300-0000B6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68" authorId="3" shapeId="0" xr:uid="{00000000-0006-0000-0300-0000B7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73" authorId="3" shapeId="0" xr:uid="{00000000-0006-0000-0300-0000B8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79" authorId="3" shapeId="0" xr:uid="{00000000-0006-0000-0300-0000B9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A883" authorId="3" shapeId="0" xr:uid="{00000000-0006-0000-0300-0000BA000000}">
      <text>
        <r>
          <rPr>
            <b/>
            <sz val="9"/>
            <color indexed="81"/>
            <rFont val="Tahoma"/>
            <family val="2"/>
          </rPr>
          <t>23</t>
        </r>
        <r>
          <rPr>
            <b/>
            <sz val="9"/>
            <color indexed="81"/>
            <rFont val="돋움"/>
            <family val="3"/>
            <charset val="129"/>
          </rPr>
          <t>일</t>
        </r>
        <r>
          <rPr>
            <b/>
            <sz val="9"/>
            <color indexed="81"/>
            <rFont val="Tahoma"/>
            <family val="2"/>
          </rPr>
          <t xml:space="preserve"> </t>
        </r>
        <r>
          <rPr>
            <b/>
            <sz val="9"/>
            <color indexed="81"/>
            <rFont val="돋움"/>
            <family val="3"/>
            <charset val="129"/>
          </rPr>
          <t>신규</t>
        </r>
        <r>
          <rPr>
            <b/>
            <sz val="9"/>
            <color indexed="81"/>
            <rFont val="Tahoma"/>
            <family val="2"/>
          </rPr>
          <t xml:space="preserve"> </t>
        </r>
        <r>
          <rPr>
            <b/>
            <sz val="9"/>
            <color indexed="81"/>
            <rFont val="돋움"/>
            <family val="3"/>
            <charset val="129"/>
          </rPr>
          <t>예정</t>
        </r>
        <r>
          <rPr>
            <b/>
            <sz val="9"/>
            <color indexed="81"/>
            <rFont val="Tahoma"/>
            <family val="2"/>
          </rPr>
          <t xml:space="preserve"> </t>
        </r>
      </text>
    </comment>
    <comment ref="F883" authorId="3" shapeId="0" xr:uid="{00000000-0006-0000-0300-0000BB000000}">
      <text>
        <r>
          <rPr>
            <b/>
            <sz val="9"/>
            <color indexed="81"/>
            <rFont val="돋움"/>
            <family val="3"/>
            <charset val="129"/>
          </rPr>
          <t>외환</t>
        </r>
        <r>
          <rPr>
            <b/>
            <sz val="9"/>
            <color indexed="81"/>
            <rFont val="Tahoma"/>
            <family val="2"/>
          </rPr>
          <t xml:space="preserve"> </t>
        </r>
        <r>
          <rPr>
            <b/>
            <sz val="9"/>
            <color indexed="81"/>
            <rFont val="돋움"/>
            <family val="3"/>
            <charset val="129"/>
          </rPr>
          <t>수신</t>
        </r>
        <r>
          <rPr>
            <b/>
            <sz val="9"/>
            <color indexed="81"/>
            <rFont val="Tahoma"/>
            <family val="2"/>
          </rPr>
          <t xml:space="preserve"> </t>
        </r>
        <r>
          <rPr>
            <b/>
            <sz val="9"/>
            <color indexed="81"/>
            <rFont val="돋움"/>
            <family val="3"/>
            <charset val="129"/>
          </rPr>
          <t>주요거래처</t>
        </r>
      </text>
    </comment>
    <comment ref="F885" authorId="3" shapeId="0" xr:uid="{00000000-0006-0000-0300-0000BC000000}">
      <text>
        <r>
          <rPr>
            <sz val="11"/>
            <color indexed="81"/>
            <rFont val="Tahoma"/>
            <family val="2"/>
          </rPr>
          <t>113444759</t>
        </r>
        <r>
          <rPr>
            <sz val="9"/>
            <color indexed="81"/>
            <rFont val="Tahoma"/>
            <family val="2"/>
          </rPr>
          <t xml:space="preserve">
</t>
        </r>
      </text>
    </comment>
    <comment ref="L885" authorId="3" shapeId="0" xr:uid="{00000000-0006-0000-0300-0000BD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86" authorId="3" shapeId="0" xr:uid="{00000000-0006-0000-0300-0000BE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87" authorId="3" shapeId="0" xr:uid="{00000000-0006-0000-0300-0000BF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F888" authorId="3" shapeId="0" xr:uid="{00000000-0006-0000-0300-0000C0000000}">
      <text>
        <r>
          <rPr>
            <b/>
            <sz val="9"/>
            <color indexed="81"/>
            <rFont val="Tahoma"/>
            <family val="2"/>
          </rPr>
          <t xml:space="preserve">7/11 </t>
        </r>
        <r>
          <rPr>
            <b/>
            <sz val="9"/>
            <color indexed="81"/>
            <rFont val="돋움"/>
            <family val="3"/>
            <charset val="129"/>
          </rPr>
          <t>전액인출</t>
        </r>
        <r>
          <rPr>
            <b/>
            <sz val="9"/>
            <color indexed="81"/>
            <rFont val="Tahoma"/>
            <family val="2"/>
          </rPr>
          <t xml:space="preserve"> </t>
        </r>
      </text>
    </comment>
    <comment ref="G888" authorId="3" shapeId="0" xr:uid="{00000000-0006-0000-0300-0000C1000000}">
      <text>
        <r>
          <rPr>
            <sz val="9"/>
            <color indexed="81"/>
            <rFont val="돋움"/>
            <family val="3"/>
            <charset val="129"/>
          </rPr>
          <t>기산일</t>
        </r>
        <r>
          <rPr>
            <sz val="9"/>
            <color indexed="81"/>
            <rFont val="Tahoma"/>
            <family val="2"/>
          </rPr>
          <t xml:space="preserve"> </t>
        </r>
        <r>
          <rPr>
            <sz val="9"/>
            <color indexed="81"/>
            <rFont val="돋움"/>
            <family val="3"/>
            <charset val="129"/>
          </rPr>
          <t>신청</t>
        </r>
        <r>
          <rPr>
            <sz val="9"/>
            <color indexed="81"/>
            <rFont val="Tahoma"/>
            <family val="2"/>
          </rPr>
          <t xml:space="preserve">
</t>
        </r>
      </text>
    </comment>
    <comment ref="H890" authorId="3" shapeId="0" xr:uid="{00000000-0006-0000-0300-0000C2000000}">
      <text>
        <r>
          <rPr>
            <sz val="9"/>
            <color indexed="81"/>
            <rFont val="돋움"/>
            <family val="3"/>
            <charset val="129"/>
          </rPr>
          <t>상환예정</t>
        </r>
        <r>
          <rPr>
            <sz val="9"/>
            <color indexed="81"/>
            <rFont val="Tahoma"/>
            <family val="2"/>
          </rPr>
          <t xml:space="preserve">
</t>
        </r>
      </text>
    </comment>
    <comment ref="F895" authorId="3" shapeId="0" xr:uid="{00000000-0006-0000-0300-0000C3000000}">
      <text>
        <r>
          <rPr>
            <sz val="11"/>
            <color indexed="81"/>
            <rFont val="Tahoma"/>
            <family val="2"/>
          </rPr>
          <t>113444759</t>
        </r>
        <r>
          <rPr>
            <sz val="9"/>
            <color indexed="81"/>
            <rFont val="Tahoma"/>
            <family val="2"/>
          </rPr>
          <t xml:space="preserve">
</t>
        </r>
      </text>
    </comment>
    <comment ref="L895" authorId="3" shapeId="0" xr:uid="{00000000-0006-0000-0300-0000C4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96" authorId="3" shapeId="0" xr:uid="{00000000-0006-0000-0300-0000C5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897" authorId="3" shapeId="0" xr:uid="{00000000-0006-0000-0300-0000C6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F899" authorId="3" shapeId="0" xr:uid="{00000000-0006-0000-0300-0000C7000000}">
      <text>
        <r>
          <rPr>
            <sz val="11"/>
            <color indexed="81"/>
            <rFont val="Tahoma"/>
            <family val="2"/>
          </rPr>
          <t>113444759</t>
        </r>
        <r>
          <rPr>
            <sz val="9"/>
            <color indexed="81"/>
            <rFont val="Tahoma"/>
            <family val="2"/>
          </rPr>
          <t xml:space="preserve">
</t>
        </r>
      </text>
    </comment>
    <comment ref="L899" authorId="3" shapeId="0" xr:uid="{00000000-0006-0000-0300-0000C8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900" authorId="3" shapeId="0" xr:uid="{00000000-0006-0000-0300-0000C9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F908" authorId="3" shapeId="0" xr:uid="{00000000-0006-0000-0300-0000CA000000}">
      <text>
        <r>
          <rPr>
            <sz val="11"/>
            <color indexed="81"/>
            <rFont val="Tahoma"/>
            <family val="2"/>
          </rPr>
          <t>113444759</t>
        </r>
        <r>
          <rPr>
            <sz val="9"/>
            <color indexed="81"/>
            <rFont val="Tahoma"/>
            <family val="2"/>
          </rPr>
          <t xml:space="preserve">
</t>
        </r>
      </text>
    </comment>
    <comment ref="L908" authorId="3" shapeId="0" xr:uid="{00000000-0006-0000-0300-0000CB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F912" authorId="3" shapeId="0" xr:uid="{00000000-0006-0000-0300-0000CC000000}">
      <text>
        <r>
          <rPr>
            <sz val="11"/>
            <color indexed="81"/>
            <rFont val="Tahoma"/>
            <family val="2"/>
          </rPr>
          <t xml:space="preserve">113444759
7/25 </t>
        </r>
        <r>
          <rPr>
            <sz val="11"/>
            <color indexed="81"/>
            <rFont val="돋움"/>
            <family val="3"/>
            <charset val="129"/>
          </rPr>
          <t>중도해지완료</t>
        </r>
        <r>
          <rPr>
            <sz val="11"/>
            <color indexed="81"/>
            <rFont val="Tahoma"/>
            <family val="2"/>
          </rPr>
          <t xml:space="preserve"> </t>
        </r>
        <r>
          <rPr>
            <sz val="9"/>
            <color indexed="81"/>
            <rFont val="Tahoma"/>
            <family val="2"/>
          </rPr>
          <t xml:space="preserve">
</t>
        </r>
      </text>
    </comment>
    <comment ref="L912" authorId="3" shapeId="0" xr:uid="{00000000-0006-0000-0300-0000CD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F913" authorId="3" shapeId="0" xr:uid="{00000000-0006-0000-0300-0000CE000000}">
      <text>
        <r>
          <rPr>
            <sz val="11"/>
            <color indexed="81"/>
            <rFont val="Tahoma"/>
            <family val="2"/>
          </rPr>
          <t>113444759</t>
        </r>
        <r>
          <rPr>
            <sz val="9"/>
            <color indexed="81"/>
            <rFont val="Tahoma"/>
            <family val="2"/>
          </rPr>
          <t xml:space="preserve">
</t>
        </r>
      </text>
    </comment>
    <comment ref="L913" authorId="3" shapeId="0" xr:uid="{00000000-0006-0000-0300-0000CF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927" authorId="3" shapeId="0" xr:uid="{00000000-0006-0000-0300-0000D0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932" authorId="3" shapeId="0" xr:uid="{00000000-0006-0000-0300-0000D1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962" authorId="3" shapeId="0" xr:uid="{00000000-0006-0000-0300-0000D2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1003" authorId="3" shapeId="0" xr:uid="{00000000-0006-0000-0300-0000D3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1052" authorId="3" shapeId="0" xr:uid="{00000000-0006-0000-0300-0000D4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1054" authorId="3" shapeId="0" xr:uid="{00000000-0006-0000-0300-0000D5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1090" authorId="3" shapeId="0" xr:uid="{00000000-0006-0000-0300-0000D6000000}">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L1144" authorId="3" shapeId="0" xr:uid="{F3E75F55-2715-4F05-9479-A75686C71083}">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AD1175" authorId="2" shapeId="0" xr:uid="{E17AC8C4-A2D3-4FF5-8B89-54E2175EB8C5}">
      <text>
        <r>
          <rPr>
            <b/>
            <sz val="12"/>
            <color indexed="81"/>
            <rFont val="Tahoma"/>
            <family val="2"/>
          </rPr>
          <t xml:space="preserve">4/20 </t>
        </r>
        <r>
          <rPr>
            <b/>
            <sz val="12"/>
            <color indexed="81"/>
            <rFont val="돋움"/>
            <family val="3"/>
            <charset val="129"/>
          </rPr>
          <t>이후</t>
        </r>
        <r>
          <rPr>
            <b/>
            <sz val="12"/>
            <color indexed="81"/>
            <rFont val="Tahoma"/>
            <family val="2"/>
          </rPr>
          <t xml:space="preserve"> 3.20%</t>
        </r>
      </text>
    </comment>
    <comment ref="F1206" authorId="2" shapeId="0" xr:uid="{51CDA95A-9F2A-440C-98F0-BBC20CE08085}">
      <text>
        <r>
          <rPr>
            <sz val="9"/>
            <color indexed="81"/>
            <rFont val="돋움"/>
            <family val="3"/>
            <charset val="129"/>
          </rPr>
          <t>추가</t>
        </r>
        <r>
          <rPr>
            <sz val="9"/>
            <color indexed="81"/>
            <rFont val="Tahoma"/>
            <family val="2"/>
          </rPr>
          <t xml:space="preserve"> </t>
        </r>
        <r>
          <rPr>
            <sz val="9"/>
            <color indexed="81"/>
            <rFont val="돋움"/>
            <family val="3"/>
            <charset val="129"/>
          </rPr>
          <t>입금</t>
        </r>
        <r>
          <rPr>
            <sz val="9"/>
            <color indexed="81"/>
            <rFont val="Tahoma"/>
            <family val="2"/>
          </rPr>
          <t xml:space="preserve"> </t>
        </r>
        <r>
          <rPr>
            <sz val="9"/>
            <color indexed="81"/>
            <rFont val="돋움"/>
            <family val="3"/>
            <charset val="129"/>
          </rPr>
          <t>시</t>
        </r>
        <r>
          <rPr>
            <sz val="9"/>
            <color indexed="81"/>
            <rFont val="Tahoma"/>
            <family val="2"/>
          </rPr>
          <t xml:space="preserve">, 3.25% </t>
        </r>
        <r>
          <rPr>
            <sz val="9"/>
            <color indexed="81"/>
            <rFont val="돋움"/>
            <family val="3"/>
            <charset val="129"/>
          </rPr>
          <t>우대</t>
        </r>
        <r>
          <rPr>
            <sz val="9"/>
            <color indexed="81"/>
            <rFont val="Tahoma"/>
            <family val="2"/>
          </rPr>
          <t xml:space="preserve"> </t>
        </r>
        <r>
          <rPr>
            <sz val="9"/>
            <color indexed="81"/>
            <rFont val="돋움"/>
            <family val="3"/>
            <charset val="129"/>
          </rPr>
          <t>승인키로</t>
        </r>
        <r>
          <rPr>
            <sz val="9"/>
            <color indexed="81"/>
            <rFont val="Tahoma"/>
            <family val="2"/>
          </rPr>
          <t xml:space="preserve"> </t>
        </r>
        <r>
          <rPr>
            <sz val="9"/>
            <color indexed="81"/>
            <rFont val="돋움"/>
            <family val="3"/>
            <charset val="129"/>
          </rPr>
          <t>함</t>
        </r>
        <r>
          <rPr>
            <sz val="9"/>
            <color indexed="81"/>
            <rFont val="Tahoma"/>
            <family val="2"/>
          </rPr>
          <t>. 
(</t>
        </r>
        <r>
          <rPr>
            <sz val="9"/>
            <color indexed="81"/>
            <rFont val="돋움"/>
            <family val="3"/>
            <charset val="129"/>
          </rPr>
          <t>장윤정</t>
        </r>
        <r>
          <rPr>
            <sz val="9"/>
            <color indexed="81"/>
            <rFont val="Tahoma"/>
            <family val="2"/>
          </rPr>
          <t xml:space="preserve"> </t>
        </r>
        <r>
          <rPr>
            <sz val="9"/>
            <color indexed="81"/>
            <rFont val="돋움"/>
            <family val="3"/>
            <charset val="129"/>
          </rPr>
          <t>과장</t>
        </r>
        <r>
          <rPr>
            <sz val="9"/>
            <color indexed="81"/>
            <rFont val="Tahoma"/>
            <family val="2"/>
          </rPr>
          <t xml:space="preserve"> </t>
        </r>
        <r>
          <rPr>
            <sz val="9"/>
            <color indexed="81"/>
            <rFont val="돋움"/>
            <family val="3"/>
            <charset val="129"/>
          </rPr>
          <t>통화필</t>
        </r>
        <r>
          <rPr>
            <sz val="9"/>
            <color indexed="81"/>
            <rFont val="Tahoma"/>
            <family val="2"/>
          </rPr>
          <t xml:space="preserve">) 
(5/14) 
</t>
        </r>
      </text>
    </comment>
    <comment ref="L1213" authorId="3" shapeId="0" xr:uid="{DE94D687-5A03-4DEB-9CFA-B939DEF64185}">
      <text>
        <r>
          <rPr>
            <b/>
            <sz val="9"/>
            <color indexed="81"/>
            <rFont val="돋움"/>
            <family val="3"/>
            <charset val="129"/>
          </rPr>
          <t>수신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8,485 </t>
        </r>
        <r>
          <rPr>
            <b/>
            <sz val="9"/>
            <color indexed="81"/>
            <rFont val="돋움"/>
            <family val="3"/>
            <charset val="129"/>
          </rPr>
          <t>백만원
여신</t>
        </r>
        <r>
          <rPr>
            <b/>
            <sz val="9"/>
            <color indexed="81"/>
            <rFont val="Tahoma"/>
            <family val="2"/>
          </rPr>
          <t xml:space="preserve"> 3</t>
        </r>
        <r>
          <rPr>
            <b/>
            <sz val="9"/>
            <color indexed="81"/>
            <rFont val="돋움"/>
            <family val="3"/>
            <charset val="129"/>
          </rPr>
          <t>개월</t>
        </r>
        <r>
          <rPr>
            <b/>
            <sz val="9"/>
            <color indexed="81"/>
            <rFont val="Tahoma"/>
            <family val="2"/>
          </rPr>
          <t xml:space="preserve"> </t>
        </r>
        <r>
          <rPr>
            <b/>
            <sz val="9"/>
            <color indexed="81"/>
            <rFont val="돋움"/>
            <family val="3"/>
            <charset val="129"/>
          </rPr>
          <t>평잔</t>
        </r>
        <r>
          <rPr>
            <b/>
            <sz val="9"/>
            <color indexed="81"/>
            <rFont val="Tahoma"/>
            <family val="2"/>
          </rPr>
          <t xml:space="preserve"> : 65,840 </t>
        </r>
        <r>
          <rPr>
            <b/>
            <sz val="9"/>
            <color indexed="81"/>
            <rFont val="돋움"/>
            <family val="3"/>
            <charset val="129"/>
          </rPr>
          <t>백만원
총여신금액</t>
        </r>
        <r>
          <rPr>
            <b/>
            <sz val="9"/>
            <color indexed="81"/>
            <rFont val="Tahoma"/>
            <family val="2"/>
          </rPr>
          <t xml:space="preserve"> : 83,292 </t>
        </r>
        <r>
          <rPr>
            <b/>
            <sz val="9"/>
            <color indexed="81"/>
            <rFont val="돋움"/>
            <family val="3"/>
            <charset val="129"/>
          </rPr>
          <t>백만원
종합수익금액</t>
        </r>
        <r>
          <rPr>
            <b/>
            <sz val="9"/>
            <color indexed="81"/>
            <rFont val="Tahoma"/>
            <family val="2"/>
          </rPr>
          <t xml:space="preserve"> : 252,217 </t>
        </r>
        <r>
          <rPr>
            <b/>
            <sz val="9"/>
            <color indexed="81"/>
            <rFont val="돋움"/>
            <family val="3"/>
            <charset val="129"/>
          </rPr>
          <t xml:space="preserve">천원
</t>
        </r>
        <r>
          <rPr>
            <b/>
            <sz val="9"/>
            <color indexed="81"/>
            <rFont val="Tahoma"/>
            <family val="2"/>
          </rPr>
          <t>2024</t>
        </r>
        <r>
          <rPr>
            <b/>
            <sz val="9"/>
            <color indexed="81"/>
            <rFont val="돋움"/>
            <family val="3"/>
            <charset val="129"/>
          </rPr>
          <t>년</t>
        </r>
        <r>
          <rPr>
            <b/>
            <sz val="9"/>
            <color indexed="81"/>
            <rFont val="Tahoma"/>
            <family val="2"/>
          </rPr>
          <t xml:space="preserve"> </t>
        </r>
        <r>
          <rPr>
            <b/>
            <sz val="9"/>
            <color indexed="81"/>
            <rFont val="돋움"/>
            <family val="3"/>
            <charset val="129"/>
          </rPr>
          <t>월평균</t>
        </r>
        <r>
          <rPr>
            <b/>
            <sz val="9"/>
            <color indexed="81"/>
            <rFont val="Tahoma"/>
            <family val="2"/>
          </rPr>
          <t xml:space="preserve"> </t>
        </r>
        <r>
          <rPr>
            <b/>
            <sz val="9"/>
            <color indexed="81"/>
            <rFont val="돋움"/>
            <family val="3"/>
            <charset val="129"/>
          </rPr>
          <t>타발송금</t>
        </r>
        <r>
          <rPr>
            <b/>
            <sz val="9"/>
            <color indexed="81"/>
            <rFont val="Tahoma"/>
            <family val="2"/>
          </rPr>
          <t xml:space="preserve"> </t>
        </r>
        <r>
          <rPr>
            <b/>
            <sz val="9"/>
            <color indexed="81"/>
            <rFont val="돋움"/>
            <family val="3"/>
            <charset val="129"/>
          </rPr>
          <t>실적액</t>
        </r>
        <r>
          <rPr>
            <b/>
            <sz val="9"/>
            <color indexed="81"/>
            <rFont val="Tahoma"/>
            <family val="2"/>
          </rPr>
          <t xml:space="preserve"> : USD $7,149 </t>
        </r>
        <r>
          <rPr>
            <b/>
            <sz val="9"/>
            <color indexed="81"/>
            <rFont val="돋움"/>
            <family val="3"/>
            <charset val="129"/>
          </rPr>
          <t xml:space="preserve">천미불
</t>
        </r>
      </text>
    </comment>
    <comment ref="F1224" authorId="2" shapeId="0" xr:uid="{791296A1-0E5F-4C15-BD81-27991B40C389}">
      <text>
        <r>
          <rPr>
            <sz val="9"/>
            <color indexed="81"/>
            <rFont val="돋움"/>
            <family val="3"/>
            <charset val="129"/>
          </rPr>
          <t>추가</t>
        </r>
        <r>
          <rPr>
            <sz val="9"/>
            <color indexed="81"/>
            <rFont val="Tahoma"/>
            <family val="2"/>
          </rPr>
          <t xml:space="preserve"> </t>
        </r>
        <r>
          <rPr>
            <sz val="9"/>
            <color indexed="81"/>
            <rFont val="돋움"/>
            <family val="3"/>
            <charset val="129"/>
          </rPr>
          <t>입금</t>
        </r>
        <r>
          <rPr>
            <sz val="9"/>
            <color indexed="81"/>
            <rFont val="Tahoma"/>
            <family val="2"/>
          </rPr>
          <t xml:space="preserve"> </t>
        </r>
        <r>
          <rPr>
            <sz val="9"/>
            <color indexed="81"/>
            <rFont val="돋움"/>
            <family val="3"/>
            <charset val="129"/>
          </rPr>
          <t>시</t>
        </r>
        <r>
          <rPr>
            <sz val="9"/>
            <color indexed="81"/>
            <rFont val="Tahoma"/>
            <family val="2"/>
          </rPr>
          <t xml:space="preserve">, 3.25% </t>
        </r>
        <r>
          <rPr>
            <sz val="9"/>
            <color indexed="81"/>
            <rFont val="돋움"/>
            <family val="3"/>
            <charset val="129"/>
          </rPr>
          <t>우대</t>
        </r>
        <r>
          <rPr>
            <sz val="9"/>
            <color indexed="81"/>
            <rFont val="Tahoma"/>
            <family val="2"/>
          </rPr>
          <t xml:space="preserve"> </t>
        </r>
        <r>
          <rPr>
            <sz val="9"/>
            <color indexed="81"/>
            <rFont val="돋움"/>
            <family val="3"/>
            <charset val="129"/>
          </rPr>
          <t>승인키로</t>
        </r>
        <r>
          <rPr>
            <sz val="9"/>
            <color indexed="81"/>
            <rFont val="Tahoma"/>
            <family val="2"/>
          </rPr>
          <t xml:space="preserve"> </t>
        </r>
        <r>
          <rPr>
            <sz val="9"/>
            <color indexed="81"/>
            <rFont val="돋움"/>
            <family val="3"/>
            <charset val="129"/>
          </rPr>
          <t>함</t>
        </r>
        <r>
          <rPr>
            <sz val="9"/>
            <color indexed="81"/>
            <rFont val="Tahoma"/>
            <family val="2"/>
          </rPr>
          <t>. 
(</t>
        </r>
        <r>
          <rPr>
            <sz val="9"/>
            <color indexed="81"/>
            <rFont val="돋움"/>
            <family val="3"/>
            <charset val="129"/>
          </rPr>
          <t>장윤정</t>
        </r>
        <r>
          <rPr>
            <sz val="9"/>
            <color indexed="81"/>
            <rFont val="Tahoma"/>
            <family val="2"/>
          </rPr>
          <t xml:space="preserve"> </t>
        </r>
        <r>
          <rPr>
            <sz val="9"/>
            <color indexed="81"/>
            <rFont val="돋움"/>
            <family val="3"/>
            <charset val="129"/>
          </rPr>
          <t>과장</t>
        </r>
        <r>
          <rPr>
            <sz val="9"/>
            <color indexed="81"/>
            <rFont val="Tahoma"/>
            <family val="2"/>
          </rPr>
          <t xml:space="preserve"> </t>
        </r>
        <r>
          <rPr>
            <sz val="9"/>
            <color indexed="81"/>
            <rFont val="돋움"/>
            <family val="3"/>
            <charset val="129"/>
          </rPr>
          <t>통화필</t>
        </r>
        <r>
          <rPr>
            <sz val="9"/>
            <color indexed="81"/>
            <rFont val="Tahoma"/>
            <family val="2"/>
          </rPr>
          <t xml:space="preserve">) 
(5/14)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MasterVD</author>
  </authors>
  <commentList>
    <comment ref="E397" authorId="0" shapeId="0" xr:uid="{00000000-0006-0000-0500-000001000000}">
      <text>
        <r>
          <rPr>
            <sz val="9"/>
            <color indexed="81"/>
            <rFont val="돋움"/>
            <family val="3"/>
            <charset val="129"/>
          </rPr>
          <t>일반자금대출</t>
        </r>
        <r>
          <rPr>
            <sz val="9"/>
            <color indexed="81"/>
            <rFont val="Tahoma"/>
            <family val="2"/>
          </rPr>
          <t xml:space="preserve"> 
35,000</t>
        </r>
        <r>
          <rPr>
            <sz val="9"/>
            <color indexed="81"/>
            <rFont val="돋움"/>
            <family val="3"/>
            <charset val="129"/>
          </rPr>
          <t>백만</t>
        </r>
        <r>
          <rPr>
            <sz val="9"/>
            <color indexed="81"/>
            <rFont val="Tahoma"/>
            <family val="2"/>
          </rPr>
          <t xml:space="preserve"> 
</t>
        </r>
        <r>
          <rPr>
            <sz val="9"/>
            <color indexed="81"/>
            <rFont val="돋움"/>
            <family val="3"/>
            <charset val="129"/>
          </rPr>
          <t>국내펌이체</t>
        </r>
        <r>
          <rPr>
            <sz val="9"/>
            <color indexed="81"/>
            <rFont val="Tahoma"/>
            <family val="2"/>
          </rPr>
          <t xml:space="preserve"> </t>
        </r>
        <r>
          <rPr>
            <sz val="9"/>
            <color indexed="81"/>
            <rFont val="돋움"/>
            <family val="3"/>
            <charset val="129"/>
          </rPr>
          <t>거래</t>
        </r>
        <r>
          <rPr>
            <sz val="9"/>
            <color indexed="81"/>
            <rFont val="Tahoma"/>
            <family val="2"/>
          </rPr>
          <t xml:space="preserve"> 
</t>
        </r>
        <r>
          <rPr>
            <sz val="9"/>
            <color indexed="81"/>
            <rFont val="돋움"/>
            <family val="3"/>
            <charset val="129"/>
          </rPr>
          <t>외화</t>
        </r>
        <r>
          <rPr>
            <sz val="9"/>
            <color indexed="81"/>
            <rFont val="Tahoma"/>
            <family val="2"/>
          </rPr>
          <t xml:space="preserve">mmda </t>
        </r>
        <r>
          <rPr>
            <sz val="9"/>
            <color indexed="81"/>
            <rFont val="돋움"/>
            <family val="3"/>
            <charset val="129"/>
          </rPr>
          <t>거래중</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WIN7</author>
  </authors>
  <commentList>
    <comment ref="P6" authorId="0" shapeId="0" xr:uid="{00000000-0006-0000-0600-000001000000}">
      <text>
        <r>
          <rPr>
            <b/>
            <sz val="12"/>
            <color indexed="81"/>
            <rFont val="Tahoma"/>
            <family val="2"/>
          </rPr>
          <t xml:space="preserve">
</t>
        </r>
        <r>
          <rPr>
            <b/>
            <sz val="12"/>
            <color indexed="12"/>
            <rFont val="맑은 고딕"/>
            <family val="3"/>
            <charset val="129"/>
          </rPr>
          <t xml:space="preserve">1. American Term (XXX/USD) </t>
        </r>
        <r>
          <rPr>
            <b/>
            <sz val="12"/>
            <color indexed="81"/>
            <rFont val="맑은 고딕"/>
            <family val="3"/>
            <charset val="129"/>
          </rPr>
          <t xml:space="preserve">
    : 미국입장에서 외국통화 1단위의 가치를 미달러화로 표시하는 자국통화 표시방법
      ☞ 1 EUR = 1.2304 USD , 1 GBP = 1.38508 USD 등
</t>
        </r>
        <r>
          <rPr>
            <b/>
            <sz val="12"/>
            <color indexed="10"/>
            <rFont val="맑은 고딕"/>
            <family val="3"/>
            <charset val="129"/>
          </rPr>
          <t>2. European Term (USD/XXX)</t>
        </r>
        <r>
          <rPr>
            <b/>
            <sz val="12"/>
            <color indexed="81"/>
            <rFont val="맑은 고딕"/>
            <family val="3"/>
            <charset val="129"/>
          </rPr>
          <t xml:space="preserve">
    : 미국 이외의 여타국 입장에서 미달러 1단위의 가치를 외국통화로 표시하는 외국통화표시방법
      ☞ 1 USD = 1,065.24 KRW , 1 USD = 7.8381 HKD 등 </t>
        </r>
        <r>
          <rPr>
            <b/>
            <sz val="12"/>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WIN7</author>
    <author>MasterVD</author>
  </authors>
  <commentList>
    <comment ref="J2" authorId="0" shapeId="0" xr:uid="{00000000-0006-0000-0B00-000001000000}">
      <text>
        <r>
          <rPr>
            <b/>
            <sz val="10"/>
            <color indexed="81"/>
            <rFont val="맑은 고딕"/>
            <family val="3"/>
            <charset val="129"/>
          </rPr>
          <t>자동계산</t>
        </r>
      </text>
    </comment>
    <comment ref="O878" authorId="1" shapeId="0" xr:uid="{00000000-0006-0000-0B00-000002000000}">
      <text>
        <r>
          <rPr>
            <sz val="9"/>
            <color indexed="81"/>
            <rFont val="Tahoma"/>
            <family val="2"/>
          </rPr>
          <t>6</t>
        </r>
        <r>
          <rPr>
            <sz val="9"/>
            <color indexed="81"/>
            <rFont val="돋움"/>
            <family val="3"/>
            <charset val="129"/>
          </rPr>
          <t>개월</t>
        </r>
        <r>
          <rPr>
            <sz val="9"/>
            <color indexed="81"/>
            <rFont val="Tahoma"/>
            <family val="2"/>
          </rPr>
          <t>sofr +1.68(</t>
        </r>
        <r>
          <rPr>
            <sz val="9"/>
            <color indexed="81"/>
            <rFont val="돋움"/>
            <family val="3"/>
            <charset val="129"/>
          </rPr>
          <t>올인가산금리</t>
        </r>
        <r>
          <rPr>
            <sz val="9"/>
            <color indexed="81"/>
            <rFont val="Tahoma"/>
            <family val="2"/>
          </rPr>
          <t xml:space="preserve">)
</t>
        </r>
      </text>
    </comment>
    <comment ref="B884" authorId="1" shapeId="0" xr:uid="{00000000-0006-0000-0B00-000003000000}">
      <text>
        <r>
          <rPr>
            <sz val="9"/>
            <color indexed="81"/>
            <rFont val="돋움"/>
            <family val="3"/>
            <charset val="129"/>
          </rPr>
          <t>본부신청일</t>
        </r>
        <r>
          <rPr>
            <sz val="9"/>
            <color indexed="81"/>
            <rFont val="Tahoma"/>
            <family val="2"/>
          </rPr>
          <t xml:space="preserve"> 7/16
</t>
        </r>
      </text>
    </comment>
    <comment ref="O885" authorId="1" shapeId="0" xr:uid="{00000000-0006-0000-0B00-000004000000}">
      <text>
        <r>
          <rPr>
            <sz val="9"/>
            <color indexed="81"/>
            <rFont val="Tahoma"/>
            <family val="2"/>
          </rPr>
          <t>1</t>
        </r>
        <r>
          <rPr>
            <sz val="9"/>
            <color indexed="81"/>
            <rFont val="돋움"/>
            <family val="3"/>
            <charset val="129"/>
          </rPr>
          <t>개월</t>
        </r>
        <r>
          <rPr>
            <sz val="9"/>
            <color indexed="81"/>
            <rFont val="Tahoma"/>
            <family val="2"/>
          </rPr>
          <t xml:space="preserve"> </t>
        </r>
        <r>
          <rPr>
            <sz val="9"/>
            <color indexed="81"/>
            <rFont val="돋움"/>
            <family val="3"/>
            <charset val="129"/>
          </rPr>
          <t>변동</t>
        </r>
        <r>
          <rPr>
            <sz val="9"/>
            <color indexed="81"/>
            <rFont val="Tahoma"/>
            <family val="2"/>
          </rPr>
          <t xml:space="preserve"> </t>
        </r>
        <r>
          <rPr>
            <sz val="9"/>
            <color indexed="81"/>
            <rFont val="돋움"/>
            <family val="3"/>
            <charset val="129"/>
          </rPr>
          <t>금리</t>
        </r>
        <r>
          <rPr>
            <sz val="9"/>
            <color indexed="81"/>
            <rFont val="Tahoma"/>
            <family val="2"/>
          </rPr>
          <t xml:space="preserve"> 
</t>
        </r>
        <r>
          <rPr>
            <sz val="9"/>
            <color indexed="81"/>
            <rFont val="돋움"/>
            <family val="3"/>
            <charset val="129"/>
          </rPr>
          <t>퇴직연금</t>
        </r>
        <r>
          <rPr>
            <sz val="9"/>
            <color indexed="81"/>
            <rFont val="Tahoma"/>
            <family val="2"/>
          </rPr>
          <t xml:space="preserve"> </t>
        </r>
        <r>
          <rPr>
            <sz val="9"/>
            <color indexed="81"/>
            <rFont val="돋움"/>
            <family val="3"/>
            <charset val="129"/>
          </rPr>
          <t>요구불예금</t>
        </r>
        <r>
          <rPr>
            <sz val="9"/>
            <color indexed="81"/>
            <rFont val="Tahoma"/>
            <family val="2"/>
          </rPr>
          <t xml:space="preserve"> 
</t>
        </r>
        <r>
          <rPr>
            <sz val="9"/>
            <color indexed="81"/>
            <rFont val="돋움"/>
            <family val="3"/>
            <charset val="129"/>
          </rPr>
          <t>유치업체</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WIN7</author>
    <author>최은혜(2110564)</author>
  </authors>
  <commentList>
    <comment ref="I7" authorId="0" shapeId="0" xr:uid="{00000000-0006-0000-1000-000001000000}">
      <text>
        <r>
          <rPr>
            <b/>
            <sz val="10"/>
            <color indexed="81"/>
            <rFont val="돋움"/>
            <family val="3"/>
            <charset val="129"/>
          </rPr>
          <t>인포맥스</t>
        </r>
        <r>
          <rPr>
            <b/>
            <sz val="10"/>
            <color indexed="81"/>
            <rFont val="Tahoma"/>
            <family val="2"/>
          </rPr>
          <t xml:space="preserve"> : 2231</t>
        </r>
        <r>
          <rPr>
            <b/>
            <sz val="10"/>
            <color indexed="81"/>
            <rFont val="돋움"/>
            <family val="3"/>
            <charset val="129"/>
          </rPr>
          <t>화면</t>
        </r>
      </text>
    </comment>
    <comment ref="AC83" authorId="0" shapeId="0" xr:uid="{00000000-0006-0000-1000-000002000000}">
      <text>
        <r>
          <rPr>
            <b/>
            <sz val="9"/>
            <color indexed="81"/>
            <rFont val="돋움"/>
            <family val="3"/>
            <charset val="129"/>
          </rPr>
          <t>타기관 1.5%이상 제시</t>
        </r>
      </text>
    </comment>
    <comment ref="L203" authorId="0" shapeId="0" xr:uid="{00000000-0006-0000-1000-000003000000}">
      <text>
        <r>
          <rPr>
            <b/>
            <sz val="9"/>
            <color indexed="81"/>
            <rFont val="Tahoma"/>
            <family val="2"/>
          </rPr>
          <t>WIN7:</t>
        </r>
        <r>
          <rPr>
            <sz val="9"/>
            <color indexed="81"/>
            <rFont val="Tahoma"/>
            <family val="2"/>
          </rPr>
          <t xml:space="preserve">
1M USD</t>
        </r>
      </text>
    </comment>
    <comment ref="L208" authorId="0" shapeId="0" xr:uid="{00000000-0006-0000-1000-000004000000}">
      <text>
        <r>
          <rPr>
            <b/>
            <sz val="9"/>
            <color indexed="81"/>
            <rFont val="Tahoma"/>
            <family val="2"/>
          </rPr>
          <t>WIN7:</t>
        </r>
        <r>
          <rPr>
            <sz val="9"/>
            <color indexed="81"/>
            <rFont val="Tahoma"/>
            <family val="2"/>
          </rPr>
          <t xml:space="preserve">
1M USD</t>
        </r>
      </text>
    </comment>
    <comment ref="J213" authorId="0" shapeId="0" xr:uid="{00000000-0006-0000-1000-000005000000}">
      <text>
        <r>
          <rPr>
            <b/>
            <sz val="9"/>
            <color indexed="81"/>
            <rFont val="Tahoma"/>
            <family val="2"/>
          </rPr>
          <t xml:space="preserve">SC
</t>
        </r>
      </text>
    </comment>
    <comment ref="J231" authorId="0" shapeId="0" xr:uid="{00000000-0006-0000-1000-000006000000}">
      <text>
        <r>
          <rPr>
            <b/>
            <sz val="9"/>
            <color indexed="81"/>
            <rFont val="Tahoma"/>
            <family val="2"/>
          </rPr>
          <t xml:space="preserve">SC
</t>
        </r>
      </text>
    </comment>
    <comment ref="J233" authorId="0" shapeId="0" xr:uid="{00000000-0006-0000-1000-000007000000}">
      <text>
        <r>
          <rPr>
            <b/>
            <sz val="9"/>
            <color indexed="81"/>
            <rFont val="Tahoma"/>
            <family val="2"/>
          </rPr>
          <t xml:space="preserve">SC
</t>
        </r>
      </text>
    </comment>
    <comment ref="N239" authorId="0" shapeId="0" xr:uid="{00000000-0006-0000-1000-000008000000}">
      <text>
        <r>
          <rPr>
            <b/>
            <sz val="9"/>
            <color indexed="81"/>
            <rFont val="Tahoma"/>
            <family val="2"/>
          </rPr>
          <t>Shizuoka tky jom 2.05
Resona tky jom 2.02
SMBC tky jom 1.89</t>
        </r>
      </text>
    </comment>
    <comment ref="P239" authorId="0" shapeId="0" xr:uid="{00000000-0006-0000-1000-000009000000}">
      <text>
        <r>
          <rPr>
            <b/>
            <sz val="9"/>
            <color indexed="81"/>
            <rFont val="Tahoma"/>
            <family val="2"/>
          </rPr>
          <t>EUR/USD 16M 4/17 ~ 5/24
+32.461</t>
        </r>
      </text>
    </comment>
    <comment ref="N242" authorId="0" shapeId="0" xr:uid="{00000000-0006-0000-1000-00000A000000}">
      <text>
        <r>
          <rPr>
            <b/>
            <sz val="9"/>
            <color indexed="81"/>
            <rFont val="Tahoma"/>
            <family val="2"/>
          </rPr>
          <t>Shizuoka tky jom 2.05
Resona tky jom 2.02
SMBC tky jom 1.89</t>
        </r>
      </text>
    </comment>
    <comment ref="P242" authorId="0" shapeId="0" xr:uid="{00000000-0006-0000-1000-00000B000000}">
      <text>
        <r>
          <rPr>
            <b/>
            <sz val="9"/>
            <color indexed="81"/>
            <rFont val="Tahoma"/>
            <family val="2"/>
          </rPr>
          <t>EUR/USD 16M 4/17 ~ 5/24
+32.461</t>
        </r>
      </text>
    </comment>
    <comment ref="N243" authorId="0" shapeId="0" xr:uid="{00000000-0006-0000-1000-00000C000000}">
      <text>
        <r>
          <rPr>
            <b/>
            <sz val="9"/>
            <color indexed="81"/>
            <rFont val="Tahoma"/>
            <family val="2"/>
          </rPr>
          <t xml:space="preserve">BOC </t>
        </r>
        <r>
          <rPr>
            <b/>
            <sz val="9"/>
            <color indexed="81"/>
            <rFont val="돋움"/>
            <family val="3"/>
            <charset val="129"/>
          </rPr>
          <t>런던</t>
        </r>
        <r>
          <rPr>
            <b/>
            <sz val="9"/>
            <color indexed="81"/>
            <rFont val="Tahoma"/>
            <family val="2"/>
          </rPr>
          <t xml:space="preserve"> 1.90
</t>
        </r>
        <r>
          <rPr>
            <b/>
            <sz val="9"/>
            <color indexed="81"/>
            <rFont val="돋움"/>
            <family val="3"/>
            <charset val="129"/>
          </rPr>
          <t>미즈호</t>
        </r>
        <r>
          <rPr>
            <b/>
            <sz val="9"/>
            <color indexed="81"/>
            <rFont val="Tahoma"/>
            <family val="2"/>
          </rPr>
          <t xml:space="preserve"> HK 2.00
Shizuoka tky 2.00</t>
        </r>
      </text>
    </comment>
    <comment ref="P243" authorId="0" shapeId="0" xr:uid="{00000000-0006-0000-1000-00000D000000}">
      <text>
        <r>
          <rPr>
            <b/>
            <sz val="9"/>
            <color indexed="81"/>
            <rFont val="Tahoma"/>
            <family val="2"/>
          </rPr>
          <t>EUR/USD  4/18 ~ 5/18
+25.038</t>
        </r>
      </text>
    </comment>
    <comment ref="N244" authorId="0" shapeId="0" xr:uid="{00000000-0006-0000-1000-00000E000000}">
      <text>
        <r>
          <rPr>
            <b/>
            <sz val="9"/>
            <color indexed="81"/>
            <rFont val="Tahoma"/>
            <family val="2"/>
          </rPr>
          <t>Shizuoka tky jom 2.05
Resona tky jom 2.02
SMBC tky jom 1.89</t>
        </r>
      </text>
    </comment>
    <comment ref="P244" authorId="0" shapeId="0" xr:uid="{00000000-0006-0000-1000-00000F000000}">
      <text>
        <r>
          <rPr>
            <b/>
            <sz val="9"/>
            <color indexed="81"/>
            <rFont val="Tahoma"/>
            <family val="2"/>
          </rPr>
          <t>EUR/USD 16M 4/17 ~ 5/24
+32.461</t>
        </r>
      </text>
    </comment>
    <comment ref="P247" authorId="0" shapeId="0" xr:uid="{00000000-0006-0000-1000-000010000000}">
      <text>
        <r>
          <rPr>
            <b/>
            <sz val="9"/>
            <color indexed="81"/>
            <rFont val="Tahoma"/>
            <family val="2"/>
          </rPr>
          <t>EUR/USD 16M 4/17 ~ 5/24
+32.461</t>
        </r>
      </text>
    </comment>
    <comment ref="N248" authorId="0" shapeId="0" xr:uid="{00000000-0006-0000-1000-000011000000}">
      <text>
        <r>
          <rPr>
            <b/>
            <sz val="9"/>
            <color indexed="81"/>
            <rFont val="돋움"/>
            <family val="3"/>
            <charset val="129"/>
          </rPr>
          <t>미즈호</t>
        </r>
        <r>
          <rPr>
            <b/>
            <sz val="9"/>
            <color indexed="81"/>
            <rFont val="Tahoma"/>
            <family val="2"/>
          </rPr>
          <t xml:space="preserve"> </t>
        </r>
        <r>
          <rPr>
            <b/>
            <sz val="9"/>
            <color indexed="81"/>
            <rFont val="돋움"/>
            <family val="3"/>
            <charset val="129"/>
          </rPr>
          <t>서울</t>
        </r>
        <r>
          <rPr>
            <b/>
            <sz val="9"/>
            <color indexed="81"/>
            <rFont val="Tahoma"/>
            <family val="2"/>
          </rPr>
          <t xml:space="preserve"> 2</t>
        </r>
        <r>
          <rPr>
            <b/>
            <sz val="9"/>
            <color indexed="81"/>
            <rFont val="돋움"/>
            <family val="3"/>
            <charset val="129"/>
          </rPr>
          <t>주</t>
        </r>
      </text>
    </comment>
    <comment ref="N249" authorId="0" shapeId="0" xr:uid="{00000000-0006-0000-1000-000012000000}">
      <text>
        <r>
          <rPr>
            <b/>
            <sz val="9"/>
            <color indexed="81"/>
            <rFont val="돋움"/>
            <family val="3"/>
            <charset val="129"/>
          </rPr>
          <t>중국계</t>
        </r>
        <r>
          <rPr>
            <b/>
            <sz val="9"/>
            <color indexed="81"/>
            <rFont val="Tahoma"/>
            <family val="2"/>
          </rPr>
          <t xml:space="preserve"> </t>
        </r>
        <r>
          <rPr>
            <b/>
            <sz val="9"/>
            <color indexed="81"/>
            <rFont val="돋움"/>
            <family val="3"/>
            <charset val="129"/>
          </rPr>
          <t>해외지점</t>
        </r>
        <r>
          <rPr>
            <b/>
            <sz val="9"/>
            <color indexed="81"/>
            <rFont val="Tahoma"/>
            <family val="2"/>
          </rPr>
          <t xml:space="preserve"> </t>
        </r>
        <r>
          <rPr>
            <b/>
            <sz val="9"/>
            <color indexed="81"/>
            <rFont val="돋움"/>
            <family val="3"/>
            <charset val="129"/>
          </rPr>
          <t xml:space="preserve">평균
</t>
        </r>
        <r>
          <rPr>
            <b/>
            <sz val="9"/>
            <color indexed="81"/>
            <rFont val="Tahoma"/>
            <family val="2"/>
          </rPr>
          <t>2.50 ~ 2.70</t>
        </r>
      </text>
    </comment>
    <comment ref="AC254" authorId="1" shapeId="0" xr:uid="{00000000-0006-0000-1000-000013000000}">
      <text>
        <r>
          <rPr>
            <b/>
            <sz val="9"/>
            <color indexed="81"/>
            <rFont val="Tahoma"/>
            <family val="2"/>
          </rPr>
          <t>1.8, 1.85, 2.2 (1,3,6)</t>
        </r>
      </text>
    </comment>
    <comment ref="AC255" authorId="1" shapeId="0" xr:uid="{00000000-0006-0000-1000-000014000000}">
      <text>
        <r>
          <rPr>
            <b/>
            <sz val="9"/>
            <color indexed="81"/>
            <rFont val="Tahoma"/>
            <family val="2"/>
          </rPr>
          <t>1.6, 1.7~1.8, 2.1~2.15, 2.25~2.3</t>
        </r>
      </text>
    </comment>
    <comment ref="N257" authorId="0" shapeId="0" xr:uid="{00000000-0006-0000-1000-000015000000}">
      <text>
        <r>
          <rPr>
            <b/>
            <sz val="9"/>
            <color indexed="81"/>
            <rFont val="Tahoma"/>
            <family val="2"/>
          </rPr>
          <t xml:space="preserve">BOC </t>
        </r>
        <r>
          <rPr>
            <b/>
            <sz val="9"/>
            <color indexed="81"/>
            <rFont val="돋움"/>
            <family val="3"/>
            <charset val="129"/>
          </rPr>
          <t>런던</t>
        </r>
        <r>
          <rPr>
            <b/>
            <sz val="9"/>
            <color indexed="81"/>
            <rFont val="Tahoma"/>
            <family val="2"/>
          </rPr>
          <t xml:space="preserve"> 1.90
</t>
        </r>
        <r>
          <rPr>
            <b/>
            <sz val="9"/>
            <color indexed="81"/>
            <rFont val="돋움"/>
            <family val="3"/>
            <charset val="129"/>
          </rPr>
          <t>미즈호</t>
        </r>
        <r>
          <rPr>
            <b/>
            <sz val="9"/>
            <color indexed="81"/>
            <rFont val="Tahoma"/>
            <family val="2"/>
          </rPr>
          <t xml:space="preserve"> HK 2.00
Shizuoka tky 2.00</t>
        </r>
      </text>
    </comment>
    <comment ref="P257" authorId="0" shapeId="0" xr:uid="{00000000-0006-0000-1000-000016000000}">
      <text>
        <r>
          <rPr>
            <b/>
            <sz val="9"/>
            <color indexed="81"/>
            <rFont val="Tahoma"/>
            <family val="2"/>
          </rPr>
          <t>EUR/USD  4/18 ~ 5/18
+25.038</t>
        </r>
      </text>
    </comment>
    <comment ref="P259" authorId="0" shapeId="0" xr:uid="{00000000-0006-0000-1000-000017000000}">
      <text>
        <r>
          <rPr>
            <b/>
            <sz val="9"/>
            <color indexed="81"/>
            <rFont val="Tahoma"/>
            <family val="2"/>
          </rPr>
          <t>EUR/USD  5/24 ~ 6/27
+ 27.314</t>
        </r>
      </text>
    </comment>
    <comment ref="P260" authorId="0" shapeId="0" xr:uid="{00000000-0006-0000-1000-000018000000}">
      <text>
        <r>
          <rPr>
            <b/>
            <sz val="9"/>
            <color indexed="81"/>
            <rFont val="Tahoma"/>
            <family val="2"/>
          </rPr>
          <t>EUR/USD  5/24 ~ 6/27
+ 27.314</t>
        </r>
      </text>
    </comment>
    <comment ref="P261" authorId="0" shapeId="0" xr:uid="{00000000-0006-0000-1000-000019000000}">
      <text>
        <r>
          <rPr>
            <b/>
            <sz val="9"/>
            <color indexed="81"/>
            <rFont val="Tahoma"/>
            <family val="2"/>
          </rPr>
          <t>EUR/USD  5/25 ~ 1</t>
        </r>
        <r>
          <rPr>
            <b/>
            <sz val="9"/>
            <color indexed="81"/>
            <rFont val="돋움"/>
            <family val="3"/>
            <charset val="129"/>
          </rPr>
          <t>년</t>
        </r>
        <r>
          <rPr>
            <b/>
            <sz val="9"/>
            <color indexed="81"/>
            <rFont val="Tahoma"/>
            <family val="2"/>
          </rPr>
          <t xml:space="preserve">
+ 365.47
3</t>
        </r>
        <r>
          <rPr>
            <b/>
            <sz val="9"/>
            <color indexed="81"/>
            <rFont val="돋움"/>
            <family val="3"/>
            <charset val="129"/>
          </rPr>
          <t>개월</t>
        </r>
        <r>
          <rPr>
            <b/>
            <sz val="9"/>
            <color indexed="81"/>
            <rFont val="Tahoma"/>
            <family val="2"/>
          </rPr>
          <t xml:space="preserve"> : 2.6243%
6</t>
        </r>
        <r>
          <rPr>
            <b/>
            <sz val="9"/>
            <color indexed="81"/>
            <rFont val="돋움"/>
            <family val="3"/>
            <charset val="129"/>
          </rPr>
          <t>개월</t>
        </r>
        <r>
          <rPr>
            <b/>
            <sz val="9"/>
            <color indexed="81"/>
            <rFont val="Tahoma"/>
            <family val="2"/>
          </rPr>
          <t xml:space="preserve"> : 2.7018%
</t>
        </r>
      </text>
    </comment>
    <comment ref="AM261" authorId="0" shapeId="0" xr:uid="{00000000-0006-0000-1000-00001A000000}">
      <text>
        <r>
          <rPr>
            <b/>
            <sz val="9"/>
            <color indexed="81"/>
            <rFont val="돋움"/>
            <family val="3"/>
            <charset val="129"/>
          </rPr>
          <t>신한홍콩</t>
        </r>
        <r>
          <rPr>
            <b/>
            <sz val="9"/>
            <color indexed="81"/>
            <rFont val="Tahoma"/>
            <family val="2"/>
          </rPr>
          <t xml:space="preserve"> 10</t>
        </r>
        <r>
          <rPr>
            <b/>
            <sz val="9"/>
            <color indexed="81"/>
            <rFont val="돋움"/>
            <family val="3"/>
            <charset val="129"/>
          </rPr>
          <t>개월</t>
        </r>
        <r>
          <rPr>
            <b/>
            <sz val="9"/>
            <color indexed="81"/>
            <rFont val="Tahoma"/>
            <family val="2"/>
          </rPr>
          <t>(18.05.30 ~ 19.03.29)
@ 2.80%</t>
        </r>
        <r>
          <rPr>
            <b/>
            <sz val="9"/>
            <color indexed="81"/>
            <rFont val="돋움"/>
            <family val="3"/>
            <charset val="129"/>
          </rPr>
          <t xml:space="preserve">
</t>
        </r>
      </text>
    </comment>
    <comment ref="AM262" authorId="0" shapeId="0" xr:uid="{00000000-0006-0000-1000-00001B000000}">
      <text>
        <r>
          <rPr>
            <b/>
            <sz val="9"/>
            <color indexed="81"/>
            <rFont val="돋움"/>
            <family val="3"/>
            <charset val="129"/>
          </rPr>
          <t>신한홍콩</t>
        </r>
        <r>
          <rPr>
            <b/>
            <sz val="9"/>
            <color indexed="81"/>
            <rFont val="Tahoma"/>
            <family val="2"/>
          </rPr>
          <t xml:space="preserve"> 10</t>
        </r>
        <r>
          <rPr>
            <b/>
            <sz val="9"/>
            <color indexed="81"/>
            <rFont val="돋움"/>
            <family val="3"/>
            <charset val="129"/>
          </rPr>
          <t>개월</t>
        </r>
        <r>
          <rPr>
            <b/>
            <sz val="9"/>
            <color indexed="81"/>
            <rFont val="Tahoma"/>
            <family val="2"/>
          </rPr>
          <t>(18.05.30 ~ 19.03.29)
@ 2.80%</t>
        </r>
        <r>
          <rPr>
            <b/>
            <sz val="9"/>
            <color indexed="81"/>
            <rFont val="돋움"/>
            <family val="3"/>
            <charset val="129"/>
          </rPr>
          <t xml:space="preserve">
</t>
        </r>
      </text>
    </comment>
    <comment ref="AM263" authorId="0" shapeId="0" xr:uid="{00000000-0006-0000-1000-00001C000000}">
      <text>
        <r>
          <rPr>
            <b/>
            <sz val="9"/>
            <color indexed="81"/>
            <rFont val="돋움"/>
            <family val="3"/>
            <charset val="129"/>
          </rPr>
          <t>신한홍콩</t>
        </r>
        <r>
          <rPr>
            <b/>
            <sz val="9"/>
            <color indexed="81"/>
            <rFont val="Tahoma"/>
            <family val="2"/>
          </rPr>
          <t xml:space="preserve"> 10</t>
        </r>
        <r>
          <rPr>
            <b/>
            <sz val="9"/>
            <color indexed="81"/>
            <rFont val="돋움"/>
            <family val="3"/>
            <charset val="129"/>
          </rPr>
          <t>개월</t>
        </r>
        <r>
          <rPr>
            <b/>
            <sz val="9"/>
            <color indexed="81"/>
            <rFont val="Tahoma"/>
            <family val="2"/>
          </rPr>
          <t>(18.05.30 ~ 19.03.29)
@ 2.80%</t>
        </r>
        <r>
          <rPr>
            <b/>
            <sz val="9"/>
            <color indexed="81"/>
            <rFont val="돋움"/>
            <family val="3"/>
            <charset val="129"/>
          </rPr>
          <t xml:space="preserve">
</t>
        </r>
      </text>
    </comment>
    <comment ref="P264" authorId="0" shapeId="0" xr:uid="{00000000-0006-0000-1000-00001D000000}">
      <text>
        <r>
          <rPr>
            <b/>
            <sz val="9"/>
            <color indexed="81"/>
            <rFont val="Tahoma"/>
            <family val="2"/>
          </rPr>
          <t>EUR/USD  5/30 ~ 8/30
+ 83.41</t>
        </r>
      </text>
    </comment>
    <comment ref="P266" authorId="0" shapeId="0" xr:uid="{00000000-0006-0000-1000-00001E000000}">
      <text>
        <r>
          <rPr>
            <b/>
            <sz val="9"/>
            <color indexed="81"/>
            <rFont val="Tahoma"/>
            <family val="2"/>
          </rPr>
          <t>EUR/USD  6/04 ~ 9/04
+ 80.732</t>
        </r>
      </text>
    </comment>
    <comment ref="N272" authorId="0" shapeId="0" xr:uid="{00000000-0006-0000-1000-00001F000000}">
      <text>
        <r>
          <rPr>
            <b/>
            <sz val="9"/>
            <color indexed="81"/>
            <rFont val="돋움"/>
            <family val="3"/>
            <charset val="129"/>
          </rPr>
          <t>미즈호</t>
        </r>
        <r>
          <rPr>
            <b/>
            <sz val="9"/>
            <color indexed="81"/>
            <rFont val="Tahoma"/>
            <family val="2"/>
          </rPr>
          <t xml:space="preserve"> HK
</t>
        </r>
      </text>
    </comment>
    <comment ref="P272" authorId="0" shapeId="0" xr:uid="{00000000-0006-0000-1000-000020000000}">
      <text>
        <r>
          <rPr>
            <b/>
            <sz val="9"/>
            <color indexed="81"/>
            <rFont val="Tahoma"/>
            <family val="2"/>
          </rPr>
          <t>EUR/USD  1m +28.885</t>
        </r>
      </text>
    </comment>
    <comment ref="P273" authorId="0" shapeId="0" xr:uid="{00000000-0006-0000-1000-000021000000}">
      <text>
        <r>
          <rPr>
            <b/>
            <sz val="9"/>
            <color indexed="81"/>
            <rFont val="Tahoma"/>
            <family val="2"/>
          </rPr>
          <t>EUR/USD  5/24 ~ 6/27
+ 27.314</t>
        </r>
      </text>
    </comment>
  </commentList>
</comments>
</file>

<file path=xl/sharedStrings.xml><?xml version="1.0" encoding="utf-8"?>
<sst xmlns="http://schemas.openxmlformats.org/spreadsheetml/2006/main" count="22110" uniqueCount="5253">
  <si>
    <t>LIBOR</t>
    <phoneticPr fontId="2" type="noConversion"/>
  </si>
  <si>
    <t>영업점</t>
    <phoneticPr fontId="2" type="noConversion"/>
  </si>
  <si>
    <t>포항공단점</t>
    <phoneticPr fontId="2" type="noConversion"/>
  </si>
  <si>
    <t>계장 배인영</t>
    <phoneticPr fontId="2" type="noConversion"/>
  </si>
  <si>
    <t>강남영업부</t>
    <phoneticPr fontId="2" type="noConversion"/>
  </si>
  <si>
    <t>과장 이진아</t>
    <phoneticPr fontId="2" type="noConversion"/>
  </si>
  <si>
    <t>고객</t>
    <phoneticPr fontId="2" type="noConversion"/>
  </si>
  <si>
    <t>개인</t>
    <phoneticPr fontId="2" type="noConversion"/>
  </si>
  <si>
    <t>한전</t>
    <phoneticPr fontId="2" type="noConversion"/>
  </si>
  <si>
    <t>울산영업부</t>
    <phoneticPr fontId="2" type="noConversion"/>
  </si>
  <si>
    <t>차장 김정인</t>
    <phoneticPr fontId="2" type="noConversion"/>
  </si>
  <si>
    <t>석유공사</t>
    <phoneticPr fontId="2" type="noConversion"/>
  </si>
  <si>
    <t>여의도지점</t>
    <phoneticPr fontId="2" type="noConversion"/>
  </si>
  <si>
    <t>계장 조수현</t>
    <phoneticPr fontId="2" type="noConversion"/>
  </si>
  <si>
    <t>키움자산운용</t>
    <phoneticPr fontId="2" type="noConversion"/>
  </si>
  <si>
    <t>차장 김정인</t>
    <phoneticPr fontId="2" type="noConversion"/>
  </si>
  <si>
    <t>석유공사</t>
    <phoneticPr fontId="2" type="noConversion"/>
  </si>
  <si>
    <t>.</t>
    <phoneticPr fontId="2" type="noConversion"/>
  </si>
  <si>
    <t>강남영업부</t>
    <phoneticPr fontId="2" type="noConversion"/>
  </si>
  <si>
    <t>과장 이진아</t>
    <phoneticPr fontId="2" type="noConversion"/>
  </si>
  <si>
    <t>한전</t>
    <phoneticPr fontId="2" type="noConversion"/>
  </si>
  <si>
    <t>울산영업부</t>
    <phoneticPr fontId="2" type="noConversion"/>
  </si>
  <si>
    <t>차장 김정인</t>
    <phoneticPr fontId="2" type="noConversion"/>
  </si>
  <si>
    <t>석유공사</t>
    <phoneticPr fontId="2" type="noConversion"/>
  </si>
  <si>
    <t>서울영업부</t>
    <phoneticPr fontId="2" type="noConversion"/>
  </si>
  <si>
    <t>차장 이순정</t>
    <phoneticPr fontId="2" type="noConversion"/>
  </si>
  <si>
    <t>현대중공업</t>
    <phoneticPr fontId="2" type="noConversion"/>
  </si>
  <si>
    <t>예금종류</t>
    <phoneticPr fontId="2" type="noConversion"/>
  </si>
  <si>
    <t>정기예금</t>
    <phoneticPr fontId="2" type="noConversion"/>
  </si>
  <si>
    <t>MMDA</t>
    <phoneticPr fontId="2" type="noConversion"/>
  </si>
  <si>
    <t>석유공사</t>
    <phoneticPr fontId="2" type="noConversion"/>
  </si>
  <si>
    <t>계장 고재희</t>
    <phoneticPr fontId="2" type="noConversion"/>
  </si>
  <si>
    <t>성서지점</t>
    <phoneticPr fontId="2" type="noConversion"/>
  </si>
  <si>
    <t>차장 이민</t>
    <phoneticPr fontId="2" type="noConversion"/>
  </si>
  <si>
    <t>법인고객</t>
    <phoneticPr fontId="2" type="noConversion"/>
  </si>
  <si>
    <t>울산영업부</t>
    <phoneticPr fontId="2" type="noConversion"/>
  </si>
  <si>
    <t>〃</t>
    <phoneticPr fontId="2" type="noConversion"/>
  </si>
  <si>
    <t>차장 김정인</t>
    <phoneticPr fontId="2" type="noConversion"/>
  </si>
  <si>
    <t>석유공사</t>
    <phoneticPr fontId="2" type="noConversion"/>
  </si>
  <si>
    <t>차장 김정인</t>
    <phoneticPr fontId="2" type="noConversion"/>
  </si>
  <si>
    <t>석유공사</t>
    <phoneticPr fontId="2" type="noConversion"/>
  </si>
  <si>
    <t>과장 이진아</t>
    <phoneticPr fontId="2" type="noConversion"/>
  </si>
  <si>
    <t>한전</t>
    <phoneticPr fontId="2" type="noConversion"/>
  </si>
  <si>
    <t>성서지점</t>
    <phoneticPr fontId="2" type="noConversion"/>
  </si>
  <si>
    <t>차장 황수덕</t>
    <phoneticPr fontId="2" type="noConversion"/>
  </si>
  <si>
    <t>대리 홍지현</t>
    <phoneticPr fontId="2" type="noConversion"/>
  </si>
  <si>
    <t>SK하이닉스</t>
    <phoneticPr fontId="2" type="noConversion"/>
  </si>
  <si>
    <t>법인고객</t>
    <phoneticPr fontId="2" type="noConversion"/>
  </si>
  <si>
    <t>㈜나인플러스</t>
    <phoneticPr fontId="2" type="noConversion"/>
  </si>
  <si>
    <t>행원 이현경</t>
    <phoneticPr fontId="2" type="noConversion"/>
  </si>
  <si>
    <t>차장 김정인</t>
    <phoneticPr fontId="2" type="noConversion"/>
  </si>
  <si>
    <t>석유공사</t>
    <phoneticPr fontId="2" type="noConversion"/>
  </si>
  <si>
    <t>울산영업부</t>
    <phoneticPr fontId="2" type="noConversion"/>
  </si>
  <si>
    <t>차장 김정인</t>
    <phoneticPr fontId="2" type="noConversion"/>
  </si>
  <si>
    <t>반월공단지점</t>
    <phoneticPr fontId="2" type="noConversion"/>
  </si>
  <si>
    <t>대리 김수현</t>
    <phoneticPr fontId="2" type="noConversion"/>
  </si>
  <si>
    <t>㈜이수엑사켐</t>
    <phoneticPr fontId="2" type="noConversion"/>
  </si>
  <si>
    <t>울산영업부</t>
    <phoneticPr fontId="2" type="noConversion"/>
  </si>
  <si>
    <t>차장 김정인</t>
    <phoneticPr fontId="2" type="noConversion"/>
  </si>
  <si>
    <t>석유공사</t>
    <phoneticPr fontId="2" type="noConversion"/>
  </si>
  <si>
    <t>과장 이진아</t>
    <phoneticPr fontId="2" type="noConversion"/>
  </si>
  <si>
    <t>한전</t>
    <phoneticPr fontId="2" type="noConversion"/>
  </si>
  <si>
    <t>차장 김정인</t>
    <phoneticPr fontId="2" type="noConversion"/>
  </si>
  <si>
    <t>석유공사</t>
    <phoneticPr fontId="2" type="noConversion"/>
  </si>
  <si>
    <t>과장 이진아</t>
    <phoneticPr fontId="2" type="noConversion"/>
  </si>
  <si>
    <t>한전</t>
    <phoneticPr fontId="2" type="noConversion"/>
  </si>
  <si>
    <t>차장 김정인</t>
    <phoneticPr fontId="2" type="noConversion"/>
  </si>
  <si>
    <t>석유공사</t>
    <phoneticPr fontId="2" type="noConversion"/>
  </si>
  <si>
    <t>차장 김정인</t>
    <phoneticPr fontId="2" type="noConversion"/>
  </si>
  <si>
    <t>석유공사</t>
    <phoneticPr fontId="2" type="noConversion"/>
  </si>
  <si>
    <t>과장 이진아</t>
    <phoneticPr fontId="2" type="noConversion"/>
  </si>
  <si>
    <t>한전</t>
    <phoneticPr fontId="2" type="noConversion"/>
  </si>
  <si>
    <t>울산영업부</t>
    <phoneticPr fontId="2" type="noConversion"/>
  </si>
  <si>
    <t>차장 김정인</t>
    <phoneticPr fontId="2" type="noConversion"/>
  </si>
  <si>
    <t>석유공사</t>
    <phoneticPr fontId="2" type="noConversion"/>
  </si>
  <si>
    <t>과장 이진아</t>
    <phoneticPr fontId="2" type="noConversion"/>
  </si>
  <si>
    <t>SK하이닉스</t>
    <phoneticPr fontId="2" type="noConversion"/>
  </si>
  <si>
    <t>한전</t>
    <phoneticPr fontId="2" type="noConversion"/>
  </si>
  <si>
    <t>울산영업부</t>
    <phoneticPr fontId="2" type="noConversion"/>
  </si>
  <si>
    <t>차장 김정인</t>
    <phoneticPr fontId="2" type="noConversion"/>
  </si>
  <si>
    <t>석유공사</t>
    <phoneticPr fontId="2" type="noConversion"/>
  </si>
  <si>
    <t>SK하이닉스</t>
    <phoneticPr fontId="2" type="noConversion"/>
  </si>
  <si>
    <t>강남영업부</t>
    <phoneticPr fontId="2" type="noConversion"/>
  </si>
  <si>
    <t>과장 이진아</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</si>
  <si>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</si>
  <si>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</si>
  <si>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</si>
  <si>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</si>
  <si>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MMDA</t>
    <phoneticPr fontId="2" type="noConversion"/>
  </si>
  <si>
    <t>강남영업부</t>
    <phoneticPr fontId="2" type="noConversion"/>
  </si>
  <si>
    <t>과장 이진아</t>
    <phoneticPr fontId="2" type="noConversion"/>
  </si>
  <si>
    <t>한전</t>
    <phoneticPr fontId="2" type="noConversion"/>
  </si>
  <si>
    <t>울산영업부</t>
    <phoneticPr fontId="2" type="noConversion"/>
  </si>
  <si>
    <t>차장 김정인</t>
    <phoneticPr fontId="2" type="noConversion"/>
  </si>
  <si>
    <t>석유공사</t>
    <phoneticPr fontId="2" type="noConversion"/>
  </si>
  <si>
    <t>MMDA</t>
    <phoneticPr fontId="2" type="noConversion"/>
  </si>
  <si>
    <t>강남영업부</t>
    <phoneticPr fontId="2" type="noConversion"/>
  </si>
  <si>
    <t>과장 이진아</t>
    <phoneticPr fontId="2" type="noConversion"/>
  </si>
  <si>
    <t>한전</t>
    <phoneticPr fontId="2" type="noConversion"/>
  </si>
  <si>
    <t>강남영업부</t>
    <phoneticPr fontId="2" type="noConversion"/>
  </si>
  <si>
    <t>팀장 조은주</t>
    <phoneticPr fontId="2" type="noConversion"/>
  </si>
  <si>
    <t>한전</t>
    <phoneticPr fontId="2" type="noConversion"/>
  </si>
  <si>
    <t>MMDA</t>
    <phoneticPr fontId="2" type="noConversion"/>
  </si>
  <si>
    <t>포항공단점</t>
    <phoneticPr fontId="2" type="noConversion"/>
  </si>
  <si>
    <t>과장 이제훈</t>
    <phoneticPr fontId="2" type="noConversion"/>
  </si>
  <si>
    <t>㈜제이엔테크</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</si>
  <si>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</si>
  <si>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</si>
  <si>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</si>
  <si>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</si>
  <si>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강남영업부</t>
    <phoneticPr fontId="2" type="noConversion"/>
  </si>
  <si>
    <t>과장 이진아</t>
    <phoneticPr fontId="2" type="noConversion"/>
  </si>
  <si>
    <t>한전</t>
    <phoneticPr fontId="2" type="noConversion"/>
  </si>
  <si>
    <t>강남영업부</t>
    <phoneticPr fontId="2" type="noConversion"/>
  </si>
  <si>
    <t>과장 이진아</t>
    <phoneticPr fontId="2" type="noConversion"/>
  </si>
  <si>
    <t>SK하이닉스</t>
    <phoneticPr fontId="2" type="noConversion"/>
  </si>
  <si>
    <t>강남영업부</t>
    <phoneticPr fontId="2" type="noConversion"/>
  </si>
  <si>
    <t>과장 이진아</t>
    <phoneticPr fontId="2" type="noConversion"/>
  </si>
  <si>
    <t>한전</t>
    <phoneticPr fontId="2" type="noConversion"/>
  </si>
  <si>
    <t>한전</t>
    <phoneticPr fontId="2" type="noConversion"/>
  </si>
  <si>
    <t>울산영업부</t>
    <phoneticPr fontId="2" type="noConversion"/>
  </si>
  <si>
    <t>차장 김정인</t>
    <phoneticPr fontId="2" type="noConversion"/>
  </si>
  <si>
    <t>강남영업부</t>
    <phoneticPr fontId="2" type="noConversion"/>
  </si>
  <si>
    <t>과장 이진아</t>
    <phoneticPr fontId="2" type="noConversion"/>
  </si>
  <si>
    <t>석유공사</t>
    <phoneticPr fontId="2" type="noConversion"/>
  </si>
  <si>
    <t>한전</t>
    <phoneticPr fontId="2" type="noConversion"/>
  </si>
  <si>
    <t>팀장 조은주</t>
    <phoneticPr fontId="2" type="noConversion"/>
  </si>
  <si>
    <t>SK하이닉스</t>
    <phoneticPr fontId="2" type="noConversion"/>
  </si>
  <si>
    <t>강남영업부</t>
    <phoneticPr fontId="2" type="noConversion"/>
  </si>
  <si>
    <t>과장 이진아</t>
    <phoneticPr fontId="2" type="noConversion"/>
  </si>
  <si>
    <t>한전</t>
    <phoneticPr fontId="2" type="noConversion"/>
  </si>
  <si>
    <t>울산영업부</t>
    <phoneticPr fontId="2" type="noConversion"/>
  </si>
  <si>
    <t>차장 김정인</t>
    <phoneticPr fontId="2" type="noConversion"/>
  </si>
  <si>
    <t>석유공사</t>
    <phoneticPr fontId="2" type="noConversion"/>
  </si>
  <si>
    <t>정기예금</t>
    <phoneticPr fontId="2" type="noConversion"/>
  </si>
  <si>
    <t>강남영업부</t>
    <phoneticPr fontId="2" type="noConversion"/>
  </si>
  <si>
    <t>과장 이진아</t>
    <phoneticPr fontId="2" type="noConversion"/>
  </si>
  <si>
    <t>한전</t>
    <phoneticPr fontId="2" type="noConversion"/>
  </si>
  <si>
    <t>과장 이진아</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</si>
  <si>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</si>
  <si>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</si>
  <si>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</si>
  <si>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</si>
  <si>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강남영업부</t>
    <phoneticPr fontId="2" type="noConversion"/>
  </si>
  <si>
    <t>과장 이진아</t>
    <phoneticPr fontId="2" type="noConversion"/>
  </si>
  <si>
    <t>한전</t>
    <phoneticPr fontId="2" type="noConversion"/>
  </si>
  <si>
    <t>과장 이진아</t>
    <phoneticPr fontId="2" type="noConversion"/>
  </si>
  <si>
    <t>SK하이닉스</t>
    <phoneticPr fontId="2" type="noConversion"/>
  </si>
  <si>
    <t>정기예금</t>
  </si>
  <si>
    <t>울산영업부</t>
  </si>
  <si>
    <t>차장 김정인</t>
  </si>
  <si>
    <t>석유공사</t>
  </si>
  <si>
    <t>강남영업부</t>
    <phoneticPr fontId="2" type="noConversion"/>
  </si>
  <si>
    <t>과장 이진아</t>
    <phoneticPr fontId="2" type="noConversion"/>
  </si>
  <si>
    <t>한전</t>
    <phoneticPr fontId="2" type="noConversion"/>
  </si>
  <si>
    <t>자금원가</t>
    <phoneticPr fontId="2" type="noConversion"/>
  </si>
  <si>
    <t>NIS</t>
    <phoneticPr fontId="2" type="noConversion"/>
  </si>
  <si>
    <t>1.1%이상</t>
    <phoneticPr fontId="2" type="noConversion"/>
  </si>
  <si>
    <t>1.5% 이상</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</si>
  <si>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</si>
  <si>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</si>
  <si>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</si>
  <si>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</si>
  <si>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정기예금</t>
    <phoneticPr fontId="2" type="noConversion"/>
  </si>
  <si>
    <t>성서공단영업부</t>
    <phoneticPr fontId="2" type="noConversion"/>
  </si>
  <si>
    <t>지점장 윤형곤</t>
    <phoneticPr fontId="2" type="noConversion"/>
  </si>
  <si>
    <t>세원정공</t>
    <phoneticPr fontId="2" type="noConversion"/>
  </si>
  <si>
    <t>MMDA</t>
    <phoneticPr fontId="2" type="noConversion"/>
  </si>
  <si>
    <t>서울영업부</t>
    <phoneticPr fontId="2" type="noConversion"/>
  </si>
  <si>
    <t>차장 이순정</t>
    <phoneticPr fontId="2" type="noConversion"/>
  </si>
  <si>
    <t>현대중공업</t>
    <phoneticPr fontId="2" type="noConversion"/>
  </si>
  <si>
    <t>강남영업부</t>
    <phoneticPr fontId="2" type="noConversion"/>
  </si>
  <si>
    <t>과장 이진아</t>
    <phoneticPr fontId="2" type="noConversion"/>
  </si>
  <si>
    <t>SK하이닉스</t>
    <phoneticPr fontId="2" type="noConversion"/>
  </si>
  <si>
    <t>정기예금</t>
    <phoneticPr fontId="2" type="noConversion"/>
  </si>
  <si>
    <t>주)바오스</t>
    <phoneticPr fontId="2" type="noConversion"/>
  </si>
  <si>
    <t>지산1동지점</t>
    <phoneticPr fontId="2" type="noConversion"/>
  </si>
  <si>
    <t>대리 송은지</t>
    <phoneticPr fontId="2" type="noConversion"/>
  </si>
  <si>
    <t>울산북지점</t>
    <phoneticPr fontId="2" type="noConversion"/>
  </si>
  <si>
    <t>계장 김은지</t>
    <phoneticPr fontId="2" type="noConversion"/>
  </si>
  <si>
    <t>정기예금</t>
    <phoneticPr fontId="2" type="noConversion"/>
  </si>
  <si>
    <t>노원동지점</t>
    <phoneticPr fontId="2" type="noConversion"/>
  </si>
  <si>
    <t>차장 금정화</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</si>
  <si>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</si>
  <si>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</si>
  <si>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</si>
  <si>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</si>
  <si>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정기예금</t>
    <phoneticPr fontId="2" type="noConversion"/>
  </si>
  <si>
    <t>강남영업부</t>
    <phoneticPr fontId="2" type="noConversion"/>
  </si>
  <si>
    <t>과장 이진아</t>
    <phoneticPr fontId="2" type="noConversion"/>
  </si>
  <si>
    <t>한전</t>
    <phoneticPr fontId="2" type="noConversion"/>
  </si>
  <si>
    <t>한전</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</si>
  <si>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</si>
  <si>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</si>
  <si>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</si>
  <si>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</si>
  <si>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정기예금</t>
    <phoneticPr fontId="2" type="noConversion"/>
  </si>
  <si>
    <t>MMDA</t>
    <phoneticPr fontId="2" type="noConversion"/>
  </si>
  <si>
    <t>강남영업부</t>
    <phoneticPr fontId="2" type="noConversion"/>
  </si>
  <si>
    <t>과장 이진아</t>
    <phoneticPr fontId="2" type="noConversion"/>
  </si>
  <si>
    <t>한전</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</si>
  <si>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</si>
  <si>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</si>
  <si>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</si>
  <si>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</si>
  <si>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MMDA</t>
    <phoneticPr fontId="2" type="noConversion"/>
  </si>
  <si>
    <t>강남영업부</t>
    <phoneticPr fontId="2" type="noConversion"/>
  </si>
  <si>
    <t>과장 이진아</t>
    <phoneticPr fontId="2" type="noConversion"/>
  </si>
  <si>
    <t>한전</t>
    <phoneticPr fontId="2" type="noConversion"/>
  </si>
  <si>
    <t>정기예금</t>
    <phoneticPr fontId="2" type="noConversion"/>
  </si>
  <si>
    <t>강남영업부</t>
    <phoneticPr fontId="2" type="noConversion"/>
  </si>
  <si>
    <t>팀장 조은주</t>
    <phoneticPr fontId="2" type="noConversion"/>
  </si>
  <si>
    <t>신규업체</t>
    <phoneticPr fontId="2" type="noConversion"/>
  </si>
  <si>
    <t>MMDA</t>
    <phoneticPr fontId="2" type="noConversion"/>
  </si>
  <si>
    <t>서울영업부</t>
    <phoneticPr fontId="2" type="noConversion"/>
  </si>
  <si>
    <t>차장 이순정</t>
    <phoneticPr fontId="2" type="noConversion"/>
  </si>
  <si>
    <t>우진기전</t>
    <phoneticPr fontId="2" type="noConversion"/>
  </si>
  <si>
    <t>팀장 조은주</t>
    <phoneticPr fontId="2" type="noConversion"/>
  </si>
  <si>
    <t>강남영업부</t>
    <phoneticPr fontId="2" type="noConversion"/>
  </si>
  <si>
    <t>MMDA</t>
    <phoneticPr fontId="2" type="noConversion"/>
  </si>
  <si>
    <t>정기예금</t>
    <phoneticPr fontId="2" type="noConversion"/>
  </si>
  <si>
    <t>강남영업부</t>
    <phoneticPr fontId="2" type="noConversion"/>
  </si>
  <si>
    <t>과장 이진아</t>
    <phoneticPr fontId="2" type="noConversion"/>
  </si>
  <si>
    <t>한전</t>
    <phoneticPr fontId="2" type="noConversion"/>
  </si>
  <si>
    <t>주)SNI</t>
    <phoneticPr fontId="2" type="noConversion"/>
  </si>
  <si>
    <t>주)에스엠티</t>
    <phoneticPr fontId="2" type="noConversion"/>
  </si>
  <si>
    <t>정기예금</t>
    <phoneticPr fontId="2" type="noConversion"/>
  </si>
  <si>
    <t>울산북지점</t>
    <phoneticPr fontId="2" type="noConversion"/>
  </si>
  <si>
    <t>대리 권용국</t>
    <phoneticPr fontId="2" type="noConversion"/>
  </si>
  <si>
    <t>주)디에스시</t>
    <phoneticPr fontId="2" type="noConversion"/>
  </si>
  <si>
    <t>울산영업부</t>
    <phoneticPr fontId="2" type="noConversion"/>
  </si>
  <si>
    <t>차장 김정인</t>
    <phoneticPr fontId="2" type="noConversion"/>
  </si>
  <si>
    <t>석유공사</t>
    <phoneticPr fontId="2" type="noConversion"/>
  </si>
  <si>
    <t>정기예금</t>
    <phoneticPr fontId="2" type="noConversion"/>
  </si>
  <si>
    <t>서울영업부</t>
    <phoneticPr fontId="2" type="noConversion"/>
  </si>
  <si>
    <t>차장 이순정</t>
    <phoneticPr fontId="2" type="noConversion"/>
  </si>
  <si>
    <t>현대건설기계</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</si>
  <si>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</si>
  <si>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</si>
  <si>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</si>
  <si>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</si>
  <si>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</si>
  <si>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</si>
  <si>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</si>
  <si>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</si>
  <si>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MMDA</t>
    <phoneticPr fontId="2" type="noConversion"/>
  </si>
  <si>
    <t>강남영업부</t>
    <phoneticPr fontId="2" type="noConversion"/>
  </si>
  <si>
    <t>지점장 오세현</t>
    <phoneticPr fontId="2" type="noConversion"/>
  </si>
  <si>
    <t>SK하이닉스</t>
    <phoneticPr fontId="2" type="noConversion"/>
  </si>
  <si>
    <t>과장 이진아</t>
    <phoneticPr fontId="2" type="noConversion"/>
  </si>
  <si>
    <t>한전</t>
    <phoneticPr fontId="2" type="noConversion"/>
  </si>
  <si>
    <t>대리 박경희</t>
    <phoneticPr fontId="2" type="noConversion"/>
  </si>
  <si>
    <t>우진기전</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</si>
  <si>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</si>
  <si>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</si>
  <si>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</si>
  <si>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</si>
  <si>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서울영업부</t>
    <phoneticPr fontId="2" type="noConversion"/>
  </si>
  <si>
    <t>차장 이순정</t>
    <phoneticPr fontId="2" type="noConversion"/>
  </si>
  <si>
    <t>현대 일렉트로닉</t>
    <phoneticPr fontId="2" type="noConversion"/>
  </si>
  <si>
    <t>주)디에스시</t>
    <phoneticPr fontId="2" type="noConversion"/>
  </si>
  <si>
    <t>울산북지점</t>
    <phoneticPr fontId="2" type="noConversion"/>
  </si>
  <si>
    <t>대리 권용국</t>
    <phoneticPr fontId="2" type="noConversion"/>
  </si>
  <si>
    <t>정기예금</t>
    <phoneticPr fontId="2" type="noConversion"/>
  </si>
  <si>
    <t>MMDA</t>
    <phoneticPr fontId="2" type="noConversion"/>
  </si>
  <si>
    <t>한국수력원자력점</t>
    <phoneticPr fontId="2" type="noConversion"/>
  </si>
  <si>
    <t>과장 김동한</t>
    <phoneticPr fontId="2" type="noConversion"/>
  </si>
  <si>
    <t>한수원</t>
    <phoneticPr fontId="2" type="noConversion"/>
  </si>
  <si>
    <t>정기예금</t>
    <phoneticPr fontId="2" type="noConversion"/>
  </si>
  <si>
    <t>한전</t>
    <phoneticPr fontId="2" type="noConversion"/>
  </si>
  <si>
    <t>강남영업부</t>
    <phoneticPr fontId="2" type="noConversion"/>
  </si>
  <si>
    <t>과장 이진아</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</si>
  <si>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</si>
  <si>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</si>
  <si>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</si>
  <si>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</si>
  <si>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상담일자</t>
    <phoneticPr fontId="2" type="noConversion"/>
  </si>
  <si>
    <t>MMDA</t>
    <phoneticPr fontId="2" type="noConversion"/>
  </si>
  <si>
    <t>서울영업부</t>
    <phoneticPr fontId="2" type="noConversion"/>
  </si>
  <si>
    <t>차장 황수덕</t>
    <phoneticPr fontId="2" type="noConversion"/>
  </si>
  <si>
    <t>현대 엔지니어링</t>
    <phoneticPr fontId="2" type="noConversion"/>
  </si>
  <si>
    <t>현대엔지니어링</t>
    <phoneticPr fontId="2" type="noConversion"/>
  </si>
  <si>
    <t>한국수력원자력점</t>
    <phoneticPr fontId="2" type="noConversion"/>
  </si>
  <si>
    <t>과장 김동한</t>
    <phoneticPr fontId="2" type="noConversion"/>
  </si>
  <si>
    <t>한수원</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</si>
  <si>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</si>
  <si>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</si>
  <si>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</si>
  <si>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</si>
  <si>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MMDA</t>
    <phoneticPr fontId="2" type="noConversion"/>
  </si>
  <si>
    <t>강남영업부</t>
    <phoneticPr fontId="2" type="noConversion"/>
  </si>
  <si>
    <t>대리 박경희</t>
    <phoneticPr fontId="2" type="noConversion"/>
  </si>
  <si>
    <t>우진기전</t>
    <phoneticPr fontId="2" type="noConversion"/>
  </si>
  <si>
    <t>정기예금</t>
    <phoneticPr fontId="2" type="noConversion"/>
  </si>
  <si>
    <t>강남영업부</t>
    <phoneticPr fontId="2" type="noConversion"/>
  </si>
  <si>
    <t>과장 이진아</t>
    <phoneticPr fontId="2" type="noConversion"/>
  </si>
  <si>
    <t>한전</t>
    <phoneticPr fontId="2" type="noConversion"/>
  </si>
  <si>
    <t>한국수력원자력점</t>
    <phoneticPr fontId="2" type="noConversion"/>
  </si>
  <si>
    <t>소장 이광형</t>
    <phoneticPr fontId="2" type="noConversion"/>
  </si>
  <si>
    <t>한수원</t>
    <phoneticPr fontId="2" type="noConversion"/>
  </si>
  <si>
    <t>정기예금</t>
    <phoneticPr fontId="2" type="noConversion"/>
  </si>
  <si>
    <t>계명대대명캠퍼스점</t>
    <phoneticPr fontId="2" type="noConversion"/>
  </si>
  <si>
    <t>과장 김경희</t>
    <phoneticPr fontId="2" type="noConversion"/>
  </si>
  <si>
    <t>민커뮤니케이션</t>
    <phoneticPr fontId="2" type="noConversion"/>
  </si>
  <si>
    <t>MMDA</t>
    <phoneticPr fontId="2" type="noConversion"/>
  </si>
  <si>
    <t>서울영업부</t>
    <phoneticPr fontId="2" type="noConversion"/>
  </si>
  <si>
    <t>계장 김혜민</t>
    <phoneticPr fontId="2" type="noConversion"/>
  </si>
  <si>
    <t>현대 엔지니어링</t>
    <phoneticPr fontId="2" type="noConversion"/>
  </si>
  <si>
    <t>정기예금</t>
    <phoneticPr fontId="2" type="noConversion"/>
  </si>
  <si>
    <t>차장 이순정</t>
    <phoneticPr fontId="2" type="noConversion"/>
  </si>
  <si>
    <t>서울영업부</t>
    <phoneticPr fontId="2" type="noConversion"/>
  </si>
  <si>
    <t>현대건설기계</t>
    <phoneticPr fontId="2" type="noConversion"/>
  </si>
  <si>
    <t>강남영업부</t>
    <phoneticPr fontId="2" type="noConversion"/>
  </si>
  <si>
    <t>과장 이진아</t>
    <phoneticPr fontId="2" type="noConversion"/>
  </si>
  <si>
    <t>한전</t>
    <phoneticPr fontId="2" type="noConversion"/>
  </si>
  <si>
    <t>울산영업부</t>
    <phoneticPr fontId="2" type="noConversion"/>
  </si>
  <si>
    <t>차장 김정인</t>
    <phoneticPr fontId="2" type="noConversion"/>
  </si>
  <si>
    <t>석유공사</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</si>
  <si>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</si>
  <si>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</si>
  <si>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</si>
  <si>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</si>
  <si>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MMDA</t>
    <phoneticPr fontId="2" type="noConversion"/>
  </si>
  <si>
    <t>강남영업부</t>
    <phoneticPr fontId="2" type="noConversion"/>
  </si>
  <si>
    <t>과장 이진아</t>
    <phoneticPr fontId="2" type="noConversion"/>
  </si>
  <si>
    <t>한전</t>
    <phoneticPr fontId="2" type="noConversion"/>
  </si>
  <si>
    <t>한국수력원자력점</t>
    <phoneticPr fontId="2" type="noConversion"/>
  </si>
  <si>
    <t>소장 이광형</t>
    <phoneticPr fontId="2" type="noConversion"/>
  </si>
  <si>
    <t>한수원</t>
    <phoneticPr fontId="2" type="noConversion"/>
  </si>
  <si>
    <t>정기예금</t>
    <phoneticPr fontId="2" type="noConversion"/>
  </si>
  <si>
    <t>강남영업부</t>
    <phoneticPr fontId="2" type="noConversion"/>
  </si>
  <si>
    <t>과장 이진아</t>
    <phoneticPr fontId="2" type="noConversion"/>
  </si>
  <si>
    <t>한전</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</si>
  <si>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</si>
  <si>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</si>
  <si>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</si>
  <si>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</si>
  <si>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MMDA</t>
    <phoneticPr fontId="2" type="noConversion"/>
  </si>
  <si>
    <t>한국수력원자력점</t>
    <phoneticPr fontId="2" type="noConversion"/>
  </si>
  <si>
    <t>소장 이광형</t>
    <phoneticPr fontId="2" type="noConversion"/>
  </si>
  <si>
    <t>한수원</t>
    <phoneticPr fontId="2" type="noConversion"/>
  </si>
  <si>
    <t>정기예금</t>
    <phoneticPr fontId="2" type="noConversion"/>
  </si>
  <si>
    <t>서울영업부</t>
    <phoneticPr fontId="2" type="noConversion"/>
  </si>
  <si>
    <t>지점장 박인준</t>
    <phoneticPr fontId="2" type="noConversion"/>
  </si>
  <si>
    <t>폴라리스쉬핑</t>
    <phoneticPr fontId="2" type="noConversion"/>
  </si>
  <si>
    <t>미정</t>
    <phoneticPr fontId="2" type="noConversion"/>
  </si>
  <si>
    <t>MMDA</t>
    <phoneticPr fontId="2" type="noConversion"/>
  </si>
  <si>
    <t>용강지점</t>
    <phoneticPr fontId="2" type="noConversion"/>
  </si>
  <si>
    <t>부지 허등행</t>
    <phoneticPr fontId="2" type="noConversion"/>
  </si>
  <si>
    <t>강남영업부</t>
    <phoneticPr fontId="2" type="noConversion"/>
  </si>
  <si>
    <t>과장 이진아</t>
    <phoneticPr fontId="2" type="noConversion"/>
  </si>
  <si>
    <t>우진기전</t>
    <phoneticPr fontId="2" type="noConversion"/>
  </si>
  <si>
    <t>도우산업</t>
    <phoneticPr fontId="2" type="noConversion"/>
  </si>
  <si>
    <t>정기예금</t>
    <phoneticPr fontId="2" type="noConversion"/>
  </si>
  <si>
    <t>부점장 허등행</t>
    <phoneticPr fontId="2" type="noConversion"/>
  </si>
  <si>
    <t>MMDA</t>
    <phoneticPr fontId="2" type="noConversion"/>
  </si>
  <si>
    <t>강남영업부</t>
    <phoneticPr fontId="2" type="noConversion"/>
  </si>
  <si>
    <t>지점장 오세현</t>
    <phoneticPr fontId="2" type="noConversion"/>
  </si>
  <si>
    <t>SK하이닉스</t>
    <phoneticPr fontId="2" type="noConversion"/>
  </si>
  <si>
    <t>정기예금</t>
    <phoneticPr fontId="2" type="noConversion"/>
  </si>
  <si>
    <t>강남영업부</t>
    <phoneticPr fontId="2" type="noConversion"/>
  </si>
  <si>
    <t>과장 이진아</t>
    <phoneticPr fontId="2" type="noConversion"/>
  </si>
  <si>
    <t>한전</t>
    <phoneticPr fontId="2" type="noConversion"/>
  </si>
  <si>
    <t>신라 인 코리아</t>
    <phoneticPr fontId="2" type="noConversion"/>
  </si>
  <si>
    <t>MMDA</t>
    <phoneticPr fontId="2" type="noConversion"/>
  </si>
  <si>
    <t>서울영업부</t>
    <phoneticPr fontId="2" type="noConversion"/>
  </si>
  <si>
    <t>차장 이순정</t>
    <phoneticPr fontId="2" type="noConversion"/>
  </si>
  <si>
    <t>현대건설기계</t>
    <phoneticPr fontId="2" type="noConversion"/>
  </si>
  <si>
    <t>강남영업부</t>
    <phoneticPr fontId="2" type="noConversion"/>
  </si>
  <si>
    <t>대리 박경희</t>
    <phoneticPr fontId="2" type="noConversion"/>
  </si>
  <si>
    <t>우진기전</t>
    <phoneticPr fontId="2" type="noConversion"/>
  </si>
  <si>
    <t>용강지점</t>
    <phoneticPr fontId="2" type="noConversion"/>
  </si>
  <si>
    <t>부점장 허등행</t>
    <phoneticPr fontId="2" type="noConversion"/>
  </si>
  <si>
    <t>도우산업</t>
    <phoneticPr fontId="2" type="noConversion"/>
  </si>
  <si>
    <t>정기예금</t>
    <phoneticPr fontId="2" type="noConversion"/>
  </si>
  <si>
    <t>강남영업부</t>
    <phoneticPr fontId="2" type="noConversion"/>
  </si>
  <si>
    <t>과장 이진아</t>
    <phoneticPr fontId="2" type="noConversion"/>
  </si>
  <si>
    <t>한전</t>
    <phoneticPr fontId="2" type="noConversion"/>
  </si>
  <si>
    <t>경산영업부</t>
    <phoneticPr fontId="2" type="noConversion"/>
  </si>
  <si>
    <t>대리 김현미</t>
    <phoneticPr fontId="2" type="noConversion"/>
  </si>
  <si>
    <t>일지테크 회장 개인</t>
    <phoneticPr fontId="2" type="noConversion"/>
  </si>
  <si>
    <t>울산영업부</t>
    <phoneticPr fontId="2" type="noConversion"/>
  </si>
  <si>
    <t>차장 김정인</t>
    <phoneticPr fontId="2" type="noConversion"/>
  </si>
  <si>
    <t>석유공사</t>
    <phoneticPr fontId="2" type="noConversion"/>
  </si>
  <si>
    <t>MMDA</t>
    <phoneticPr fontId="2" type="noConversion"/>
  </si>
  <si>
    <t>강남영업부</t>
    <phoneticPr fontId="2" type="noConversion"/>
  </si>
  <si>
    <t>과장 이진아</t>
    <phoneticPr fontId="2" type="noConversion"/>
  </si>
  <si>
    <t>한전</t>
    <phoneticPr fontId="2" type="noConversion"/>
  </si>
  <si>
    <t>정기예금</t>
    <phoneticPr fontId="2" type="noConversion"/>
  </si>
  <si>
    <t>성서비즈니스센터</t>
    <phoneticPr fontId="2" type="noConversion"/>
  </si>
  <si>
    <t>대리 박미영</t>
    <phoneticPr fontId="2" type="noConversion"/>
  </si>
  <si>
    <t>고객</t>
    <phoneticPr fontId="2" type="noConversion"/>
  </si>
  <si>
    <t>정기예금</t>
    <phoneticPr fontId="2" type="noConversion"/>
  </si>
  <si>
    <t>울산영업부</t>
    <phoneticPr fontId="2" type="noConversion"/>
  </si>
  <si>
    <t>차장 김정인</t>
    <phoneticPr fontId="2" type="noConversion"/>
  </si>
  <si>
    <t>석유공사</t>
    <phoneticPr fontId="2" type="noConversion"/>
  </si>
  <si>
    <t>MMDA</t>
    <phoneticPr fontId="2" type="noConversion"/>
  </si>
  <si>
    <t>정기예금</t>
    <phoneticPr fontId="2" type="noConversion"/>
  </si>
  <si>
    <t>여의도지점</t>
    <phoneticPr fontId="2" type="noConversion"/>
  </si>
  <si>
    <t>차장 박후임</t>
    <phoneticPr fontId="2" type="noConversion"/>
  </si>
  <si>
    <t>성안?</t>
    <phoneticPr fontId="2" type="noConversion"/>
  </si>
  <si>
    <t>정기예금</t>
    <phoneticPr fontId="2" type="noConversion"/>
  </si>
  <si>
    <t>팔달로지점</t>
    <phoneticPr fontId="2" type="noConversion"/>
  </si>
  <si>
    <t>계장 신우철</t>
    <phoneticPr fontId="2" type="noConversion"/>
  </si>
  <si>
    <t>울산영업부</t>
    <phoneticPr fontId="2" type="noConversion"/>
  </si>
  <si>
    <t>차장 김정인</t>
    <phoneticPr fontId="2" type="noConversion"/>
  </si>
  <si>
    <t>석유공사</t>
    <phoneticPr fontId="2" type="noConversion"/>
  </si>
  <si>
    <t>MMDA</t>
    <phoneticPr fontId="2" type="noConversion"/>
  </si>
  <si>
    <t>강남영업부</t>
    <phoneticPr fontId="2" type="noConversion"/>
  </si>
  <si>
    <t>차장 박진호</t>
    <phoneticPr fontId="2" type="noConversion"/>
  </si>
  <si>
    <t>SK하이닉스</t>
    <phoneticPr fontId="2" type="noConversion"/>
  </si>
  <si>
    <t>한전</t>
    <phoneticPr fontId="2" type="noConversion"/>
  </si>
  <si>
    <t>과장 이진아</t>
    <phoneticPr fontId="2" type="noConversion"/>
  </si>
  <si>
    <t>오세현 지점장 (2월초 기표 예정)</t>
    <phoneticPr fontId="2" type="noConversion"/>
  </si>
  <si>
    <t>실제 낙찰은 1.60%(타기관)</t>
    <phoneticPr fontId="2" type="noConversion"/>
  </si>
  <si>
    <t>서울영업부</t>
    <phoneticPr fontId="2" type="noConversion"/>
  </si>
  <si>
    <t>차장 황수덕</t>
    <phoneticPr fontId="2" type="noConversion"/>
  </si>
  <si>
    <t>무림페이퍼</t>
    <phoneticPr fontId="2" type="noConversion"/>
  </si>
  <si>
    <t>무림PMP</t>
    <phoneticPr fontId="2" type="noConversion"/>
  </si>
  <si>
    <t>담당자 전혜연</t>
    <phoneticPr fontId="2" type="noConversion"/>
  </si>
  <si>
    <t>한화건설</t>
    <phoneticPr fontId="2" type="noConversion"/>
  </si>
  <si>
    <t>차장 최중원</t>
    <phoneticPr fontId="2" type="noConversion"/>
  </si>
  <si>
    <t>담당자 최중원 타행금리수준 1.2 ~ 1.6%로 시장 직접 운용시 1.65%임을 감안하여 지점 역마진 범위내 1.50%까지 가능</t>
    <phoneticPr fontId="2" type="noConversion"/>
  </si>
  <si>
    <t>지점장 박인준</t>
    <phoneticPr fontId="2" type="noConversion"/>
  </si>
  <si>
    <t>타행 1.70% 까지 오퍼 있고 대출금 150억등 거래관계 감안시 교차거래 마케팅을 위한 금리제시 1.60%</t>
    <phoneticPr fontId="2" type="noConversion"/>
  </si>
  <si>
    <t>20(1.5) 30(1.45) 제시</t>
    <phoneticPr fontId="2" type="noConversion"/>
  </si>
  <si>
    <t>정기예금</t>
    <phoneticPr fontId="2" type="noConversion"/>
  </si>
  <si>
    <t>지점장 오세현</t>
    <phoneticPr fontId="2" type="noConversion"/>
  </si>
  <si>
    <t>2/26에 하이닉스 팀장미팅 예정이며 지점입장에서 마진좋은 MMDA를 생각함(1.15%이상)</t>
    <phoneticPr fontId="2" type="noConversion"/>
  </si>
  <si>
    <t>포항공단점</t>
    <phoneticPr fontId="2" type="noConversion"/>
  </si>
  <si>
    <t>차장 서정욱</t>
    <phoneticPr fontId="2" type="noConversion"/>
  </si>
  <si>
    <t>신규유치업체 (2월말쯤), 1.70% 제시후 업체 협의후 다시 연락주시기로함</t>
    <phoneticPr fontId="2" type="noConversion"/>
  </si>
  <si>
    <t>작년 10월부터 있었던 건으로 1개월 연장함</t>
    <phoneticPr fontId="2" type="noConversion"/>
  </si>
  <si>
    <t>기잔액 50M에 추가하여 50M신규유치 (타행제시금리 수준에 맞춰 1개월 1.25우대금리적용, 1개월 보장, 부수거래 감안, 3월 원화정기예금 1천억 이탈예정) : 20M(콜운용2.13% 3/2 ~ 4/4) , 20M(콜운용 2.00 3/5 ~ 4/5, 10M(유로스왑 )</t>
    <phoneticPr fontId="2" type="noConversion"/>
  </si>
  <si>
    <t>경산공단영업부</t>
    <phoneticPr fontId="2" type="noConversion"/>
  </si>
  <si>
    <t>계장 정재경</t>
    <phoneticPr fontId="2" type="noConversion"/>
  </si>
  <si>
    <t>일지테크 회장 개인</t>
    <phoneticPr fontId="2" type="noConversion"/>
  </si>
  <si>
    <t>계명대대명캠퍼스</t>
    <phoneticPr fontId="2" type="noConversion"/>
  </si>
  <si>
    <t>팀장 채종대</t>
    <phoneticPr fontId="2" type="noConversion"/>
  </si>
  <si>
    <t>신규유치업체로 1.70% 제시 (추가 금리네고 연락주기로함)</t>
    <phoneticPr fontId="2" type="noConversion"/>
  </si>
  <si>
    <t>협의금리</t>
    <phoneticPr fontId="2" type="noConversion"/>
  </si>
  <si>
    <t>여의도지점</t>
    <phoneticPr fontId="2" type="noConversion"/>
  </si>
  <si>
    <t>동진세미캠</t>
    <phoneticPr fontId="2" type="noConversion"/>
  </si>
  <si>
    <t>차장 박후임</t>
    <phoneticPr fontId="2" type="noConversion"/>
  </si>
  <si>
    <t>타행자금 유치건으로 저원가성 예금 이탈로 정기보다는 MMDA를 선호</t>
    <phoneticPr fontId="2" type="noConversion"/>
  </si>
  <si>
    <t>큐배컨</t>
    <phoneticPr fontId="2" type="noConversion"/>
  </si>
  <si>
    <t>계장 조화경</t>
    <phoneticPr fontId="2" type="noConversion"/>
  </si>
  <si>
    <t>휴캠스</t>
    <phoneticPr fontId="2" type="noConversion"/>
  </si>
  <si>
    <t>신규유치 업체 금리입찰(향후 환전수익예상)</t>
    <phoneticPr fontId="2" type="noConversion"/>
  </si>
  <si>
    <t>경주영업부</t>
    <phoneticPr fontId="2" type="noConversion"/>
  </si>
  <si>
    <t>계장 김현진</t>
    <phoneticPr fontId="2" type="noConversion"/>
  </si>
  <si>
    <t>㈜서영</t>
    <phoneticPr fontId="2" type="noConversion"/>
  </si>
  <si>
    <t>신규유치 업체로 10백만불 이하 3개월 정기예금 신청건으로 무역금융기사용 업체임</t>
    <phoneticPr fontId="2" type="noConversion"/>
  </si>
  <si>
    <t>우대금리</t>
    <phoneticPr fontId="2" type="noConversion"/>
  </si>
  <si>
    <t>과장 김성수</t>
    <phoneticPr fontId="2" type="noConversion"/>
  </si>
  <si>
    <t>동진쎄미켐</t>
    <phoneticPr fontId="2" type="noConversion"/>
  </si>
  <si>
    <t>3개월정도 예치 구두로 확인감안하여 1개월 운용계획 (RESONA 콜론 2.15%운용)</t>
    <phoneticPr fontId="2" type="noConversion"/>
  </si>
  <si>
    <t>㈜해동엔지니어링</t>
    <phoneticPr fontId="2" type="noConversion"/>
  </si>
  <si>
    <t>현대일렉트릭</t>
    <phoneticPr fontId="2" type="noConversion"/>
  </si>
  <si>
    <t>계장 전혜연</t>
    <phoneticPr fontId="2" type="noConversion"/>
  </si>
  <si>
    <t>서울영업부</t>
    <phoneticPr fontId="2" type="noConversion"/>
  </si>
  <si>
    <t>시작일자</t>
    <phoneticPr fontId="2" type="noConversion"/>
  </si>
  <si>
    <t>만기일자</t>
    <phoneticPr fontId="2" type="noConversion"/>
  </si>
  <si>
    <t>일수</t>
    <phoneticPr fontId="2" type="noConversion"/>
  </si>
  <si>
    <t>월수</t>
    <phoneticPr fontId="2" type="noConversion"/>
  </si>
  <si>
    <t>내규 - 국제금융/외국환 - 외국환업무지침 - 제8장 외화예금</t>
    <phoneticPr fontId="11" type="noConversion"/>
  </si>
  <si>
    <t xml:space="preserve">3. 우대금리 적용 </t>
  </si>
  <si>
    <r>
      <rPr>
        <sz val="11"/>
        <color indexed="10"/>
        <rFont val="돋움"/>
        <family val="3"/>
        <charset val="129"/>
      </rPr>
      <t>기본이율</t>
    </r>
    <r>
      <rPr>
        <sz val="11"/>
        <color indexed="63"/>
        <rFont val="돋움"/>
        <family val="3"/>
        <charset val="129"/>
      </rPr>
      <t>보다 우대하고자 할 경우에는 다음 각 호의 주무부서장 승인을 득하여 적용한다. 다만, 외화종합통장에 의한 우대이율 적용의 경우와 중복될 때에는 높은 이율 하나만을 적용한다.</t>
    </r>
    <phoneticPr fontId="11" type="noConversion"/>
  </si>
  <si>
    <t>가. 원금이 미화 1백만불 상당액 미만인 경우 : 외환사업부장</t>
  </si>
  <si>
    <r>
      <rPr>
        <sz val="11"/>
        <rFont val="맑은 고딕"/>
        <family val="3"/>
        <charset val="129"/>
      </rPr>
      <t>※</t>
    </r>
    <r>
      <rPr>
        <sz val="11"/>
        <rFont val="돋움"/>
        <family val="3"/>
        <charset val="129"/>
      </rPr>
      <t xml:space="preserve"> 기본이율</t>
    </r>
    <r>
      <rPr>
        <sz val="11"/>
        <color theme="1"/>
        <rFont val="맑은 고딕"/>
        <family val="2"/>
        <charset val="129"/>
        <scheme val="minor"/>
      </rPr>
      <t xml:space="preserve"> : 넥스피아(7452:금리주요정보조회)</t>
    </r>
    <phoneticPr fontId="11" type="noConversion"/>
  </si>
  <si>
    <t>내규 - 전반관리 - 종합수익관리지침</t>
    <phoneticPr fontId="11" type="noConversion"/>
  </si>
  <si>
    <t xml:space="preserve">제1장 총 칙 </t>
  </si>
  <si>
    <t xml:space="preserve">1. 목 적  </t>
  </si>
  <si>
    <t xml:space="preserve"> </t>
  </si>
  <si>
    <t xml:space="preserve">2. 종합수익관리 기본원칙  </t>
  </si>
  <si>
    <t xml:space="preserve">종합수익관리의 기본원칙은 다음 각 호와 같다. </t>
  </si>
  <si>
    <t xml:space="preserve">가. 자금원가 관리 </t>
  </si>
  <si>
    <t xml:space="preserve">(1) 내부금리 결정방식은 만기대응내부(또는 시장)금리에 의한다. </t>
  </si>
  <si>
    <t xml:space="preserve">(2) 계산방법은 조달자금과 운용자금을 각각 계산하는 총액법으로 한다. </t>
  </si>
  <si>
    <t xml:space="preserve">(3) 자금원가관리 적용대상은 은행계정(신탁계정제외) 대차대조표를 보유한 모든 회계단위로 한다. 단, 조직단위 수익성 측정에 불필요하다고 판단되는 계정과목에 대해서는 제외할 수 있다.(2009.3.5 개정) </t>
  </si>
  <si>
    <t xml:space="preserve">나. 업무원가 관리 </t>
  </si>
  <si>
    <t xml:space="preserve">(1) 모든 투입자원을 활동으로 배분하여 원가를 계산한다. </t>
  </si>
  <si>
    <t xml:space="preserve">(2) 집계된 원가를 각 활동과 고객·상품과의 인과관계를 기준으로 배분한다. </t>
  </si>
  <si>
    <t xml:space="preserve">다. 수익성 관리 </t>
  </si>
  <si>
    <t xml:space="preserve">(1) 수익성관리 기간은 원칙적으로 회계연도와 같이 하되, 관리목적에 따라 월별, 분기별, 반기별 또는 임의기간으로 할 수 있다. </t>
  </si>
  <si>
    <t xml:space="preserve">(2) 관리회계 재무제표의 작성단위는 전행, 사업본부별, 영업점별, 회계단위부서별(총계정 원장 설치부서 또는 기타 필요부서)로 한다. </t>
  </si>
  <si>
    <t xml:space="preserve">(3) 계정과목은 원칙적으로 재무회계 계정과목을 준용하되, 내부관리목적상 별도의 계정과목을 신설할 수 있고, 재무제표의 계정체계 및 서식 등은 재무회계와 구분하여 주무부서장이 별도로 정하는 바에 따른다. </t>
  </si>
  <si>
    <t xml:space="preserve">(4) 수익성분석은 모든 상품을 대상으로 계좌별로 관리함을 원칙으로 한다. 단, 계좌가 구분되지 않는 항목은 조직별 이익관리실적표에 과목기준으로 계상한다.  </t>
  </si>
  <si>
    <t xml:space="preserve">3. 용어의 정의  </t>
  </si>
  <si>
    <t xml:space="preserve">이 지침에서 사용하는 용어의 정의는 다음 각 호와 같다. </t>
  </si>
  <si>
    <t xml:space="preserve">가. 자금원가관리 </t>
  </si>
  <si>
    <t xml:space="preserve">(1) 「내부금리」라 함은 본부(원화는 자금증권부, 외화는 국제금융부)와 각 회계단위간 조달 또는 운용한 자금에 대한 자금원가를 산출하기 위하여 적용되는 내부이전가격을 말한다(2009.3.5 개정) </t>
  </si>
  <si>
    <t xml:space="preserve">(2) 「내부이자」라 함은 내부금리에 의거 계산되는 보상 및 부담금액을 말한다. </t>
  </si>
  <si>
    <t xml:space="preserve">(3) 「내부이자 결산」이라 함은 은행 내부거래 자금의 보상 및 부담에 따른 내부이자 계산을 말한다. </t>
  </si>
  <si>
    <t xml:space="preserve">(4) 「만기대응내부금리」라 함은 여수신 상품의 만기에 대응하는 시장대표상품의 동일한 기간 시장수익률(시장기회비용)을 내부이전가격으로 하는 내부금리 결정방식을 말한다. </t>
  </si>
  <si>
    <t xml:space="preserve">(5) 「개별 만기대응내부금리」라 함은 신규시점의 일별 내부금리가 만기대응 되어 만기 또는 금리개정 전일까지 적용되는 내부금리를 말한다. </t>
  </si>
  <si>
    <t xml:space="preserve">(6) 「가중평균 만기대응내부금리」라 함은 만기 이전에 현금흐름이 있는 우대금리(P-rate)연동 여신상품에 적용하는데 원금이 현금흐름(회수) 시점별로 각각의 개별 만기대응내부금리를 구하고, 현금흐름의 금액과 기간 비중에 따라 금리를 가중평균 하는 내부금리를 말한다. </t>
  </si>
  <si>
    <t xml:space="preserve">(7) 「개별 만기대응시장금리」라 함은 신규시점의 일별 시장금리가 만기대응 되어 만기 또는 금리개정 전일까지 적용되는 시장금리를 말한다. </t>
  </si>
  <si>
    <t xml:space="preserve">(8) 「가중평균 만기대응시장금리」라 함은 만기 이전에 현금흐름이 있는 투자유가 증권에 적용하는데 원금이 현금흐름(회수) 시점별로 각각의 개별 만기대응시장금리를 구하고, 현금흐름의 금액과 기간 비중에 따라 금리를 가중평균 하는 시장금리를 말한다. </t>
  </si>
  <si>
    <t xml:space="preserve">(9) 「Core율에 의한 만기대응내부금리」라 함은 계좌가 있으나 만기가 없는 상품에 적용하는 것으로 Core율(월별실적 추세를 반영하여 일정부분 변동 없이 유지예상 되는 핵심)부분은 장기 내부금리를 비Core부분은 단기 내부금리를 적용하는 것을 말한다. </t>
  </si>
  <si>
    <t xml:space="preserve">(10) 「Pool법에 의한 만기대응내부금리」라 함은 계좌가 없는 상품에 적용하는 것으로 과목별로 대표적인 하나의 기간을 정하고(Pool법), 그 기간에 해당하는 내부금리를 적용하는 것을 말한다. </t>
  </si>
  <si>
    <t xml:space="preserve">(11) 「중도해지이자차」라 함은 적립식 또는 거치식 수신이 중도해지 될 경우 정상적인 이자와 중도해지이자와의 차액을 지칭하는 것으로서, 중도해지 가용평잔에 대고객이자율에서 중도해지이자율을 차감한 금리를 곱한 수치를 말한다. 단, 특별상계로 인한 중도해지시는 적용하지 않는다. </t>
  </si>
  <si>
    <t xml:space="preserve">(12) 「연체이자차」라 함은 대고객 연체대출금(신용카드채권 및 지급보증대지급금 제외) 이자수납시에 정상이자분을 제외한 연체이자를 말한다. </t>
  </si>
  <si>
    <t xml:space="preserve">나. 업무원가관리 </t>
  </si>
  <si>
    <t xml:space="preserve">(1) 「업무원가」라 함은 부가가치를 창출하기 위하여 원가대상에 투입되는 모든 비용을 말한다. </t>
  </si>
  <si>
    <t xml:space="preserve">(2) 「원가대상(Cost Object)」이라 함은 활동을 소비하여 원가가 집계되는 단위로 원가 흐름의 최종단계이자 원가분석의 단위이기도 하며 고객, 상품, 조직 등이 있다. </t>
  </si>
  <si>
    <t xml:space="preserve">(3) 「활동(Activity)」이라 함은 자원을 소비하여 원가를 유발하는 일체의 반복적인 작업 또는 행동의 통합으로 원가대상으로 배부하는 매개체 역할을 하는 것을 말한다. </t>
  </si>
  <si>
    <t xml:space="preserve">(4) 「사무단위」라 함은 고객과의 접점에서 발생하는 직접 영업활동의 세부단위이며 영업활동에서 유사한 속성을 갖고 반복적으로 발생하는 기초 업무단위를 말한다 </t>
  </si>
  <si>
    <t xml:space="preserve">(5) 「직접업무원가」라 함은 조직별로 직접 발생 또는 환원을 통해 확정된 직접비 성격의 업무원가 대상비용을 말한다. </t>
  </si>
  <si>
    <t xml:space="preserve">(6) 「간접업무원가」라 함은 타부문에서 배부 받거나, 배부하는 간접비 성격의 업무원가 대상비용을 말한다. </t>
  </si>
  <si>
    <t xml:space="preserve">(7) 「사내서비스거래(STP, Service Transfer Pricing)손익」이란 이익중심점(Profit Center)간 사내 서비스 제공에 따른 보상 개념의 수수료로서, 자점에서 타점계좌 대상거래를 처리함에 따라 발생된 수입수수료와 타점에서 자점계좌 대상거래를 처리함에 따라 발생된 지급수수료를 말한다. </t>
  </si>
  <si>
    <t xml:space="preserve">다. 수익성관리 </t>
  </si>
  <si>
    <t xml:space="preserve">(1) 「금융상품(Bank Product)」이라 함은 은행의 재무회계용 계정과목 및 그 계정과목을 관리회계의 목적에 맞게 그 특성에 따라 분류한 것을 말한다. </t>
  </si>
  <si>
    <t xml:space="preserve">(2) 「서비스상품」이라 함은 활동과 손익은 발생하지만 대차대조표상 해당상품이 없는 경우 손익귀속의 정확성과 당해 활동의 수익성분석을 위하여 원가 및 손익집계용으로 생성한 금융상품을 말한다. </t>
  </si>
  <si>
    <t xml:space="preserve">(3) 「사내임차보증금」이라 함은 부점의 부동산을 소관부서로 귀속시킨 후 소관부서에서 산정한 사내임차보증금액을 일정한 배부 원칙에 따라 배부할 때 처리하는 자산계정을 말한다. </t>
  </si>
  <si>
    <t xml:space="preserve">(4) 「관리본지점」이라 함은 B/S계정 금액조정으로 발생하는 대차 차액을 처리하는 계정으로 차변관리본지점 및 대변관리본지점을 말한다. </t>
  </si>
  <si>
    <t xml:space="preserve">(5) 주요 손익구성 항목 </t>
  </si>
  <si>
    <t xml:space="preserve">(가) 이자마진 : 자산의 경우 대고객이자수익에서 내부이자비용을 차감하고(운용이자마진), 부채의 경우 내부이자수익에서 대고객이자비용을 차감하여(조달이자마진) 산출한다. </t>
  </si>
  <si>
    <t xml:space="preserve">(나) 기타영업수익 : 수수료수익, 외환거래수익, 유가증권매매 및 평가이익, 파생상품거래 및 평가이익, 신탁보수(신탁업무대행수수료), 사내서비스거래(STP) 수익, 기타수익을 포함한다. </t>
  </si>
  <si>
    <t xml:space="preserve">(다) 기타영업비용 : 수수료비용, 외환거래비용, 부가원가, 유가증권매매 및 평가손실, 파생상품거래 및 평가손실, 사내서비스거래(STP) 비용, 기타비용을 포함한다. </t>
  </si>
  <si>
    <t xml:space="preserve">(라) 총이익 : 이자마진에 기타영업수익을 가산하고 여기에 기타영업비용 및 직접업무원가를 차감하여 산출한다. 따라서 총이익은 조달과 운용활동 외에 기타영업 활동 및 판매/관리활동의 효율성까지 포함하여 성과를 측정하는 이익지표이다. </t>
  </si>
  <si>
    <t xml:space="preserve">(마) 위험조정이익 : 위험조정이익은 총이익에서 예상손실을 차감하여 산출한다. </t>
  </si>
  <si>
    <t xml:space="preserve">(바) 영업이익 : 영업이익은 총이익에서 대손충당금전입액을 차감하여 산출한다. </t>
  </si>
  <si>
    <t xml:space="preserve">(6) 「부대비용(수익)」이라 함은 특정상품 및 고객과 직접 또는 간접적으로 관련되어 발생되는 제반비용(수익)을 말하며 계좌별로 산출가능한 비용(수익)을 말한다. </t>
  </si>
  <si>
    <t xml:space="preserve">(7) 「총자산이익율(ROA, Return On Assets)」이라 함은 여러가지 이익지표를 총자산으로 나눈 비율로서 조직별 수익성을 평가하는데 쓰이는 대표적인 수익성 지표이다. 총자산평잔은 전행적인 입장에서는 자산평잔만을 이용하나 영업점등 조직별 수익성 분석에 있어서는 수정된 총자산을 이용한다. 즉 대출금 등 운용자산과 함께 예수금 등 조달측면의 부채도 내부적으로 자금을 운용하는 것으로 보아 총자산 개념에 포함한다. </t>
  </si>
  <si>
    <t xml:space="preserve">(8) 「수정총자산」이라 함은 해당조직의 자산과 부채를 합한 것의 1/2인데 이것은 해당 조직의 ROA산출에 분모로 활용된다.  </t>
  </si>
  <si>
    <t xml:space="preserve">제2장 자금원가관리 </t>
  </si>
  <si>
    <t xml:space="preserve">1. 내부금리  </t>
  </si>
  <si>
    <t xml:space="preserve">은행계정 내부금리는 다음과 같이 구분 관리한다. </t>
  </si>
  <si>
    <t xml:space="preserve">가. 원화 내부금리 </t>
  </si>
  <si>
    <t xml:space="preserve">나. 외화 내부금리  </t>
  </si>
  <si>
    <t xml:space="preserve">2. 운영체계 </t>
  </si>
  <si>
    <t xml:space="preserve">가. 기간별 조정계수는 리스크관리협의회 심의를 득하여 결정한다. </t>
  </si>
  <si>
    <t xml:space="preserve">나. 대표시장금리 </t>
  </si>
  <si>
    <t xml:space="preserve">(1) 원화는 당행 신용등급에 적합한 금리를 사용하며 1일 Call금리, 3개월 금리는 CD금리, 6개월 이상은 금융채금리를 사용하며 금융투자협회의 평균수익율을 고시금리로 한다. 1개월금리는 1일 Call금리와 3개월 CD금리를 사용하여 산출하고, 2개월금리는 1개월 금리와 3개월 CD금리를 사용하여 산출한다. </t>
  </si>
  <si>
    <r>
      <t>(2)</t>
    </r>
    <r>
      <rPr>
        <sz val="11"/>
        <color indexed="10"/>
        <rFont val="돋움"/>
        <family val="3"/>
        <charset val="129"/>
      </rPr>
      <t xml:space="preserve"> 외화는 주요통화 중 USD, GBP, CHF, JPY, EUR는 Libor, AUD, CAD, NZD는 Deposit rate, 기타통화는 USD통화금리로 Tellerate 고시금리로 한다.(2013.06.01 개정) </t>
    </r>
    <phoneticPr fontId="11" type="noConversion"/>
  </si>
  <si>
    <t xml:space="preserve">(3) 대표시장상품의 기간구분(2007.12.1 개정) </t>
  </si>
  <si>
    <t xml:space="preserve">(가) 원화는 1일, 1개월, 2개월, 3개월, 6개월, 1년, 2년, 3년, 5년, 10년, 20년 </t>
  </si>
  <si>
    <t xml:space="preserve">(나) 외화는 1W(1주일) 및 1M(1개월) ~ 12M(12개월)은 Libor, Deposit rate를 적용한다.(2013.06.01 개정) </t>
    <phoneticPr fontId="11" type="noConversion"/>
  </si>
  <si>
    <r>
      <t xml:space="preserve">다. 조정계수는 대표시장금리에 기간구분에 따라 당행 채권의 시장가격 및 시장상황을 반영하여 조정되는 Spread를 말한다. 다만, </t>
    </r>
    <r>
      <rPr>
        <sz val="11"/>
        <color indexed="10"/>
        <rFont val="돋움"/>
        <family val="3"/>
        <charset val="129"/>
      </rPr>
      <t xml:space="preserve">외화는 최근 조달한 기간별 외화차입 Spread의 평균 및 시장상황을 반영하여 기간별 Spread를 산출하며, 외화 기간별 Spread의 고시구간은 1주일, 1개월, 3개월, 6개월, 1년, 2년, 3년, 4년, 5년, 6년, 7년, 8년, 9년, 10년으로 한다.(2007.12.1개정, 2009.3.5 개정) </t>
    </r>
    <phoneticPr fontId="11" type="noConversion"/>
  </si>
  <si>
    <t xml:space="preserve">라. 조정계수 운영주기(2007.12.1 개정) </t>
  </si>
  <si>
    <t xml:space="preserve">(1) 원화 : 매일 </t>
  </si>
  <si>
    <t xml:space="preserve">(2) 외화 : 1개월 </t>
  </si>
  <si>
    <t xml:space="preserve">마. 유동성프리미엄은 대출약정만기(여신기간)와 금리만기(금리변동주기) 차이에서 발생하는 자금 재조달위험으로 변동금리 대출 및 유가증권에만 적용하는 Spread를 말한다. 유동성프리미엄 Spread의 고시구간은 6개월, 1년, 2년, 3년, 4년, 5년 초과로 하고, 변동주기는 3개월, 6개월, 1년, 2년, 3년으로 한다.  </t>
  </si>
  <si>
    <t xml:space="preserve">3. 고 시  </t>
  </si>
  <si>
    <t xml:space="preserve">영업점에 고시하는 만기대응 내부금리표는 다음 각호와 같다. </t>
  </si>
  <si>
    <t xml:space="preserve">가. 작성주기는 매 영업일로 한다. </t>
  </si>
  <si>
    <t xml:space="preserve">나. 기간 구분은 만기수익률곡선에 의거 보간법으로 산출한 일단위로 한다. </t>
  </si>
  <si>
    <t xml:space="preserve">다. 고시 단위는 소수점 4자리까지(5자리에서 반올림 0.0000%)로 한다. </t>
  </si>
  <si>
    <t xml:space="preserve">라. 내부금리표는 매 영업일의 기간별 만기대응내부금리로 한다.  </t>
  </si>
  <si>
    <t xml:space="preserve">4. 내부금리 적용원칙 </t>
  </si>
  <si>
    <t xml:space="preserve">가. 계좌 및 만기에 따른 내부금리 </t>
  </si>
  <si>
    <t xml:space="preserve">(1) 계좌와 만기가 있는 모든 상품은 개별 또는 가중평균 만기대응내부(또는 시장)금리를 적용한다. </t>
  </si>
  <si>
    <t xml:space="preserve">(2) 계좌는 있으나 만기가 없는 상품은 Core율에 의한 만기대응내부금리를 적용한다. </t>
  </si>
  <si>
    <t xml:space="preserve">(3) 계좌가 없는 상품은 과목별 Pool법에 의한 만기대응내부금리를 적용한다. </t>
  </si>
  <si>
    <t xml:space="preserve">나. 금리유형에 따른 내부금리 </t>
  </si>
  <si>
    <t xml:space="preserve">(1) 확정금리는 신규시점에 기간별 일일 만기대응내부(또는 시장)금리를 만기까지 적용한다. </t>
  </si>
  <si>
    <t xml:space="preserve">(2) 변동금리는 변동시점에 금리개정 기간에 해당하는 기간별 일일 만기대응내부금리와 금리변동시 적용하는 기준금리에 해당하는 기간 중 장기기간에 일정 스프레드를 가감하여 금리개정일마다 재 적용한다. </t>
  </si>
  <si>
    <t xml:space="preserve">(3) 일정한 변동주기없이 변동되는 우대금리(P-rate)연동 여신상품은 신규시점에 기간별 일일 만기대응내부금리를 적용하고, 우대금리(P-rate)가 변동되면 내부금리도 우대금리(P-rate)변동분 만큼 변동시켜 신규시점의 자금마진이 만기까지 유지되도록 한다. </t>
  </si>
  <si>
    <t xml:space="preserve">다. 자금성격에 따른 내부금리 </t>
  </si>
  <si>
    <t xml:space="preserve">(1) 당행 일반자금은 기간별 만기대응내부(또는 시장)금리를 적용한다. </t>
  </si>
  <si>
    <t xml:space="preserve">(2) 당행 외부에서 차입(수탁)되는 차입성자금은 차입금리를 내부금리로 적용한다. </t>
  </si>
  <si>
    <t xml:space="preserve">(3) 영업점 관리여신(Workout여신, 산업합리화여신 등)은 기간별 만기대응내부금리를 적용하되, 임직원대출, 직원임차보증금은 약정이율을 내부금리로 한다. </t>
  </si>
  <si>
    <t xml:space="preserve">(4) 정책성자금(유동성조절목적 자금, 금융기관 MMDA 등)은 기간별 만기대응내부금리 적용을 원칙으로 하되, 내부금리를 별도로 정할 수 있다. 다만, 정책내부금리는 리스크관리협의회의 심의를 득하여 결정한다.  </t>
  </si>
  <si>
    <t xml:space="preserve">5. 자금원가 계산방법 등 </t>
  </si>
  <si>
    <t xml:space="preserve">가. 자금원가 계산은 매월별로 한다. </t>
  </si>
  <si>
    <t xml:space="preserve">나. 계산원칙 </t>
  </si>
  <si>
    <t xml:space="preserve">(1) 계좌별 내부이자 산출을 원칙으로 하되, 비계좌 등은 과목별로 산출한다. 단, 역외계정은 제외한다. </t>
  </si>
  <si>
    <t xml:space="preserve">(2) 여수신상품 구분없이 만기가 같으면 동일한 내부금리를 적용한다. </t>
  </si>
  <si>
    <t xml:space="preserve">다. 계산방법은 다음과 같이 하되 소수점 이하는 절사한다. </t>
  </si>
  <si>
    <t xml:space="preserve">(1) 계좌와 만기가 있는 경우 </t>
  </si>
  <si>
    <t xml:space="preserve">(가) 차변계정 : 계좌별 월 가용평잔 × 신규일 개별 또는 가중평균 만기대응내부금리 × 해당일수 ÷ 365 </t>
  </si>
  <si>
    <t xml:space="preserve">(나) 대변계정 : 계좌별 월가용평잔 × 신규일 개별 또는 가중평균 만기대응내부금리 × 해당일수 ÷ 365 × (1 - 지준율) </t>
  </si>
  <si>
    <t xml:space="preserve">(2) 계좌는 있으나 만기가 없는 경우와 비계좌인 경우 </t>
  </si>
  <si>
    <t xml:space="preserve">(가) 차변계정 : 계좌별 월가용평잔 × 당월 월평균 기간별(또는 CORE율에 의한) 만기대응내부금리 × 해당일수 ÷ 365 </t>
  </si>
  <si>
    <t xml:space="preserve">(나) 대변계정 : 계좌별 월가용평잔 × 최근 6개월 평균기간별(또는 CORE율에 의한) 만기대응내부금리 × 해당일수 ÷ 365 × (1 - 지준율) 단, 외화예수금은 당월 월평균 기간별 내부금리 사용 </t>
  </si>
  <si>
    <t xml:space="preserve">라. 외화는 외화 계좌별/과목별 월가용평잔을 말일자 매매기준율에 의거 원화로 환산하며, 년수는 360일로 한다. </t>
  </si>
  <si>
    <t xml:space="preserve">마. 예외적용 및 내부이자 정산 항목 </t>
  </si>
  <si>
    <t xml:space="preserve">(1) 연체대출 </t>
  </si>
  <si>
    <t xml:space="preserve">(가) 연체대출상품은 내부금리를 재적용하지 않으나, 연체이자차는 자금증권부와 국제금융부(외화)에 귀속한다.(2009.3.5 개정) </t>
  </si>
  <si>
    <t xml:space="preserve">(나) 지급보증대지급금은 월평균 1년 내부금리 적용한다. </t>
  </si>
  <si>
    <t xml:space="preserve">(2) 만기경과 예금은 만기경과시점에 월평균1일(외화의 경우 월평균 1주일) 내부금리를 적용한다. 단, 급격한 금리 하락시 적정마진 수준을 감안 별도 적용할 수 있다.(2009.3.5 단서 신설) </t>
  </si>
  <si>
    <t xml:space="preserve">(3) 만기이연예금은 당초 내부금리를 적용한다. </t>
  </si>
  <si>
    <t xml:space="preserve">(4) 만기연장/단축 상품은 만기연장/단축 시점을 신규일로 하여 새로운 내부금리를 재적용한다. </t>
  </si>
  <si>
    <t xml:space="preserve">(5) 중도상환/해지 상품은 내부금리를 재적용하지 않으나, 중도해지수수료 및 중도해지이자차는 자금증권부와 국제금융부(외화)에 귀속한다. (2006.12.27개정, 2009.3.5 개정) </t>
  </si>
  <si>
    <t xml:space="preserve">(6) 예금담보대출은 내부금리를 별도 적용한다.(2008.3.17 개정) </t>
  </si>
  <si>
    <t xml:space="preserve">(7) 총액한도대출 - C1 차입대상대출 </t>
  </si>
  <si>
    <t xml:space="preserve">(가) 차입대상 종류별(무역금융, 기업구매자금, 전자방식 외상매출채권) 전행 차입율을 산출(소관부서)하여 당월 총액한도대출에 적용한다. </t>
  </si>
  <si>
    <t xml:space="preserve">(나) 대출신규 취급시 적용한 차입율을 만기까지 유지하며, 차입율만큼은 차입금리를, (1 - 차입율)은 기간별 만기대응 내부금리를 적용한다. </t>
  </si>
  <si>
    <t xml:space="preserve">(8) 총액한도대출 - C2 차입대상대출 </t>
  </si>
  <si>
    <t xml:space="preserve">(가) C2차입대출에 대해서는 위 「(7)」에 의한 방식으로 내부금리를 적용한다. </t>
  </si>
  <si>
    <t xml:space="preserve">(나) C2차입대출에 대해서는 추가로 총액한도대출 C2차입금 영업점별 계좌별 월가용평잔을 산출하여 내부이자비용 차감한다. </t>
  </si>
  <si>
    <t xml:space="preserve">(다) C2차입금 내부이자비용 차감 산식은 C2 전행추가배정한도 × (월평균 1년 내부금리 - 한은 차입금리) × 해당일수/365 × (영업점 C2 차입대출계좌 월중가용평잔)/ (전행 C2 차입대출계좌 월중가용평잔)이다. </t>
  </si>
  <si>
    <t xml:space="preserve">(9) 중소기업의무대출비율관련 차입금 내부이자비용 차감은 중소기업대출 의무액 초과 달성한 영업점에 대해 초과달성액 비중에 따라 배분하며, 산식은 소관부서에서 산정한 방식에 의한 [C1 전행추가배정한도 × (월평균 1년 내부금리 – 한은 차입금리) ×해당일수/365 × (영업점초과달성액 / 전행초과달성액)]이다. </t>
  </si>
  <si>
    <t xml:space="preserve">(10) 거래중지계좌의 편입대상 과목인 보통예금, 신자유저축예금, 기업자유예금으로 core율에 의한 만기대응내부금리를 적용하되, 영업점별 거래중지계좌를 과목별 한 계좌로 보고 내부금리를 적용한다. </t>
  </si>
  <si>
    <t xml:space="preserve">바. 외화계정(2007.12.1 개정) </t>
  </si>
  <si>
    <t xml:space="preserve">(1) 내부이자 계산방법은 총액법 및 MOR법에 의한다. </t>
  </si>
  <si>
    <t xml:space="preserve">(2) Position분(원화 B/S상 외화계정 조달부문과 운용부문의 차)과 외화계정 원화 계리분은 원화 내부금리로 적용한다.  </t>
  </si>
  <si>
    <t xml:space="preserve">6. 내부금리 유형별 세부사항 </t>
  </si>
  <si>
    <t xml:space="preserve">가. 개별 만기대응내부(또는 시장)금리는 신규시점에 건별로 만기대응 되어 만기 또는 금리 개정전일까지 적용되는 내부금리로 거치식예금(정기예금, CD, 표지어음, RP 등), 적립식예금, 만기일시상환 대출금, 매입외환, 사모사채, 투자유가증권 등에 적용된다.(2008.3.17 개정) </t>
  </si>
  <si>
    <t xml:space="preserve">나. 가중평균 만기대응내부(또는 시장)금리는 만기 이전에 원금의 현금흐름(회수)이 있는 우대금리(P-rate)연동 여신상품에 적용하는 데, 현금흐름 시점별 각각의 내부(또는 시장)금리와 현금흐름의 금액 및 기간비중에 따라 금리를 가중평균하는 내부(또는 시장)금리로 신규시점의 기간별 만기대응내부(또는 시장)금리를 만기까지 적용한다. </t>
  </si>
  <si>
    <t xml:space="preserve">(1) 가중평균만기대응내부(또는)금리 산식은 {(t시점의 현금흐름원금 ×기간(t) ×각 현금흐름 시점(t)별 만기대응내부(또는시장)금리) ÷ ∑(각 현금흐름원금 ×기간(t))} 이다. </t>
  </si>
  <si>
    <t xml:space="preserve">(2) 우대금리적용 원금분할상환대출, 우대금리적용 원리금분할상환대출, 투자유가증권 등에 적용된다. </t>
  </si>
  <si>
    <t xml:space="preserve">다. Core율에 의한 만기대응내부금리 </t>
  </si>
  <si>
    <t xml:space="preserve">(1) 과목구분은 요구불예금, 입출금이 자유로운 저축성예금, 당좌대출, 통장대출, 외화 요구불예금 5개로 구분한다. </t>
  </si>
  <si>
    <t xml:space="preserve">(가) 요구불예금은 (가계)당좌예금, 보통예금, 별단예금, 공금예금, 비거주자원화예금, 비거주자자유원예금, 기타요구불예금 </t>
  </si>
  <si>
    <t xml:space="preserve">(나) 입출금이 자유로운 저축성예금은 일반저축예금, 시장성저축예금, 신자유저축예금, 일반기업자유예금, 시장형기업자유예금(비Nego 적용) </t>
  </si>
  <si>
    <t xml:space="preserve">(다) 1일 변동상품인 당좌대출(기업, 가계, 공공 및 기타) </t>
  </si>
  <si>
    <t xml:space="preserve">(라) 한도 대출금인 통장대출(임직원 통장대출 제외) </t>
  </si>
  <si>
    <t xml:space="preserve">(마) 외화 요구불예금은 외화당좌예금, 외화보통예금, 외화별단예금, 기타외화예금 </t>
  </si>
  <si>
    <t xml:space="preserve">(2) 산출원칙 </t>
  </si>
  <si>
    <t xml:space="preserve">(가) 산출주기는 매년말 1회 계산하여 다음년도 1년 동안 적용한다. </t>
  </si>
  <si>
    <t xml:space="preserve">(나) 산출단위는 과목 구분별 과거 1년 월중평잔 자료에 의한다. </t>
  </si>
  <si>
    <t xml:space="preserve">(다) 산출단위는 정수(소수점미만 절사)까지로 한다. </t>
  </si>
  <si>
    <t xml:space="preserve">(3) 내부금리 적용방법 </t>
  </si>
  <si>
    <t xml:space="preserve">(가) Core부분은 장기금리(수신, 여신 및 외환 1년), 비Core부분은 단기금리(수신 및 여신 1일, 외환 1주일)를 적용하되 월평균 내부금리 및 6개월평균 내부금리를 적용한다. </t>
  </si>
  <si>
    <t xml:space="preserve">(나) 외화 요구불예금, 당좌대출, 통장대출의 산식은 (월중평잔 × 비Core율 × 월평균 해당기간 내부금리 ＋ 월중평잔 × Core율 × 월평균 해당기간 내부금리)로 한다. </t>
  </si>
  <si>
    <t xml:space="preserve">(다) 요구불예금, 입출금이 자유로운 저축성예금의 산식은 (월중평잔 × 비Core율 × 최근 6개월 평균 해당기간 내부금리 ＋ 월중평잔 × Core율 × 최근 6개월 평균 해당기간 내부금리)로 한다. </t>
  </si>
  <si>
    <t xml:space="preserve">(라) 시장형기업자유예금(Nego 적용)예금은 전행조달비용 감축을 위하여 별도 적용할 수 있다. </t>
  </si>
  <si>
    <t xml:space="preserve">(4) Core율 산출방법 </t>
  </si>
  <si>
    <t xml:space="preserve">(가) 원화는 과목구분별 과거 1년 월중평잔을 기준으로 기간가중하여 연간 평균 및 표준편차를 산출한 후 최근월 평잔에서 연간 표준편차의 2.33배를 차감하여 Core율을 산출한다. </t>
  </si>
  <si>
    <t xml:space="preserve">외화는 과목구분별 과거 1년 월중평잔을 단순평균하여 연간 평균 및 표준편차를 산출한 후 연간 평균에서 연간 표준편차의 2배를 차감하여 Core율을 산출한다. </t>
  </si>
  <si>
    <t xml:space="preserve">(나) 원화 Core율은 100%-비Core율로 산출되고, 비Core율은 기간가중 연간 표준편차의 2.33배로 한다. </t>
  </si>
  <si>
    <t xml:space="preserve">외화 Core율은 100%-비Core율로 산출되고, 비Core율은 연간 표준편차의 2배로 한다. </t>
  </si>
  <si>
    <t xml:space="preserve">라. Pool법에 의한 만기대응내부금리 </t>
  </si>
  <si>
    <t xml:space="preserve">(1) 비계좌 및 대고객상품이 아닌 상품은 과목별로 대표적인 하나의 Pool금리인 기간별 일일 만기대응내부금리에 의거 계산된 월평균 내부금리를 적용한다. </t>
  </si>
  <si>
    <t xml:space="preserve">(2) 내부금리 및 해당계정 과목은 &lt;별표2&gt;와 같다.  </t>
  </si>
  <si>
    <t xml:space="preserve">7. 기타사항 준용  </t>
  </si>
  <si>
    <t xml:space="preserve">이 지침에서 정하지 아니한 신상품 개발, 계정과목 신설 등에 의한 내부금리는 위 ‘4(내부금리 적용원칙)’에 준용한다.  </t>
  </si>
  <si>
    <t xml:space="preserve">제3장 업무원가 관리 </t>
  </si>
  <si>
    <t xml:space="preserve">1. 일반 사항 </t>
  </si>
  <si>
    <t xml:space="preserve">가. 업무원가계산의 목적 </t>
  </si>
  <si>
    <t xml:space="preserve">업무원가계산은 각 원가대상별 업무원가를 산출하여 상품 또는 서비스의 가격결정, 상품 및 고객수익성분석, 조직성과평가의 반영 등 유효한 의사결정에 필요한 기초자료를 제공하기 위함을 목적으로 한다. </t>
  </si>
  <si>
    <t xml:space="preserve">나. 업무원가계산의 정의 </t>
  </si>
  <si>
    <t xml:space="preserve">업무원가의 계산이란 업무원가를 일정한 배부기준에 의해 각 원가대상별로 배부하여 집계하는 관리회계의 한 절차를 말한다. </t>
  </si>
  <si>
    <t xml:space="preserve">다. 업무원가계산의 방법 </t>
  </si>
  <si>
    <t xml:space="preserve">(1) 업무원가는 원가산출을 위한 효익과 비용을 고려하여 합리적인 수준에서 세부사항을 결정하며 일반적 신뢰도를 가늠할 수 있는 방법에 의하여 산출한다. </t>
  </si>
  <si>
    <t xml:space="preserve">(2) 업무원가계산은 조직내 원가를 유발하는 활동을 이해하고 활동이 소비한 자원의 양을 파악하여 그 활동량을 기준으로 비용을 배분하여 원가를 산출하는 활동기준원가계산(ABC:Activity Based Costing)방식에 의한다 </t>
  </si>
  <si>
    <t xml:space="preserve">라. 업무원가계산 주기 </t>
  </si>
  <si>
    <t xml:space="preserve">업무원가의 계산은 매 월별로 실시한다.  </t>
  </si>
  <si>
    <t xml:space="preserve">2. 세부적용사항 </t>
  </si>
  <si>
    <t xml:space="preserve">가. 업무원가 대상비용의 정의 </t>
  </si>
  <si>
    <t xml:space="preserve">(1) 인건비 </t>
  </si>
  <si>
    <t xml:space="preserve">(2) 인건비성 물건비 </t>
  </si>
  <si>
    <t xml:space="preserve">(3) 기타물건비 </t>
  </si>
  <si>
    <t xml:space="preserve">(4) 퇴직급여충당금전입액 </t>
  </si>
  <si>
    <t xml:space="preserve">(5) 제세공과. 단, 교육세는 제외한다. </t>
  </si>
  <si>
    <t xml:space="preserve">(6) 제상각비 </t>
  </si>
  <si>
    <t xml:space="preserve">(7) 경비성수수료 </t>
  </si>
  <si>
    <t xml:space="preserve">(8) 기부금(일반) </t>
  </si>
  <si>
    <t xml:space="preserve">(9) 사내임차료 </t>
  </si>
  <si>
    <t xml:space="preserve">나. 업무원가 계산대상 </t>
  </si>
  <si>
    <t xml:space="preserve">업무원가계산은 다음의 각호에 대하여 산출하되 필요에 따라 그 대상을 확대할 수 있다. </t>
  </si>
  <si>
    <t xml:space="preserve">(1) 조직별 업무원가 </t>
  </si>
  <si>
    <t xml:space="preserve">(2) 고객별 업무원가 </t>
  </si>
  <si>
    <t xml:space="preserve">(3) 상품별 업무원가 </t>
  </si>
  <si>
    <t xml:space="preserve">(4) 활동별 및 사무단위별 업무원가 </t>
  </si>
  <si>
    <t xml:space="preserve">(5) 거래 매체별 업무원가 </t>
  </si>
  <si>
    <t xml:space="preserve">다. 업무원가 배부기준 </t>
  </si>
  <si>
    <t xml:space="preserve">업무원가의 배부기준은 원가를 발생시킨 요인을 파악하여 그 요인을 적정 배부기준으로 적용하되 전산수집 가능성, 수집의 경제성 등을 고려하여 합리적인 수준에서 결정한다. 단, 조직 변경, 활동 구분의 변경 등에 따라 수시 조정할 수 있다 </t>
  </si>
  <si>
    <t xml:space="preserve">라. 업무원가 계산절차 </t>
  </si>
  <si>
    <t xml:space="preserve">(1) 조직별 업무원가의 대상비용 확정 : 매월 결산 및 가결산 실시 후의 순액비용에 대하여 각 조직별로 금액을 확정하는 절차를 말한다. </t>
  </si>
  <si>
    <t xml:space="preserve">(2) 업무원가의 환원 : 비용이 계상된 부점과 실제 사용된 부점이 상이한 경우 이를 사용부서의 비용으로 인식시키는 절차를 말한다 </t>
  </si>
  <si>
    <t xml:space="preserve">(3) 업무원가의 속성별 분류 : 업무원가 대상 비용항목을 특성에 맞게 구분하고 활동간 배부시 공통된 배부기준을 적용하기 위한 절차로서 세부 비용항목은 위 「가」의 업무원가 대상비용으로 나누어 진다. </t>
  </si>
  <si>
    <t xml:space="preserve">(4) 조직별 활동의 분류 및 활동원가 집계 : 각 부점은 업무특성에 따라 고유의 활동을 설정하고 각 활동별 인원수 및 급여액을 기준하여 해당 원가를 집계한다. </t>
  </si>
  <si>
    <t xml:space="preserve">(5) 활동원가의 배부 </t>
  </si>
  <si>
    <t xml:space="preserve">(가) 본부부서는 본부 이익중심점(Profit Center)과 영업점을 지원하는 원가중심점(Cost Center)으로 인식하여 해당 업무원가를 활동을 매개로 하여 이익중심점으로 모두 배부한다. 단, 사내임차제도 관련 부동산임대비용 중 비영업 부분에 해당하는 비용은 소관부서에 잔류한다. </t>
  </si>
  <si>
    <t xml:space="preserve">(나) 활동원가의 배부는 활동간 인과관계에 따라 Top-down 방식과 활동기준 직접배부 방법에 의함을 원칙으로 한다. </t>
  </si>
  <si>
    <t xml:space="preserve">(다) 특정 원가대상과 직접 연관되고 원가의 추적이 가능한 활동원가는 해당 대상에 직접 배부한다. </t>
  </si>
  <si>
    <t xml:space="preserve">(라) 이익중심점은 다음 각호에 한하며 이외의 부점은 원가중심점이 된다.(2006.12.27 개정, 2009.3.5 개정) </t>
  </si>
  <si>
    <t xml:space="preserve">① 국제금융부 </t>
  </si>
  <si>
    <t xml:space="preserve">② 여신관리부 </t>
  </si>
  <si>
    <t>③ 신탁연금부  (2014-12-26 개정)</t>
  </si>
  <si>
    <t xml:space="preserve">④ 투자금융부 </t>
  </si>
  <si>
    <t xml:space="preserve">⑤ 각 영업점 : 기업영업점을 별도 단위로 하여 영업점에 포함한다. </t>
  </si>
  <si>
    <t xml:space="preserve">⑥ 자금증권부(자금운용부문) </t>
  </si>
  <si>
    <t xml:space="preserve">(6) 조직별 업무원가의 집계 : 본부부서 이익중심점 및 영업점은 자체발생 활동원가와 본부간접비가 배부된 후의 활동원가를 합산하여 조직별 업무원가를 확정한다. </t>
  </si>
  <si>
    <t xml:space="preserve">(7) 사무단위 업무원가 계산 : 활동별로 집계된 업무원가는 업무량 기준으로 각 활동별 고유 사무단위로 배부되어 사무단위원가를 계산하며 사무단위별 업무원가를 처리건수로 나누어 사무단위단가를 산출한다. 단, 업무량과 무관하게 발생하는 활동원가는 그 특성에 적합한 별도 배부기준을 적용한다. </t>
  </si>
  <si>
    <t xml:space="preserve">(8) 고객별 업무원가 계산 : 고객별 업무원가는 해당 고객의 계좌가 발생시킨 사무단위 단가를 실명번호 기준으로 합산하여 산출한다. 단, 실명번호와 연계되지 않는 사무단위 원가는 해당 상품으로 집계한다. </t>
  </si>
  <si>
    <t xml:space="preserve">(9) 상품별 업무원가 계산 : 상품별 업무원가는 각 계좌가 발생시킨 사무단위 단가를 계정과목 기준으로 합산하여 산출한다. 단, 계정과목과 연계되지 않는 사무단위원가는 관리목적의 별도 계정과목으로 일괄 집계한다. </t>
  </si>
  <si>
    <t xml:space="preserve">마. 기타 </t>
  </si>
  <si>
    <t xml:space="preserve">본 지침에서 기술하지 않은 세부내용은 위 ‘2.(세부적용사항)’을 준용한다.  </t>
  </si>
  <si>
    <t xml:space="preserve">제4장 신탁보수 분할 </t>
  </si>
  <si>
    <t xml:space="preserve">1. 적용원칙  </t>
  </si>
  <si>
    <t xml:space="preserve">신탁보수 분할이란 영업점의 신탁계정 조달과 운용 각각에 대하여 신탁보수를 분할하여 신탁업무 대행 수수료를 산출 적용한 것을 말한다. </t>
  </si>
  <si>
    <t xml:space="preserve">가. 영업점은 신탁계정의 수입원인 신탁보수를 사전 고시된 대행수수료요율에 의거 계좌별로 신탁업무대행수수료를 산출하여 수익으로 처리하며 소관부서는 영업점 해당분을 비용 처리한다. </t>
  </si>
  <si>
    <t xml:space="preserve">나. 신탁중도해지수수료는 소관부서의 손익으로 처리한다.  </t>
  </si>
  <si>
    <t xml:space="preserve">2. 신탁 대행수수료  </t>
  </si>
  <si>
    <t xml:space="preserve">수탁업무대행수수료와 운용업무대행수수료로 구분하고 다음 각호와 같이 계산한다. </t>
  </si>
  <si>
    <t xml:space="preserve">가. 수탁업무대행수수료 </t>
  </si>
  <si>
    <t xml:space="preserve">계좌별 월중평잔 × 신탁보수율 × 신탁대행수수료 요율 × 해당일수/365 </t>
  </si>
  <si>
    <t xml:space="preserve">(단, 단독펀드운용 신탁은 계좌별 월중보수금액 × 신탁대행수수료요율) </t>
  </si>
  <si>
    <t xml:space="preserve">나. 운용업무대행수수료 </t>
  </si>
  <si>
    <t xml:space="preserve">신탁대출(사모사채 포함)계좌별 월중평잔 × 신탁대행수수료 요율 × 해당일수/365  </t>
  </si>
  <si>
    <t xml:space="preserve">3. 신탁대행수수료 요율 결정 및 고시 </t>
  </si>
  <si>
    <t xml:space="preserve">가. 신탁업무대행수수료 요율은 소관부서에서 관리하며 소관부서장은 리스크관리협의회에서 결정된 신탁대행수수료 요율을 주무부서에 통보하고 그 내용을 영업점에 고시하여야 한다. </t>
  </si>
  <si>
    <t xml:space="preserve">나. 신탁업무대행수수료 요율 변경이 월중에 발생하더라도 월말 기준으로 적용한다.  </t>
  </si>
  <si>
    <t xml:space="preserve">4. 기타사항  </t>
  </si>
  <si>
    <t xml:space="preserve">확정금리 신탁상품인 불특/개발신탁과 본부 집중 관리중인 국민주신탁은 수탁대행 업무 수수료 대상에서 제외하고, 신상품 판매나 약정 보수율 변경시에는 위 ‘1(적용원칙)‘을 준용한다.  </t>
  </si>
  <si>
    <t xml:space="preserve">제5장 손익귀속(보상/부담)원칙 </t>
  </si>
  <si>
    <t xml:space="preserve">고객분류에 따른 영업점 개편에 따라 전행적 부가적인 이익창출을 위한 업무협조 원활화 및 사업본부별, 영업점별 실적을 정확히 측정하는데 목적이 있다.  </t>
  </si>
  <si>
    <t xml:space="preserve">2. 사내 임차보증금  </t>
  </si>
  <si>
    <t xml:space="preserve">업무용부동산의 보유방식에 따른 원가부담의 불공정성을 제거하기 위하여 각 부점이 사용하는 업무용부동산을 소관부서가 각 부점에 사내임대하는 방식으로 산정하며 세부적인 사항은 다음 각호와 같다. </t>
  </si>
  <si>
    <t xml:space="preserve">가. 적용대상 </t>
  </si>
  <si>
    <t xml:space="preserve">업무용고정자산(업무용토지, 업무용건물, 임차점포시설물), 감가상각누계액(업무용건물, 임차점포시설물), 합숙소 임차보증금 </t>
  </si>
  <si>
    <t xml:space="preserve">나. 업무처리방법 </t>
  </si>
  <si>
    <t xml:space="preserve">(1) 대상자산을 소관부서에 귀속시키고 소관부서에서 산정한 사내임차보증금액을 자가건물 부점의 사내임차보증금계정으로, 소관부서는 동일계정에 (-)기표로 처리한다. </t>
  </si>
  <si>
    <t xml:space="preserve">(2) 소관부서는 자가건물 주변의 금융기관 임차시세를 파악하여 영업 사용면적에 해당하는 사내임차보증금액을 산정한다 </t>
  </si>
  <si>
    <t xml:space="preserve">(3) 자가건물 중 일부면적을 타 기관에 임대한 경우 발생한 자금 및 수익을 소관부서의 계정으로 환원시킨다. </t>
  </si>
  <si>
    <t xml:space="preserve">(4) 임대수익이란 임대보증금에 대한 내부이자 수익 및 수입임대료를 말한다. </t>
  </si>
  <si>
    <t xml:space="preserve">(5) 임차점포는 별도의 사내임차보증금액 산출하지 아니한다 </t>
  </si>
  <si>
    <t xml:space="preserve">단, 타조직과 공동으로 사용중인 임차점포는 각 조직별 사용면적에 해당하는 임차금액을 산정하여 해당 계정점의 임차관련 대차대조표계정에서 차감하여 각 조직별 배부한다 </t>
  </si>
  <si>
    <t xml:space="preserve">다. 사내임차보증금 관리 및 통보 </t>
  </si>
  <si>
    <t xml:space="preserve">(1) 사내임차보증금은 소관부서에서 관리하며 매년 1회 산정한다. 단, 신설, 폐쇄, 이관시나 급격한 시세 변동시는 변동 월말기준으로 재산정한다 </t>
  </si>
  <si>
    <t xml:space="preserve">(2) 소관부서는 매월말 기준으로 사내임차보증금 및 임대수익 귀속비율의 변동내역을 주무부서로 통보한다.  </t>
  </si>
  <si>
    <t xml:space="preserve">제6장 기 타 </t>
  </si>
  <si>
    <t xml:space="preserve">1. 보고 등  </t>
  </si>
  <si>
    <t xml:space="preserve">종합수익관리업무의 원활한 수행을 위하여 다음 각 부점은 관련 정보 및 자료를 주무부서에 보고 또는 제출하여야 한다. </t>
  </si>
  <si>
    <t xml:space="preserve">가. IT지원부 : 종합수익관리에 필요한 전산자료, 매월 결산 즉시 </t>
  </si>
  <si>
    <t xml:space="preserve">나. 소관부서 : 조직의 변경, 신상품의 개발 또는 폐지, 기존상품의 내용 변경 등 종합수익관리시스템의 수정을 요하는 주요 사항 발생시 </t>
  </si>
  <si>
    <t xml:space="preserve">다. 각 부점 : 종합수익관리의 원활한 수행을 위하여 필요하다고 주무부서장이 인정하는 자료를 요청시  </t>
  </si>
  <si>
    <t xml:space="preserve">2. 기타사항  </t>
  </si>
  <si>
    <t xml:space="preserve">이 지침에서 정하지 않은 사항은 종합수익관리 기본원칙에 준용하여 처리한다.  </t>
  </si>
  <si>
    <t>신규 : 본건 운전자금 용도의 외화대출 신규신청건으로 만기까지 한도(USD) 사용을 승인함</t>
    <phoneticPr fontId="11" type="noConversion"/>
  </si>
  <si>
    <t>연기 : 본건 기사용 외화대출연기 신청건으로 만기까지 한도(USD) 사용을 승인함</t>
    <phoneticPr fontId="11" type="noConversion"/>
  </si>
  <si>
    <t>신규/연기/상담</t>
    <phoneticPr fontId="11" type="noConversion"/>
  </si>
  <si>
    <t>신청일</t>
    <phoneticPr fontId="11" type="noConversion"/>
  </si>
  <si>
    <t>지점</t>
    <phoneticPr fontId="11" type="noConversion"/>
  </si>
  <si>
    <t>담당자</t>
    <phoneticPr fontId="11" type="noConversion"/>
  </si>
  <si>
    <t>업체명</t>
    <phoneticPr fontId="11" type="noConversion"/>
  </si>
  <si>
    <t>통화</t>
    <phoneticPr fontId="11" type="noConversion"/>
  </si>
  <si>
    <t>금액</t>
    <phoneticPr fontId="11" type="noConversion"/>
  </si>
  <si>
    <t>환산환율</t>
    <phoneticPr fontId="11" type="noConversion"/>
  </si>
  <si>
    <t>대미환산</t>
    <phoneticPr fontId="11" type="noConversion"/>
  </si>
  <si>
    <t>용도</t>
    <phoneticPr fontId="11" type="noConversion"/>
  </si>
  <si>
    <t>예정일</t>
    <phoneticPr fontId="11" type="noConversion"/>
  </si>
  <si>
    <t>만기일</t>
    <phoneticPr fontId="11" type="noConversion"/>
  </si>
  <si>
    <t>금리</t>
    <phoneticPr fontId="11" type="noConversion"/>
  </si>
  <si>
    <t>심사</t>
    <phoneticPr fontId="11" type="noConversion"/>
  </si>
  <si>
    <t>결재</t>
    <phoneticPr fontId="11" type="noConversion"/>
  </si>
  <si>
    <t>비고</t>
    <phoneticPr fontId="11" type="noConversion"/>
  </si>
  <si>
    <t>신규</t>
    <phoneticPr fontId="11" type="noConversion"/>
  </si>
  <si>
    <t>서부산지점</t>
    <phoneticPr fontId="11" type="noConversion"/>
  </si>
  <si>
    <t>김창수</t>
    <phoneticPr fontId="11" type="noConversion"/>
  </si>
  <si>
    <t>노효선</t>
    <phoneticPr fontId="11" type="noConversion"/>
  </si>
  <si>
    <t>JPY</t>
    <phoneticPr fontId="11" type="noConversion"/>
  </si>
  <si>
    <t>시설재</t>
    <phoneticPr fontId="11" type="noConversion"/>
  </si>
  <si>
    <t>김진태</t>
    <phoneticPr fontId="11" type="noConversion"/>
  </si>
  <si>
    <t>문성완</t>
    <phoneticPr fontId="11" type="noConversion"/>
  </si>
  <si>
    <t>연기</t>
    <phoneticPr fontId="11" type="noConversion"/>
  </si>
  <si>
    <t>안동지점</t>
    <phoneticPr fontId="11" type="noConversion"/>
  </si>
  <si>
    <t>손무백</t>
    <phoneticPr fontId="11" type="noConversion"/>
  </si>
  <si>
    <t>정성원</t>
    <phoneticPr fontId="11" type="noConversion"/>
  </si>
  <si>
    <t>팔달영업부</t>
    <phoneticPr fontId="11" type="noConversion"/>
  </si>
  <si>
    <t>김순호</t>
    <phoneticPr fontId="11" type="noConversion"/>
  </si>
  <si>
    <t>양찬수</t>
    <phoneticPr fontId="11" type="noConversion"/>
  </si>
  <si>
    <t>운전자금</t>
    <phoneticPr fontId="11" type="noConversion"/>
  </si>
  <si>
    <t>부산영업부</t>
    <phoneticPr fontId="11" type="noConversion"/>
  </si>
  <si>
    <t>홍현주</t>
    <phoneticPr fontId="11" type="noConversion"/>
  </si>
  <si>
    <t>㈜케이티지</t>
    <phoneticPr fontId="11" type="noConversion"/>
  </si>
  <si>
    <t>반야월지점</t>
    <phoneticPr fontId="11" type="noConversion"/>
  </si>
  <si>
    <t>권영섭</t>
    <phoneticPr fontId="11" type="noConversion"/>
  </si>
  <si>
    <t>김진도</t>
    <phoneticPr fontId="11" type="noConversion"/>
  </si>
  <si>
    <t>대신동영업부</t>
    <phoneticPr fontId="11" type="noConversion"/>
  </si>
  <si>
    <t>배구현</t>
    <phoneticPr fontId="11" type="noConversion"/>
  </si>
  <si>
    <t>김수현</t>
    <phoneticPr fontId="11" type="noConversion"/>
  </si>
  <si>
    <t>유통단지지점</t>
    <phoneticPr fontId="11" type="noConversion"/>
  </si>
  <si>
    <t>손종득</t>
    <phoneticPr fontId="11" type="noConversion"/>
  </si>
  <si>
    <t>박윤희</t>
    <phoneticPr fontId="11" type="noConversion"/>
  </si>
  <si>
    <t>USD</t>
    <phoneticPr fontId="11" type="noConversion"/>
  </si>
  <si>
    <t>성서공단영업부</t>
    <phoneticPr fontId="11" type="noConversion"/>
  </si>
  <si>
    <t>이승원</t>
    <phoneticPr fontId="11" type="noConversion"/>
  </si>
  <si>
    <t>박미희</t>
    <phoneticPr fontId="11" type="noConversion"/>
  </si>
  <si>
    <t>홍원화</t>
    <phoneticPr fontId="11" type="noConversion"/>
  </si>
  <si>
    <t>칠곡지점</t>
    <phoneticPr fontId="11" type="noConversion"/>
  </si>
  <si>
    <t>김성훈</t>
    <phoneticPr fontId="11" type="noConversion"/>
  </si>
  <si>
    <t>㈜퓨전소프트</t>
    <phoneticPr fontId="11" type="noConversion"/>
  </si>
  <si>
    <t>정정일</t>
    <phoneticPr fontId="11" type="noConversion"/>
  </si>
  <si>
    <t>경주영업부</t>
    <phoneticPr fontId="11" type="noConversion"/>
  </si>
  <si>
    <t>예병대</t>
    <phoneticPr fontId="11" type="noConversion"/>
  </si>
  <si>
    <t>㈜서경메디텍</t>
    <phoneticPr fontId="11" type="noConversion"/>
  </si>
  <si>
    <t>강남영업부</t>
    <phoneticPr fontId="11" type="noConversion"/>
  </si>
  <si>
    <t>정경준</t>
    <phoneticPr fontId="11" type="noConversion"/>
  </si>
  <si>
    <t>고정찬</t>
    <phoneticPr fontId="11" type="noConversion"/>
  </si>
  <si>
    <t>정동성</t>
    <phoneticPr fontId="11" type="noConversion"/>
  </si>
  <si>
    <t>서울영업부</t>
    <phoneticPr fontId="11" type="noConversion"/>
  </si>
  <si>
    <t>최복용</t>
    <phoneticPr fontId="11" type="noConversion"/>
  </si>
  <si>
    <t>㈜철쟁이</t>
    <phoneticPr fontId="11" type="noConversion"/>
  </si>
  <si>
    <t>아양로지점</t>
    <phoneticPr fontId="11" type="noConversion"/>
  </si>
  <si>
    <t>백창한</t>
    <phoneticPr fontId="11" type="noConversion"/>
  </si>
  <si>
    <t>고정욱</t>
    <phoneticPr fontId="11" type="noConversion"/>
  </si>
  <si>
    <t>구미영업부</t>
    <phoneticPr fontId="11" type="noConversion"/>
  </si>
  <si>
    <t>조찬종</t>
    <phoneticPr fontId="11" type="noConversion"/>
  </si>
  <si>
    <t>경대물산</t>
    <phoneticPr fontId="11" type="noConversion"/>
  </si>
  <si>
    <t>월배영업부</t>
    <phoneticPr fontId="11" type="noConversion"/>
  </si>
  <si>
    <t>강평무</t>
    <phoneticPr fontId="11" type="noConversion"/>
  </si>
  <si>
    <t>송재환</t>
    <phoneticPr fontId="11" type="noConversion"/>
  </si>
  <si>
    <t>3공단영업부</t>
    <phoneticPr fontId="11" type="noConversion"/>
  </si>
  <si>
    <t>김영덕</t>
    <phoneticPr fontId="11" type="noConversion"/>
  </si>
  <si>
    <t>류수웅</t>
    <phoneticPr fontId="11" type="noConversion"/>
  </si>
  <si>
    <t>이상학</t>
    <phoneticPr fontId="11" type="noConversion"/>
  </si>
  <si>
    <t>장우식</t>
    <phoneticPr fontId="11" type="noConversion"/>
  </si>
  <si>
    <t>김오권</t>
    <phoneticPr fontId="11" type="noConversion"/>
  </si>
  <si>
    <t>김동호</t>
    <phoneticPr fontId="11" type="noConversion"/>
  </si>
  <si>
    <t>장준기</t>
    <phoneticPr fontId="11" type="noConversion"/>
  </si>
  <si>
    <t>이성룡</t>
    <phoneticPr fontId="11" type="noConversion"/>
  </si>
  <si>
    <t>고광미</t>
    <phoneticPr fontId="11" type="noConversion"/>
  </si>
  <si>
    <t>최정모</t>
    <phoneticPr fontId="11" type="noConversion"/>
  </si>
  <si>
    <t>안현둘</t>
    <phoneticPr fontId="11" type="noConversion"/>
  </si>
  <si>
    <t>신동준</t>
    <phoneticPr fontId="11" type="noConversion"/>
  </si>
  <si>
    <t>김병수</t>
    <phoneticPr fontId="11" type="noConversion"/>
  </si>
  <si>
    <t>반월당지점</t>
    <phoneticPr fontId="11" type="noConversion"/>
  </si>
  <si>
    <t>최정훈</t>
    <phoneticPr fontId="11" type="noConversion"/>
  </si>
  <si>
    <t>김병준</t>
    <phoneticPr fontId="11" type="noConversion"/>
  </si>
  <si>
    <t>차기욱</t>
    <phoneticPr fontId="11" type="noConversion"/>
  </si>
  <si>
    <t>죽전지점</t>
    <phoneticPr fontId="11" type="noConversion"/>
  </si>
  <si>
    <t>소영섭</t>
    <phoneticPr fontId="11" type="noConversion"/>
  </si>
  <si>
    <t>㈜우성택시</t>
    <phoneticPr fontId="11" type="noConversion"/>
  </si>
  <si>
    <t>본점기업영업부</t>
    <phoneticPr fontId="11" type="noConversion"/>
  </si>
  <si>
    <t>강문성</t>
    <phoneticPr fontId="11" type="noConversion"/>
  </si>
  <si>
    <t>김분남</t>
    <phoneticPr fontId="11" type="noConversion"/>
  </si>
  <si>
    <t>㈜대구플라스틱</t>
    <phoneticPr fontId="11" type="noConversion"/>
  </si>
  <si>
    <t>유두욱</t>
    <phoneticPr fontId="11" type="noConversion"/>
  </si>
  <si>
    <t>JPY</t>
    <phoneticPr fontId="11" type="noConversion"/>
  </si>
  <si>
    <t>시설재</t>
    <phoneticPr fontId="11" type="noConversion"/>
  </si>
  <si>
    <t>김진태</t>
    <phoneticPr fontId="11" type="noConversion"/>
  </si>
  <si>
    <t>문성완</t>
    <phoneticPr fontId="11" type="noConversion"/>
  </si>
  <si>
    <t>연기</t>
    <phoneticPr fontId="11" type="noConversion"/>
  </si>
  <si>
    <t>부산영업부</t>
    <phoneticPr fontId="11" type="noConversion"/>
  </si>
  <si>
    <t>최정모</t>
    <phoneticPr fontId="11" type="noConversion"/>
  </si>
  <si>
    <t>조경호</t>
    <phoneticPr fontId="11" type="noConversion"/>
  </si>
  <si>
    <t>최관석</t>
    <phoneticPr fontId="11" type="noConversion"/>
  </si>
  <si>
    <t>신규</t>
    <phoneticPr fontId="11" type="noConversion"/>
  </si>
  <si>
    <t>고령지점</t>
    <phoneticPr fontId="11" type="noConversion"/>
  </si>
  <si>
    <t>임병기</t>
    <phoneticPr fontId="11" type="noConversion"/>
  </si>
  <si>
    <t>김석균</t>
    <phoneticPr fontId="11" type="noConversion"/>
  </si>
  <si>
    <t>USD</t>
    <phoneticPr fontId="11" type="noConversion"/>
  </si>
  <si>
    <t>팔달영업부</t>
    <phoneticPr fontId="11" type="noConversion"/>
  </si>
  <si>
    <t>이명진</t>
    <phoneticPr fontId="11" type="noConversion"/>
  </si>
  <si>
    <t>㈜성원텍스</t>
    <phoneticPr fontId="11" type="noConversion"/>
  </si>
  <si>
    <t>이상섭</t>
    <phoneticPr fontId="11" type="noConversion"/>
  </si>
  <si>
    <t>경산영업부</t>
    <phoneticPr fontId="11" type="noConversion"/>
  </si>
  <si>
    <t>석은삼</t>
    <phoneticPr fontId="11" type="noConversion"/>
  </si>
  <si>
    <t>강창규</t>
    <phoneticPr fontId="11" type="noConversion"/>
  </si>
  <si>
    <t>와룡지점</t>
    <phoneticPr fontId="11" type="noConversion"/>
  </si>
  <si>
    <t>김정호</t>
    <phoneticPr fontId="11" type="noConversion"/>
  </si>
  <si>
    <t>가야유치원</t>
    <phoneticPr fontId="11" type="noConversion"/>
  </si>
  <si>
    <t>운전자금</t>
    <phoneticPr fontId="11" type="noConversion"/>
  </si>
  <si>
    <t>반야월지점</t>
    <phoneticPr fontId="11" type="noConversion"/>
  </si>
  <si>
    <t>임욱희</t>
    <phoneticPr fontId="11" type="noConversion"/>
  </si>
  <si>
    <t>김호중</t>
    <phoneticPr fontId="11" type="noConversion"/>
  </si>
  <si>
    <t>강남영업부</t>
    <phoneticPr fontId="11" type="noConversion"/>
  </si>
  <si>
    <t>정재환</t>
    <phoneticPr fontId="11" type="noConversion"/>
  </si>
  <si>
    <t>㈜유나이티드 오션</t>
    <phoneticPr fontId="11" type="noConversion"/>
  </si>
  <si>
    <t>조승현</t>
    <phoneticPr fontId="11" type="noConversion"/>
  </si>
  <si>
    <t>박현숙</t>
    <phoneticPr fontId="11" type="noConversion"/>
  </si>
  <si>
    <t>월배영업부</t>
    <phoneticPr fontId="11" type="noConversion"/>
  </si>
  <si>
    <t>강평무</t>
    <phoneticPr fontId="11" type="noConversion"/>
  </si>
  <si>
    <t>김석범</t>
    <phoneticPr fontId="11" type="noConversion"/>
  </si>
  <si>
    <t>구미영업부</t>
    <phoneticPr fontId="11" type="noConversion"/>
  </si>
  <si>
    <t>구은진</t>
    <phoneticPr fontId="11" type="noConversion"/>
  </si>
  <si>
    <t>㈜경대물산</t>
    <phoneticPr fontId="11" type="noConversion"/>
  </si>
  <si>
    <t>남미숙</t>
    <phoneticPr fontId="11" type="noConversion"/>
  </si>
  <si>
    <t>달성공단영업부</t>
    <phoneticPr fontId="11" type="noConversion"/>
  </si>
  <si>
    <t>류성업</t>
    <phoneticPr fontId="11" type="noConversion"/>
  </si>
  <si>
    <t>곽동환</t>
    <phoneticPr fontId="11" type="noConversion"/>
  </si>
  <si>
    <t>권영섭</t>
    <phoneticPr fontId="11" type="noConversion"/>
  </si>
  <si>
    <t>허인재</t>
    <phoneticPr fontId="11" type="noConversion"/>
  </si>
  <si>
    <t>두올섬유</t>
    <phoneticPr fontId="11" type="noConversion"/>
  </si>
  <si>
    <t>유통단지지점</t>
    <phoneticPr fontId="11" type="noConversion"/>
  </si>
  <si>
    <t>손종득</t>
    <phoneticPr fontId="11" type="noConversion"/>
  </si>
  <si>
    <t>박윤희</t>
    <phoneticPr fontId="11" type="noConversion"/>
  </si>
  <si>
    <t>황성윤</t>
    <phoneticPr fontId="11" type="noConversion"/>
  </si>
  <si>
    <t>대신동영업부</t>
    <phoneticPr fontId="11" type="noConversion"/>
  </si>
  <si>
    <t>박주한</t>
    <phoneticPr fontId="11" type="noConversion"/>
  </si>
  <si>
    <t>박웅</t>
    <phoneticPr fontId="11" type="noConversion"/>
  </si>
  <si>
    <t>전종철</t>
    <phoneticPr fontId="11" type="noConversion"/>
  </si>
  <si>
    <t>팔달로지점</t>
    <phoneticPr fontId="11" type="noConversion"/>
  </si>
  <si>
    <t>김창훈</t>
    <phoneticPr fontId="11" type="noConversion"/>
  </si>
  <si>
    <t>황호영</t>
    <phoneticPr fontId="11" type="noConversion"/>
  </si>
  <si>
    <t>시설재자금</t>
    <phoneticPr fontId="11" type="noConversion"/>
  </si>
  <si>
    <t>신동준</t>
    <phoneticPr fontId="11" type="noConversion"/>
  </si>
  <si>
    <t>김재현</t>
    <phoneticPr fontId="11" type="noConversion"/>
  </si>
  <si>
    <t>성서공단영업부</t>
    <phoneticPr fontId="11" type="noConversion"/>
  </si>
  <si>
    <t>한성곤</t>
    <phoneticPr fontId="11" type="noConversion"/>
  </si>
  <si>
    <t>㈜영일무역</t>
    <phoneticPr fontId="11" type="noConversion"/>
  </si>
  <si>
    <t>문혜숙</t>
    <phoneticPr fontId="11" type="noConversion"/>
  </si>
  <si>
    <t>201-08-31</t>
    <phoneticPr fontId="11" type="noConversion"/>
  </si>
  <si>
    <t>지앤비모터스주식회사</t>
    <phoneticPr fontId="11" type="noConversion"/>
  </si>
  <si>
    <t>관음지점</t>
    <phoneticPr fontId="11" type="noConversion"/>
  </si>
  <si>
    <t>1830188</t>
  </si>
  <si>
    <t>최규수</t>
  </si>
  <si>
    <r>
      <t>E</t>
    </r>
    <r>
      <rPr>
        <sz val="11"/>
        <color theme="1"/>
        <rFont val="맑은 고딕"/>
        <family val="2"/>
        <charset val="129"/>
        <scheme val="minor"/>
      </rPr>
      <t>UR</t>
    </r>
    <phoneticPr fontId="11" type="noConversion"/>
  </si>
  <si>
    <t>1951485</t>
  </si>
  <si>
    <t>진정호</t>
  </si>
  <si>
    <r>
      <t>J</t>
    </r>
    <r>
      <rPr>
        <sz val="11"/>
        <color theme="1"/>
        <rFont val="맑은 고딕"/>
        <family val="2"/>
        <charset val="129"/>
        <scheme val="minor"/>
      </rPr>
      <t>PY</t>
    </r>
    <phoneticPr fontId="11" type="noConversion"/>
  </si>
  <si>
    <t>1870340</t>
  </si>
  <si>
    <t>염태수</t>
  </si>
  <si>
    <t>상담</t>
    <phoneticPr fontId="11" type="noConversion"/>
  </si>
  <si>
    <t>포항영업부</t>
    <phoneticPr fontId="11" type="noConversion"/>
  </si>
  <si>
    <t>-</t>
    <phoneticPr fontId="11" type="noConversion"/>
  </si>
  <si>
    <t>제일염화</t>
    <phoneticPr fontId="11" type="noConversion"/>
  </si>
  <si>
    <r>
      <t>U</t>
    </r>
    <r>
      <rPr>
        <sz val="11"/>
        <color theme="1"/>
        <rFont val="맑은 고딕"/>
        <family val="2"/>
        <charset val="129"/>
        <scheme val="minor"/>
      </rPr>
      <t>SD</t>
    </r>
    <phoneticPr fontId="11" type="noConversion"/>
  </si>
  <si>
    <t>성서영업부</t>
    <phoneticPr fontId="11" type="noConversion"/>
  </si>
  <si>
    <t>1870389</t>
  </si>
  <si>
    <t>(주)청우</t>
  </si>
  <si>
    <t>이규우</t>
  </si>
  <si>
    <t>광장지점</t>
    <phoneticPr fontId="11" type="noConversion"/>
  </si>
  <si>
    <t>1950586</t>
  </si>
  <si>
    <t>(주)신한정밀</t>
  </si>
  <si>
    <t>죽도동지점</t>
    <phoneticPr fontId="11" type="noConversion"/>
  </si>
  <si>
    <t>2060378</t>
  </si>
  <si>
    <t>최학수</t>
  </si>
  <si>
    <t>2040169</t>
  </si>
  <si>
    <t>성삼모</t>
  </si>
  <si>
    <t>조양래</t>
    <phoneticPr fontId="11" type="noConversion"/>
  </si>
  <si>
    <t>1951097</t>
  </si>
  <si>
    <t>박윤희</t>
  </si>
  <si>
    <t>결제자금</t>
    <phoneticPr fontId="11" type="noConversion"/>
  </si>
  <si>
    <t>(주)고려케미칼</t>
  </si>
  <si>
    <t>2110571</t>
  </si>
  <si>
    <t>남미숙</t>
  </si>
  <si>
    <t>(주)경대물산</t>
  </si>
  <si>
    <t>이영순</t>
  </si>
  <si>
    <t>이경규</t>
  </si>
  <si>
    <t>노원동지점</t>
    <phoneticPr fontId="11" type="noConversion"/>
  </si>
  <si>
    <t>1920380</t>
  </si>
  <si>
    <t>신택산업(주)</t>
  </si>
  <si>
    <t>수입</t>
    <phoneticPr fontId="11" type="noConversion"/>
  </si>
  <si>
    <t>1880974</t>
  </si>
  <si>
    <t>전영애</t>
  </si>
  <si>
    <t>시설자금</t>
    <phoneticPr fontId="11" type="noConversion"/>
  </si>
  <si>
    <t>왜관공단지점</t>
    <phoneticPr fontId="11" type="noConversion"/>
  </si>
  <si>
    <t>1960527</t>
  </si>
  <si>
    <t>동호합섬(주)</t>
  </si>
  <si>
    <t>동호합섬(주)</t>
    <phoneticPr fontId="11" type="noConversion"/>
  </si>
  <si>
    <t>1892453</t>
  </si>
  <si>
    <t>(주)남원TEXWELL</t>
  </si>
  <si>
    <t>(주)루브캠코리아</t>
  </si>
  <si>
    <t>영천영업부</t>
    <phoneticPr fontId="11" type="noConversion"/>
  </si>
  <si>
    <t>1950052</t>
  </si>
  <si>
    <t>(주)금창</t>
  </si>
  <si>
    <t>공장설립</t>
    <phoneticPr fontId="11" type="noConversion"/>
  </si>
  <si>
    <t>복현지점</t>
    <phoneticPr fontId="11" type="noConversion"/>
  </si>
  <si>
    <t>1880928</t>
  </si>
  <si>
    <t>(주)대동정공</t>
  </si>
  <si>
    <t>1920116</t>
  </si>
  <si>
    <t>이상제</t>
    <phoneticPr fontId="11" type="noConversion"/>
  </si>
  <si>
    <t>해외투자</t>
    <phoneticPr fontId="11" type="noConversion"/>
  </si>
  <si>
    <t>서울영업부</t>
    <phoneticPr fontId="11" type="noConversion"/>
  </si>
  <si>
    <t>㈜오씨아이상사</t>
    <phoneticPr fontId="11" type="noConversion"/>
  </si>
  <si>
    <t>김영호</t>
    <phoneticPr fontId="11" type="noConversion"/>
  </si>
  <si>
    <t>㈜풍산</t>
    <phoneticPr fontId="11" type="noConversion"/>
  </si>
  <si>
    <t>㈜비에스비스틸</t>
    <phoneticPr fontId="11" type="noConversion"/>
  </si>
  <si>
    <t>창원지점</t>
    <phoneticPr fontId="11" type="noConversion"/>
  </si>
  <si>
    <t>김관우</t>
    <phoneticPr fontId="11" type="noConversion"/>
  </si>
  <si>
    <t>진영훈</t>
    <phoneticPr fontId="11" type="noConversion"/>
  </si>
  <si>
    <r>
      <t>㈜J</t>
    </r>
    <r>
      <rPr>
        <sz val="11"/>
        <color theme="1"/>
        <rFont val="맑은 고딕"/>
        <family val="2"/>
        <charset val="129"/>
        <scheme val="minor"/>
      </rPr>
      <t>VM</t>
    </r>
    <phoneticPr fontId="11" type="noConversion"/>
  </si>
  <si>
    <t>박제상</t>
    <phoneticPr fontId="11" type="noConversion"/>
  </si>
  <si>
    <t>박세웅</t>
    <phoneticPr fontId="11" type="noConversion"/>
  </si>
  <si>
    <t>㈜기풍</t>
    <phoneticPr fontId="11" type="noConversion"/>
  </si>
  <si>
    <t>㈜신도하이텍</t>
    <phoneticPr fontId="11" type="noConversion"/>
  </si>
  <si>
    <t>동원산업㈜</t>
    <phoneticPr fontId="11" type="noConversion"/>
  </si>
  <si>
    <t>김진도</t>
    <phoneticPr fontId="11" type="noConversion"/>
  </si>
  <si>
    <t>김규훈</t>
    <phoneticPr fontId="11" type="noConversion"/>
  </si>
  <si>
    <t>신택산업(주)</t>
    <phoneticPr fontId="11" type="noConversion"/>
  </si>
  <si>
    <t>신암동지점</t>
    <phoneticPr fontId="11" type="noConversion"/>
  </si>
  <si>
    <t>이원호</t>
    <phoneticPr fontId="11" type="noConversion"/>
  </si>
  <si>
    <t>인덕건설㈜</t>
    <phoneticPr fontId="11" type="noConversion"/>
  </si>
  <si>
    <t>이춘우</t>
    <phoneticPr fontId="11" type="noConversion"/>
  </si>
  <si>
    <t>박영삼</t>
    <phoneticPr fontId="11" type="noConversion"/>
  </si>
  <si>
    <t>㈜범양</t>
    <phoneticPr fontId="11" type="noConversion"/>
  </si>
  <si>
    <t>칠곡지점</t>
    <phoneticPr fontId="11" type="noConversion"/>
  </si>
  <si>
    <t>김성훈</t>
    <phoneticPr fontId="11" type="noConversion"/>
  </si>
  <si>
    <t>㈜대구플라스틱</t>
    <phoneticPr fontId="11" type="noConversion"/>
  </si>
  <si>
    <t>3공단영업부</t>
    <phoneticPr fontId="11" type="noConversion"/>
  </si>
  <si>
    <t>최정욱</t>
    <phoneticPr fontId="11" type="noConversion"/>
  </si>
  <si>
    <t>김진남</t>
    <phoneticPr fontId="11" type="noConversion"/>
  </si>
  <si>
    <t>박윤태</t>
    <phoneticPr fontId="11" type="noConversion"/>
  </si>
  <si>
    <t>한규상</t>
    <phoneticPr fontId="11" type="noConversion"/>
  </si>
  <si>
    <t>세진금속㈜</t>
    <phoneticPr fontId="11" type="noConversion"/>
  </si>
  <si>
    <t>서영민</t>
    <phoneticPr fontId="11" type="noConversion"/>
  </si>
  <si>
    <t>이현곤</t>
    <phoneticPr fontId="11" type="noConversion"/>
  </si>
  <si>
    <t>이종한</t>
    <phoneticPr fontId="11" type="noConversion"/>
  </si>
  <si>
    <t>㈜썬시카방수</t>
    <phoneticPr fontId="11" type="noConversion"/>
  </si>
  <si>
    <t>이병직</t>
    <phoneticPr fontId="11" type="noConversion"/>
  </si>
  <si>
    <t>㈜웰코</t>
    <phoneticPr fontId="11" type="noConversion"/>
  </si>
  <si>
    <t>서부산지점</t>
    <phoneticPr fontId="11" type="noConversion"/>
  </si>
  <si>
    <t>ㅇ</t>
    <phoneticPr fontId="11" type="noConversion"/>
  </si>
  <si>
    <t>㈜신한글로벌</t>
    <phoneticPr fontId="11" type="noConversion"/>
  </si>
  <si>
    <t>양상복</t>
    <phoneticPr fontId="11" type="noConversion"/>
  </si>
  <si>
    <t>㈜루브캠코리아</t>
    <phoneticPr fontId="11" type="noConversion"/>
  </si>
  <si>
    <t>㈜남원texwell</t>
    <phoneticPr fontId="11" type="noConversion"/>
  </si>
  <si>
    <t>이승원</t>
    <phoneticPr fontId="11" type="noConversion"/>
  </si>
  <si>
    <t>신광컴텍㈜</t>
    <phoneticPr fontId="11" type="noConversion"/>
  </si>
  <si>
    <t>용산롯데캐슬지점</t>
    <phoneticPr fontId="11" type="noConversion"/>
  </si>
  <si>
    <t>양달모</t>
    <phoneticPr fontId="11" type="noConversion"/>
  </si>
  <si>
    <t>까나베나㈜</t>
    <phoneticPr fontId="11" type="noConversion"/>
  </si>
  <si>
    <t>김창수</t>
    <phoneticPr fontId="11" type="noConversion"/>
  </si>
  <si>
    <t>와이제이특수강㈜</t>
    <phoneticPr fontId="11" type="noConversion"/>
  </si>
  <si>
    <t>㈜태성비철</t>
    <phoneticPr fontId="11" type="noConversion"/>
  </si>
  <si>
    <t>이현공단지점</t>
    <phoneticPr fontId="11" type="noConversion"/>
  </si>
  <si>
    <t>권용민</t>
    <phoneticPr fontId="11" type="noConversion"/>
  </si>
  <si>
    <t>㈜대성나사산업</t>
    <phoneticPr fontId="11" type="noConversion"/>
  </si>
  <si>
    <t>㈜태평양정공</t>
    <phoneticPr fontId="11" type="noConversion"/>
  </si>
  <si>
    <t>최영섭</t>
    <phoneticPr fontId="11" type="noConversion"/>
  </si>
  <si>
    <t>이창옥</t>
    <phoneticPr fontId="11" type="noConversion"/>
  </si>
  <si>
    <t>도재구</t>
    <phoneticPr fontId="11" type="noConversion"/>
  </si>
  <si>
    <t>조영구</t>
    <phoneticPr fontId="11" type="noConversion"/>
  </si>
  <si>
    <t>김덕규</t>
    <phoneticPr fontId="11" type="noConversion"/>
  </si>
  <si>
    <t>글로벌산업㈜</t>
    <phoneticPr fontId="11" type="noConversion"/>
  </si>
  <si>
    <t>강정호</t>
    <phoneticPr fontId="11" type="noConversion"/>
  </si>
  <si>
    <t>김준형</t>
    <phoneticPr fontId="11" type="noConversion"/>
  </si>
  <si>
    <t>김용만</t>
    <phoneticPr fontId="11" type="noConversion"/>
  </si>
  <si>
    <t>마필재</t>
    <phoneticPr fontId="11" type="noConversion"/>
  </si>
  <si>
    <t>김천기</t>
    <phoneticPr fontId="11" type="noConversion"/>
  </si>
  <si>
    <t>염태수</t>
    <phoneticPr fontId="11" type="noConversion"/>
  </si>
  <si>
    <t>김권태</t>
    <phoneticPr fontId="11" type="noConversion"/>
  </si>
  <si>
    <t>박준언</t>
    <phoneticPr fontId="11" type="noConversion"/>
  </si>
  <si>
    <t>태경인더스트리</t>
    <phoneticPr fontId="11" type="noConversion"/>
  </si>
  <si>
    <t>이보형</t>
    <phoneticPr fontId="11" type="noConversion"/>
  </si>
  <si>
    <t>김흥식</t>
    <phoneticPr fontId="11" type="noConversion"/>
  </si>
  <si>
    <t>박영임</t>
    <phoneticPr fontId="11" type="noConversion"/>
  </si>
  <si>
    <t>㈜케이디프랜지</t>
    <phoneticPr fontId="11" type="noConversion"/>
  </si>
  <si>
    <t>이장희</t>
    <phoneticPr fontId="11" type="noConversion"/>
  </si>
  <si>
    <t>경주영업부</t>
    <phoneticPr fontId="11" type="noConversion"/>
  </si>
  <si>
    <t>예병대</t>
    <phoneticPr fontId="11" type="noConversion"/>
  </si>
  <si>
    <t>이은숙</t>
    <phoneticPr fontId="11" type="noConversion"/>
  </si>
  <si>
    <t>㈜탑캐스트</t>
    <phoneticPr fontId="11" type="noConversion"/>
  </si>
  <si>
    <t>함장섭</t>
    <phoneticPr fontId="11" type="noConversion"/>
  </si>
  <si>
    <t>김용범</t>
    <phoneticPr fontId="11" type="noConversion"/>
  </si>
  <si>
    <t>범어동지점</t>
    <phoneticPr fontId="11" type="noConversion"/>
  </si>
  <si>
    <t>김정우</t>
    <phoneticPr fontId="11" type="noConversion"/>
  </si>
  <si>
    <t>㈜덴티스</t>
    <phoneticPr fontId="11" type="noConversion"/>
  </si>
  <si>
    <t>김순희</t>
    <phoneticPr fontId="11" type="noConversion"/>
  </si>
  <si>
    <t>김진수</t>
    <phoneticPr fontId="11" type="noConversion"/>
  </si>
  <si>
    <t>㈜청우</t>
    <phoneticPr fontId="11" type="noConversion"/>
  </si>
  <si>
    <t>정귀락</t>
    <phoneticPr fontId="11" type="noConversion"/>
  </si>
  <si>
    <t>㈜동성플러스</t>
    <phoneticPr fontId="11" type="noConversion"/>
  </si>
  <si>
    <t>정정호</t>
    <phoneticPr fontId="11" type="noConversion"/>
  </si>
  <si>
    <t>안동지점</t>
    <phoneticPr fontId="11" type="noConversion"/>
  </si>
  <si>
    <t>손무백</t>
    <phoneticPr fontId="11" type="noConversion"/>
  </si>
  <si>
    <t>정성원</t>
    <phoneticPr fontId="11" type="noConversion"/>
  </si>
  <si>
    <t>㈜아이온에프앤지</t>
    <phoneticPr fontId="11" type="noConversion"/>
  </si>
  <si>
    <t>㈜뉴코텍</t>
    <phoneticPr fontId="11" type="noConversion"/>
  </si>
  <si>
    <t>㈜에이치에스테크</t>
    <phoneticPr fontId="11" type="noConversion"/>
  </si>
  <si>
    <t>㈜해인창호</t>
    <phoneticPr fontId="11" type="noConversion"/>
  </si>
  <si>
    <t>안흔주</t>
    <phoneticPr fontId="11" type="noConversion"/>
  </si>
  <si>
    <t>박준호</t>
    <phoneticPr fontId="11" type="noConversion"/>
  </si>
  <si>
    <t>임세운</t>
    <phoneticPr fontId="11" type="noConversion"/>
  </si>
  <si>
    <t>박미희</t>
    <phoneticPr fontId="11" type="noConversion"/>
  </si>
  <si>
    <t>최태곤</t>
    <phoneticPr fontId="11" type="noConversion"/>
  </si>
  <si>
    <t>김양락</t>
    <phoneticPr fontId="11" type="noConversion"/>
  </si>
  <si>
    <t>㈜케이티지</t>
    <phoneticPr fontId="11" type="noConversion"/>
  </si>
  <si>
    <t>㈜대욱금속</t>
    <phoneticPr fontId="11" type="noConversion"/>
  </si>
  <si>
    <t>㈜재은씨엔씨</t>
    <phoneticPr fontId="11" type="noConversion"/>
  </si>
  <si>
    <t>권영민</t>
    <phoneticPr fontId="11" type="noConversion"/>
  </si>
  <si>
    <t>강현수</t>
    <phoneticPr fontId="11" type="noConversion"/>
  </si>
  <si>
    <t>권기욱</t>
    <phoneticPr fontId="11" type="noConversion"/>
  </si>
  <si>
    <t>㈜디엔테크</t>
    <phoneticPr fontId="11" type="noConversion"/>
  </si>
  <si>
    <t>오세혁</t>
    <phoneticPr fontId="11" type="noConversion"/>
  </si>
  <si>
    <t>김영덕</t>
    <phoneticPr fontId="11" type="noConversion"/>
  </si>
  <si>
    <t>서진덕</t>
    <phoneticPr fontId="11" type="noConversion"/>
  </si>
  <si>
    <t>이병목</t>
    <phoneticPr fontId="11" type="noConversion"/>
  </si>
  <si>
    <t>㈜한국하이테크</t>
    <phoneticPr fontId="11" type="noConversion"/>
  </si>
  <si>
    <t>양재율</t>
    <phoneticPr fontId="11" type="noConversion"/>
  </si>
  <si>
    <t>김종설</t>
    <phoneticPr fontId="11" type="noConversion"/>
  </si>
  <si>
    <t>윤광호</t>
    <phoneticPr fontId="11" type="noConversion"/>
  </si>
  <si>
    <t>㈜한신금속</t>
    <phoneticPr fontId="11" type="noConversion"/>
  </si>
  <si>
    <t>장미영</t>
    <phoneticPr fontId="11" type="noConversion"/>
  </si>
  <si>
    <t>장금상선㈜</t>
    <phoneticPr fontId="11" type="noConversion"/>
  </si>
  <si>
    <t>오영진</t>
    <phoneticPr fontId="11" type="noConversion"/>
  </si>
  <si>
    <t>㈜국제금속</t>
    <phoneticPr fontId="11" type="noConversion"/>
  </si>
  <si>
    <t>본점기업영업부</t>
    <phoneticPr fontId="11" type="noConversion"/>
  </si>
  <si>
    <t>이선모</t>
    <phoneticPr fontId="11" type="noConversion"/>
  </si>
  <si>
    <t>진양공업㈜</t>
    <phoneticPr fontId="11" type="noConversion"/>
  </si>
  <si>
    <t>최대성</t>
    <phoneticPr fontId="11" type="noConversion"/>
  </si>
  <si>
    <t>김진해</t>
    <phoneticPr fontId="11" type="noConversion"/>
  </si>
  <si>
    <t>한국프라스틱㈜</t>
    <phoneticPr fontId="11" type="noConversion"/>
  </si>
  <si>
    <t>㈜티와이</t>
    <phoneticPr fontId="11" type="noConversion"/>
  </si>
  <si>
    <t>김윤태</t>
    <phoneticPr fontId="11" type="noConversion"/>
  </si>
  <si>
    <t>㈜시호텍</t>
    <phoneticPr fontId="11" type="noConversion"/>
  </si>
  <si>
    <t>장태기</t>
    <phoneticPr fontId="11" type="noConversion"/>
  </si>
  <si>
    <t>㈜구미개발</t>
    <phoneticPr fontId="11" type="noConversion"/>
  </si>
  <si>
    <t>투자금</t>
    <phoneticPr fontId="11" type="noConversion"/>
  </si>
  <si>
    <t>이상근</t>
    <phoneticPr fontId="11" type="noConversion"/>
  </si>
  <si>
    <t>시설대</t>
    <phoneticPr fontId="11" type="noConversion"/>
  </si>
  <si>
    <t>㈜태경인더스트리</t>
    <phoneticPr fontId="11" type="noConversion"/>
  </si>
  <si>
    <t>유통단지영업부</t>
    <phoneticPr fontId="11" type="noConversion"/>
  </si>
  <si>
    <t>㈜세창</t>
    <phoneticPr fontId="11" type="noConversion"/>
  </si>
  <si>
    <t>성구용</t>
    <phoneticPr fontId="11" type="noConversion"/>
  </si>
  <si>
    <t>㈜대은밸브</t>
    <phoneticPr fontId="11" type="noConversion"/>
  </si>
  <si>
    <t>㈜제이티 무역</t>
    <phoneticPr fontId="11" type="noConversion"/>
  </si>
  <si>
    <t>안호진</t>
    <phoneticPr fontId="11" type="noConversion"/>
  </si>
  <si>
    <t>박성훈</t>
    <phoneticPr fontId="11" type="noConversion"/>
  </si>
  <si>
    <t>배효수</t>
    <phoneticPr fontId="11" type="noConversion"/>
  </si>
  <si>
    <t>심영진</t>
    <phoneticPr fontId="11" type="noConversion"/>
  </si>
  <si>
    <t>손병우</t>
    <phoneticPr fontId="11" type="noConversion"/>
  </si>
  <si>
    <t>이성룡</t>
    <phoneticPr fontId="11" type="noConversion"/>
  </si>
  <si>
    <t>김무수</t>
    <phoneticPr fontId="11" type="noConversion"/>
  </si>
  <si>
    <t>포시틸㈜</t>
    <phoneticPr fontId="11" type="noConversion"/>
  </si>
  <si>
    <t>㈜에이스유리</t>
    <phoneticPr fontId="11" type="noConversion"/>
  </si>
  <si>
    <t>㈜문도기업</t>
    <phoneticPr fontId="11" type="noConversion"/>
  </si>
  <si>
    <t>박정숙</t>
    <phoneticPr fontId="11" type="noConversion"/>
  </si>
  <si>
    <t>해외직투</t>
    <phoneticPr fontId="11" type="noConversion"/>
  </si>
  <si>
    <t>박찬문</t>
    <phoneticPr fontId="11" type="noConversion"/>
  </si>
  <si>
    <t>김태수</t>
    <phoneticPr fontId="11" type="noConversion"/>
  </si>
  <si>
    <t>쌍용자동차대구정비사업</t>
    <phoneticPr fontId="11" type="noConversion"/>
  </si>
  <si>
    <t>㈜에스제이이엔지</t>
    <phoneticPr fontId="11" type="noConversion"/>
  </si>
  <si>
    <t>㈜금창</t>
    <phoneticPr fontId="11" type="noConversion"/>
  </si>
  <si>
    <t>해외직접</t>
    <phoneticPr fontId="11" type="noConversion"/>
  </si>
  <si>
    <t>삼익오토텍㈜</t>
    <phoneticPr fontId="11" type="noConversion"/>
  </si>
  <si>
    <t>성동준</t>
    <phoneticPr fontId="11" type="noConversion"/>
  </si>
  <si>
    <t>북성로지점</t>
    <phoneticPr fontId="11" type="noConversion"/>
  </si>
  <si>
    <t>홍현주</t>
    <phoneticPr fontId="11" type="noConversion"/>
  </si>
  <si>
    <t>이순호</t>
    <phoneticPr fontId="11" type="noConversion"/>
  </si>
  <si>
    <t>기계구입</t>
    <phoneticPr fontId="11" type="noConversion"/>
  </si>
  <si>
    <t>박진하</t>
    <phoneticPr fontId="11" type="noConversion"/>
  </si>
  <si>
    <t>㈜에이씨에스</t>
    <phoneticPr fontId="11" type="noConversion"/>
  </si>
  <si>
    <t>수입결제</t>
    <phoneticPr fontId="11" type="noConversion"/>
  </si>
  <si>
    <t>신진오</t>
    <phoneticPr fontId="11" type="noConversion"/>
  </si>
  <si>
    <t>효목동지점</t>
    <phoneticPr fontId="11" type="noConversion"/>
  </si>
  <si>
    <t>허기영</t>
    <phoneticPr fontId="11" type="noConversion"/>
  </si>
  <si>
    <t>㈜대아에스엔에스</t>
    <phoneticPr fontId="11" type="noConversion"/>
  </si>
  <si>
    <t>이석현</t>
    <phoneticPr fontId="11" type="noConversion"/>
  </si>
  <si>
    <t>해창석유㈜</t>
    <phoneticPr fontId="11" type="noConversion"/>
  </si>
  <si>
    <t>김무성</t>
    <phoneticPr fontId="11" type="noConversion"/>
  </si>
  <si>
    <t>정경준</t>
    <phoneticPr fontId="11" type="noConversion"/>
  </si>
  <si>
    <t>이정숙</t>
    <phoneticPr fontId="11" type="noConversion"/>
  </si>
  <si>
    <t>2013-04-04-</t>
    <phoneticPr fontId="11" type="noConversion"/>
  </si>
  <si>
    <t>김수현</t>
    <phoneticPr fontId="11" type="noConversion"/>
  </si>
  <si>
    <t>조재호</t>
    <phoneticPr fontId="11" type="noConversion"/>
  </si>
  <si>
    <t>㈜화인</t>
    <phoneticPr fontId="11" type="noConversion"/>
  </si>
  <si>
    <t>김기철</t>
    <phoneticPr fontId="11" type="noConversion"/>
  </si>
  <si>
    <t>㈜대동정공</t>
    <phoneticPr fontId="11" type="noConversion"/>
  </si>
  <si>
    <t>정후영</t>
    <phoneticPr fontId="11" type="noConversion"/>
  </si>
  <si>
    <t>㈜JVM</t>
    <phoneticPr fontId="11" type="noConversion"/>
  </si>
  <si>
    <t>반월당지점</t>
    <phoneticPr fontId="11" type="noConversion"/>
  </si>
  <si>
    <t>최정훈</t>
    <phoneticPr fontId="11" type="noConversion"/>
  </si>
  <si>
    <t>천승근</t>
    <phoneticPr fontId="11" type="noConversion"/>
  </si>
  <si>
    <t>한영주</t>
    <phoneticPr fontId="11" type="noConversion"/>
  </si>
  <si>
    <t>금동삼</t>
    <phoneticPr fontId="11" type="noConversion"/>
  </si>
  <si>
    <t>영주지점</t>
    <phoneticPr fontId="11" type="noConversion"/>
  </si>
  <si>
    <t>김대영</t>
    <phoneticPr fontId="11" type="noConversion"/>
  </si>
  <si>
    <t>서인성</t>
    <phoneticPr fontId="11" type="noConversion"/>
  </si>
  <si>
    <t>센텀시티지점</t>
    <phoneticPr fontId="11" type="noConversion"/>
  </si>
  <si>
    <t>유창화</t>
    <phoneticPr fontId="11" type="noConversion"/>
  </si>
  <si>
    <t>문점숙</t>
    <phoneticPr fontId="11" type="noConversion"/>
  </si>
  <si>
    <t>이선옥</t>
    <phoneticPr fontId="11" type="noConversion"/>
  </si>
  <si>
    <t>신택산업㈜</t>
    <phoneticPr fontId="11" type="noConversion"/>
  </si>
  <si>
    <t>성서3단지지점</t>
    <phoneticPr fontId="11" type="noConversion"/>
  </si>
  <si>
    <t>송상록</t>
    <phoneticPr fontId="11" type="noConversion"/>
  </si>
  <si>
    <t>김대경</t>
    <phoneticPr fontId="11" type="noConversion"/>
  </si>
  <si>
    <t>신성종합물류</t>
    <phoneticPr fontId="11" type="noConversion"/>
  </si>
  <si>
    <t>홍준선</t>
    <phoneticPr fontId="11" type="noConversion"/>
  </si>
  <si>
    <t>박일준</t>
    <phoneticPr fontId="11" type="noConversion"/>
  </si>
  <si>
    <t>권상석</t>
    <phoneticPr fontId="11" type="noConversion"/>
  </si>
  <si>
    <t>이호균</t>
    <phoneticPr fontId="11" type="noConversion"/>
  </si>
  <si>
    <t>성서비지니스</t>
    <phoneticPr fontId="11" type="noConversion"/>
  </si>
  <si>
    <t>권선일</t>
    <phoneticPr fontId="11" type="noConversion"/>
  </si>
  <si>
    <t>주식회사대송목재</t>
    <phoneticPr fontId="11" type="noConversion"/>
  </si>
  <si>
    <t>계산동지점</t>
    <phoneticPr fontId="11" type="noConversion"/>
  </si>
  <si>
    <t>남해숙</t>
    <phoneticPr fontId="11" type="noConversion"/>
  </si>
  <si>
    <t>이병용</t>
    <phoneticPr fontId="11" type="noConversion"/>
  </si>
  <si>
    <t>정의록</t>
    <phoneticPr fontId="11" type="noConversion"/>
  </si>
  <si>
    <t>㈜한국통상</t>
    <phoneticPr fontId="11" type="noConversion"/>
  </si>
  <si>
    <t>홍삼만</t>
    <phoneticPr fontId="11" type="noConversion"/>
  </si>
  <si>
    <t>승우이엔씨㈜</t>
    <phoneticPr fontId="11" type="noConversion"/>
  </si>
  <si>
    <t>평리동지점</t>
    <phoneticPr fontId="11" type="noConversion"/>
  </si>
  <si>
    <t>김배길</t>
    <phoneticPr fontId="11" type="noConversion"/>
  </si>
  <si>
    <t>김태홍</t>
    <phoneticPr fontId="11" type="noConversion"/>
  </si>
  <si>
    <t>전숙</t>
    <phoneticPr fontId="11" type="noConversion"/>
  </si>
  <si>
    <t>㈜선일플라스틱</t>
    <phoneticPr fontId="11" type="noConversion"/>
  </si>
  <si>
    <t>홍호철</t>
    <phoneticPr fontId="11" type="noConversion"/>
  </si>
  <si>
    <t>이중렬</t>
    <phoneticPr fontId="11" type="noConversion"/>
  </si>
  <si>
    <t>이성호</t>
    <phoneticPr fontId="11" type="noConversion"/>
  </si>
  <si>
    <t>노동부지정리더직업전문학교</t>
    <phoneticPr fontId="11" type="noConversion"/>
  </si>
  <si>
    <t>㈜큐테크</t>
    <phoneticPr fontId="11" type="noConversion"/>
  </si>
  <si>
    <t>효목시장지점</t>
    <phoneticPr fontId="11" type="noConversion"/>
  </si>
  <si>
    <t>이창재</t>
    <phoneticPr fontId="11" type="noConversion"/>
  </si>
  <si>
    <t>윤경규</t>
    <phoneticPr fontId="11" type="noConversion"/>
  </si>
  <si>
    <t>권상식</t>
    <phoneticPr fontId="11" type="noConversion"/>
  </si>
  <si>
    <t>㈜명성정비</t>
    <phoneticPr fontId="11" type="noConversion"/>
  </si>
  <si>
    <t>㈜남일엔피아이</t>
    <phoneticPr fontId="11" type="noConversion"/>
  </si>
  <si>
    <t>진양특수강㈜</t>
    <phoneticPr fontId="11" type="noConversion"/>
  </si>
  <si>
    <t>대병일</t>
    <phoneticPr fontId="11" type="noConversion"/>
  </si>
  <si>
    <t>이진향</t>
    <phoneticPr fontId="11" type="noConversion"/>
  </si>
  <si>
    <t>김재붕</t>
    <phoneticPr fontId="11" type="noConversion"/>
  </si>
  <si>
    <t>이승연</t>
    <phoneticPr fontId="11" type="noConversion"/>
  </si>
  <si>
    <t>김태형</t>
    <phoneticPr fontId="11" type="noConversion"/>
  </si>
  <si>
    <t>설귀주</t>
    <phoneticPr fontId="11" type="noConversion"/>
  </si>
  <si>
    <t>금경미</t>
    <phoneticPr fontId="11" type="noConversion"/>
  </si>
  <si>
    <t>㈜대한옵티칼엔터프라이즈</t>
    <phoneticPr fontId="11" type="noConversion"/>
  </si>
  <si>
    <t>반도에이치씨㈜</t>
    <phoneticPr fontId="11" type="noConversion"/>
  </si>
  <si>
    <t>권용미</t>
    <phoneticPr fontId="11" type="noConversion"/>
  </si>
  <si>
    <t>강남영엽부</t>
    <phoneticPr fontId="11" type="noConversion"/>
  </si>
  <si>
    <t>이용</t>
    <phoneticPr fontId="11" type="noConversion"/>
  </si>
  <si>
    <t>윤석진</t>
    <phoneticPr fontId="11" type="noConversion"/>
  </si>
  <si>
    <t>나성갑</t>
    <phoneticPr fontId="11" type="noConversion"/>
  </si>
  <si>
    <t>㈜태백GDS</t>
    <phoneticPr fontId="11" type="noConversion"/>
  </si>
  <si>
    <t>김병억</t>
    <phoneticPr fontId="11" type="noConversion"/>
  </si>
  <si>
    <t>최효주</t>
    <phoneticPr fontId="11" type="noConversion"/>
  </si>
  <si>
    <t>홍원화</t>
    <phoneticPr fontId="11" type="noConversion"/>
  </si>
  <si>
    <t>정동성</t>
    <phoneticPr fontId="11" type="noConversion"/>
  </si>
  <si>
    <t>㈜철쟁이</t>
    <phoneticPr fontId="11" type="noConversion"/>
  </si>
  <si>
    <t>노효선</t>
    <phoneticPr fontId="11" type="noConversion"/>
  </si>
  <si>
    <t>정정일</t>
    <phoneticPr fontId="11" type="noConversion"/>
  </si>
  <si>
    <t>박충환</t>
    <phoneticPr fontId="11" type="noConversion"/>
  </si>
  <si>
    <t>양찬수</t>
    <phoneticPr fontId="11" type="noConversion"/>
  </si>
  <si>
    <t>진방윤</t>
    <phoneticPr fontId="11" type="noConversion"/>
  </si>
  <si>
    <t>하이스틸</t>
    <phoneticPr fontId="11" type="noConversion"/>
  </si>
  <si>
    <t>류수웅</t>
    <phoneticPr fontId="11" type="noConversion"/>
  </si>
  <si>
    <t>㈜서경메디텍</t>
    <phoneticPr fontId="11" type="noConversion"/>
  </si>
  <si>
    <t>㈜퓨전소프트</t>
    <phoneticPr fontId="11" type="noConversion"/>
  </si>
  <si>
    <t>아양로지점</t>
    <phoneticPr fontId="11" type="noConversion"/>
  </si>
  <si>
    <t>백창한</t>
    <phoneticPr fontId="11" type="noConversion"/>
  </si>
  <si>
    <t>고정욱</t>
    <phoneticPr fontId="11" type="noConversion"/>
  </si>
  <si>
    <t>정영우</t>
    <phoneticPr fontId="11" type="noConversion"/>
  </si>
  <si>
    <t>이재철</t>
    <phoneticPr fontId="11" type="noConversion"/>
  </si>
  <si>
    <t>㈜대양산업개발</t>
    <phoneticPr fontId="11" type="noConversion"/>
  </si>
  <si>
    <t>이상학</t>
    <phoneticPr fontId="11" type="noConversion"/>
  </si>
  <si>
    <t>고광미</t>
    <phoneticPr fontId="11" type="noConversion"/>
  </si>
  <si>
    <t>(주)재은건설로 차주 변경</t>
    <phoneticPr fontId="11" type="noConversion"/>
  </si>
  <si>
    <t>김오권</t>
    <phoneticPr fontId="11" type="noConversion"/>
  </si>
  <si>
    <t>㈜티지켐</t>
    <phoneticPr fontId="11" type="noConversion"/>
  </si>
  <si>
    <t>죽전지점</t>
    <phoneticPr fontId="11" type="noConversion"/>
  </si>
  <si>
    <t>소영섭</t>
    <phoneticPr fontId="11" type="noConversion"/>
  </si>
  <si>
    <t>㈜우성택시</t>
    <phoneticPr fontId="11" type="noConversion"/>
  </si>
  <si>
    <t>안현둘</t>
    <phoneticPr fontId="11" type="noConversion"/>
  </si>
  <si>
    <t>상환자금</t>
    <phoneticPr fontId="11" type="noConversion"/>
  </si>
  <si>
    <t>김충희</t>
    <phoneticPr fontId="11" type="noConversion"/>
  </si>
  <si>
    <t>서부지원지점</t>
    <phoneticPr fontId="11" type="noConversion"/>
  </si>
  <si>
    <t>유대성</t>
    <phoneticPr fontId="11" type="noConversion"/>
  </si>
  <si>
    <t>정환섭</t>
    <phoneticPr fontId="11" type="noConversion"/>
  </si>
  <si>
    <t>㈜로젠서대구지점</t>
    <phoneticPr fontId="11" type="noConversion"/>
  </si>
  <si>
    <t>청도지점</t>
    <phoneticPr fontId="11" type="noConversion"/>
  </si>
  <si>
    <t>김종봉</t>
    <phoneticPr fontId="11" type="noConversion"/>
  </si>
  <si>
    <t>㈜유화코포레이션</t>
    <phoneticPr fontId="11" type="noConversion"/>
  </si>
  <si>
    <t>㈜대호종합중기정비</t>
    <phoneticPr fontId="11" type="noConversion"/>
  </si>
  <si>
    <t>최용준</t>
    <phoneticPr fontId="11" type="noConversion"/>
  </si>
  <si>
    <t>이순이</t>
    <phoneticPr fontId="11" type="noConversion"/>
  </si>
  <si>
    <t>길용성</t>
    <phoneticPr fontId="11" type="noConversion"/>
  </si>
  <si>
    <t>최규수</t>
    <phoneticPr fontId="11" type="noConversion"/>
  </si>
  <si>
    <t>EUR</t>
    <phoneticPr fontId="11" type="noConversion"/>
  </si>
  <si>
    <t xml:space="preserve"> 시설재</t>
    <phoneticPr fontId="11" type="noConversion"/>
  </si>
  <si>
    <t>김천지점</t>
    <phoneticPr fontId="11" type="noConversion"/>
  </si>
  <si>
    <t>김국환</t>
    <phoneticPr fontId="11" type="noConversion"/>
  </si>
  <si>
    <t>박상완</t>
    <phoneticPr fontId="11" type="noConversion"/>
  </si>
  <si>
    <t>차입상환</t>
    <phoneticPr fontId="11" type="noConversion"/>
  </si>
  <si>
    <t>박종욱</t>
    <phoneticPr fontId="11" type="noConversion"/>
  </si>
  <si>
    <t>㈜두올섬유</t>
    <phoneticPr fontId="11" type="noConversion"/>
  </si>
  <si>
    <t>황재현</t>
    <phoneticPr fontId="11" type="noConversion"/>
  </si>
  <si>
    <t>이승엽</t>
    <phoneticPr fontId="11" type="noConversion"/>
  </si>
  <si>
    <t>㈜신한정밀</t>
    <phoneticPr fontId="11" type="noConversion"/>
  </si>
  <si>
    <t>성삼모</t>
    <phoneticPr fontId="11" type="noConversion"/>
  </si>
  <si>
    <t>박치열</t>
    <phoneticPr fontId="11" type="noConversion"/>
  </si>
  <si>
    <t>최학수</t>
    <phoneticPr fontId="11" type="noConversion"/>
  </si>
  <si>
    <t>이규우</t>
    <phoneticPr fontId="11" type="noConversion"/>
  </si>
  <si>
    <t>류충영</t>
    <phoneticPr fontId="11" type="noConversion"/>
  </si>
  <si>
    <t>이경규</t>
    <phoneticPr fontId="11" type="noConversion"/>
  </si>
  <si>
    <t>이현정</t>
    <phoneticPr fontId="11" type="noConversion"/>
  </si>
  <si>
    <t>대동정공</t>
    <phoneticPr fontId="11" type="noConversion"/>
  </si>
  <si>
    <t>강현수처리</t>
    <phoneticPr fontId="11" type="noConversion"/>
  </si>
  <si>
    <t>전영애</t>
    <phoneticPr fontId="11" type="noConversion"/>
  </si>
  <si>
    <t>이영순</t>
    <phoneticPr fontId="11" type="noConversion"/>
  </si>
  <si>
    <t>㈜남원TEXWELL</t>
    <phoneticPr fontId="11" type="noConversion"/>
  </si>
  <si>
    <t>폴라리스쉬핑㈜</t>
    <phoneticPr fontId="11" type="noConversion"/>
  </si>
  <si>
    <t>정인수</t>
    <phoneticPr fontId="11" type="noConversion"/>
  </si>
  <si>
    <t>㈜대구프라스틱</t>
    <phoneticPr fontId="11" type="noConversion"/>
  </si>
  <si>
    <t>김성민</t>
    <phoneticPr fontId="11" type="noConversion"/>
  </si>
  <si>
    <t>김인수</t>
    <phoneticPr fontId="11" type="noConversion"/>
  </si>
  <si>
    <t>㈜제이티무역</t>
    <phoneticPr fontId="11" type="noConversion"/>
  </si>
  <si>
    <t>㈜SG세계물산</t>
    <phoneticPr fontId="11" type="noConversion"/>
  </si>
  <si>
    <t xml:space="preserve">김덕규 </t>
    <phoneticPr fontId="11" type="noConversion"/>
  </si>
  <si>
    <t>㈜푸르밀</t>
    <phoneticPr fontId="11" type="noConversion"/>
  </si>
  <si>
    <t>㈜제이엠캐스트</t>
    <phoneticPr fontId="11" type="noConversion"/>
  </si>
  <si>
    <t>경대지점</t>
    <phoneticPr fontId="11" type="noConversion"/>
  </si>
  <si>
    <t>서종민</t>
    <phoneticPr fontId="11" type="noConversion"/>
  </si>
  <si>
    <t>박정태</t>
    <phoneticPr fontId="11" type="noConversion"/>
  </si>
  <si>
    <t>최진호</t>
    <phoneticPr fontId="11" type="noConversion"/>
  </si>
  <si>
    <t>㈜유성에프티</t>
    <phoneticPr fontId="11" type="noConversion"/>
  </si>
  <si>
    <t>만기일 2018년 으로 연장, 2015년 6월부터 3개월마다 11백만엔씩 분할상환예정(이근식차장 6/25일 17시 40분 통화)</t>
    <phoneticPr fontId="11" type="noConversion"/>
  </si>
  <si>
    <t>영산해운㈜</t>
    <phoneticPr fontId="11" type="noConversion"/>
  </si>
  <si>
    <t>최재명</t>
    <phoneticPr fontId="11" type="noConversion"/>
  </si>
  <si>
    <t>사상공단영업부</t>
    <phoneticPr fontId="11" type="noConversion"/>
  </si>
  <si>
    <t>이정애</t>
    <phoneticPr fontId="11" type="noConversion"/>
  </si>
  <si>
    <t>본점영업부</t>
    <phoneticPr fontId="11" type="noConversion"/>
  </si>
  <si>
    <t>해외직접투자자금</t>
    <phoneticPr fontId="11" type="noConversion"/>
  </si>
  <si>
    <t>박종필</t>
    <phoneticPr fontId="11" type="noConversion"/>
  </si>
  <si>
    <t>박상준</t>
    <phoneticPr fontId="11" type="noConversion"/>
  </si>
  <si>
    <t>㈜에이스유리철강</t>
    <phoneticPr fontId="11" type="noConversion"/>
  </si>
  <si>
    <t>㈜에스씨산찬</t>
    <phoneticPr fontId="11" type="noConversion"/>
  </si>
  <si>
    <t>㈜창영하이텍</t>
    <phoneticPr fontId="11" type="noConversion"/>
  </si>
  <si>
    <t>이대현</t>
    <phoneticPr fontId="11" type="noConversion"/>
  </si>
  <si>
    <t>정성란</t>
    <phoneticPr fontId="11" type="noConversion"/>
  </si>
  <si>
    <t>위 성동준 채무인수건</t>
    <phoneticPr fontId="11" type="noConversion"/>
  </si>
  <si>
    <t>김성두</t>
    <phoneticPr fontId="11" type="noConversion"/>
  </si>
  <si>
    <t>에스아이오토모티브㈜</t>
    <phoneticPr fontId="11" type="noConversion"/>
  </si>
  <si>
    <t>제인해</t>
    <phoneticPr fontId="11" type="noConversion"/>
  </si>
  <si>
    <t>최재호</t>
    <phoneticPr fontId="11" type="noConversion"/>
  </si>
  <si>
    <t>㈜모뉴엘</t>
    <phoneticPr fontId="11" type="noConversion"/>
  </si>
  <si>
    <t>원리금 분할상환</t>
    <phoneticPr fontId="11" type="noConversion"/>
  </si>
  <si>
    <t>만기일시상환</t>
    <phoneticPr fontId="11" type="noConversion"/>
  </si>
  <si>
    <t>왜관지점</t>
    <phoneticPr fontId="11" type="noConversion"/>
  </si>
  <si>
    <t>(의)어연의료재단</t>
    <phoneticPr fontId="11" type="noConversion"/>
  </si>
  <si>
    <t>최성용</t>
    <phoneticPr fontId="11" type="noConversion"/>
  </si>
  <si>
    <t>조화경</t>
    <phoneticPr fontId="11" type="noConversion"/>
  </si>
  <si>
    <t>홍혜정</t>
    <phoneticPr fontId="11" type="noConversion"/>
  </si>
  <si>
    <t>신성종합물산㈜</t>
    <phoneticPr fontId="11" type="noConversion"/>
  </si>
  <si>
    <t xml:space="preserve">JPY </t>
    <phoneticPr fontId="11" type="noConversion"/>
  </si>
  <si>
    <t>성서비즈니스센터지점</t>
    <phoneticPr fontId="11" type="noConversion"/>
  </si>
  <si>
    <t>이도희</t>
    <phoneticPr fontId="11" type="noConversion"/>
  </si>
  <si>
    <t>시설재수입자금</t>
    <phoneticPr fontId="11" type="noConversion"/>
  </si>
  <si>
    <t>㈜부즈</t>
    <phoneticPr fontId="11" type="noConversion"/>
  </si>
  <si>
    <r>
      <t>U</t>
    </r>
    <r>
      <rPr>
        <sz val="11"/>
        <color theme="1"/>
        <rFont val="맑은 고딕"/>
        <family val="2"/>
        <charset val="129"/>
        <scheme val="minor"/>
      </rPr>
      <t xml:space="preserve">SD </t>
    </r>
    <phoneticPr fontId="11" type="noConversion"/>
  </si>
  <si>
    <t>권택경</t>
    <phoneticPr fontId="11" type="noConversion"/>
  </si>
  <si>
    <t>전정렬</t>
    <phoneticPr fontId="11" type="noConversion"/>
  </si>
  <si>
    <t>서부산지점</t>
  </si>
  <si>
    <t>성구용</t>
  </si>
  <si>
    <t>㈜대광테크</t>
  </si>
  <si>
    <r>
      <t>J</t>
    </r>
    <r>
      <rPr>
        <sz val="11"/>
        <color theme="1"/>
        <rFont val="맑은 고딕"/>
        <family val="2"/>
        <charset val="129"/>
        <scheme val="minor"/>
      </rPr>
      <t xml:space="preserve">PY </t>
    </r>
  </si>
  <si>
    <t>시설재자금</t>
  </si>
  <si>
    <t>박정철</t>
    <phoneticPr fontId="11" type="noConversion"/>
  </si>
  <si>
    <t>양성욱</t>
    <phoneticPr fontId="11" type="noConversion"/>
  </si>
  <si>
    <t>조건변경(차주)</t>
    <phoneticPr fontId="11" type="noConversion"/>
  </si>
  <si>
    <t>민미혜</t>
    <phoneticPr fontId="11" type="noConversion"/>
  </si>
  <si>
    <t>기거래자 사망에 따른 상속</t>
    <phoneticPr fontId="11" type="noConversion"/>
  </si>
  <si>
    <t>이병휘</t>
    <phoneticPr fontId="11" type="noConversion"/>
  </si>
  <si>
    <t>태광득</t>
    <phoneticPr fontId="11" type="noConversion"/>
  </si>
  <si>
    <t>부국철강㈜</t>
    <phoneticPr fontId="11" type="noConversion"/>
  </si>
  <si>
    <t>채영우</t>
    <phoneticPr fontId="11" type="noConversion"/>
  </si>
  <si>
    <t>장준기</t>
    <phoneticPr fontId="11" type="noConversion"/>
  </si>
  <si>
    <t>이상한</t>
    <phoneticPr fontId="11" type="noConversion"/>
  </si>
  <si>
    <t>정경호</t>
    <phoneticPr fontId="11" type="noConversion"/>
  </si>
  <si>
    <t>황수덕</t>
    <phoneticPr fontId="11" type="noConversion"/>
  </si>
  <si>
    <t>㈜유나이티드온션</t>
    <phoneticPr fontId="11" type="noConversion"/>
  </si>
  <si>
    <t>백승기</t>
    <phoneticPr fontId="11" type="noConversion"/>
  </si>
  <si>
    <t>최융준</t>
    <phoneticPr fontId="11" type="noConversion"/>
  </si>
  <si>
    <t>김성수</t>
    <phoneticPr fontId="11" type="noConversion"/>
  </si>
  <si>
    <t>정용희</t>
    <phoneticPr fontId="11" type="noConversion"/>
  </si>
  <si>
    <t>지엔비모터스주식회사</t>
    <phoneticPr fontId="11" type="noConversion"/>
  </si>
  <si>
    <t>김순진</t>
    <phoneticPr fontId="11" type="noConversion"/>
  </si>
  <si>
    <t>성상모</t>
    <phoneticPr fontId="11" type="noConversion"/>
  </si>
  <si>
    <t>외화차입상환금</t>
    <phoneticPr fontId="11" type="noConversion"/>
  </si>
  <si>
    <t>김응우</t>
    <phoneticPr fontId="11" type="noConversion"/>
  </si>
  <si>
    <t>효성베트남</t>
    <phoneticPr fontId="11" type="noConversion"/>
  </si>
  <si>
    <t>박창규</t>
    <phoneticPr fontId="11" type="noConversion"/>
  </si>
  <si>
    <t>한국프라틱스㈜</t>
    <phoneticPr fontId="11" type="noConversion"/>
  </si>
  <si>
    <t>문재혁</t>
    <phoneticPr fontId="11" type="noConversion"/>
  </si>
  <si>
    <t>김성호</t>
    <phoneticPr fontId="11" type="noConversion"/>
  </si>
  <si>
    <t>㈜에이스 유리철강</t>
    <phoneticPr fontId="11" type="noConversion"/>
  </si>
  <si>
    <t>㈜명아스틸</t>
    <phoneticPr fontId="11" type="noConversion"/>
  </si>
  <si>
    <t>이은일</t>
    <phoneticPr fontId="11" type="noConversion"/>
  </si>
  <si>
    <t>정상국</t>
    <phoneticPr fontId="11" type="noConversion"/>
  </si>
  <si>
    <t>창원영업부</t>
    <phoneticPr fontId="11" type="noConversion"/>
  </si>
  <si>
    <t>박세동</t>
    <phoneticPr fontId="11" type="noConversion"/>
  </si>
  <si>
    <t>오주환</t>
    <phoneticPr fontId="11" type="noConversion"/>
  </si>
  <si>
    <t>손정헌</t>
    <phoneticPr fontId="11" type="noConversion"/>
  </si>
  <si>
    <t>㈜우전앤한단</t>
    <phoneticPr fontId="11" type="noConversion"/>
  </si>
  <si>
    <t>임정혁</t>
    <phoneticPr fontId="11" type="noConversion"/>
  </si>
  <si>
    <t>임태산</t>
    <phoneticPr fontId="11" type="noConversion"/>
  </si>
  <si>
    <t>김월명</t>
    <phoneticPr fontId="11" type="noConversion"/>
  </si>
  <si>
    <t>은종욱</t>
    <phoneticPr fontId="11" type="noConversion"/>
  </si>
  <si>
    <t>강부덕</t>
    <phoneticPr fontId="11" type="noConversion"/>
  </si>
  <si>
    <t>이근식</t>
    <phoneticPr fontId="11" type="noConversion"/>
  </si>
  <si>
    <t>서진원</t>
    <phoneticPr fontId="11" type="noConversion"/>
  </si>
  <si>
    <t>동구청지점</t>
    <phoneticPr fontId="11" type="noConversion"/>
  </si>
  <si>
    <t>이재준</t>
    <phoneticPr fontId="11" type="noConversion"/>
  </si>
  <si>
    <t>㈜재은건설</t>
    <phoneticPr fontId="11" type="noConversion"/>
  </si>
  <si>
    <t>박영규</t>
    <phoneticPr fontId="11" type="noConversion"/>
  </si>
  <si>
    <t>장금마리타임㈜</t>
    <phoneticPr fontId="11" type="noConversion"/>
  </si>
  <si>
    <t>신성국</t>
    <phoneticPr fontId="11" type="noConversion"/>
  </si>
  <si>
    <t>박종원</t>
    <phoneticPr fontId="11" type="noConversion"/>
  </si>
  <si>
    <t>박형식</t>
    <phoneticPr fontId="11" type="noConversion"/>
  </si>
  <si>
    <t>이형식</t>
    <phoneticPr fontId="11" type="noConversion"/>
  </si>
  <si>
    <t>Jpy</t>
    <phoneticPr fontId="11" type="noConversion"/>
  </si>
  <si>
    <t xml:space="preserve">USD </t>
    <phoneticPr fontId="11" type="noConversion"/>
  </si>
  <si>
    <t>박대연</t>
    <phoneticPr fontId="11" type="noConversion"/>
  </si>
  <si>
    <t>제일연마공업㈜</t>
    <phoneticPr fontId="11" type="noConversion"/>
  </si>
  <si>
    <t>성서지점</t>
    <phoneticPr fontId="11" type="noConversion"/>
  </si>
  <si>
    <t>내규 - 여신/여신관리 - 여신운용지침 - 제6장 여신의종류(기업자금대출) - 제11절 외화대출</t>
    <phoneticPr fontId="11" type="noConversion"/>
  </si>
  <si>
    <t xml:space="preserve">제1관 통 칙 </t>
  </si>
  <si>
    <t xml:space="preserve">1. 대출종류  </t>
  </si>
  <si>
    <t xml:space="preserve">자금종류에 따라 다음과 같이 분류한다. </t>
  </si>
  <si>
    <t xml:space="preserve">가. 특별외화대출 </t>
  </si>
  <si>
    <t xml:space="preserve">한국은행으로부터 외화대출용 특별수탁금을 지원받아 취급하는 대출을 말한다. </t>
  </si>
  <si>
    <t xml:space="preserve">나. 일반외화대출 </t>
  </si>
  <si>
    <t xml:space="preserve">당행에서 조달한 외화자금으로 취급하는 대출을 말한다.  </t>
  </si>
  <si>
    <t xml:space="preserve">2. 대출대상(2002.8.26 신설)  </t>
  </si>
  <si>
    <t xml:space="preserve">가. 기업체 운영에 필요한 운전자금 </t>
  </si>
  <si>
    <t xml:space="preserve">나. 기업체 시설투자와 관련한 시설자금  </t>
  </si>
  <si>
    <t xml:space="preserve">3. 자금용도 제한(2007.8.10 신설)  </t>
  </si>
  <si>
    <t xml:space="preserve">가. 자금용도가 다음 각 호에 해당하는 경우에는 이 절에 의한 대출취급을 할 수 없다. </t>
    <phoneticPr fontId="11" type="noConversion"/>
  </si>
  <si>
    <t xml:space="preserve">(1) 원화로 환전하여 사용할 목적으로 제공하는 자금 </t>
  </si>
  <si>
    <t xml:space="preserve">(2) 기타 해외에서 사용함을 목적으로 하지 않는 자금 </t>
  </si>
  <si>
    <t xml:space="preserve">나. 위 '가'에 불구하고 2010년 6월 30일자 중소제조업체에 대한 국내 시설자금 대출잔액을 한도로 중소제조업체에 대하여 국내 시설자금 용도의 외화대출을 취급할 수 있다. </t>
  </si>
  <si>
    <t xml:space="preserve">다. 위 '나'의 중소제조업체는 「중소기업기본법」 제2조에서 정한 중소기업으로서 「한국표준산업분류」상의 제조업을 영위하는 업체를 말한다. </t>
  </si>
  <si>
    <t xml:space="preserve">라. 시설자금은 기업의 목적사업을 영위하기 위한 시설투자에 소요되는 자금으로서 자금용도가 다음 각 호에 해당하는 경우에만 이 절에 의한 대출 취급이 가능하다.(2008.1.31 신설) </t>
  </si>
  <si>
    <t xml:space="preserve">(1) 다음 각 호에 해당하는 업무용 부동산 등의 매입, 임차, 건축 및 개·보수에 소요되는 자금 </t>
  </si>
  <si>
    <t xml:space="preserve">(가) 공장, 기계기구 및 공장부대시설(창고, 관리실 내부 편의시설 등) </t>
  </si>
  <si>
    <t xml:space="preserve">(나) 사옥, 영업장 및 사무실, 연수시설, 임직원 숙소 등 회사운영에 필요한 부대시설 </t>
  </si>
  <si>
    <t xml:space="preserve">(다) 차량, 선박, 항공기 등 운송수단 </t>
  </si>
  <si>
    <t xml:space="preserve">(2) 상기 (1) 이외에 실제 자금용도가 객관적인 증빙자료의 확인을 통하여 시설자금으로 취급하는 것이 적정하다고 인정되는 자금 </t>
  </si>
  <si>
    <t xml:space="preserve">(3) 상기 (1), (2)에 해당하는 자금을 이미 지급한 경우로서 당해 지급일로부터 3개월이 경과하지 아니한 자금 </t>
  </si>
  <si>
    <t xml:space="preserve">마. 대출취급시 위‘가 내지 라’의 자금용도 제한에 해당하지 않음을 증빙서류를 통해 확인하고 그 사본을 보관하여야 한다. </t>
  </si>
  <si>
    <t xml:space="preserve">바. 시설자금 취급시에는 관계증빙서류 및 현물 또는 시설을 확인하는 등의 방법을 통하여 계획된 용도 및 시기에 맞추어 대출을 취급함으로서 시설자금 지원에 적정을 기하여야 한다.(2008.1.31 개정) </t>
  </si>
  <si>
    <t xml:space="preserve">사. 사후관리 </t>
  </si>
  <si>
    <t xml:space="preserve">(1) 대출취급 이후 차주로부터 대출금 사용내역 및 관련 증빙서류 등을 받아 신청한 용도대로 사용하였는지를 확인하여야 한다. </t>
  </si>
  <si>
    <t xml:space="preserve">(2) 외화대출을 받은 차주가 다음 각 호에 해당하는 경우에는 해당 대출금을 지체없이 회수하여야 한다. </t>
  </si>
  <si>
    <t xml:space="preserve">(가) 위 ‘가’에서 명시한 자금용도 제한에 해당하는 용도로 대출금을 사용한 경우 </t>
  </si>
  <si>
    <t xml:space="preserve">(나) 대출관련 서류를 허위로 작성하였거나 위조, 변조한 사실이 발견되었을 경우  </t>
  </si>
  <si>
    <t xml:space="preserve">4. 대출취급통화  </t>
  </si>
  <si>
    <r>
      <t xml:space="preserve">외화대출은 미달러화, 유로화, 엔화로 취급함을 원칙으로 한다. 다만, </t>
    </r>
    <r>
      <rPr>
        <sz val="11"/>
        <color rgb="FFFF0000"/>
        <rFont val="돋움"/>
        <family val="3"/>
        <charset val="129"/>
      </rPr>
      <t xml:space="preserve">외화자금관리부서로부터 기타통화로 한도확인을 받은 경우에는 예외로 취급할 수 있다.  </t>
    </r>
    <phoneticPr fontId="11" type="noConversion"/>
  </si>
  <si>
    <t xml:space="preserve">5. 한도확인  </t>
  </si>
  <si>
    <t xml:space="preserve">대출취급시에는 사전에 외화자금 관리부서에서 따로 정하는 바에 따라 한도확인을 받아야 한다.  </t>
    <phoneticPr fontId="11" type="noConversion"/>
  </si>
  <si>
    <t xml:space="preserve">6. 원리금 상환  </t>
  </si>
  <si>
    <t xml:space="preserve">가. 대출원금 및 이자는 외화로 회수(징수)함을 원칙으로 한다. 다만, 원화로 회수(징수)하는 경우에는 회수(징수)당일의 전신환매도율을 적용한다. </t>
  </si>
  <si>
    <t xml:space="preserve">나. 이자, 약정수수료의 일수계산은 1년을 360일로 한다. </t>
  </si>
  <si>
    <t xml:space="preserve">다. 3년초과 장기대출의 경우 원리금 상환방법은 다음에 의한다. </t>
  </si>
  <si>
    <t xml:space="preserve">(1) 원금 : 거치기간 경과후 연 2회이상 균분상환하되 100미불, 100유로, 10,000엔(환산한 경우 100,000원) 미만 단수는 초회 상환금액에 포함한다 </t>
  </si>
  <si>
    <t xml:space="preserve">(2) 이자 : 매3개월 단위로 후취한다  </t>
  </si>
  <si>
    <t xml:space="preserve">7. 대출금리  </t>
  </si>
  <si>
    <t xml:space="preserve">대출의 금리는 「여신금리적용지침」에서 정하는 바에 따른다.  </t>
  </si>
  <si>
    <t xml:space="preserve">8. 약정수수료  </t>
  </si>
  <si>
    <t xml:space="preserve">약정수수료는 「외국환업무지침」에서 정하는 바에 따른다  </t>
  </si>
  <si>
    <t xml:space="preserve">9. 채권보전  </t>
  </si>
  <si>
    <t xml:space="preserve">근저당권 설정계약은 담보운용지침에서 정한 소정율의 당해대출통화표시 근저당권 설정을 원칙으로 한다. 다만, 기존 담보물에 대한 원화(또는 외화)표시 설정금액이 충분하여 채권보전에 지장이 없는 경우에는 당해대출통화표시 근저당권설정을 하지 아니할 수 있다.  </t>
  </si>
  <si>
    <t xml:space="preserve">10. 통화전환(2003.1.20 신설)  </t>
  </si>
  <si>
    <t xml:space="preserve">차주의 요청이 있을 경우 대출금의 전부 또는 일부를 다음과 같이 원화대출로 대환할 수 있다. </t>
  </si>
  <si>
    <t xml:space="preserve">가. 대상 대출금 : 일반 외화대출금 </t>
  </si>
  <si>
    <t xml:space="preserve">나. 통화전환에 대한 특별약정 체결 </t>
  </si>
  <si>
    <t xml:space="preserve">(1) 약정시기 </t>
  </si>
  <si>
    <t xml:space="preserve">최초 여신거래약정서 징구시 약정한다. </t>
  </si>
  <si>
    <t xml:space="preserve">(2) 약정내용 </t>
  </si>
  <si>
    <t xml:space="preserve">여신거래약정서의 특약사항란에 (별표 1)의 내용을 기재후 날인을 받는다 </t>
  </si>
  <si>
    <t xml:space="preserve">(3) 한도확인 </t>
  </si>
  <si>
    <t xml:space="preserve">통화전환에 관한 특별약정을 체결하고자 할 경우는 사전에 외화자금 담당 부서에 한도확인을 받아야 한다 </t>
    <phoneticPr fontId="11" type="noConversion"/>
  </si>
  <si>
    <t xml:space="preserve">다. 통화전환 가능 통화 </t>
  </si>
  <si>
    <t xml:space="preserve">통화전환은 외화에서 원화로만 가능하다 </t>
  </si>
  <si>
    <t xml:space="preserve">라. 통화전환 방법 및 조건 </t>
  </si>
  <si>
    <t xml:space="preserve">(1) 통화전환 신청은 전환예정일의 2영업일전까지 (별표 2)의 서식에 의거 신청하여야 한다 </t>
  </si>
  <si>
    <t xml:space="preserve">(2) 통화전환은 대출기간이내에서 1회에 한하여 신청할 수 있으며, 통화를 전환한 경우 재전환은 할 수 없다 </t>
  </si>
  <si>
    <t xml:space="preserve">(3) 원화대출의 취급조건 </t>
  </si>
  <si>
    <t xml:space="preserve">(가) 통화를 전환할 경우 원화대출의 이자율 등 제조건은 전환시점의 여신 관련 지침에 의한다. </t>
  </si>
  <si>
    <t xml:space="preserve">다만, 대출기간은 외화대출의 당초 대출기일 이내로 약정하여야 한다 </t>
  </si>
  <si>
    <t xml:space="preserve">(나) 시설자금을 일부전환한 경우는 잔여금액에 대하여 분할상환계획을 수정하여야 한다 </t>
  </si>
  <si>
    <t xml:space="preserve">(4) 적용환율 </t>
  </si>
  <si>
    <t xml:space="preserve">주무부서에서 고시한 전환당일의 전신환 매도율을 적용한다 </t>
  </si>
  <si>
    <t xml:space="preserve">마. 전결권 행사 </t>
  </si>
  <si>
    <t xml:space="preserve">통화전환으로 인한 원화대출의 취급은 영업점장 전결로 취급한다. </t>
  </si>
  <si>
    <t xml:space="preserve">바. 통화전환의 제한 </t>
  </si>
  <si>
    <t xml:space="preserve">원금 또는 이자가 연체된 계좌는 통화전환 할 수 없다. </t>
  </si>
  <si>
    <t xml:space="preserve">사. 통화전환수수료 </t>
  </si>
  <si>
    <r>
      <t xml:space="preserve">통화전환수수료는 </t>
    </r>
    <r>
      <rPr>
        <b/>
        <sz val="11"/>
        <color rgb="FFFF0000"/>
        <rFont val="돋움"/>
        <family val="3"/>
        <charset val="129"/>
      </rPr>
      <t>여신금리적용지침</t>
    </r>
    <r>
      <rPr>
        <sz val="11"/>
        <color theme="1"/>
        <rFont val="맑은 고딕"/>
        <family val="2"/>
        <charset val="129"/>
        <scheme val="minor"/>
      </rPr>
      <t xml:space="preserve">에 의한다  </t>
    </r>
    <phoneticPr fontId="11" type="noConversion"/>
  </si>
  <si>
    <t>여신금리적용지침</t>
    <phoneticPr fontId="11" type="noConversion"/>
  </si>
  <si>
    <t xml:space="preserve">제2장 외화대출금리 </t>
  </si>
  <si>
    <t xml:space="preserve">1. 금리적용  </t>
  </si>
  <si>
    <t xml:space="preserve">외화대출의 금리적용은 다음에 의한다. </t>
  </si>
  <si>
    <t xml:space="preserve">가. 특별외화대출금 </t>
  </si>
  <si>
    <t xml:space="preserve">(1) 적용이율 : 수탁금리 + 0.75% </t>
  </si>
  <si>
    <t xml:space="preserve">(2) 수탁금리는 한국은행 수탁시 적용하는 금리를 말한다. </t>
  </si>
  <si>
    <t xml:space="preserve">나. 일반외화대출금 (2008.3.21 개정) </t>
  </si>
  <si>
    <t xml:space="preserve">(1) 적용이율 : 외화시장기준금리 + 가산금리 </t>
  </si>
  <si>
    <t xml:space="preserve">(가) 외화시장기준금리 </t>
  </si>
  <si>
    <t xml:space="preserve">외화시장기준금리는 기간별 LIBOR에 대응하여 결정하고, 당행의 자금사정, 경제여건, 시장의 경쟁력 등을 감안하여 주무부서장이 매일 고시한다. </t>
  </si>
  <si>
    <t xml:space="preserve">(나) 가산금리는 원화대출금리지침의 가산금리 및 조정금리 체계를 적용한다. </t>
  </si>
  <si>
    <r>
      <t xml:space="preserve">(다) </t>
    </r>
    <r>
      <rPr>
        <sz val="11"/>
        <color rgb="FFFF0000"/>
        <rFont val="돋움"/>
        <family val="3"/>
        <charset val="129"/>
      </rPr>
      <t xml:space="preserve">가산금리 중 기간별 가산금리는 당행의 조달비용을 감안하여 주무부서에서 별도 고시한다. </t>
    </r>
    <phoneticPr fontId="11" type="noConversion"/>
  </si>
  <si>
    <t xml:space="preserve">(2) LIBOR는 이자기산일 현재 이자수납 단위기간에 상응하는 만기물의 LIBOR를 말한다.  </t>
  </si>
  <si>
    <t xml:space="preserve">2. 금리조정 </t>
  </si>
  <si>
    <t xml:space="preserve">가. 위 ‘1’에서 정한 금리 미만으로 감면 적용하고자 할 경우에는 「제1장 제3절 1항」의 원화대출금 금리감면 승인기준을 준용한다.(2008.3.21 개정) </t>
  </si>
  <si>
    <t xml:space="preserve">나. 일반외화대출의 경우에는 원화대출금의 영업점장 전결가능 금리적용 기준에 의거 금리를 가감하여 적용할 수 있다.(2008.3.21 개정)  </t>
  </si>
  <si>
    <t>제4장 원화지급보증료율 및 수수료</t>
    <phoneticPr fontId="11" type="noConversion"/>
  </si>
  <si>
    <t>2.수수료율</t>
    <phoneticPr fontId="11" type="noConversion"/>
  </si>
  <si>
    <r>
      <t>수수료율은(</t>
    </r>
    <r>
      <rPr>
        <b/>
        <sz val="11"/>
        <color rgb="FFFF0000"/>
        <rFont val="돋움"/>
        <family val="3"/>
        <charset val="129"/>
      </rPr>
      <t>별표2</t>
    </r>
    <r>
      <rPr>
        <sz val="11"/>
        <color theme="1"/>
        <rFont val="맑은 고딕"/>
        <family val="2"/>
        <charset val="129"/>
        <scheme val="minor"/>
      </rPr>
      <t>)에 의한다</t>
    </r>
    <phoneticPr fontId="11" type="noConversion"/>
  </si>
  <si>
    <t>4.징수기준 및 징수방법</t>
    <phoneticPr fontId="11" type="noConversion"/>
  </si>
  <si>
    <t>바.통화전환수수료</t>
    <phoneticPr fontId="11" type="noConversion"/>
  </si>
  <si>
    <t>(1)징구대상 : 통화전환 권리를 부여하는 일반외화대출</t>
    <phoneticPr fontId="11" type="noConversion"/>
  </si>
  <si>
    <t>(2)징구시기 : 통화전환 약정시에 0.1%를 징구하고 통화전환일에 나머지를 징구한다</t>
    <phoneticPr fontId="11" type="noConversion"/>
  </si>
  <si>
    <t xml:space="preserve">11. 준용규정  </t>
  </si>
  <si>
    <t xml:space="preserve">이 절에서 정하지 아니한 사항은 여신관련 규정 및 지침에서 정하는 바에 따른다  </t>
  </si>
  <si>
    <t xml:space="preserve">제2관 외화대출 모범규준 </t>
  </si>
  <si>
    <t xml:space="preserve">제1목 총 칙 </t>
  </si>
  <si>
    <t xml:space="preserve">1. 이 규준은 차주에 대한 위험 고지, 환헤지 안내, 차주의 환리스크 관리능력을 반영한 여신심사 등 외화대출을 취급함에 있어 준수하여야 하는 업무처리절차를 정함으로써 금융소비자의 권익을 보호하고 여심심사체계를 개선함을 목적으로 한다.   </t>
  </si>
  <si>
    <t xml:space="preserve">2. 이 규준에서 사용되는 용어의 정의는 다음과 같다.  </t>
  </si>
  <si>
    <t xml:space="preserve">가. "외화대출"이란 「외국환거래법」제3조 제1항 제14호의 "거주자"에 대하여 취급하는 「은행업감독업무시행세칙」&lt;별표4-1&gt;'외국환계정 회계처리기준'의 "외화대출금"중 "외화대출","외화표시 원화대출","기타" 및 "외화사모사채"를 포함한다. </t>
  </si>
  <si>
    <t xml:space="preserve">나. "차주"란 외화대출을 제공받거나 외화대출에 대해 보증 또는 담보를 제공함으로써 채무를 부담하는 자로서 금융업을 영위하지 않는 자를 말한다. </t>
  </si>
  <si>
    <t xml:space="preserve">다. "환헤지 상품"이란 「외국환거래규정」제1-2조 제20-2호에서 규정하는 통화를 기초자산으로 하는 파생상품으로서 외화대출의 환리스크를 부분적으로 또는 전부 회피하기 위한 것을 말한다.  </t>
  </si>
  <si>
    <t xml:space="preserve">제2목 금융소비자 보호 강화 </t>
  </si>
  <si>
    <t xml:space="preserve">1. 차주에게 외화대출 관련 리스크를 사전에 고지하고, 대출실행 이후에도 차주가 관련 리스크를 관리할 수 있도록 다음과 같은 절차를 통해 필요한 정보를 제공하여야 한다.  </t>
  </si>
  <si>
    <t xml:space="preserve">가. 대출 실행 이전에 외화대출의 구조 및 리스크를 충분히 설명하고 리스크 요인에 대한 질문 형식의 위험 고지 확인서(별표 1)를 차주의 자필서명을 포함하여 제출받아야 하며, 외화대출의 리스크 요인을 구체적으로 설명한 안내책자(handbook)를 차주에게 교부하여야 한다. </t>
  </si>
  <si>
    <t xml:space="preserve">나. 외화대출의 위험 고지가 적정하였는지 여부에 대해 사후 점검하여야 한다. 사후점검은 다음과 같이 실시한다. </t>
  </si>
  <si>
    <t xml:space="preserve">(1) 시기 : 외화대출 실행후 5영업일 이내 </t>
  </si>
  <si>
    <t xml:space="preserve">(2) 방법 : 고객감동센터에서 불완전판매에 대한 사후점검(모니터링) 실시 </t>
  </si>
  <si>
    <t xml:space="preserve">(3) 사후점검 내용 </t>
  </si>
  <si>
    <t xml:space="preserve">(가) 확인서 제출, 외화대출 핸드북 교부 등 위험 고지절차의 적정성 여부 </t>
  </si>
  <si>
    <t xml:space="preserve">(나) 차주가 확인서 상의 외화대출 관련 리스크에 대해 충분히 인지하고 있는지 여부 </t>
  </si>
  <si>
    <t xml:space="preserve">(다) 외화대출에 대한 환헤지 필요성 및 환헤지 상품을 안내 받았는지 여부 </t>
  </si>
  <si>
    <t xml:space="preserve">(라) 기타 차주의 외화대출 관련 불만사항 </t>
  </si>
  <si>
    <t xml:space="preserve">(4) 점검 결과 위험 고지가 미흡하다고 판단되는 경우 지체없이 영업점에 통보하고, 영업점 담당자는 차주에게 보완 설명하고 이를 기록, 보관하여야 한다. </t>
  </si>
  <si>
    <t xml:space="preserve">다. 외화대출 차주가 원하는 경우 '외화대출 알리미 서비스 신청서'(별표 2)를 징구하여, 대출기간중 환율 및 금리 변동현황 등 차주의 환리스크 관리에 필요한 정보를 주무부서에서 월 1회 주기적으로 제공하여야 한다.  </t>
  </si>
  <si>
    <t xml:space="preserve">2. 환헤지 상품을 이용할 경우 환리스크를 축소할 수 있다는 사실을 차주에게 충분히 설명하고, 「자본시장과 금융투자업에 관한 법률」등에서 정하는 바에 따라 환헤지 상품의 종류,특성,비용 및 환헤지 효과를 차주에게 안내하여야 하며, 차주가 원하는 경우 차주의 환리스크 축소를 위하여 노력하여야 한다.   </t>
  </si>
  <si>
    <t xml:space="preserve">3. 외화대출을 취급함에 있어 차주의 금리선택권 보호를 위해 고정금리 대출 상품을 제공하거나 차주가 원하는 경우 「자본시장과 금융투자업에 관한 법률」등에서 정하는 바에 따라 별도의 금리스왑 거래를 실행하여 대출기간 중 차주가 대출금리를 고정할 수 있도록 노력하여야 한다.   </t>
  </si>
  <si>
    <t xml:space="preserve">제3목 여신심사체계 개선 </t>
  </si>
  <si>
    <t xml:space="preserve">1. 외화대출의 심사, 승인시 차주로 하여금 '외환리스크 관리 현황 및 외화대출 관리 계획'(별표 3)을 제출토록 하고 차주의 환리스크 관리능력을 종합적으로 평가하여 대출 승인 여부, 대출금액 및 대출금리 결정시 반영하여야 한다.  </t>
  </si>
  <si>
    <t xml:space="preserve">가. 외환리스크 관리 현황 및 외화대출 관리 계획은 다음의 내용을 포함한다. </t>
  </si>
  <si>
    <t xml:space="preserve">(1) 환리스크 관리조직,규정,담당인력의 전문성 등 외환리스크관리 체계 </t>
  </si>
  <si>
    <t xml:space="preserve">(2) 환리스크 한도 설정, 환포지션 관리 현황 등 외환리스크 관리실태 </t>
  </si>
  <si>
    <t xml:space="preserve">(3) 외화대출의 자금용도, 환헤지여부, 상환 재원 등 </t>
  </si>
  <si>
    <t xml:space="preserve">나. 제출대상 : 외화대출을 받고자 하는 대기업,중소기업(개인사업자 포함) </t>
  </si>
  <si>
    <t xml:space="preserve">다. 제출시기 : 외화대출 상담시 </t>
  </si>
  <si>
    <t xml:space="preserve">라. 평가방법 : 차주로부터 '외환리스크 관리 현황 및 외화대출 관리 계획'을 제출받아 '외환리스크 관리현황 및 외화대출 관리계획 배점기준'(별표4)에 의거 '외환리스크 관리현황 및 외화대출 관리계획 평점표;(별표5)를 작성하여 평점결과를 대출승인 여부 및 대출금리 결정시 반영한다. </t>
  </si>
  <si>
    <t xml:space="preserve">(1) 종합평점이 100점 이상인 경우 전결권자의 승인을 받아 취급 가능 </t>
  </si>
  <si>
    <t xml:space="preserve">(2) 종합평점이 60점 이상인 경우 외화대출 관리계획을 보완하여 제출토록 요구 및 환헤지를 조건으로 취급 </t>
  </si>
  <si>
    <t xml:space="preserve">(3) 종합평점이 60점 미만인 경우 여신거절  </t>
  </si>
  <si>
    <t>구분</t>
    <phoneticPr fontId="11" type="noConversion"/>
  </si>
  <si>
    <t>신청일</t>
    <phoneticPr fontId="11" type="noConversion"/>
  </si>
  <si>
    <t>지점</t>
    <phoneticPr fontId="11" type="noConversion"/>
  </si>
  <si>
    <t>담당자</t>
    <phoneticPr fontId="11" type="noConversion"/>
  </si>
  <si>
    <t>차주</t>
    <phoneticPr fontId="11" type="noConversion"/>
  </si>
  <si>
    <t>통화</t>
    <phoneticPr fontId="11" type="noConversion"/>
  </si>
  <si>
    <t>금액</t>
    <phoneticPr fontId="11" type="noConversion"/>
  </si>
  <si>
    <t>달러/엔 환율</t>
    <phoneticPr fontId="11" type="noConversion"/>
  </si>
  <si>
    <t>대미환산</t>
    <phoneticPr fontId="11" type="noConversion"/>
  </si>
  <si>
    <t>감면율</t>
    <phoneticPr fontId="11" type="noConversion"/>
  </si>
  <si>
    <t>승인조건</t>
    <phoneticPr fontId="11" type="noConversion"/>
  </si>
  <si>
    <t>심사의견</t>
    <phoneticPr fontId="11" type="noConversion"/>
  </si>
  <si>
    <t>통화전환수수료 면제</t>
    <phoneticPr fontId="11" type="noConversion"/>
  </si>
  <si>
    <t>서부산지점</t>
    <phoneticPr fontId="11" type="noConversion"/>
  </si>
  <si>
    <t>최진호</t>
    <phoneticPr fontId="11" type="noConversion"/>
  </si>
  <si>
    <t>민미혜</t>
    <phoneticPr fontId="11" type="noConversion"/>
  </si>
  <si>
    <t>외화대출의 조기상환에 따라 외화조달운용 미스매치 발생하는 점을 감안하여 원화대출 금리 산정시 적절히 반영하시기 바랍니다.</t>
  </si>
  <si>
    <t>외화대출금액 37,500,000엔(잔존만기 5개월)의 원화대출로의 통화전환에 따른 수수료(0.25%)를 신청의견을 반영하여 면제함.</t>
  </si>
  <si>
    <t>통화전환수수료 면제</t>
    <phoneticPr fontId="11" type="noConversion"/>
  </si>
  <si>
    <t>월배영업부</t>
    <phoneticPr fontId="11" type="noConversion"/>
  </si>
  <si>
    <t>양상복</t>
    <phoneticPr fontId="11" type="noConversion"/>
  </si>
  <si>
    <r>
      <t>㈜남원T</t>
    </r>
    <r>
      <rPr>
        <sz val="11"/>
        <color theme="1"/>
        <rFont val="맑은 고딕"/>
        <family val="2"/>
        <charset val="129"/>
        <scheme val="minor"/>
      </rPr>
      <t>EXWELL</t>
    </r>
    <phoneticPr fontId="11" type="noConversion"/>
  </si>
  <si>
    <r>
      <t>J</t>
    </r>
    <r>
      <rPr>
        <sz val="11"/>
        <color theme="1"/>
        <rFont val="맑은 고딕"/>
        <family val="2"/>
        <charset val="129"/>
        <scheme val="minor"/>
      </rPr>
      <t>PY</t>
    </r>
    <phoneticPr fontId="11" type="noConversion"/>
  </si>
  <si>
    <r>
      <t>외화대출금액4</t>
    </r>
    <r>
      <rPr>
        <sz val="11"/>
        <color theme="1"/>
        <rFont val="맑은 고딕"/>
        <family val="2"/>
        <charset val="129"/>
        <scheme val="minor"/>
      </rPr>
      <t>3,830,000</t>
    </r>
    <r>
      <rPr>
        <sz val="11"/>
        <color theme="1"/>
        <rFont val="맑은 고딕"/>
        <family val="2"/>
        <charset val="129"/>
        <scheme val="minor"/>
      </rPr>
      <t xml:space="preserve">엔(잔존만기 </t>
    </r>
    <r>
      <rPr>
        <sz val="11"/>
        <color theme="1"/>
        <rFont val="맑은 고딕"/>
        <family val="2"/>
        <charset val="129"/>
        <scheme val="minor"/>
      </rPr>
      <t>1</t>
    </r>
    <r>
      <rPr>
        <sz val="11"/>
        <color theme="1"/>
        <rFont val="맑은 고딕"/>
        <family val="2"/>
        <charset val="129"/>
        <scheme val="minor"/>
      </rPr>
      <t>개월미만)의 원화대출로의 통화전환에 따른 수수료(0.25%)를 신청의견을 반영하여 면제함.</t>
    </r>
    <phoneticPr fontId="11" type="noConversion"/>
  </si>
  <si>
    <t>통화전환수수료 면제</t>
    <phoneticPr fontId="11" type="noConversion"/>
  </si>
  <si>
    <t>센텀시티지점</t>
    <phoneticPr fontId="11" type="noConversion"/>
  </si>
  <si>
    <t>구태훈</t>
    <phoneticPr fontId="11" type="noConversion"/>
  </si>
  <si>
    <t>문점숙</t>
    <phoneticPr fontId="11" type="noConversion"/>
  </si>
  <si>
    <r>
      <t>J</t>
    </r>
    <r>
      <rPr>
        <sz val="11"/>
        <color theme="1"/>
        <rFont val="맑은 고딕"/>
        <family val="2"/>
        <charset val="129"/>
        <scheme val="minor"/>
      </rPr>
      <t>PY</t>
    </r>
    <phoneticPr fontId="11" type="noConversion"/>
  </si>
  <si>
    <r>
      <t>외화대출금액43,830,000</t>
    </r>
    <r>
      <rPr>
        <sz val="11"/>
        <color theme="1"/>
        <rFont val="맑은 고딕"/>
        <family val="2"/>
        <charset val="129"/>
        <scheme val="minor"/>
      </rPr>
      <t xml:space="preserve">엔(잔존만기 </t>
    </r>
    <r>
      <rPr>
        <sz val="11"/>
        <color theme="1"/>
        <rFont val="맑은 고딕"/>
        <family val="2"/>
        <charset val="129"/>
        <scheme val="minor"/>
      </rPr>
      <t>1</t>
    </r>
    <r>
      <rPr>
        <sz val="11"/>
        <color theme="1"/>
        <rFont val="맑은 고딕"/>
        <family val="2"/>
        <charset val="129"/>
        <scheme val="minor"/>
      </rPr>
      <t>개월미만)의 원화대출로의 통화전환에 따른 수수료(0.25%)를 신청의견을 반영하여 면제함.</t>
    </r>
    <r>
      <rPr>
        <sz val="11"/>
        <color theme="1"/>
        <rFont val="맑은 고딕"/>
        <family val="2"/>
        <charset val="129"/>
        <scheme val="minor"/>
      </rPr>
      <t xml:space="preserve"> (2014.07.10 예정)</t>
    </r>
    <phoneticPr fontId="11" type="noConversion"/>
  </si>
  <si>
    <r>
      <t>일부 상환</t>
    </r>
    <r>
      <rPr>
        <sz val="11"/>
        <color theme="1"/>
        <rFont val="맑은 고딕"/>
        <family val="2"/>
        <charset val="129"/>
        <scheme val="minor"/>
      </rPr>
      <t xml:space="preserve"> 및 일부전환</t>
    </r>
    <phoneticPr fontId="11" type="noConversion"/>
  </si>
  <si>
    <t>통화전환수수료 면제</t>
    <phoneticPr fontId="11" type="noConversion"/>
  </si>
  <si>
    <t>양성욱</t>
    <phoneticPr fontId="11" type="noConversion"/>
  </si>
  <si>
    <t>외화대출의 조기상환에 따라 외화조달운용 미스매치 발생하는 점을 감안하여 원화대출 금리 산정시 적절히 반영하시기 바랍니다.</t>
    <phoneticPr fontId="11" type="noConversion"/>
  </si>
  <si>
    <t>외화대출 75,700,000엔의 원화대출로의 통화전환에 따른 미징구수수료(0.15%,잔존만기 1년미만)를 신청의견 반영하여 면제함.</t>
    <phoneticPr fontId="11" type="noConversion"/>
  </si>
  <si>
    <t>외화MMDA 기보유, 자금 X, 김종덕지점장(1) (콜운용 10M 4/9 ~ 4/27 1.88% KEB하나 암스테르담지점)</t>
    <phoneticPr fontId="2" type="noConversion"/>
  </si>
  <si>
    <t>달성공단영업부</t>
    <phoneticPr fontId="2" type="noConversion"/>
  </si>
  <si>
    <t>부지점장 박주한</t>
    <phoneticPr fontId="2" type="noConversion"/>
  </si>
  <si>
    <t>상신브레이크</t>
    <phoneticPr fontId="2" type="noConversion"/>
  </si>
  <si>
    <t>기존 외화적금 50만불 1년 건으로 타행이탈 방지를 위한 승인(고객 기여도 4천만원이상) 지점 역마진되더라도 승인달라고함</t>
    <phoneticPr fontId="2" type="noConversion"/>
  </si>
  <si>
    <t>타행에서 최종 유치 (1.85%) 운용예정(콜, 우리홍콩, 1달, 2.05%)</t>
    <phoneticPr fontId="2" type="noConversion"/>
  </si>
  <si>
    <t>운용 (EUR/USD , EUR 5mio , B/S SWAP , 4/16 ~ 7/13 ,  2.6439% , +83.119)</t>
    <phoneticPr fontId="2" type="noConversion"/>
  </si>
  <si>
    <t>지점 역마진으로 다음에 하기로</t>
    <phoneticPr fontId="2" type="noConversion"/>
  </si>
  <si>
    <t>㈜ 대림산업</t>
    <phoneticPr fontId="2" type="noConversion"/>
  </si>
  <si>
    <t>지점장 김종덕</t>
    <phoneticPr fontId="2" type="noConversion"/>
  </si>
  <si>
    <t>㈜코닉스</t>
    <phoneticPr fontId="2" type="noConversion"/>
  </si>
  <si>
    <t>성서비즈니스센터</t>
    <phoneticPr fontId="2" type="noConversion"/>
  </si>
  <si>
    <t>차장 권경숙</t>
    <phoneticPr fontId="2" type="noConversion"/>
  </si>
  <si>
    <t xml:space="preserve">고객요청 타행수준 금리 2.15% </t>
    <phoneticPr fontId="2" type="noConversion"/>
  </si>
  <si>
    <t>신규</t>
  </si>
  <si>
    <t>신규</t>
    <phoneticPr fontId="2" type="noConversion"/>
  </si>
  <si>
    <t>연기</t>
  </si>
  <si>
    <t>영천영업부</t>
  </si>
  <si>
    <t>이대현</t>
  </si>
  <si>
    <t>㈜국제금속</t>
  </si>
  <si>
    <t>USD</t>
  </si>
  <si>
    <t>운전자금</t>
  </si>
  <si>
    <t>김준영</t>
  </si>
  <si>
    <t>권기욱</t>
  </si>
  <si>
    <t xml:space="preserve">USD </t>
  </si>
  <si>
    <t>성서영업부</t>
  </si>
  <si>
    <t>최정욱</t>
  </si>
  <si>
    <t>㈜명아스틸</t>
  </si>
  <si>
    <t>JPY</t>
  </si>
  <si>
    <t>성서공단영업부</t>
  </si>
  <si>
    <t>박창수</t>
  </si>
  <si>
    <t>㈜에이스유리철강</t>
  </si>
  <si>
    <t>성서지점</t>
  </si>
  <si>
    <t>송상록</t>
  </si>
  <si>
    <t xml:space="preserve"> ㈜청우</t>
  </si>
  <si>
    <t>시설재수입자금</t>
  </si>
  <si>
    <t>㈜금창</t>
  </si>
  <si>
    <t>채무인수(연기)</t>
  </si>
  <si>
    <t>이소라</t>
  </si>
  <si>
    <t>경산공단영업부</t>
  </si>
  <si>
    <t>박종욱</t>
  </si>
  <si>
    <t>에스아이오토모티브㈜</t>
  </si>
  <si>
    <t>대신동지점</t>
  </si>
  <si>
    <t>김경모</t>
  </si>
  <si>
    <t>사상공단영업부</t>
  </si>
  <si>
    <t>김인수</t>
  </si>
  <si>
    <t>김재풍</t>
  </si>
  <si>
    <t>서울영업부</t>
  </si>
  <si>
    <t>김성수</t>
  </si>
  <si>
    <t>조재호</t>
  </si>
  <si>
    <t>㈜JVM</t>
  </si>
  <si>
    <t>이석현</t>
  </si>
  <si>
    <t>강남영업부</t>
  </si>
  <si>
    <t>박종원</t>
  </si>
  <si>
    <t>이정숙</t>
  </si>
  <si>
    <t>이선옥</t>
  </si>
  <si>
    <t>206-04-14</t>
  </si>
  <si>
    <t>박세훈</t>
  </si>
  <si>
    <t>㈜영신금속공업</t>
  </si>
  <si>
    <t>박판용</t>
  </si>
  <si>
    <t>장금상선㈜</t>
  </si>
  <si>
    <t>이선모</t>
  </si>
  <si>
    <t>홍준선</t>
  </si>
  <si>
    <t>홍삼만</t>
  </si>
  <si>
    <t>평리동지점</t>
  </si>
  <si>
    <t>박정근</t>
  </si>
  <si>
    <t>김태홍</t>
  </si>
  <si>
    <t>서영주</t>
  </si>
  <si>
    <t>㈜한국통상</t>
  </si>
  <si>
    <t>황수덕</t>
  </si>
  <si>
    <t>㈜부즈</t>
  </si>
  <si>
    <t>박홍훈</t>
  </si>
  <si>
    <t xml:space="preserve">GST GLOBAL GMBH </t>
  </si>
  <si>
    <t>EUR</t>
  </si>
  <si>
    <t>본점영업부</t>
  </si>
  <si>
    <t>임정혁</t>
  </si>
  <si>
    <t>이중렬</t>
  </si>
  <si>
    <t>전숙</t>
  </si>
  <si>
    <t>유통단지지점</t>
  </si>
  <si>
    <t>김민철</t>
  </si>
  <si>
    <t>송유숙</t>
  </si>
  <si>
    <t>이은훈</t>
  </si>
  <si>
    <t>이승연</t>
  </si>
  <si>
    <t>구미영업부</t>
  </si>
  <si>
    <t>신성국</t>
  </si>
  <si>
    <t>㈜경대물산</t>
  </si>
  <si>
    <t>김재붕</t>
  </si>
  <si>
    <t>고령지점</t>
  </si>
  <si>
    <t>김성호</t>
  </si>
  <si>
    <t>까나베나㈜</t>
  </si>
  <si>
    <t>대병일</t>
  </si>
  <si>
    <t>김태수</t>
  </si>
  <si>
    <t>㈜철쟁이</t>
  </si>
  <si>
    <t>안동지점</t>
  </si>
  <si>
    <t>서진원</t>
  </si>
  <si>
    <t>정성원</t>
  </si>
  <si>
    <t>외동공단지점</t>
  </si>
  <si>
    <t>유상호</t>
  </si>
  <si>
    <t>고광미</t>
  </si>
  <si>
    <t>동성로지점</t>
  </si>
  <si>
    <t>배병기</t>
  </si>
  <si>
    <t>강부덕</t>
  </si>
  <si>
    <t>월배지점</t>
  </si>
  <si>
    <t>이근식</t>
  </si>
  <si>
    <t>김오권</t>
  </si>
  <si>
    <t>㈜제이티무역</t>
  </si>
  <si>
    <t>박형식</t>
  </si>
  <si>
    <t>김석범</t>
  </si>
  <si>
    <t>최선욱</t>
  </si>
  <si>
    <t>이성우</t>
  </si>
  <si>
    <t>계산동지점</t>
  </si>
  <si>
    <t>성기완</t>
  </si>
  <si>
    <t>최용준</t>
  </si>
  <si>
    <t>김창수</t>
  </si>
  <si>
    <t>문혜숙</t>
  </si>
  <si>
    <t>북성로지점</t>
  </si>
  <si>
    <t>강영수</t>
  </si>
  <si>
    <t>이상제</t>
  </si>
  <si>
    <t>이은호</t>
  </si>
  <si>
    <t>㈜청우</t>
  </si>
  <si>
    <t>김양락</t>
  </si>
  <si>
    <t>포항영업부</t>
  </si>
  <si>
    <t>김진해</t>
  </si>
  <si>
    <t>제일연마공업㈜</t>
  </si>
  <si>
    <t>최우택</t>
  </si>
  <si>
    <t>㈜제이스골프클럽</t>
  </si>
  <si>
    <t>㈜시사이드골프클럽</t>
  </si>
  <si>
    <t>㈜대한무역</t>
  </si>
  <si>
    <t>박대연</t>
  </si>
  <si>
    <t>죽전지점</t>
  </si>
  <si>
    <t>홍호철</t>
  </si>
  <si>
    <t>시노코페트로케미컬</t>
  </si>
  <si>
    <t>본점기업영업부</t>
  </si>
  <si>
    <t>김종봉</t>
  </si>
  <si>
    <t>한성곤</t>
  </si>
  <si>
    <t>해동엔지니어링</t>
  </si>
  <si>
    <t>김정우</t>
  </si>
  <si>
    <t>시설자금</t>
  </si>
  <si>
    <t>팔달영업부</t>
  </si>
  <si>
    <t>이승한</t>
  </si>
  <si>
    <t>㈜대호종합중기정비</t>
  </si>
  <si>
    <t>이석봉</t>
  </si>
  <si>
    <t>허기영</t>
  </si>
  <si>
    <t>통화전환수수료 면제</t>
  </si>
  <si>
    <t>부산영업부</t>
  </si>
  <si>
    <t>최정모</t>
  </si>
  <si>
    <t>영산해운㈜</t>
  </si>
  <si>
    <t>외화대출 239,400,000엔의 원화대출로의 통화전환에 따른 미징구수수료(0.15%,잔존만기 1년미만)를 신청의견 반영하여 면제함.</t>
  </si>
  <si>
    <t xml:space="preserve">경산영업부 </t>
  </si>
  <si>
    <t>이상한</t>
  </si>
  <si>
    <t>강창규</t>
  </si>
  <si>
    <t>외화대출 20,000,000엔의 원화대출로의 통화전환에 따른 미징구수수료(0.15%,잔존만기 1년미만)를 신청의견 반영하여 면제함.</t>
  </si>
  <si>
    <t>외화대출 66,000,000엔의 원화대출로의 통화전환에 따른 미징구수수료(0.15%,잔존만기 1년미만)를 신청의견 반영하여 면제함.</t>
  </si>
  <si>
    <t>김종석</t>
  </si>
  <si>
    <t>장훈</t>
  </si>
  <si>
    <t>외화대출 36,000,000엔의 원화대출로의 통화전환에 따른 미징구수수료(0.15%,잔존만기 1년미만)를 신청의견 반영하여 면제함.</t>
  </si>
  <si>
    <t>김숙희</t>
  </si>
  <si>
    <t>외화대출 54,000,000엔의 원화대출로의 통화전환에 따른 미징구수수료(0.15%,잔존만기 1년미만)를 신청의견 반영하여 면제함.</t>
  </si>
  <si>
    <t>평택지점</t>
    <phoneticPr fontId="2" type="noConversion"/>
  </si>
  <si>
    <t>진방윤</t>
    <phoneticPr fontId="2" type="noConversion"/>
  </si>
  <si>
    <t>EUR</t>
    <phoneticPr fontId="2" type="noConversion"/>
  </si>
  <si>
    <t>㈜ 만도 독일법인</t>
    <phoneticPr fontId="2" type="noConversion"/>
  </si>
  <si>
    <t>배한억</t>
    <phoneticPr fontId="2" type="noConversion"/>
  </si>
  <si>
    <t>강현수</t>
    <phoneticPr fontId="2" type="noConversion"/>
  </si>
  <si>
    <t>강현수</t>
    <phoneticPr fontId="2" type="noConversion"/>
  </si>
  <si>
    <t xml:space="preserve">USD조달금리 (3M 2.48%(SMB) , 6M 2.65%(SMB) , 12M 2.95%(BMO) , 24M 3.05%(LBBW) , 36M 3.25%(LBBW) </t>
    <phoneticPr fontId="2" type="noConversion"/>
  </si>
  <si>
    <t xml:space="preserve">EUR조달금리 (3M 2.48%(SMB) , 6M 2.65%(SMB) , 12M 3.10%(BMO) , 24M </t>
    <phoneticPr fontId="2" type="noConversion"/>
  </si>
  <si>
    <t xml:space="preserve">EUR/USDB/S 3M +86.57 (2.7539%)   6M +178.53 (2.8394%)  12M +386.63 (3.0597%) </t>
    <phoneticPr fontId="2" type="noConversion"/>
  </si>
  <si>
    <t>3M</t>
    <phoneticPr fontId="2" type="noConversion"/>
  </si>
  <si>
    <t>6M</t>
    <phoneticPr fontId="2" type="noConversion"/>
  </si>
  <si>
    <t>12M</t>
    <phoneticPr fontId="2" type="noConversion"/>
  </si>
  <si>
    <t>24M</t>
    <phoneticPr fontId="2" type="noConversion"/>
  </si>
  <si>
    <t>36M</t>
    <phoneticPr fontId="2" type="noConversion"/>
  </si>
  <si>
    <t>스왑
조달</t>
    <phoneticPr fontId="2" type="noConversion"/>
  </si>
  <si>
    <t>구     분</t>
    <phoneticPr fontId="2" type="noConversion"/>
  </si>
  <si>
    <t>USD차입조달 - 부담금(전)</t>
    <phoneticPr fontId="2" type="noConversion"/>
  </si>
  <si>
    <t>USD차입조달 - 부담금(후)</t>
    <phoneticPr fontId="2" type="noConversion"/>
  </si>
  <si>
    <t>EUR/USD B/S 스왑비용</t>
    <phoneticPr fontId="2" type="noConversion"/>
  </si>
  <si>
    <t>EUR 조달비용</t>
    <phoneticPr fontId="2" type="noConversion"/>
  </si>
  <si>
    <t>차입조달</t>
    <phoneticPr fontId="2" type="noConversion"/>
  </si>
  <si>
    <t>스프레드</t>
    <phoneticPr fontId="2" type="noConversion"/>
  </si>
  <si>
    <t>EUR LIBOR</t>
    <phoneticPr fontId="2" type="noConversion"/>
  </si>
  <si>
    <t>해당기간 스프레드 (3ML + X )</t>
    <phoneticPr fontId="2" type="noConversion"/>
  </si>
  <si>
    <t>해당기간 USD LIBOR</t>
    <phoneticPr fontId="2" type="noConversion"/>
  </si>
  <si>
    <t>외화대출기준금리</t>
    <phoneticPr fontId="2" type="noConversion"/>
  </si>
  <si>
    <t>5.0~8.0</t>
    <phoneticPr fontId="2" type="noConversion"/>
  </si>
  <si>
    <t>실제 조달금리 3년 0.70%</t>
    <phoneticPr fontId="2" type="noConversion"/>
  </si>
  <si>
    <t>3년차입 조달원가 0.80% = 3M EUR LIBOR (-일경우 0으로) + 0.70% (LBBW) + 0.10%(건전성부담금3년이지만 1년단위 조달도 고려하여 보수적으로 0.10% 책정)</t>
    <phoneticPr fontId="2" type="noConversion"/>
  </si>
  <si>
    <t>기존 자금 50M에 추가하여 외화MMDA신규유치 100백만불</t>
    <phoneticPr fontId="2" type="noConversion"/>
  </si>
  <si>
    <t>서울영업부</t>
    <phoneticPr fontId="2" type="noConversion"/>
  </si>
  <si>
    <t>지점장 김종덕</t>
    <phoneticPr fontId="2" type="noConversion"/>
  </si>
  <si>
    <t>본점영업부</t>
    <phoneticPr fontId="2" type="noConversion"/>
  </si>
  <si>
    <t>이형주</t>
    <phoneticPr fontId="2" type="noConversion"/>
  </si>
  <si>
    <t>이중렬</t>
    <phoneticPr fontId="2" type="noConversion"/>
  </si>
  <si>
    <t>계장 조화경</t>
    <phoneticPr fontId="2" type="noConversion"/>
  </si>
  <si>
    <t>강현수</t>
    <phoneticPr fontId="2" type="noConversion"/>
  </si>
  <si>
    <t>배한억</t>
    <phoneticPr fontId="2" type="noConversion"/>
  </si>
  <si>
    <r>
      <rPr>
        <sz val="11"/>
        <color rgb="FFFF0000"/>
        <rFont val="맑은 고딕"/>
        <family val="3"/>
        <charset val="129"/>
        <scheme val="minor"/>
      </rPr>
      <t>1M 1.90</t>
    </r>
    <r>
      <rPr>
        <sz val="11"/>
        <color theme="1"/>
        <rFont val="맑은 고딕"/>
        <family val="2"/>
        <charset val="129"/>
        <scheme val="minor"/>
      </rPr>
      <t xml:space="preserve">  2M 1.95 3M 2.20 6M 2.40 12M 2.45 (EUR/USD SWAP 운용  +25.839</t>
    </r>
    <r>
      <rPr>
        <sz val="11"/>
        <color rgb="FFFF0000"/>
        <rFont val="맑은 고딕"/>
        <family val="3"/>
        <charset val="129"/>
        <scheme val="minor"/>
      </rPr>
      <t xml:space="preserve"> 2.51%</t>
    </r>
    <r>
      <rPr>
        <sz val="11"/>
        <color theme="1"/>
        <rFont val="맑은 고딕"/>
        <family val="2"/>
        <charset val="129"/>
        <scheme val="minor"/>
      </rPr>
      <t>)</t>
    </r>
    <phoneticPr fontId="2" type="noConversion"/>
  </si>
  <si>
    <t>서울영업부</t>
    <phoneticPr fontId="2" type="noConversion"/>
  </si>
  <si>
    <t>황수덕</t>
    <phoneticPr fontId="2" type="noConversion"/>
  </si>
  <si>
    <t xml:space="preserve">GST GLOBAL GMBH </t>
    <phoneticPr fontId="2" type="noConversion"/>
  </si>
  <si>
    <t>EUR</t>
    <phoneticPr fontId="2" type="noConversion"/>
  </si>
  <si>
    <t>현대중공업지주</t>
    <phoneticPr fontId="2" type="noConversion"/>
  </si>
  <si>
    <t>평리동지점</t>
    <phoneticPr fontId="2" type="noConversion"/>
  </si>
  <si>
    <t>김진우</t>
    <phoneticPr fontId="2" type="noConversion"/>
  </si>
  <si>
    <t>김태홍</t>
    <phoneticPr fontId="2" type="noConversion"/>
  </si>
  <si>
    <t>JPY</t>
    <phoneticPr fontId="2" type="noConversion"/>
  </si>
  <si>
    <t>구, 현대로보틱스 전혜연대리 (콜론운용 5M 4/26 ~ 7/25 ABOC SL @ 2.60%)</t>
    <phoneticPr fontId="2" type="noConversion"/>
  </si>
  <si>
    <t>서울영업부</t>
    <phoneticPr fontId="2" type="noConversion"/>
  </si>
  <si>
    <t>최중원</t>
    <phoneticPr fontId="2" type="noConversion"/>
  </si>
  <si>
    <t>홍삼만</t>
    <phoneticPr fontId="2" type="noConversion"/>
  </si>
  <si>
    <t>MMDA</t>
    <phoneticPr fontId="2" type="noConversion"/>
  </si>
  <si>
    <t>경주영업부</t>
    <phoneticPr fontId="2" type="noConversion"/>
  </si>
  <si>
    <t>경주영업부</t>
    <phoneticPr fontId="2" type="noConversion"/>
  </si>
  <si>
    <t>㈜ 서영</t>
    <phoneticPr fontId="2" type="noConversion"/>
  </si>
  <si>
    <t>무역금융등 지점거래 우량업체</t>
    <phoneticPr fontId="2" type="noConversion"/>
  </si>
  <si>
    <t>계장 김현진</t>
    <phoneticPr fontId="2" type="noConversion"/>
  </si>
  <si>
    <t>과장 김경모</t>
    <phoneticPr fontId="2" type="noConversion"/>
  </si>
  <si>
    <t>무림피앤피</t>
    <phoneticPr fontId="2" type="noConversion"/>
  </si>
  <si>
    <t>㈜ 대림산업</t>
  </si>
  <si>
    <t>계장 전혜연</t>
  </si>
  <si>
    <t>경산공단영업부</t>
    <phoneticPr fontId="2" type="noConversion"/>
  </si>
  <si>
    <t>정재경계장</t>
    <phoneticPr fontId="2" type="noConversion"/>
  </si>
  <si>
    <t xml:space="preserve">1,3,6,12개월금리 </t>
  </si>
  <si>
    <t>㈜제이앤피</t>
    <phoneticPr fontId="2" type="noConversion"/>
  </si>
  <si>
    <t>정재경계장</t>
  </si>
  <si>
    <t>㈜제이앤피</t>
  </si>
  <si>
    <t>산업은행 제시금리 2.65% 무역금융, 예금 타행이탈업체 재섭외 고객</t>
    <phoneticPr fontId="2" type="noConversion"/>
  </si>
  <si>
    <t>석유공사</t>
    <phoneticPr fontId="2" type="noConversion"/>
  </si>
  <si>
    <t>내부금리</t>
    <phoneticPr fontId="2" type="noConversion"/>
  </si>
  <si>
    <t>지준비용</t>
    <phoneticPr fontId="2" type="noConversion"/>
  </si>
  <si>
    <t>자금마진</t>
    <phoneticPr fontId="2" type="noConversion"/>
  </si>
  <si>
    <t>고시금리</t>
    <phoneticPr fontId="2" type="noConversion"/>
  </si>
  <si>
    <t>외화예금 신규유치를 위한 우대금리 승인 (FX180505470로 우선 매칭)</t>
    <phoneticPr fontId="2" type="noConversion"/>
  </si>
  <si>
    <t>3M 2.27제시 (타행 최고 2.35) , 전혜연계장, 1개월연장후 다시생각하기로함</t>
    <phoneticPr fontId="2" type="noConversion"/>
  </si>
  <si>
    <t>산업은행 제시금리 2.65% (주)제이앤피는 당행 우수거래처로 예금금리 및 대출금리 불만으로 산업은행으로 이탈(예금 40억, 대출 40억 규모)하였으나 본건 외화정기예금 100만불 취급을 통해 무역금융 20억(10억 기취급) 유치 예정이며 고객 유대관계 개선 및 차후 자금 추가 유치 가능할 것으로 판단되어 금리 승인코자 하오니 검토 후 승인 부탁드립니다.</t>
    <phoneticPr fontId="2" type="noConversion"/>
  </si>
  <si>
    <t>2.203(SC)</t>
    <phoneticPr fontId="2" type="noConversion"/>
  </si>
  <si>
    <t>한전 정기입찰 MMDA (1.3) 1개월 (2.0) 3개월 (2.25)</t>
    <phoneticPr fontId="2" type="noConversion"/>
  </si>
  <si>
    <t>2.200(SC)</t>
    <phoneticPr fontId="2" type="noConversion"/>
  </si>
  <si>
    <t>동사 수출 주요거래처로서 외화예금 신규유치로 인한 외화정기예금 본부승인금리 아래와 같이 신청
하오니 승인하여 주시기 바랍니다.
1. 업체현황
 동사 1988년 현대로봇산업으로 설립된 후 1993년 현대중공업(주)에 피합병 되어 사업영위중, 2017년
4월 현대종공업(주)에서 인적분할로 설립되어 산업용 및 LCD용 로봇 제조업을 여우이중인 유가증권시
장 상장 대기업임. 
2. 기여도
              기여손익(원)       비율(%)
--------------------------------------------
2017          117,944,454        0.16575
2018현재       23,928,499        0.09242
3. 예금금액 : USD 6,000,000.00
4. 예금기간 : 3개월미만
5. 만기일자 : 2018.08.27.
6. 신청금리 : 연2.10%
. 끝.</t>
    <phoneticPr fontId="2" type="noConversion"/>
  </si>
  <si>
    <t>담당자</t>
    <phoneticPr fontId="2" type="noConversion"/>
  </si>
  <si>
    <t>지점장</t>
    <phoneticPr fontId="2" type="noConversion"/>
  </si>
  <si>
    <t>과장 이진아</t>
    <phoneticPr fontId="2" type="noConversion"/>
  </si>
  <si>
    <t>부지점장 황수덕</t>
    <phoneticPr fontId="2" type="noConversion"/>
  </si>
  <si>
    <t>지점장 이성우</t>
    <phoneticPr fontId="2" type="noConversion"/>
  </si>
  <si>
    <t>범어동지점</t>
    <phoneticPr fontId="2" type="noConversion"/>
  </si>
  <si>
    <t>김종봉</t>
    <phoneticPr fontId="2" type="noConversion"/>
  </si>
  <si>
    <t>㈜덴티스</t>
    <phoneticPr fontId="2" type="noConversion"/>
  </si>
  <si>
    <t>시설재자금</t>
    <phoneticPr fontId="2" type="noConversion"/>
  </si>
  <si>
    <t>(주)민커뮤니케이션</t>
    <phoneticPr fontId="2" type="noConversion"/>
  </si>
  <si>
    <t>지점장 박완희</t>
    <phoneticPr fontId="2" type="noConversion"/>
  </si>
  <si>
    <t>팀장 채종대</t>
    <phoneticPr fontId="2" type="noConversion"/>
  </si>
  <si>
    <t>EUR/USD 1Mio 6/05 ~ 6/27 @17.402(2.3148%) 향후 월말에 2개월 SWAP예정</t>
    <phoneticPr fontId="2" type="noConversion"/>
  </si>
  <si>
    <t>잔액변동성 있는편 계속거래업체로 우대금리 1.0~1.1%까지 승인협의완료</t>
    <phoneticPr fontId="2" type="noConversion"/>
  </si>
  <si>
    <t>1.56(SC)</t>
    <phoneticPr fontId="2" type="noConversion"/>
  </si>
  <si>
    <t>평균</t>
    <phoneticPr fontId="2" type="noConversion"/>
  </si>
  <si>
    <t>최대(은행)</t>
    <phoneticPr fontId="2" type="noConversion"/>
  </si>
  <si>
    <t xml:space="preserve">      (1) 잔액유지조건 有 : 1개월 內 해당 기간금리 참조하여 협의</t>
    <phoneticPr fontId="2" type="noConversion"/>
  </si>
  <si>
    <t xml:space="preserve">      (2) 잔액유지조건 無 : ~1주 또는 통지예금 금리 참조하여 협의</t>
    <phoneticPr fontId="2" type="noConversion"/>
  </si>
  <si>
    <r>
      <rPr>
        <b/>
        <sz val="11"/>
        <color theme="1"/>
        <rFont val="맑은 고딕"/>
        <family val="3"/>
        <charset val="129"/>
        <scheme val="minor"/>
      </rPr>
      <t xml:space="preserve">   </t>
    </r>
    <r>
      <rPr>
        <b/>
        <u/>
        <sz val="11"/>
        <color theme="1"/>
        <rFont val="맑은 고딕"/>
        <family val="3"/>
        <charset val="129"/>
        <scheme val="minor"/>
      </rPr>
      <t>1. 외화MMDA</t>
    </r>
    <phoneticPr fontId="2" type="noConversion"/>
  </si>
  <si>
    <r>
      <rPr>
        <b/>
        <sz val="11"/>
        <color theme="1"/>
        <rFont val="맑은 고딕"/>
        <family val="3"/>
        <charset val="129"/>
        <scheme val="minor"/>
      </rPr>
      <t xml:space="preserve">   </t>
    </r>
    <r>
      <rPr>
        <b/>
        <u/>
        <sz val="11"/>
        <color theme="1"/>
        <rFont val="맑은 고딕"/>
        <family val="3"/>
        <charset val="129"/>
        <scheme val="minor"/>
      </rPr>
      <t>2. 외화정기예금</t>
    </r>
    <phoneticPr fontId="2" type="noConversion"/>
  </si>
  <si>
    <t>※ 금리협의시 기준</t>
    <phoneticPr fontId="2" type="noConversion"/>
  </si>
  <si>
    <t xml:space="preserve">      (1) 3개월 이하 : 금리부운용(콜론) vs 비금리부운용(스왑) 비교 (단, 외화제규제비율 및 NIM감안)</t>
    <phoneticPr fontId="2" type="noConversion"/>
  </si>
  <si>
    <t xml:space="preserve">      (2) 3개월 초과 : 되도록 금리부운용(대여금)으로 매칭</t>
    <phoneticPr fontId="2" type="noConversion"/>
  </si>
  <si>
    <t>평잔 5백만불이상 유지조건 (6/07 ~ 6/21 2주운용 1.88% SHIZUOKA TK)</t>
    <phoneticPr fontId="2" type="noConversion"/>
  </si>
  <si>
    <t>평잔 2백만불이상 유지조건 (6/07 ~ 6/21 2주운용 1.88% SHIZUOKA TK)</t>
    <phoneticPr fontId="2" type="noConversion"/>
  </si>
  <si>
    <t>1.89(SC)</t>
    <phoneticPr fontId="2" type="noConversion"/>
  </si>
  <si>
    <t>승인여부</t>
    <phoneticPr fontId="2" type="noConversion"/>
  </si>
  <si>
    <t>여부</t>
    <phoneticPr fontId="2" type="noConversion"/>
  </si>
  <si>
    <t>신청번호</t>
    <phoneticPr fontId="2" type="noConversion"/>
  </si>
  <si>
    <t>타행외화예금금리</t>
    <phoneticPr fontId="2" type="noConversion"/>
  </si>
  <si>
    <t>기간</t>
    <phoneticPr fontId="2" type="noConversion"/>
  </si>
  <si>
    <t>상세내역</t>
    <phoneticPr fontId="2" type="noConversion"/>
  </si>
  <si>
    <t>통화/금액</t>
    <phoneticPr fontId="2" type="noConversion"/>
  </si>
  <si>
    <t>외부금리</t>
    <phoneticPr fontId="2" type="noConversion"/>
  </si>
  <si>
    <t>종합수익관리시스템</t>
    <phoneticPr fontId="2" type="noConversion"/>
  </si>
  <si>
    <t>고시금리</t>
    <phoneticPr fontId="2" type="noConversion"/>
  </si>
  <si>
    <t>영주지점</t>
    <phoneticPr fontId="2" type="noConversion"/>
  </si>
  <si>
    <t>계장 이정엽</t>
    <phoneticPr fontId="2" type="noConversion"/>
  </si>
  <si>
    <t>입력란</t>
    <phoneticPr fontId="2" type="noConversion"/>
  </si>
  <si>
    <t>거래 내역</t>
    <phoneticPr fontId="2" type="noConversion"/>
  </si>
  <si>
    <t>통화등록란</t>
    <phoneticPr fontId="2" type="noConversion"/>
  </si>
  <si>
    <t>Near</t>
    <phoneticPr fontId="2" type="noConversion"/>
  </si>
  <si>
    <t>거래방향</t>
    <phoneticPr fontId="2" type="noConversion"/>
  </si>
  <si>
    <t>표시법</t>
    <phoneticPr fontId="2" type="noConversion"/>
  </si>
  <si>
    <t>통화</t>
    <phoneticPr fontId="2" type="noConversion"/>
  </si>
  <si>
    <t>구분</t>
    <phoneticPr fontId="2" type="noConversion"/>
  </si>
  <si>
    <t>Near Cur1</t>
    <phoneticPr fontId="2" type="noConversion"/>
  </si>
  <si>
    <t>Near Cur2</t>
    <phoneticPr fontId="2" type="noConversion"/>
  </si>
  <si>
    <t>Far Cur1</t>
    <phoneticPr fontId="2" type="noConversion"/>
  </si>
  <si>
    <t>Far Cur2</t>
    <phoneticPr fontId="2" type="noConversion"/>
  </si>
  <si>
    <t>거래통화</t>
    <phoneticPr fontId="2" type="noConversion"/>
  </si>
  <si>
    <t>Near
Leg</t>
    <phoneticPr fontId="2" type="noConversion"/>
  </si>
  <si>
    <t>European</t>
  </si>
  <si>
    <t>KRW</t>
    <phoneticPr fontId="2" type="noConversion"/>
  </si>
  <si>
    <t>USD</t>
    <phoneticPr fontId="2" type="noConversion"/>
  </si>
  <si>
    <t>American</t>
  </si>
  <si>
    <t>EUR</t>
    <phoneticPr fontId="2" type="noConversion"/>
  </si>
  <si>
    <t>Rate</t>
    <phoneticPr fontId="2" type="noConversion"/>
  </si>
  <si>
    <t>European</t>
    <phoneticPr fontId="2" type="noConversion"/>
  </si>
  <si>
    <t>JPY</t>
    <phoneticPr fontId="2" type="noConversion"/>
  </si>
  <si>
    <t>Near Date</t>
    <phoneticPr fontId="2" type="noConversion"/>
  </si>
  <si>
    <t>AUD</t>
    <phoneticPr fontId="2" type="noConversion"/>
  </si>
  <si>
    <t>Far Date</t>
    <phoneticPr fontId="2" type="noConversion"/>
  </si>
  <si>
    <t>CHF</t>
    <phoneticPr fontId="2" type="noConversion"/>
  </si>
  <si>
    <t>Near Leg Rate</t>
    <phoneticPr fontId="2" type="noConversion"/>
  </si>
  <si>
    <t>Far
Leg</t>
    <phoneticPr fontId="2" type="noConversion"/>
  </si>
  <si>
    <t>DKK</t>
    <phoneticPr fontId="2" type="noConversion"/>
  </si>
  <si>
    <t>Swap Point</t>
    <phoneticPr fontId="2" type="noConversion"/>
  </si>
  <si>
    <t>GBP</t>
    <phoneticPr fontId="2" type="noConversion"/>
  </si>
  <si>
    <t>Far Leg Rate</t>
    <phoneticPr fontId="2" type="noConversion"/>
  </si>
  <si>
    <t>SAR</t>
    <phoneticPr fontId="2" type="noConversion"/>
  </si>
  <si>
    <t>SEK</t>
    <phoneticPr fontId="2" type="noConversion"/>
  </si>
  <si>
    <r>
      <rPr>
        <b/>
        <sz val="10"/>
        <color rgb="FFFF0000"/>
        <rFont val="맑은 고딕"/>
        <family val="3"/>
        <charset val="129"/>
        <scheme val="minor"/>
      </rPr>
      <t xml:space="preserve">고금리 </t>
    </r>
    <r>
      <rPr>
        <b/>
        <sz val="10"/>
        <color theme="1"/>
        <rFont val="맑은 고딕"/>
        <family val="3"/>
        <charset val="129"/>
        <scheme val="minor"/>
      </rPr>
      <t>통화</t>
    </r>
    <phoneticPr fontId="2" type="noConversion"/>
  </si>
  <si>
    <t>SGD</t>
    <phoneticPr fontId="2" type="noConversion"/>
  </si>
  <si>
    <r>
      <rPr>
        <b/>
        <sz val="10"/>
        <color rgb="FF0000FF"/>
        <rFont val="맑은 고딕"/>
        <family val="3"/>
        <charset val="129"/>
        <scheme val="minor"/>
      </rPr>
      <t>저금리</t>
    </r>
    <r>
      <rPr>
        <b/>
        <sz val="10"/>
        <color theme="1"/>
        <rFont val="맑은 고딕"/>
        <family val="3"/>
        <charset val="129"/>
        <scheme val="minor"/>
      </rPr>
      <t xml:space="preserve"> 통화</t>
    </r>
    <phoneticPr fontId="2" type="noConversion"/>
  </si>
  <si>
    <t>기간</t>
    <phoneticPr fontId="2" type="noConversion"/>
  </si>
  <si>
    <t>THB</t>
    <phoneticPr fontId="2" type="noConversion"/>
  </si>
  <si>
    <t>스왑포인트</t>
    <phoneticPr fontId="2" type="noConversion"/>
  </si>
  <si>
    <t>NZD</t>
    <phoneticPr fontId="2" type="noConversion"/>
  </si>
  <si>
    <t>USD/KRW 환율</t>
    <phoneticPr fontId="2" type="noConversion"/>
  </si>
  <si>
    <t>스왑 비이자손익</t>
    <phoneticPr fontId="2" type="noConversion"/>
  </si>
  <si>
    <t>HKD</t>
    <phoneticPr fontId="2" type="noConversion"/>
  </si>
  <si>
    <r>
      <t xml:space="preserve">USD </t>
    </r>
    <r>
      <rPr>
        <b/>
        <sz val="10"/>
        <color rgb="FFFF0000"/>
        <rFont val="맑은 고딕"/>
        <family val="3"/>
        <charset val="129"/>
        <scheme val="minor"/>
      </rPr>
      <t>운용</t>
    </r>
    <r>
      <rPr>
        <b/>
        <sz val="10"/>
        <color theme="1"/>
        <rFont val="맑은 고딕"/>
        <family val="3"/>
        <charset val="129"/>
        <scheme val="minor"/>
      </rPr>
      <t>금리</t>
    </r>
    <phoneticPr fontId="2" type="noConversion"/>
  </si>
  <si>
    <t>NOK</t>
    <phoneticPr fontId="2" type="noConversion"/>
  </si>
  <si>
    <r>
      <t xml:space="preserve">USD </t>
    </r>
    <r>
      <rPr>
        <b/>
        <sz val="10"/>
        <color rgb="FF0000FF"/>
        <rFont val="맑은 고딕"/>
        <family val="3"/>
        <charset val="129"/>
        <scheme val="minor"/>
      </rPr>
      <t>조달</t>
    </r>
    <r>
      <rPr>
        <b/>
        <sz val="10"/>
        <color theme="1"/>
        <rFont val="맑은 고딕"/>
        <family val="3"/>
        <charset val="129"/>
        <scheme val="minor"/>
      </rPr>
      <t>금리</t>
    </r>
    <phoneticPr fontId="2" type="noConversion"/>
  </si>
  <si>
    <t>연환산금리</t>
    <phoneticPr fontId="2" type="noConversion"/>
  </si>
  <si>
    <t>CAD</t>
    <phoneticPr fontId="2" type="noConversion"/>
  </si>
  <si>
    <r>
      <t xml:space="preserve">순 손익
(운용 - 조달 </t>
    </r>
    <r>
      <rPr>
        <b/>
        <sz val="10"/>
        <color theme="1"/>
        <rFont val="맑은 고딕"/>
        <family val="3"/>
        <charset val="129"/>
      </rPr>
      <t>± 스왑</t>
    </r>
    <r>
      <rPr>
        <b/>
        <sz val="10"/>
        <color theme="1"/>
        <rFont val="맑은 고딕"/>
        <family val="3"/>
        <charset val="129"/>
        <scheme val="minor"/>
      </rPr>
      <t>)</t>
    </r>
    <phoneticPr fontId="2" type="noConversion"/>
  </si>
  <si>
    <r>
      <t>※</t>
    </r>
    <r>
      <rPr>
        <b/>
        <u/>
        <sz val="9.35"/>
        <color theme="1"/>
        <rFont val="맑은 고딕"/>
        <family val="3"/>
        <charset val="129"/>
      </rPr>
      <t xml:space="preserve"> Swap Point 입력 방법 </t>
    </r>
    <phoneticPr fontId="2" type="noConversion"/>
  </si>
  <si>
    <r>
      <t>USD/KRW : 0,000.0</t>
    </r>
    <r>
      <rPr>
        <b/>
        <sz val="10"/>
        <color rgb="FFFF0000"/>
        <rFont val="맑은 고딕"/>
        <family val="3"/>
        <charset val="129"/>
        <scheme val="minor"/>
      </rPr>
      <t>1</t>
    </r>
    <r>
      <rPr>
        <b/>
        <sz val="10"/>
        <rFont val="맑은 고딕"/>
        <family val="3"/>
        <charset val="129"/>
        <scheme val="minor"/>
      </rPr>
      <t xml:space="preserve"> = 100bp 로 입력</t>
    </r>
    <phoneticPr fontId="2" type="noConversion"/>
  </si>
  <si>
    <r>
      <t>그 외통화 : 0.000</t>
    </r>
    <r>
      <rPr>
        <b/>
        <sz val="10"/>
        <color rgb="FFFF0000"/>
        <rFont val="맑은 고딕"/>
        <family val="3"/>
        <charset val="129"/>
        <scheme val="minor"/>
      </rPr>
      <t>1</t>
    </r>
    <r>
      <rPr>
        <b/>
        <sz val="10"/>
        <rFont val="맑은 고딕"/>
        <family val="3"/>
        <charset val="129"/>
        <scheme val="minor"/>
      </rPr>
      <t>0000 = 1bp 로 입력</t>
    </r>
    <phoneticPr fontId="2" type="noConversion"/>
  </si>
  <si>
    <t>은행간 운용금리</t>
    <phoneticPr fontId="2" type="noConversion"/>
  </si>
  <si>
    <t>이자(MM)</t>
    <phoneticPr fontId="2" type="noConversion"/>
  </si>
  <si>
    <t>비이자(FXSWAP)</t>
    <phoneticPr fontId="2" type="noConversion"/>
  </si>
  <si>
    <t>승인금리</t>
    <phoneticPr fontId="2" type="noConversion"/>
  </si>
  <si>
    <t>적용금리</t>
    <phoneticPr fontId="2" type="noConversion"/>
  </si>
  <si>
    <t>구분</t>
  </si>
  <si>
    <t>신청일자</t>
  </si>
  <si>
    <t>승인코드</t>
  </si>
  <si>
    <t>일련번호</t>
  </si>
  <si>
    <t>본부승인명</t>
  </si>
  <si>
    <t>승인상태</t>
  </si>
  <si>
    <t>신청고객번호</t>
  </si>
  <si>
    <t>고객명</t>
  </si>
  <si>
    <t>신청자행번</t>
  </si>
  <si>
    <t>1</t>
  </si>
  <si>
    <t>완료</t>
  </si>
  <si>
    <t>1003</t>
  </si>
  <si>
    <t>외화예금 금리승인 신청</t>
  </si>
  <si>
    <t>99</t>
  </si>
  <si>
    <t>112421292</t>
  </si>
  <si>
    <t>동****업(주)</t>
  </si>
  <si>
    <t>1968577</t>
  </si>
  <si>
    <t>2</t>
  </si>
  <si>
    <t>3</t>
  </si>
  <si>
    <t>4</t>
  </si>
  <si>
    <t>5</t>
  </si>
  <si>
    <t>6</t>
  </si>
  <si>
    <t>7</t>
  </si>
  <si>
    <t>8</t>
  </si>
  <si>
    <t>9</t>
  </si>
  <si>
    <t>157422933</t>
  </si>
  <si>
    <t>( ****이엠에스에이</t>
  </si>
  <si>
    <t>2120462</t>
  </si>
  <si>
    <t>10</t>
  </si>
  <si>
    <t>11</t>
  </si>
  <si>
    <t>12</t>
  </si>
  <si>
    <t>13</t>
  </si>
  <si>
    <t>165163727</t>
  </si>
  <si>
    <t>( ****수엑사켐</t>
  </si>
  <si>
    <t>2035147</t>
  </si>
  <si>
    <t>14</t>
  </si>
  <si>
    <t>148712384</t>
  </si>
  <si>
    <t>유****자선물(주)</t>
  </si>
  <si>
    <t>1921104</t>
  </si>
  <si>
    <t>15</t>
  </si>
  <si>
    <t>166587649</t>
  </si>
  <si>
    <t>한****유공사</t>
  </si>
  <si>
    <t>1912443</t>
  </si>
  <si>
    <t>16</t>
  </si>
  <si>
    <t>17</t>
  </si>
  <si>
    <t>18</t>
  </si>
  <si>
    <t>145542746</t>
  </si>
  <si>
    <t>한****력공사</t>
  </si>
  <si>
    <t>1951574</t>
  </si>
  <si>
    <t>19</t>
  </si>
  <si>
    <t>20</t>
  </si>
  <si>
    <t>21</t>
  </si>
  <si>
    <t>22</t>
  </si>
  <si>
    <t>101050069</t>
  </si>
  <si>
    <t>윤**윤</t>
  </si>
  <si>
    <t>2131334</t>
  </si>
  <si>
    <t>23</t>
  </si>
  <si>
    <t>24</t>
  </si>
  <si>
    <t>2026408</t>
  </si>
  <si>
    <t>25</t>
  </si>
  <si>
    <t>26</t>
  </si>
  <si>
    <t>151309148</t>
  </si>
  <si>
    <t>( ****인플러스</t>
  </si>
  <si>
    <t>2140956</t>
  </si>
  <si>
    <t>27</t>
  </si>
  <si>
    <t>28</t>
  </si>
  <si>
    <t>29</t>
  </si>
  <si>
    <t>30</t>
  </si>
  <si>
    <t>31</t>
  </si>
  <si>
    <t>32</t>
  </si>
  <si>
    <t>33</t>
  </si>
  <si>
    <t>34</t>
  </si>
  <si>
    <t>35</t>
  </si>
  <si>
    <t>36</t>
  </si>
  <si>
    <t>144139033</t>
  </si>
  <si>
    <t>에****이하이닉스(주)</t>
  </si>
  <si>
    <t>37</t>
  </si>
  <si>
    <t>38</t>
  </si>
  <si>
    <t>151492206</t>
  </si>
  <si>
    <t>( ****이엔테크</t>
  </si>
  <si>
    <t>2040144</t>
  </si>
  <si>
    <t>39</t>
  </si>
  <si>
    <t>40</t>
  </si>
  <si>
    <t>41</t>
  </si>
  <si>
    <t>42</t>
  </si>
  <si>
    <t>43</t>
  </si>
  <si>
    <t>44</t>
  </si>
  <si>
    <t>148352919</t>
  </si>
  <si>
    <t>현****지니어링(주)</t>
  </si>
  <si>
    <t>1950861</t>
  </si>
  <si>
    <t>45</t>
  </si>
  <si>
    <t>46</t>
  </si>
  <si>
    <t>160451465</t>
  </si>
  <si>
    <t>( ****스엠티</t>
  </si>
  <si>
    <t>1961166</t>
  </si>
  <si>
    <t>47</t>
  </si>
  <si>
    <t>157794197</t>
  </si>
  <si>
    <t>( ****I</t>
  </si>
  <si>
    <t>48</t>
  </si>
  <si>
    <t>152460017</t>
  </si>
  <si>
    <t>( ****에스시</t>
  </si>
  <si>
    <t>2075323</t>
  </si>
  <si>
    <t>49</t>
  </si>
  <si>
    <t>167521570</t>
  </si>
  <si>
    <t>( ****오스</t>
  </si>
  <si>
    <t>2080410</t>
  </si>
  <si>
    <t>50</t>
  </si>
  <si>
    <t>51</t>
  </si>
  <si>
    <t>52</t>
  </si>
  <si>
    <t>167523949</t>
  </si>
  <si>
    <t>현****설기계(주)</t>
  </si>
  <si>
    <t>53</t>
  </si>
  <si>
    <t>54</t>
  </si>
  <si>
    <t>2106313</t>
  </si>
  <si>
    <t>55</t>
  </si>
  <si>
    <t>151779280</t>
  </si>
  <si>
    <t>( ****진기전</t>
  </si>
  <si>
    <t>1986486</t>
  </si>
  <si>
    <t>56</t>
  </si>
  <si>
    <t>1971185</t>
  </si>
  <si>
    <t>57</t>
  </si>
  <si>
    <t>58</t>
  </si>
  <si>
    <t>2131087</t>
  </si>
  <si>
    <t>59</t>
  </si>
  <si>
    <t>60</t>
  </si>
  <si>
    <t>61</t>
  </si>
  <si>
    <t>62</t>
  </si>
  <si>
    <t>63</t>
  </si>
  <si>
    <t>64</t>
  </si>
  <si>
    <t>65</t>
  </si>
  <si>
    <t>66</t>
  </si>
  <si>
    <t>67</t>
  </si>
  <si>
    <t>68</t>
  </si>
  <si>
    <t>69</t>
  </si>
  <si>
    <t>70</t>
  </si>
  <si>
    <t>71</t>
  </si>
  <si>
    <t>72</t>
  </si>
  <si>
    <t>73</t>
  </si>
  <si>
    <t>74</t>
  </si>
  <si>
    <t>167354383</t>
  </si>
  <si>
    <t>( ****라 인 코리아</t>
  </si>
  <si>
    <t>75</t>
  </si>
  <si>
    <t>76</t>
  </si>
  <si>
    <t>137264719</t>
  </si>
  <si>
    <t>도****업(주)</t>
  </si>
  <si>
    <t>1980331</t>
  </si>
  <si>
    <t>77</t>
  </si>
  <si>
    <t>78</t>
  </si>
  <si>
    <t>162279724</t>
  </si>
  <si>
    <t>( ****정테크</t>
  </si>
  <si>
    <t>2100246</t>
  </si>
  <si>
    <t>79</t>
  </si>
  <si>
    <t>80</t>
  </si>
  <si>
    <t>81</t>
  </si>
  <si>
    <t>82</t>
  </si>
  <si>
    <t>83</t>
  </si>
  <si>
    <t>146377044</t>
  </si>
  <si>
    <t>무****앤피(주)</t>
  </si>
  <si>
    <t>2065336</t>
  </si>
  <si>
    <t>84</t>
  </si>
  <si>
    <t>111179497</t>
  </si>
  <si>
    <t>무****이퍼(주)</t>
  </si>
  <si>
    <t>85</t>
  </si>
  <si>
    <t>86</t>
  </si>
  <si>
    <t>87</t>
  </si>
  <si>
    <t>88</t>
  </si>
  <si>
    <t>89</t>
  </si>
  <si>
    <t>158081201</t>
  </si>
  <si>
    <t>( ****진쎄미켐</t>
  </si>
  <si>
    <t>2015995</t>
  </si>
  <si>
    <t>90</t>
  </si>
  <si>
    <t>91</t>
  </si>
  <si>
    <t>167523956</t>
  </si>
  <si>
    <t>현****렉트릭앤에너지시스템(주)</t>
  </si>
  <si>
    <t>92</t>
  </si>
  <si>
    <t>2160567</t>
  </si>
  <si>
    <t>93</t>
  </si>
  <si>
    <t>94</t>
  </si>
  <si>
    <t>114486376</t>
  </si>
  <si>
    <t>상****레이크(주)</t>
  </si>
  <si>
    <t>2025128</t>
  </si>
  <si>
    <t>95</t>
  </si>
  <si>
    <t>96</t>
  </si>
  <si>
    <t>97</t>
  </si>
  <si>
    <t>137264582</t>
  </si>
  <si>
    <t>대****업(주)</t>
  </si>
  <si>
    <t>98</t>
  </si>
  <si>
    <t>167467627</t>
  </si>
  <si>
    <t>현****공업지주(주)</t>
  </si>
  <si>
    <t>100</t>
  </si>
  <si>
    <t>101</t>
  </si>
  <si>
    <t>102</t>
  </si>
  <si>
    <t>103</t>
  </si>
  <si>
    <t>104</t>
  </si>
  <si>
    <t>105</t>
  </si>
  <si>
    <t>106</t>
  </si>
  <si>
    <t>141349675</t>
  </si>
  <si>
    <t>( ****이.앤.피</t>
  </si>
  <si>
    <t>2170239</t>
  </si>
  <si>
    <t>107</t>
  </si>
  <si>
    <t>108</t>
  </si>
  <si>
    <t>139130470</t>
  </si>
  <si>
    <t>( ****커뮤니케이션</t>
  </si>
  <si>
    <t>2045974</t>
  </si>
  <si>
    <t>109</t>
  </si>
  <si>
    <t>110</t>
  </si>
  <si>
    <t>111</t>
  </si>
  <si>
    <t>112</t>
  </si>
  <si>
    <t>113</t>
  </si>
  <si>
    <t>순번</t>
    <phoneticPr fontId="2" type="noConversion"/>
  </si>
  <si>
    <t>신규 외화대출한도 신규 관리대장(넥스피아 이후 2102 - 1003)</t>
    <phoneticPr fontId="11" type="noConversion"/>
  </si>
  <si>
    <t>외화정기예금 대림산업(주) USD 20,000,000 기본금리(0.3161)에 가산금리(0.1339)를 추가하여 최종적용금리(0.45)로 승인함.</t>
    <phoneticPr fontId="11" type="noConversion"/>
  </si>
  <si>
    <t>920정하고</t>
    <phoneticPr fontId="11" type="noConversion"/>
  </si>
  <si>
    <t>신규/연장</t>
    <phoneticPr fontId="11" type="noConversion"/>
  </si>
  <si>
    <t>신청일</t>
    <phoneticPr fontId="11" type="noConversion"/>
  </si>
  <si>
    <t>지점</t>
    <phoneticPr fontId="11" type="noConversion"/>
  </si>
  <si>
    <t>담당자</t>
    <phoneticPr fontId="11" type="noConversion"/>
  </si>
  <si>
    <t>업체명</t>
    <phoneticPr fontId="11" type="noConversion"/>
  </si>
  <si>
    <t>통화</t>
    <phoneticPr fontId="11" type="noConversion"/>
  </si>
  <si>
    <t>금액</t>
    <phoneticPr fontId="11" type="noConversion"/>
  </si>
  <si>
    <t>상품</t>
    <phoneticPr fontId="11" type="noConversion"/>
  </si>
  <si>
    <t>기본금리</t>
    <phoneticPr fontId="11" type="noConversion"/>
  </si>
  <si>
    <t>가산금리</t>
    <phoneticPr fontId="11" type="noConversion"/>
  </si>
  <si>
    <t>적용금리</t>
    <phoneticPr fontId="11" type="noConversion"/>
  </si>
  <si>
    <t>취급일</t>
    <phoneticPr fontId="11" type="noConversion"/>
  </si>
  <si>
    <t>만기</t>
    <phoneticPr fontId="11" type="noConversion"/>
  </si>
  <si>
    <t>신청번호</t>
    <phoneticPr fontId="11" type="noConversion"/>
  </si>
  <si>
    <t>신규</t>
    <phoneticPr fontId="11" type="noConversion"/>
  </si>
  <si>
    <t>성서영업부</t>
    <phoneticPr fontId="11" type="noConversion"/>
  </si>
  <si>
    <t>성명희</t>
    <phoneticPr fontId="11" type="noConversion"/>
  </si>
  <si>
    <t>유브이피에이치아이</t>
    <phoneticPr fontId="11" type="noConversion"/>
  </si>
  <si>
    <r>
      <t>U</t>
    </r>
    <r>
      <rPr>
        <sz val="11"/>
        <color theme="1"/>
        <rFont val="맑은 고딕"/>
        <family val="2"/>
        <charset val="129"/>
        <scheme val="minor"/>
      </rPr>
      <t>SD</t>
    </r>
    <phoneticPr fontId="11" type="noConversion"/>
  </si>
  <si>
    <t>외화정기예금</t>
    <phoneticPr fontId="11" type="noConversion"/>
  </si>
  <si>
    <t>신규</t>
    <phoneticPr fontId="11" type="noConversion"/>
  </si>
  <si>
    <t>강남영업부</t>
    <phoneticPr fontId="11" type="noConversion"/>
  </si>
  <si>
    <t>전혜연</t>
    <phoneticPr fontId="11" type="noConversion"/>
  </si>
  <si>
    <t>동원산업㈜</t>
    <phoneticPr fontId="11" type="noConversion"/>
  </si>
  <si>
    <r>
      <t>U</t>
    </r>
    <r>
      <rPr>
        <sz val="11"/>
        <color theme="1"/>
        <rFont val="맑은 고딕"/>
        <family val="2"/>
        <charset val="129"/>
        <scheme val="minor"/>
      </rPr>
      <t>SD</t>
    </r>
    <phoneticPr fontId="11" type="noConversion"/>
  </si>
  <si>
    <r>
      <t>외화보통예금M</t>
    </r>
    <r>
      <rPr>
        <sz val="11"/>
        <color theme="1"/>
        <rFont val="맑은 고딕"/>
        <family val="2"/>
        <charset val="129"/>
        <scheme val="minor"/>
      </rPr>
      <t>MDA</t>
    </r>
    <phoneticPr fontId="11" type="noConversion"/>
  </si>
  <si>
    <r>
      <t>M</t>
    </r>
    <r>
      <rPr>
        <sz val="11"/>
        <color theme="1"/>
        <rFont val="맑은 고딕"/>
        <family val="2"/>
        <charset val="129"/>
        <scheme val="minor"/>
      </rPr>
      <t>MDA</t>
    </r>
    <phoneticPr fontId="11" type="noConversion"/>
  </si>
  <si>
    <t>신규</t>
    <phoneticPr fontId="11" type="noConversion"/>
  </si>
  <si>
    <t>성서영업부</t>
    <phoneticPr fontId="11" type="noConversion"/>
  </si>
  <si>
    <t>성명희</t>
    <phoneticPr fontId="11" type="noConversion"/>
  </si>
  <si>
    <t>유브이피에이치아이</t>
    <phoneticPr fontId="11" type="noConversion"/>
  </si>
  <si>
    <r>
      <t>U</t>
    </r>
    <r>
      <rPr>
        <sz val="11"/>
        <color theme="1"/>
        <rFont val="맑은 고딕"/>
        <family val="2"/>
        <charset val="129"/>
        <scheme val="minor"/>
      </rPr>
      <t>SD</t>
    </r>
    <phoneticPr fontId="11" type="noConversion"/>
  </si>
  <si>
    <t>신규</t>
    <phoneticPr fontId="11" type="noConversion"/>
  </si>
  <si>
    <t>성서영업부</t>
    <phoneticPr fontId="11" type="noConversion"/>
  </si>
  <si>
    <t>성명희</t>
    <phoneticPr fontId="11" type="noConversion"/>
  </si>
  <si>
    <t>유브이피에이치아이</t>
    <phoneticPr fontId="11" type="noConversion"/>
  </si>
  <si>
    <r>
      <t>U</t>
    </r>
    <r>
      <rPr>
        <sz val="11"/>
        <color theme="1"/>
        <rFont val="맑은 고딕"/>
        <family val="2"/>
        <charset val="129"/>
        <scheme val="minor"/>
      </rPr>
      <t>SD</t>
    </r>
    <phoneticPr fontId="11" type="noConversion"/>
  </si>
  <si>
    <t>성명희</t>
    <phoneticPr fontId="11" type="noConversion"/>
  </si>
  <si>
    <r>
      <t>U</t>
    </r>
    <r>
      <rPr>
        <sz val="11"/>
        <color theme="1"/>
        <rFont val="맑은 고딕"/>
        <family val="2"/>
        <charset val="129"/>
        <scheme val="minor"/>
      </rPr>
      <t>SD</t>
    </r>
    <phoneticPr fontId="11" type="noConversion"/>
  </si>
  <si>
    <t>신규</t>
    <phoneticPr fontId="11" type="noConversion"/>
  </si>
  <si>
    <t>달성공단영업부</t>
    <phoneticPr fontId="11" type="noConversion"/>
  </si>
  <si>
    <t>조창호</t>
    <phoneticPr fontId="11" type="noConversion"/>
  </si>
  <si>
    <t>이관수</t>
    <phoneticPr fontId="11" type="noConversion"/>
  </si>
  <si>
    <t>외화정기예금</t>
    <phoneticPr fontId="11" type="noConversion"/>
  </si>
  <si>
    <t>신규</t>
    <phoneticPr fontId="11" type="noConversion"/>
  </si>
  <si>
    <t>경산공단영업부</t>
    <phoneticPr fontId="11" type="noConversion"/>
  </si>
  <si>
    <t>이상근</t>
    <phoneticPr fontId="11" type="noConversion"/>
  </si>
  <si>
    <t>에스엘㈜</t>
    <phoneticPr fontId="11" type="noConversion"/>
  </si>
  <si>
    <t>내당동지점</t>
    <phoneticPr fontId="11" type="noConversion"/>
  </si>
  <si>
    <t>박미정</t>
    <phoneticPr fontId="11" type="noConversion"/>
  </si>
  <si>
    <t>이재형</t>
    <phoneticPr fontId="11" type="noConversion"/>
  </si>
  <si>
    <t>강남영업부</t>
    <phoneticPr fontId="11" type="noConversion"/>
  </si>
  <si>
    <t>문명숙</t>
    <phoneticPr fontId="11" type="noConversion"/>
  </si>
  <si>
    <t>㈜팬택</t>
    <phoneticPr fontId="11" type="noConversion"/>
  </si>
  <si>
    <t>신제열</t>
    <phoneticPr fontId="11" type="noConversion"/>
  </si>
  <si>
    <t xml:space="preserve">강남영업부 </t>
    <phoneticPr fontId="11" type="noConversion"/>
  </si>
  <si>
    <t>계명지점</t>
    <phoneticPr fontId="11" type="noConversion"/>
  </si>
  <si>
    <t>조후만</t>
    <phoneticPr fontId="11" type="noConversion"/>
  </si>
  <si>
    <t>㈜민커뮤니케이션</t>
    <phoneticPr fontId="11" type="noConversion"/>
  </si>
  <si>
    <t>서울영업부</t>
    <phoneticPr fontId="11" type="noConversion"/>
  </si>
  <si>
    <t>신욱동</t>
    <phoneticPr fontId="11" type="noConversion"/>
  </si>
  <si>
    <t>대림산업㈜</t>
    <phoneticPr fontId="11" type="noConversion"/>
  </si>
  <si>
    <t>USD</t>
    <phoneticPr fontId="11" type="noConversion"/>
  </si>
  <si>
    <t>여의도지점</t>
    <phoneticPr fontId="11" type="noConversion"/>
  </si>
  <si>
    <t>이순정</t>
    <phoneticPr fontId="11" type="noConversion"/>
  </si>
  <si>
    <t>㈜국민은행</t>
    <phoneticPr fontId="11" type="noConversion"/>
  </si>
  <si>
    <r>
      <t>U</t>
    </r>
    <r>
      <rPr>
        <sz val="11"/>
        <color theme="1"/>
        <rFont val="맑은 고딕"/>
        <family val="2"/>
        <charset val="129"/>
        <scheme val="minor"/>
      </rPr>
      <t xml:space="preserve">SD  </t>
    </r>
    <phoneticPr fontId="11" type="noConversion"/>
  </si>
  <si>
    <r>
      <t>M</t>
    </r>
    <r>
      <rPr>
        <sz val="11"/>
        <color theme="1"/>
        <rFont val="맑은 고딕"/>
        <family val="2"/>
        <charset val="129"/>
        <scheme val="minor"/>
      </rPr>
      <t>MDA</t>
    </r>
    <phoneticPr fontId="11" type="noConversion"/>
  </si>
  <si>
    <r>
      <t>0</t>
    </r>
    <r>
      <rPr>
        <sz val="11"/>
        <color theme="1"/>
        <rFont val="맑은 고딕"/>
        <family val="2"/>
        <charset val="129"/>
        <scheme val="minor"/>
      </rPr>
      <t>0002 (취소)</t>
    </r>
    <phoneticPr fontId="11" type="noConversion"/>
  </si>
  <si>
    <t>최태석</t>
    <phoneticPr fontId="11" type="noConversion"/>
  </si>
  <si>
    <r>
      <t>O</t>
    </r>
    <r>
      <rPr>
        <sz val="11"/>
        <color theme="1"/>
        <rFont val="맑은 고딕"/>
        <family val="2"/>
        <charset val="129"/>
        <scheme val="minor"/>
      </rPr>
      <t>CI상사</t>
    </r>
    <phoneticPr fontId="11" type="noConversion"/>
  </si>
  <si>
    <t>유강점</t>
    <phoneticPr fontId="11" type="noConversion"/>
  </si>
  <si>
    <t>이송희</t>
    <phoneticPr fontId="11" type="noConversion"/>
  </si>
  <si>
    <t>시그노드코리아㈜</t>
    <phoneticPr fontId="11" type="noConversion"/>
  </si>
  <si>
    <t>상담</t>
    <phoneticPr fontId="11" type="noConversion"/>
  </si>
  <si>
    <t>상담만</t>
    <phoneticPr fontId="11" type="noConversion"/>
  </si>
  <si>
    <t>취소</t>
    <phoneticPr fontId="11" type="noConversion"/>
  </si>
  <si>
    <t>김경한</t>
    <phoneticPr fontId="11" type="noConversion"/>
  </si>
  <si>
    <t>㈜일지테크</t>
    <phoneticPr fontId="11" type="noConversion"/>
  </si>
  <si>
    <t>00001</t>
    <phoneticPr fontId="11" type="noConversion"/>
  </si>
  <si>
    <r>
      <t>선물환등 추가전속거래를</t>
    </r>
    <r>
      <rPr>
        <sz val="11"/>
        <color theme="1"/>
        <rFont val="맑은 고딕"/>
        <family val="2"/>
        <charset val="129"/>
        <scheme val="minor"/>
      </rPr>
      <t xml:space="preserve"> 위한 승인</t>
    </r>
    <phoneticPr fontId="11" type="noConversion"/>
  </si>
  <si>
    <t>상해지점</t>
    <phoneticPr fontId="11" type="noConversion"/>
  </si>
  <si>
    <t>유빙청</t>
    <phoneticPr fontId="11" type="noConversion"/>
  </si>
  <si>
    <t>삼성중공업(영파)유한</t>
    <phoneticPr fontId="11" type="noConversion"/>
  </si>
  <si>
    <r>
      <t>A</t>
    </r>
    <r>
      <rPr>
        <sz val="11"/>
        <color theme="1"/>
        <rFont val="맑은 고딕"/>
        <family val="2"/>
        <charset val="129"/>
        <scheme val="minor"/>
      </rPr>
      <t>4091005 / A4091148</t>
    </r>
    <phoneticPr fontId="11" type="noConversion"/>
  </si>
  <si>
    <r>
      <t>A</t>
    </r>
    <r>
      <rPr>
        <sz val="11"/>
        <color theme="1"/>
        <rFont val="맑은 고딕"/>
        <family val="2"/>
        <charset val="129"/>
        <scheme val="minor"/>
      </rPr>
      <t>4113167 / A4113358</t>
    </r>
    <phoneticPr fontId="11" type="noConversion"/>
  </si>
  <si>
    <t>A4123971 / A4124136</t>
    <phoneticPr fontId="11" type="noConversion"/>
  </si>
  <si>
    <t>시청영업부</t>
    <phoneticPr fontId="11" type="noConversion"/>
  </si>
  <si>
    <t>이주영</t>
    <phoneticPr fontId="11" type="noConversion"/>
  </si>
  <si>
    <t>대구시 도시철도건설본부</t>
    <phoneticPr fontId="11" type="noConversion"/>
  </si>
  <si>
    <t>JPY</t>
    <phoneticPr fontId="11" type="noConversion"/>
  </si>
  <si>
    <r>
      <t>0</t>
    </r>
    <r>
      <rPr>
        <sz val="11"/>
        <color theme="1"/>
        <rFont val="맑은 고딕"/>
        <family val="2"/>
        <charset val="129"/>
        <scheme val="minor"/>
      </rPr>
      <t>0003</t>
    </r>
    <phoneticPr fontId="11" type="noConversion"/>
  </si>
  <si>
    <t>거래구분오류(현찰-대체)인한 담당자 취소</t>
    <phoneticPr fontId="11" type="noConversion"/>
  </si>
  <si>
    <t>00005</t>
    <phoneticPr fontId="11" type="noConversion"/>
  </si>
  <si>
    <t>상담(19.6억엔) 후 추가로 19.6억엔 타행(국민)에서 이체후 신규 - 선물환,현물환등 추가전속거래를 위한 승인(현재 국민은행 거래중)</t>
    <phoneticPr fontId="11" type="noConversion"/>
  </si>
  <si>
    <t>가스공사지점</t>
    <phoneticPr fontId="11" type="noConversion"/>
  </si>
  <si>
    <t>황정이</t>
    <phoneticPr fontId="11" type="noConversion"/>
  </si>
  <si>
    <t>한국가스공사</t>
    <phoneticPr fontId="11" type="noConversion"/>
  </si>
  <si>
    <t>한국가스공사 여유자금(1일~) MMDA우대금리 확인 / MMDA로 우대금리 어려우며 7일이라도 만기가 있는 정기예금으로 유도 안내 / 금액 확정해서 연락주기로함</t>
    <phoneticPr fontId="11" type="noConversion"/>
  </si>
  <si>
    <t>배한억</t>
    <phoneticPr fontId="11" type="noConversion"/>
  </si>
  <si>
    <t>대동농기(안휘)유한공사</t>
    <phoneticPr fontId="11" type="noConversion"/>
  </si>
  <si>
    <t>3개월</t>
    <phoneticPr fontId="11" type="noConversion"/>
  </si>
  <si>
    <t>A4226970 / A4227019</t>
    <phoneticPr fontId="11" type="noConversion"/>
  </si>
  <si>
    <t>남경헌</t>
    <phoneticPr fontId="11" type="noConversion"/>
  </si>
  <si>
    <t>삼성재산보험(중국)유한</t>
    <phoneticPr fontId="11" type="noConversion"/>
  </si>
  <si>
    <t>A4231610 / A4231661</t>
    <phoneticPr fontId="11" type="noConversion"/>
  </si>
  <si>
    <t>예보출연료, 지준율(FTP에)</t>
    <phoneticPr fontId="2" type="noConversion"/>
  </si>
  <si>
    <t>IFRS(</t>
    <phoneticPr fontId="2" type="noConversion"/>
  </si>
  <si>
    <t>BEP금리</t>
    <phoneticPr fontId="2" type="noConversion"/>
  </si>
  <si>
    <t>이자운용</t>
    <phoneticPr fontId="2" type="noConversion"/>
  </si>
  <si>
    <t>비이자운용</t>
    <phoneticPr fontId="2" type="noConversion"/>
  </si>
  <si>
    <t>1M 1.90 2M 2.00 3M 2.27 6M 2.40 , 전혜연계장</t>
    <phoneticPr fontId="2" type="noConversion"/>
  </si>
  <si>
    <t>동구청지점</t>
    <phoneticPr fontId="11" type="noConversion"/>
  </si>
  <si>
    <t>임상훈</t>
    <phoneticPr fontId="2" type="noConversion"/>
  </si>
  <si>
    <t>고정욱</t>
    <phoneticPr fontId="2" type="noConversion"/>
  </si>
  <si>
    <t>운전자금</t>
    <phoneticPr fontId="2" type="noConversion"/>
  </si>
  <si>
    <t>통화옵션</t>
    <phoneticPr fontId="2" type="noConversion"/>
  </si>
  <si>
    <t>X</t>
    <phoneticPr fontId="2" type="noConversion"/>
  </si>
  <si>
    <t>2m</t>
    <phoneticPr fontId="2" type="noConversion"/>
  </si>
  <si>
    <t>2.06(SC)</t>
    <phoneticPr fontId="2" type="noConversion"/>
  </si>
  <si>
    <t>석유공사</t>
    <phoneticPr fontId="2" type="noConversion"/>
  </si>
  <si>
    <t>지점장 김병철</t>
    <phoneticPr fontId="2" type="noConversion"/>
  </si>
  <si>
    <r>
      <t>1.5M (~8/9, 30M, 2.10%제시)</t>
    </r>
    <r>
      <rPr>
        <sz val="11"/>
        <color rgb="FFFF0000"/>
        <rFont val="맑은 고딕"/>
        <family val="3"/>
        <charset val="129"/>
        <scheme val="minor"/>
      </rPr>
      <t xml:space="preserve"> 2M (~8/23, 30M, 2.26%제시★체결★)→10M(교통OBU@2.65%운용) </t>
    </r>
    <phoneticPr fontId="2" type="noConversion"/>
  </si>
  <si>
    <t>1.98(SC)</t>
    <phoneticPr fontId="2" type="noConversion"/>
  </si>
  <si>
    <t>1m</t>
    <phoneticPr fontId="2" type="noConversion"/>
  </si>
  <si>
    <t>계장 전혜연</t>
    <phoneticPr fontId="2" type="noConversion"/>
  </si>
  <si>
    <r>
      <t>6/22</t>
    </r>
    <r>
      <rPr>
        <sz val="11"/>
        <color rgb="FFFF0000"/>
        <rFont val="맑은 고딕"/>
        <family val="3"/>
        <charset val="129"/>
        <scheme val="minor"/>
      </rPr>
      <t xml:space="preserve"> 1M 2.00</t>
    </r>
    <r>
      <rPr>
        <sz val="11"/>
        <color theme="1"/>
        <rFont val="맑은 고딕"/>
        <family val="3"/>
        <charset val="129"/>
        <scheme val="minor"/>
      </rPr>
      <t xml:space="preserve"> 2M 2.10 3M 2.30 6M 2.45 12M 2.60, 황수덕 부지점장 → 체결 (분기말 금리/비금리 운용예정)</t>
    </r>
    <phoneticPr fontId="2" type="noConversion"/>
  </si>
  <si>
    <t>가격표시</t>
    <phoneticPr fontId="2" type="noConversion"/>
  </si>
  <si>
    <t>현대종합상사</t>
    <phoneticPr fontId="2" type="noConversion"/>
  </si>
  <si>
    <t>2.22(SC)</t>
    <phoneticPr fontId="2" type="noConversion"/>
  </si>
  <si>
    <t>3m</t>
    <phoneticPr fontId="2" type="noConversion"/>
  </si>
  <si>
    <t>대리 김미진</t>
    <phoneticPr fontId="2" type="noConversion"/>
  </si>
  <si>
    <t>비용</t>
    <phoneticPr fontId="2" type="noConversion"/>
  </si>
  <si>
    <t>종합수익관리시스템</t>
    <phoneticPr fontId="2" type="noConversion"/>
  </si>
  <si>
    <r>
      <t xml:space="preserve">4/13 3개월 2.31% 만기도래건으로 연장 </t>
    </r>
    <r>
      <rPr>
        <sz val="11"/>
        <color rgb="FFFF0000"/>
        <rFont val="맑은 고딕"/>
        <family val="3"/>
        <charset val="129"/>
        <scheme val="minor"/>
      </rPr>
      <t>3M 2.31%</t>
    </r>
    <r>
      <rPr>
        <sz val="11"/>
        <color theme="1"/>
        <rFont val="맑은 고딕"/>
        <family val="2"/>
        <charset val="129"/>
        <scheme val="minor"/>
      </rPr>
      <t xml:space="preserve"> ,</t>
    </r>
    <r>
      <rPr>
        <sz val="11"/>
        <color rgb="FFFF0000"/>
        <rFont val="맑은 고딕"/>
        <family val="3"/>
        <charset val="129"/>
        <scheme val="minor"/>
      </rPr>
      <t xml:space="preserve"> 6M 2.47%</t>
    </r>
    <phoneticPr fontId="2" type="noConversion"/>
  </si>
  <si>
    <t>7/03 전액 출금</t>
    <phoneticPr fontId="2" type="noConversion"/>
  </si>
  <si>
    <r>
      <rPr>
        <sz val="11"/>
        <color rgb="FFFF0000"/>
        <rFont val="맑은 고딕"/>
        <family val="3"/>
        <charset val="129"/>
        <scheme val="minor"/>
      </rPr>
      <t xml:space="preserve"> 1M 2.00 제시</t>
    </r>
    <r>
      <rPr>
        <sz val="11"/>
        <color theme="1"/>
        <rFont val="맑은 고딕"/>
        <family val="3"/>
        <charset val="129"/>
        <scheme val="minor"/>
      </rPr>
      <t xml:space="preserve">  7/03 1M 2.05제시 (7/05신규예정, 지급보증등 부수거래 예정) </t>
    </r>
    <phoneticPr fontId="2" type="noConversion"/>
  </si>
  <si>
    <t>차장 최중원</t>
    <phoneticPr fontId="2" type="noConversion"/>
  </si>
  <si>
    <t xml:space="preserve">1M 2.05제시 (7/05신규예정, 외화지급보증등 부수거래 예정) </t>
    <phoneticPr fontId="2" type="noConversion"/>
  </si>
  <si>
    <t>지점장 박인준</t>
    <phoneticPr fontId="2" type="noConversion"/>
  </si>
  <si>
    <t>1.79(SC)</t>
    <phoneticPr fontId="2" type="noConversion"/>
  </si>
  <si>
    <t>1w</t>
    <phoneticPr fontId="2" type="noConversion"/>
  </si>
  <si>
    <t>외부 참조금리</t>
    <phoneticPr fontId="2" type="noConversion"/>
  </si>
  <si>
    <t>내부 참조금리</t>
    <phoneticPr fontId="2" type="noConversion"/>
  </si>
  <si>
    <t>부지점장 황수덕</t>
    <phoneticPr fontId="2" type="noConversion"/>
  </si>
  <si>
    <t>미매칭</t>
    <phoneticPr fontId="2" type="noConversion"/>
  </si>
  <si>
    <t>승인일자</t>
    <phoneticPr fontId="2" type="noConversion"/>
  </si>
  <si>
    <t>승인정보</t>
    <phoneticPr fontId="2" type="noConversion"/>
  </si>
  <si>
    <t>연기</t>
    <phoneticPr fontId="11" type="noConversion"/>
  </si>
  <si>
    <t>최중원</t>
    <phoneticPr fontId="11" type="noConversion"/>
  </si>
  <si>
    <t>X</t>
    <phoneticPr fontId="2" type="noConversion"/>
  </si>
  <si>
    <t>배한억</t>
    <phoneticPr fontId="2" type="noConversion"/>
  </si>
  <si>
    <t>상해지점</t>
    <phoneticPr fontId="2" type="noConversion"/>
  </si>
  <si>
    <t>차장 김철영</t>
    <phoneticPr fontId="2" type="noConversion"/>
  </si>
  <si>
    <t>지점장 김성진</t>
    <phoneticPr fontId="2" type="noConversion"/>
  </si>
  <si>
    <t>SAMHA SEWON HIGHTECH PART CO.,LTD</t>
    <phoneticPr fontId="2" type="noConversion"/>
  </si>
  <si>
    <t>SB18-상해지점-3721</t>
    <phoneticPr fontId="2" type="noConversion"/>
  </si>
  <si>
    <t>한국전력</t>
    <phoneticPr fontId="2" type="noConversion"/>
  </si>
  <si>
    <t>2.23(SC)</t>
    <phoneticPr fontId="2" type="noConversion"/>
  </si>
  <si>
    <t>지점장 조은주</t>
    <phoneticPr fontId="2" type="noConversion"/>
  </si>
  <si>
    <t>1.95(SC)</t>
    <phoneticPr fontId="2" type="noConversion"/>
  </si>
  <si>
    <r>
      <t>7/24</t>
    </r>
    <r>
      <rPr>
        <sz val="11"/>
        <color rgb="FFFF0000"/>
        <rFont val="맑은 고딕"/>
        <family val="3"/>
        <charset val="129"/>
        <scheme val="minor"/>
      </rPr>
      <t xml:space="preserve"> 1M 1.95 2M 2.15</t>
    </r>
    <r>
      <rPr>
        <sz val="11"/>
        <color theme="1"/>
        <rFont val="맑은 고딕"/>
        <family val="3"/>
        <charset val="129"/>
        <scheme val="minor"/>
      </rPr>
      <t xml:space="preserve"> 3M 2.30 6M 2.45 12M 2.60</t>
    </r>
    <phoneticPr fontId="2" type="noConversion"/>
  </si>
  <si>
    <t>콜론 CCB_SL 18.07.17 ~ 18.10.15 5mio @ 2.66%</t>
    <phoneticPr fontId="2" type="noConversion"/>
  </si>
  <si>
    <t>매칭 운용거래 (비이자 / 이자)</t>
    <phoneticPr fontId="2" type="noConversion"/>
  </si>
  <si>
    <t>메모란</t>
    <phoneticPr fontId="2" type="noConversion"/>
  </si>
  <si>
    <t>한전 정기입찰 3개월 (거래활성화를 위해 2.47%제시 하였으나 일본계은행에서 더 높은 금리로 낙찰, 향후에는 2.40%이하로 제시요청함)</t>
    <phoneticPr fontId="2" type="noConversion"/>
  </si>
  <si>
    <t>매칭 FXSWAP(EUR/USD 20Mio, 1주일 X 4 운용, 약 2.38%)</t>
    <phoneticPr fontId="2" type="noConversion"/>
  </si>
  <si>
    <t>부지점장 황수덕</t>
    <phoneticPr fontId="2" type="noConversion"/>
  </si>
  <si>
    <t>2.22(SC)</t>
    <phoneticPr fontId="2" type="noConversion"/>
  </si>
  <si>
    <t>매칭 콜론(MM180700087, USD 10Mio, 7/23 ~ 10/25, 2.63%)</t>
    <phoneticPr fontId="2" type="noConversion"/>
  </si>
  <si>
    <t>1.96(SC)</t>
    <phoneticPr fontId="2" type="noConversion"/>
  </si>
  <si>
    <t>콜론 CCB_SL 18.07.09 ~ 18.08.06 10mio @ 2.2%</t>
    <phoneticPr fontId="2" type="noConversion"/>
  </si>
  <si>
    <t xml:space="preserve">1M 2.00제시 (7/05신규 8/06연장, 외화지급보증등 부수거래 예정) </t>
    <phoneticPr fontId="2" type="noConversion"/>
  </si>
  <si>
    <t>1.76(SC)</t>
    <phoneticPr fontId="2" type="noConversion"/>
  </si>
  <si>
    <t>콜론 CCB_SL 18.08.09 ~ 18.09.10 10mio @ 2.21%</t>
    <phoneticPr fontId="2" type="noConversion"/>
  </si>
  <si>
    <t>서희동</t>
    <phoneticPr fontId="2" type="noConversion"/>
  </si>
  <si>
    <t>X</t>
    <phoneticPr fontId="2" type="noConversion"/>
  </si>
  <si>
    <t>강석호</t>
    <phoneticPr fontId="2" type="noConversion"/>
  </si>
  <si>
    <t>배한억</t>
    <phoneticPr fontId="2" type="noConversion"/>
  </si>
  <si>
    <t>신규</t>
    <phoneticPr fontId="2" type="noConversion"/>
  </si>
  <si>
    <t>노원동지점</t>
    <phoneticPr fontId="11" type="noConversion"/>
  </si>
  <si>
    <t>신택산업㈜</t>
    <phoneticPr fontId="11" type="noConversion"/>
  </si>
  <si>
    <t>신남순</t>
    <phoneticPr fontId="2" type="noConversion"/>
  </si>
  <si>
    <t>USD</t>
    <phoneticPr fontId="2" type="noConversion"/>
  </si>
  <si>
    <t>X</t>
    <phoneticPr fontId="2" type="noConversion"/>
  </si>
  <si>
    <t>현대중공업지주</t>
  </si>
  <si>
    <t>1.96(SC)</t>
    <phoneticPr fontId="2" type="noConversion"/>
  </si>
  <si>
    <t>1m</t>
  </si>
  <si>
    <t>1m</t>
    <phoneticPr fontId="2" type="noConversion"/>
  </si>
  <si>
    <t>1개월 만기 이후 3개월로 연장하기로 함. (금리인상가능성)</t>
    <phoneticPr fontId="2" type="noConversion"/>
  </si>
  <si>
    <t>2.15%로 공격적 제시 했으나 이탈.</t>
    <phoneticPr fontId="2" type="noConversion"/>
  </si>
  <si>
    <t>1.94(SC)</t>
    <phoneticPr fontId="2" type="noConversion"/>
  </si>
  <si>
    <t>1m</t>
    <phoneticPr fontId="2" type="noConversion"/>
  </si>
  <si>
    <t>3m</t>
    <phoneticPr fontId="2" type="noConversion"/>
  </si>
  <si>
    <t>정기예금</t>
    <phoneticPr fontId="2" type="noConversion"/>
  </si>
  <si>
    <t>2.20(SC)</t>
    <phoneticPr fontId="2" type="noConversion"/>
  </si>
  <si>
    <t>매칭 콜론(USD10M,7/27~10/24,2.62%WOORI_SG) (USD10M,7/27~10/29,2.60%ABCOSL) (USD10M,7/27~10/29,2.63%ABCOSL)</t>
    <phoneticPr fontId="2" type="noConversion"/>
  </si>
  <si>
    <t>한전 정기입찰 3개월 (이자운용 최대 2.30임에도 향후 금리인상 및 비이자운용 2.70감안하여 2.35로 공격적 제시함)</t>
    <phoneticPr fontId="2" type="noConversion"/>
  </si>
  <si>
    <t>EUR/USD 1W 10MIO 매칭 , 교통은행사을 콜론 1M 10MIO 2.25</t>
    <phoneticPr fontId="2" type="noConversion"/>
  </si>
  <si>
    <t>한전정기입찰 MMDA신규체결 (영업점 거래활성화 지원, 평잔유지상황 및 거래패턴 확인필요, 기운용중인 EUR/USD 비이자스왑 재원으로 활용), 평잔유지조건 없으나 향후 조건제시 필요.</t>
    <phoneticPr fontId="2" type="noConversion"/>
  </si>
  <si>
    <t>1개월 정기예금금리 수준으로 실수….</t>
    <phoneticPr fontId="2" type="noConversion"/>
  </si>
  <si>
    <t>1w</t>
    <phoneticPr fontId="2" type="noConversion"/>
  </si>
  <si>
    <t>정기예금</t>
    <phoneticPr fontId="2" type="noConversion"/>
  </si>
  <si>
    <t>2.2(SC)</t>
    <phoneticPr fontId="2" type="noConversion"/>
  </si>
  <si>
    <t>3M</t>
    <phoneticPr fontId="2" type="noConversion"/>
  </si>
  <si>
    <t>정기예금 3개월 재예치건으로 기 승인금리 수준 감안하여 2.22%로 제시. 소액으로 비이자운용에 포함 활용.</t>
    <phoneticPr fontId="2" type="noConversion"/>
  </si>
  <si>
    <t>정기예금</t>
    <phoneticPr fontId="2" type="noConversion"/>
  </si>
  <si>
    <t>2.00(SC)</t>
    <phoneticPr fontId="2" type="noConversion"/>
  </si>
  <si>
    <t>1M</t>
    <phoneticPr fontId="2" type="noConversion"/>
  </si>
  <si>
    <t>1.76(SC)</t>
    <phoneticPr fontId="2" type="noConversion"/>
  </si>
  <si>
    <t>1W</t>
    <phoneticPr fontId="2" type="noConversion"/>
  </si>
  <si>
    <t>매칭 콜론(미즈호서울, USD 10Mio, 9/10 ~ 10/10, 2.28%)</t>
    <phoneticPr fontId="2" type="noConversion"/>
  </si>
  <si>
    <t>기금리수준과 동일하게 승인함.</t>
    <phoneticPr fontId="2" type="noConversion"/>
  </si>
  <si>
    <t>포항공단지점</t>
    <phoneticPr fontId="2" type="noConversion"/>
  </si>
  <si>
    <t>과장 류상호</t>
    <phoneticPr fontId="2" type="noConversion"/>
  </si>
  <si>
    <t>지점장 박광호</t>
    <phoneticPr fontId="2" type="noConversion"/>
  </si>
  <si>
    <t>아주베스틸㈜</t>
    <phoneticPr fontId="2" type="noConversion"/>
  </si>
  <si>
    <t>매칭 FXSWAP(EUR/USD 5Mio, 2주)</t>
    <phoneticPr fontId="2" type="noConversion"/>
  </si>
  <si>
    <t>지점장 김병철</t>
  </si>
  <si>
    <t>2.05(SC)</t>
    <phoneticPr fontId="2" type="noConversion"/>
  </si>
  <si>
    <t xml:space="preserve">2.15% 최근과 같은 수준으로 제시함. 최근제시금리가 워낙 공격적이었음.. </t>
    <phoneticPr fontId="2" type="noConversion"/>
  </si>
  <si>
    <t>매칭 콜론(LBBW 서울, USD 30Mio, 9/17 ~ 10/18, 2.28%)</t>
    <phoneticPr fontId="2" type="noConversion"/>
  </si>
  <si>
    <t>1M</t>
    <phoneticPr fontId="2" type="noConversion"/>
  </si>
  <si>
    <t>3M</t>
    <phoneticPr fontId="2" type="noConversion"/>
  </si>
  <si>
    <t>2.04(KDB)</t>
    <phoneticPr fontId="2" type="noConversion"/>
  </si>
  <si>
    <t>2.22(KDB)</t>
    <phoneticPr fontId="2" type="noConversion"/>
  </si>
  <si>
    <t>레조나동경 20M 10.01~ 10.30 2.33%매칭</t>
    <phoneticPr fontId="2" type="noConversion"/>
  </si>
  <si>
    <t>LBBW SL 10M 10.01 ~ 12.28 2.43% 매칭</t>
    <phoneticPr fontId="2" type="noConversion"/>
  </si>
  <si>
    <t>지점장 조은주</t>
  </si>
  <si>
    <t>과장 이진아</t>
  </si>
  <si>
    <t>한국전력</t>
  </si>
  <si>
    <t>MMDA</t>
  </si>
  <si>
    <t>2.272(SC)</t>
    <phoneticPr fontId="2" type="noConversion"/>
  </si>
  <si>
    <t>2(SC)</t>
    <phoneticPr fontId="2" type="noConversion"/>
  </si>
  <si>
    <t>3M</t>
    <phoneticPr fontId="2" type="noConversion"/>
  </si>
  <si>
    <t>1W</t>
    <phoneticPr fontId="2" type="noConversion"/>
  </si>
  <si>
    <t>SK하이닉스</t>
  </si>
  <si>
    <t>차장 박진호</t>
    <phoneticPr fontId="2" type="noConversion"/>
  </si>
  <si>
    <t>지점장 김종덕</t>
  </si>
  <si>
    <t>무림피앤피</t>
  </si>
  <si>
    <t>1W</t>
  </si>
  <si>
    <t>1.67(신한)</t>
    <phoneticPr fontId="2" type="noConversion"/>
  </si>
  <si>
    <t>포항공단지점</t>
  </si>
  <si>
    <t>지점장 박광호</t>
  </si>
  <si>
    <t>계장 김형수</t>
    <phoneticPr fontId="2" type="noConversion"/>
  </si>
  <si>
    <t>1.98(신한)</t>
    <phoneticPr fontId="2" type="noConversion"/>
  </si>
  <si>
    <t>기금리수준 대비 0.05% 높게 승인함.</t>
    <phoneticPr fontId="2" type="noConversion"/>
  </si>
  <si>
    <t>기금리수준대로 승인함</t>
    <phoneticPr fontId="2" type="noConversion"/>
  </si>
  <si>
    <t>유로스왑 예정</t>
    <phoneticPr fontId="2" type="noConversion"/>
  </si>
  <si>
    <t>자유적립식</t>
    <phoneticPr fontId="2" type="noConversion"/>
  </si>
  <si>
    <t>1m</t>
    <phoneticPr fontId="2" type="noConversion"/>
  </si>
  <si>
    <t>정기예금</t>
    <phoneticPr fontId="2" type="noConversion"/>
  </si>
  <si>
    <t>2.11(산업)</t>
    <phoneticPr fontId="2" type="noConversion"/>
  </si>
  <si>
    <t>강남영업부</t>
    <phoneticPr fontId="2" type="noConversion"/>
  </si>
  <si>
    <t>우진기전</t>
    <phoneticPr fontId="2" type="noConversion"/>
  </si>
  <si>
    <t>차장 정상국</t>
    <phoneticPr fontId="2" type="noConversion"/>
  </si>
  <si>
    <t>1W</t>
    <phoneticPr fontId="2" type="noConversion"/>
  </si>
  <si>
    <t>MMDA 기본 고시금리가 과거대비 20BP상승함에 따라 1.40 제시</t>
    <phoneticPr fontId="2" type="noConversion"/>
  </si>
  <si>
    <t>3M</t>
    <phoneticPr fontId="2" type="noConversion"/>
  </si>
  <si>
    <t>정기예금</t>
    <phoneticPr fontId="2" type="noConversion"/>
  </si>
  <si>
    <t>1M</t>
    <phoneticPr fontId="2" type="noConversion"/>
  </si>
  <si>
    <t>MMDA</t>
    <phoneticPr fontId="2" type="noConversion"/>
  </si>
  <si>
    <t>2.35~2.40%</t>
    <phoneticPr fontId="2" type="noConversion"/>
  </si>
  <si>
    <t>2.33(KDB)</t>
    <phoneticPr fontId="2" type="noConversion"/>
  </si>
  <si>
    <t>3M</t>
    <phoneticPr fontId="2" type="noConversion"/>
  </si>
  <si>
    <t>일본계 은행에서 2.95에 전 금액 낙찰 되었다고 함.</t>
    <phoneticPr fontId="2" type="noConversion"/>
  </si>
  <si>
    <t>1M</t>
    <phoneticPr fontId="2" type="noConversion"/>
  </si>
  <si>
    <t>2.11(산업)</t>
  </si>
  <si>
    <t>그린사이언스㈜</t>
    <phoneticPr fontId="2" type="noConversion"/>
  </si>
  <si>
    <t>대리 조화경</t>
    <phoneticPr fontId="2" type="noConversion"/>
  </si>
  <si>
    <t>6M</t>
    <phoneticPr fontId="2" type="noConversion"/>
  </si>
  <si>
    <t>정기예금</t>
    <phoneticPr fontId="2" type="noConversion"/>
  </si>
  <si>
    <t>2.65(산업)</t>
    <phoneticPr fontId="2" type="noConversion"/>
  </si>
  <si>
    <t>차장 이승원</t>
    <phoneticPr fontId="2" type="noConversion"/>
  </si>
  <si>
    <t>지점장 조은주</t>
    <phoneticPr fontId="2" type="noConversion"/>
  </si>
  <si>
    <t>2.77(수협)</t>
    <phoneticPr fontId="2" type="noConversion"/>
  </si>
  <si>
    <t>12m</t>
    <phoneticPr fontId="2" type="noConversion"/>
  </si>
  <si>
    <t>2.14(산업)</t>
    <phoneticPr fontId="2" type="noConversion"/>
  </si>
  <si>
    <t>1m</t>
    <phoneticPr fontId="2" type="noConversion"/>
  </si>
  <si>
    <t>1.68(신한)</t>
    <phoneticPr fontId="2" type="noConversion"/>
  </si>
  <si>
    <t>1w</t>
    <phoneticPr fontId="2" type="noConversion"/>
  </si>
  <si>
    <t>기금리수준 대비 0.1% 높게 승인함. MMDA 기본 고시금리가 과거대비 20BP상승</t>
    <phoneticPr fontId="2" type="noConversion"/>
  </si>
  <si>
    <t>1m</t>
    <phoneticPr fontId="2" type="noConversion"/>
  </si>
  <si>
    <t>1w</t>
    <phoneticPr fontId="2" type="noConversion"/>
  </si>
  <si>
    <t>1m</t>
    <phoneticPr fontId="2" type="noConversion"/>
  </si>
  <si>
    <t>2.17(산업)</t>
    <phoneticPr fontId="2" type="noConversion"/>
  </si>
  <si>
    <t>과장 손은정</t>
    <phoneticPr fontId="2" type="noConversion"/>
  </si>
  <si>
    <t>덕산지점</t>
    <phoneticPr fontId="2" type="noConversion"/>
  </si>
  <si>
    <t>3m</t>
    <phoneticPr fontId="2" type="noConversion"/>
  </si>
  <si>
    <t>1.68(신한)</t>
    <phoneticPr fontId="2" type="noConversion"/>
  </si>
  <si>
    <t>1w</t>
    <phoneticPr fontId="2" type="noConversion"/>
  </si>
  <si>
    <t>1m</t>
    <phoneticPr fontId="2" type="noConversion"/>
  </si>
  <si>
    <t>2.22(산업)</t>
    <phoneticPr fontId="2" type="noConversion"/>
  </si>
  <si>
    <t>2.62(산업)</t>
    <phoneticPr fontId="2" type="noConversion"/>
  </si>
  <si>
    <t>2.31(국민)</t>
    <phoneticPr fontId="2" type="noConversion"/>
  </si>
  <si>
    <t>1m</t>
    <phoneticPr fontId="2" type="noConversion"/>
  </si>
  <si>
    <t>매칭 FXSWAP(EUR/USD 10Mio, 1M)</t>
    <phoneticPr fontId="2" type="noConversion"/>
  </si>
  <si>
    <t>2.67(산업)</t>
    <phoneticPr fontId="2" type="noConversion"/>
  </si>
  <si>
    <t>3m</t>
    <phoneticPr fontId="2" type="noConversion"/>
  </si>
  <si>
    <t>2.44(산업)</t>
    <phoneticPr fontId="2" type="noConversion"/>
  </si>
  <si>
    <t>2m</t>
    <phoneticPr fontId="2" type="noConversion"/>
  </si>
  <si>
    <t>금리차이 현저하여 유치 실패</t>
    <phoneticPr fontId="2" type="noConversion"/>
  </si>
  <si>
    <t>범어동지점</t>
    <phoneticPr fontId="2" type="noConversion"/>
  </si>
  <si>
    <t>지점장 최종호</t>
    <phoneticPr fontId="2" type="noConversion"/>
  </si>
  <si>
    <t>과장 김남희</t>
    <phoneticPr fontId="2" type="noConversion"/>
  </si>
  <si>
    <t>3m</t>
    <phoneticPr fontId="2" type="noConversion"/>
  </si>
  <si>
    <t>정기예금</t>
    <phoneticPr fontId="2" type="noConversion"/>
  </si>
  <si>
    <t>2.65(산업)</t>
    <phoneticPr fontId="2" type="noConversion"/>
  </si>
  <si>
    <t>정병양</t>
    <phoneticPr fontId="2" type="noConversion"/>
  </si>
  <si>
    <t>매칭 (수협, USD 20Mio, 2018.12.31 ~ 2019.04.01, 3.06%)</t>
    <phoneticPr fontId="2" type="noConversion"/>
  </si>
  <si>
    <t>2.64(산업)</t>
    <phoneticPr fontId="2" type="noConversion"/>
  </si>
  <si>
    <t>3m</t>
    <phoneticPr fontId="2" type="noConversion"/>
  </si>
  <si>
    <t>쿠팡</t>
    <phoneticPr fontId="2" type="noConversion"/>
  </si>
  <si>
    <t>2.33(산업)</t>
    <phoneticPr fontId="2" type="noConversion"/>
  </si>
  <si>
    <t>1m</t>
    <phoneticPr fontId="2" type="noConversion"/>
  </si>
  <si>
    <t>노르드은행 10m/ 1.4 ~ 2.7 , 시즈오까 10m/ 1.8 ~ 2.8</t>
    <phoneticPr fontId="2" type="noConversion"/>
  </si>
  <si>
    <t>MMDA 기본 고시금리가 최근 승인건 대비  17BP상승</t>
    <phoneticPr fontId="2" type="noConversion"/>
  </si>
  <si>
    <t>1.88(신한)</t>
    <phoneticPr fontId="2" type="noConversion"/>
  </si>
  <si>
    <t>1w</t>
    <phoneticPr fontId="2" type="noConversion"/>
  </si>
  <si>
    <t>1W</t>
    <phoneticPr fontId="2" type="noConversion"/>
  </si>
  <si>
    <t>2W</t>
    <phoneticPr fontId="2" type="noConversion"/>
  </si>
  <si>
    <t>매칭 (CACIB 서울, 10M, 1.18~1.31)</t>
    <phoneticPr fontId="2" type="noConversion"/>
  </si>
  <si>
    <t>2.05(신한)</t>
    <phoneticPr fontId="2" type="noConversion"/>
  </si>
  <si>
    <t>2.33(산업)</t>
    <phoneticPr fontId="2" type="noConversion"/>
  </si>
  <si>
    <t>1m</t>
    <phoneticPr fontId="2" type="noConversion"/>
  </si>
  <si>
    <t>매칭 (레조나 동경, 1.23 ~2.22, 2.62%)</t>
    <phoneticPr fontId="2" type="noConversion"/>
  </si>
  <si>
    <t>2.20(SC)</t>
    <phoneticPr fontId="2" type="noConversion"/>
  </si>
  <si>
    <t>1W</t>
    <phoneticPr fontId="2" type="noConversion"/>
  </si>
  <si>
    <t>일시적 여유자금 부족으로 운용없음(콜머니 1주일 거래시 2.4%이상 수준)</t>
    <phoneticPr fontId="2" type="noConversion"/>
  </si>
  <si>
    <t>통화</t>
    <phoneticPr fontId="11" type="noConversion"/>
  </si>
  <si>
    <t>금액</t>
    <phoneticPr fontId="11" type="noConversion"/>
  </si>
  <si>
    <t>상품</t>
    <phoneticPr fontId="11" type="noConversion"/>
  </si>
  <si>
    <t>적용금리</t>
    <phoneticPr fontId="11" type="noConversion"/>
  </si>
  <si>
    <t>신규일자</t>
    <phoneticPr fontId="11" type="noConversion"/>
  </si>
  <si>
    <t>만기일자</t>
    <phoneticPr fontId="11" type="noConversion"/>
  </si>
  <si>
    <t>지점명</t>
    <phoneticPr fontId="11" type="noConversion"/>
  </si>
  <si>
    <t>고객명</t>
    <phoneticPr fontId="11" type="noConversion"/>
  </si>
  <si>
    <t>우대금리</t>
    <phoneticPr fontId="11" type="noConversion"/>
  </si>
  <si>
    <t>고시금리</t>
    <phoneticPr fontId="11" type="noConversion"/>
  </si>
  <si>
    <t>번호</t>
    <phoneticPr fontId="2" type="noConversion"/>
  </si>
  <si>
    <t>담당</t>
    <phoneticPr fontId="2" type="noConversion"/>
  </si>
  <si>
    <t>부장</t>
    <phoneticPr fontId="2" type="noConversion"/>
  </si>
  <si>
    <t>지점장 김준우</t>
    <phoneticPr fontId="2" type="noConversion"/>
  </si>
  <si>
    <t>기금리수준으로 승인함</t>
    <phoneticPr fontId="2" type="noConversion"/>
  </si>
  <si>
    <t>1.87(신한)</t>
    <phoneticPr fontId="2" type="noConversion"/>
  </si>
  <si>
    <t>1W</t>
    <phoneticPr fontId="2" type="noConversion"/>
  </si>
  <si>
    <t>부지점장 박진호</t>
    <phoneticPr fontId="2" type="noConversion"/>
  </si>
  <si>
    <t>월수</t>
    <phoneticPr fontId="2" type="noConversion"/>
  </si>
  <si>
    <t>1.87(신한)</t>
    <phoneticPr fontId="2" type="noConversion"/>
  </si>
  <si>
    <t>1W</t>
    <phoneticPr fontId="2" type="noConversion"/>
  </si>
  <si>
    <t>1개월간 적용금리 고정을 위한 승인.(기본고시금리적용)</t>
    <phoneticPr fontId="2" type="noConversion"/>
  </si>
  <si>
    <t>2.30(산업)</t>
    <phoneticPr fontId="2" type="noConversion"/>
  </si>
  <si>
    <t>1M</t>
    <phoneticPr fontId="2" type="noConversion"/>
  </si>
  <si>
    <t>매칭 (미즈호 서울, 2.25 ~3.25, 2.55%)</t>
    <phoneticPr fontId="2" type="noConversion"/>
  </si>
  <si>
    <t>계장 정재경</t>
    <phoneticPr fontId="2" type="noConversion"/>
  </si>
  <si>
    <t>구본일</t>
    <phoneticPr fontId="2" type="noConversion"/>
  </si>
  <si>
    <t>경산공단영업부</t>
    <phoneticPr fontId="2" type="noConversion"/>
  </si>
  <si>
    <t>2.48(산업)</t>
    <phoneticPr fontId="2" type="noConversion"/>
  </si>
  <si>
    <t>3M</t>
    <phoneticPr fontId="2" type="noConversion"/>
  </si>
  <si>
    <t>소액 매칭 없음( 3개월 운용 최대금리 2.7%로 노마진금리로 승인)</t>
    <phoneticPr fontId="2" type="noConversion"/>
  </si>
  <si>
    <t>종합수익관리시스템</t>
    <phoneticPr fontId="2" type="noConversion"/>
  </si>
  <si>
    <t>내부금리</t>
    <phoneticPr fontId="2" type="noConversion"/>
  </si>
  <si>
    <t>지준비용률</t>
    <phoneticPr fontId="2" type="noConversion"/>
  </si>
  <si>
    <t>자금마진율</t>
    <phoneticPr fontId="2" type="noConversion"/>
  </si>
  <si>
    <t>담당</t>
    <phoneticPr fontId="2" type="noConversion"/>
  </si>
  <si>
    <t>부장</t>
    <phoneticPr fontId="2" type="noConversion"/>
  </si>
  <si>
    <t>1.87(신한)</t>
    <phoneticPr fontId="2" type="noConversion"/>
  </si>
  <si>
    <t>1W</t>
    <phoneticPr fontId="2" type="noConversion"/>
  </si>
  <si>
    <t>1.88(신한)</t>
    <phoneticPr fontId="2" type="noConversion"/>
  </si>
  <si>
    <t>1W</t>
    <phoneticPr fontId="2" type="noConversion"/>
  </si>
  <si>
    <t>계장 하경숙</t>
    <phoneticPr fontId="2" type="noConversion"/>
  </si>
  <si>
    <t>2.48(산업)</t>
    <phoneticPr fontId="2" type="noConversion"/>
  </si>
  <si>
    <t>3M</t>
  </si>
  <si>
    <t>3M</t>
    <phoneticPr fontId="2" type="noConversion"/>
  </si>
  <si>
    <t>지점장 한석준</t>
    <phoneticPr fontId="2" type="noConversion"/>
  </si>
  <si>
    <t>소액 매칭 없음( 3개월 운용 시장최고금리 2.58기준으로 승인)</t>
    <phoneticPr fontId="2" type="noConversion"/>
  </si>
  <si>
    <t>2.31(산업)</t>
    <phoneticPr fontId="2" type="noConversion"/>
  </si>
  <si>
    <t>1M</t>
    <phoneticPr fontId="2" type="noConversion"/>
  </si>
  <si>
    <t>지점장 김준우</t>
    <phoneticPr fontId="2" type="noConversion"/>
  </si>
  <si>
    <t>대림산업㈜</t>
    <phoneticPr fontId="2" type="noConversion"/>
  </si>
  <si>
    <t>매칭 (미즈호 서울, 3.25 ~4.25, 2.55%)</t>
    <phoneticPr fontId="2" type="noConversion"/>
  </si>
  <si>
    <t>X</t>
    <phoneticPr fontId="2" type="noConversion"/>
  </si>
  <si>
    <t>강석호</t>
    <phoneticPr fontId="2" type="noConversion"/>
  </si>
  <si>
    <t>안정현</t>
    <phoneticPr fontId="2" type="noConversion"/>
  </si>
  <si>
    <t>지점장 김준우</t>
    <phoneticPr fontId="2" type="noConversion"/>
  </si>
  <si>
    <t>2.45(산업)</t>
    <phoneticPr fontId="2" type="noConversion"/>
  </si>
  <si>
    <t>3M</t>
    <phoneticPr fontId="2" type="noConversion"/>
  </si>
  <si>
    <t>매칭 (전북은행, 10m, 4.2~6.3, 2.75%)</t>
    <phoneticPr fontId="2" type="noConversion"/>
  </si>
  <si>
    <t>현대중공업지주㈜</t>
    <phoneticPr fontId="2" type="noConversion"/>
  </si>
  <si>
    <t>1.88(신한)</t>
    <phoneticPr fontId="2" type="noConversion"/>
  </si>
  <si>
    <t>1W</t>
    <phoneticPr fontId="2" type="noConversion"/>
  </si>
  <si>
    <t>무림피앤피㈜</t>
    <phoneticPr fontId="2" type="noConversion"/>
  </si>
  <si>
    <t>대리 박경희</t>
    <phoneticPr fontId="2" type="noConversion"/>
  </si>
  <si>
    <t>1W</t>
    <phoneticPr fontId="2" type="noConversion"/>
  </si>
  <si>
    <t>황수덕</t>
    <phoneticPr fontId="2" type="noConversion"/>
  </si>
  <si>
    <t>대출일자</t>
    <phoneticPr fontId="11" type="noConversion"/>
  </si>
  <si>
    <t>용도</t>
    <phoneticPr fontId="2" type="noConversion"/>
  </si>
  <si>
    <t>금리</t>
    <phoneticPr fontId="2" type="noConversion"/>
  </si>
  <si>
    <t>통화전환약정</t>
    <phoneticPr fontId="2" type="noConversion"/>
  </si>
  <si>
    <t>담당</t>
    <phoneticPr fontId="2" type="noConversion"/>
  </si>
  <si>
    <t>부장</t>
    <phoneticPr fontId="2" type="noConversion"/>
  </si>
  <si>
    <t>현대중공업㈜</t>
    <phoneticPr fontId="2" type="noConversion"/>
  </si>
  <si>
    <t>1W</t>
    <phoneticPr fontId="2" type="noConversion"/>
  </si>
  <si>
    <t>2.20(SC)</t>
    <phoneticPr fontId="2" type="noConversion"/>
  </si>
  <si>
    <t>1주 정기예금신규건으로 별도 운용매칭 없이 일시적 자금부족 해소자원으로 활용 (1주 콜머니 금리 2.50%이상)</t>
    <phoneticPr fontId="2" type="noConversion"/>
  </si>
  <si>
    <t>명가타운지점</t>
    <phoneticPr fontId="2" type="noConversion"/>
  </si>
  <si>
    <t>지점장 조은주</t>
    <phoneticPr fontId="2" type="noConversion"/>
  </si>
  <si>
    <t>대리 배지영</t>
    <phoneticPr fontId="2" type="noConversion"/>
  </si>
  <si>
    <t>이재형</t>
    <phoneticPr fontId="2" type="noConversion"/>
  </si>
  <si>
    <t>2.55(산업)</t>
    <phoneticPr fontId="2" type="noConversion"/>
  </si>
  <si>
    <t>12M</t>
    <phoneticPr fontId="2" type="noConversion"/>
  </si>
  <si>
    <t>소액 매칭 없음(EUR/USD SWAP 운용에 활용하며 12개월 운용시 최대금리로 제시)</t>
    <phoneticPr fontId="2" type="noConversion"/>
  </si>
  <si>
    <t>2.21(SC)</t>
    <phoneticPr fontId="2" type="noConversion"/>
  </si>
  <si>
    <t>1주 정기예금신규건으로 별도 운용매칭 없이 일시적 자금부족 해소자원으로 활용 (1주 콜머니 금리 2.60%이상)</t>
    <phoneticPr fontId="2" type="noConversion"/>
  </si>
  <si>
    <t>정한별</t>
    <phoneticPr fontId="2" type="noConversion"/>
  </si>
  <si>
    <t>㈜동인티앤에스</t>
    <phoneticPr fontId="2" type="noConversion"/>
  </si>
  <si>
    <t>신규</t>
    <phoneticPr fontId="2" type="noConversion"/>
  </si>
  <si>
    <t>부산영업부</t>
    <phoneticPr fontId="2" type="noConversion"/>
  </si>
  <si>
    <t>USD</t>
    <phoneticPr fontId="2" type="noConversion"/>
  </si>
  <si>
    <t>X</t>
    <phoneticPr fontId="2" type="noConversion"/>
  </si>
  <si>
    <t>ON</t>
    <phoneticPr fontId="2" type="noConversion"/>
  </si>
  <si>
    <t>1주 운용금리 보다 ON이 높아 운용하고 익일 운용 재탐색예정(ON 2.57% 30MIO)</t>
    <phoneticPr fontId="2" type="noConversion"/>
  </si>
  <si>
    <t>현대종합상사㈜</t>
    <phoneticPr fontId="2" type="noConversion"/>
  </si>
  <si>
    <t>현대일렉트릭</t>
    <phoneticPr fontId="2" type="noConversion"/>
  </si>
  <si>
    <t>1M</t>
    <phoneticPr fontId="2" type="noConversion"/>
  </si>
  <si>
    <t>정기예금</t>
    <phoneticPr fontId="2" type="noConversion"/>
  </si>
  <si>
    <t>2.29(산업)</t>
    <phoneticPr fontId="2" type="noConversion"/>
  </si>
  <si>
    <t>매칭 (LBBW 서울, 10M, 5.3~6.3 , 2.58%)</t>
    <phoneticPr fontId="2" type="noConversion"/>
  </si>
  <si>
    <t>박인호</t>
    <phoneticPr fontId="2" type="noConversion"/>
  </si>
  <si>
    <t>강석호</t>
    <phoneticPr fontId="2" type="noConversion"/>
  </si>
  <si>
    <t>안정현</t>
    <phoneticPr fontId="2" type="noConversion"/>
  </si>
  <si>
    <t>이재복</t>
    <phoneticPr fontId="2" type="noConversion"/>
  </si>
  <si>
    <t>합의처결재대기중</t>
    <phoneticPr fontId="2" type="noConversion"/>
  </si>
  <si>
    <t>2W</t>
    <phoneticPr fontId="2" type="noConversion"/>
  </si>
  <si>
    <t>2.03(산업)</t>
    <phoneticPr fontId="2" type="noConversion"/>
  </si>
  <si>
    <t>2.18(SC)</t>
    <phoneticPr fontId="2" type="noConversion"/>
  </si>
  <si>
    <t>1W</t>
    <phoneticPr fontId="2" type="noConversion"/>
  </si>
  <si>
    <t>2W</t>
    <phoneticPr fontId="2" type="noConversion"/>
  </si>
  <si>
    <t>2주 정기예금신규건으로 별도 운용매칭 없이 일시적 자금부족 해소자원으로 활용 (1주 콜머니 금리 2.50%이상)</t>
    <phoneticPr fontId="2" type="noConversion"/>
  </si>
  <si>
    <t>1.85(신한)</t>
    <phoneticPr fontId="2" type="noConversion"/>
  </si>
  <si>
    <t>연기</t>
    <phoneticPr fontId="2" type="noConversion"/>
  </si>
  <si>
    <t>X</t>
    <phoneticPr fontId="2" type="noConversion"/>
  </si>
  <si>
    <t>1.83(신한)</t>
    <phoneticPr fontId="2" type="noConversion"/>
  </si>
  <si>
    <t>2.17(SC)</t>
    <phoneticPr fontId="2" type="noConversion"/>
  </si>
  <si>
    <t>전승리</t>
    <phoneticPr fontId="2" type="noConversion"/>
  </si>
  <si>
    <t>2.28(산업)</t>
    <phoneticPr fontId="2" type="noConversion"/>
  </si>
  <si>
    <t>매칭 (UOB SL, 10M, 5-21~6-21 , 2.53%)</t>
    <phoneticPr fontId="2" type="noConversion"/>
  </si>
  <si>
    <t>2.08(산업)</t>
    <phoneticPr fontId="2" type="noConversion"/>
  </si>
  <si>
    <t>2W</t>
    <phoneticPr fontId="2" type="noConversion"/>
  </si>
  <si>
    <t>2.18(SC)</t>
    <phoneticPr fontId="2" type="noConversion"/>
  </si>
  <si>
    <t>1W</t>
    <phoneticPr fontId="2" type="noConversion"/>
  </si>
  <si>
    <t>1주 정기예금신규건으로 별도 운용매칭 없이 일시적 자금부족 해소자원으로 활용 (1주 콜머니 금리 2.45%이상)</t>
    <phoneticPr fontId="2" type="noConversion"/>
  </si>
  <si>
    <t>2주 정기예금신규건으로 별도 운용매칭 없이 일시적 자금부족 해소자원으로 활용 (2주 콜머니 금리 2.48%이상)</t>
    <phoneticPr fontId="2" type="noConversion"/>
  </si>
  <si>
    <t>신규</t>
    <phoneticPr fontId="2" type="noConversion"/>
  </si>
  <si>
    <t>구미영업부</t>
    <phoneticPr fontId="2" type="noConversion"/>
  </si>
  <si>
    <t>박상국</t>
    <phoneticPr fontId="2" type="noConversion"/>
  </si>
  <si>
    <t>김소미</t>
    <phoneticPr fontId="2" type="noConversion"/>
  </si>
  <si>
    <t>USD</t>
    <phoneticPr fontId="2" type="noConversion"/>
  </si>
  <si>
    <t>운전자금</t>
    <phoneticPr fontId="2" type="noConversion"/>
  </si>
  <si>
    <t>X</t>
    <phoneticPr fontId="2" type="noConversion"/>
  </si>
  <si>
    <t>2.36(산업)</t>
    <phoneticPr fontId="2" type="noConversion"/>
  </si>
  <si>
    <t>소액 매칭 없음( 3개월 운용 최대금리 2.65%수준 반영)</t>
    <phoneticPr fontId="2" type="noConversion"/>
  </si>
  <si>
    <t>성서공단영업부</t>
    <phoneticPr fontId="2" type="noConversion"/>
  </si>
  <si>
    <t>계장 이현진</t>
    <phoneticPr fontId="2" type="noConversion"/>
  </si>
  <si>
    <t>12M</t>
    <phoneticPr fontId="2" type="noConversion"/>
  </si>
  <si>
    <t>정기예금</t>
    <phoneticPr fontId="2" type="noConversion"/>
  </si>
  <si>
    <t>2.38(산업)</t>
    <phoneticPr fontId="2" type="noConversion"/>
  </si>
  <si>
    <t>거산산업㈜</t>
    <phoneticPr fontId="2" type="noConversion"/>
  </si>
  <si>
    <t>소액 매칭 없음( 12개월 운용 최대금리 2.80%수준 반영)</t>
    <phoneticPr fontId="2" type="noConversion"/>
  </si>
  <si>
    <t>1W</t>
    <phoneticPr fontId="2" type="noConversion"/>
  </si>
  <si>
    <t>2.18(SC)</t>
    <phoneticPr fontId="2" type="noConversion"/>
  </si>
  <si>
    <t>1W</t>
    <phoneticPr fontId="2" type="noConversion"/>
  </si>
  <si>
    <t>매칭 (KDB동경, 30M, 6.5~6.12 , 2.49%)</t>
    <phoneticPr fontId="2" type="noConversion"/>
  </si>
  <si>
    <t>대리 박경희</t>
    <phoneticPr fontId="2" type="noConversion"/>
  </si>
  <si>
    <t>신규</t>
    <phoneticPr fontId="2" type="noConversion"/>
  </si>
  <si>
    <t>신암동지점</t>
    <phoneticPr fontId="2" type="noConversion"/>
  </si>
  <si>
    <t>윤종배</t>
    <phoneticPr fontId="2" type="noConversion"/>
  </si>
  <si>
    <t>홍영일</t>
    <phoneticPr fontId="2" type="noConversion"/>
  </si>
  <si>
    <t>JPY</t>
    <phoneticPr fontId="2" type="noConversion"/>
  </si>
  <si>
    <t>운전자금</t>
    <phoneticPr fontId="2" type="noConversion"/>
  </si>
  <si>
    <t>X</t>
    <phoneticPr fontId="2" type="noConversion"/>
  </si>
  <si>
    <t>㈜신라글로비스</t>
    <phoneticPr fontId="2" type="noConversion"/>
  </si>
  <si>
    <t>2.30(SC)</t>
    <phoneticPr fontId="2" type="noConversion"/>
  </si>
  <si>
    <t>6M</t>
    <phoneticPr fontId="2" type="noConversion"/>
  </si>
  <si>
    <t>소액 매칭 없음( 6개월 운용 최대금리 2.70%수준 반영)</t>
    <phoneticPr fontId="2" type="noConversion"/>
  </si>
  <si>
    <t>2.16(SC)</t>
    <phoneticPr fontId="2" type="noConversion"/>
  </si>
  <si>
    <t>1주 정기예금 연장건으로 별도 운용매칭 없이 일시적 자금부족 해소자원으로 활용 (1주 콜머니 금리 2.46%이상)</t>
    <phoneticPr fontId="2" type="noConversion"/>
  </si>
  <si>
    <t>2.03(산업)</t>
    <phoneticPr fontId="2" type="noConversion"/>
  </si>
  <si>
    <t>2주 정기예금 연장건으로 별도 운용매칭 없이 일시적 자금부족 해소자원으로 활용 (2주 콜머니 금리 2.46%이상)</t>
    <phoneticPr fontId="2" type="noConversion"/>
  </si>
  <si>
    <t>1.84(신한)</t>
    <phoneticPr fontId="2" type="noConversion"/>
  </si>
  <si>
    <t>1W</t>
    <phoneticPr fontId="2" type="noConversion"/>
  </si>
  <si>
    <t>성서공단영업부</t>
    <phoneticPr fontId="2" type="noConversion"/>
  </si>
  <si>
    <t>대리 황윤정</t>
    <phoneticPr fontId="2" type="noConversion"/>
  </si>
  <si>
    <t>㈜보림엘텍</t>
    <phoneticPr fontId="2" type="noConversion"/>
  </si>
  <si>
    <t>2.21(산업)</t>
    <phoneticPr fontId="2" type="noConversion"/>
  </si>
  <si>
    <t>1m</t>
    <phoneticPr fontId="2" type="noConversion"/>
  </si>
  <si>
    <t>소액 매칭 없음( 1개월 운용 최소금리 2.50%수준 )</t>
    <phoneticPr fontId="2" type="noConversion"/>
  </si>
  <si>
    <t>소액 매칭 없음( 3개월 운용 최소금리 2.55%수준 )</t>
    <phoneticPr fontId="2" type="noConversion"/>
  </si>
  <si>
    <t>3m</t>
    <phoneticPr fontId="2" type="noConversion"/>
  </si>
  <si>
    <t>대리 전혜연</t>
    <phoneticPr fontId="2" type="noConversion"/>
  </si>
  <si>
    <t>2.16(SC)</t>
    <phoneticPr fontId="2" type="noConversion"/>
  </si>
  <si>
    <t>1주 정기예금 신규건으로 별도 운용매칭 없이 일시적 자금부족 해소자원으로 활용 (1주 콜머니 금리 2.44%이상)</t>
    <phoneticPr fontId="2" type="noConversion"/>
  </si>
  <si>
    <t>류길태</t>
    <phoneticPr fontId="2" type="noConversion"/>
  </si>
  <si>
    <t>2W</t>
    <phoneticPr fontId="2" type="noConversion"/>
  </si>
  <si>
    <t>정기예금</t>
    <phoneticPr fontId="2" type="noConversion"/>
  </si>
  <si>
    <t>2.01(산업)</t>
    <phoneticPr fontId="2" type="noConversion"/>
  </si>
  <si>
    <t>1W</t>
    <phoneticPr fontId="2" type="noConversion"/>
  </si>
  <si>
    <t>2W</t>
    <phoneticPr fontId="2" type="noConversion"/>
  </si>
  <si>
    <t>소액 매칭 없음( 2주 운용 최소금리 2.46%수준 )</t>
    <phoneticPr fontId="2" type="noConversion"/>
  </si>
  <si>
    <t>매칭 (ABOC서울, 20M, 6.24~7.1 , 2.71%)</t>
    <phoneticPr fontId="2" type="noConversion"/>
  </si>
  <si>
    <t>신규</t>
    <phoneticPr fontId="2" type="noConversion"/>
  </si>
  <si>
    <t>서울영업부</t>
    <phoneticPr fontId="2" type="noConversion"/>
  </si>
  <si>
    <t>정상국</t>
    <phoneticPr fontId="2" type="noConversion"/>
  </si>
  <si>
    <t>USD</t>
    <phoneticPr fontId="2" type="noConversion"/>
  </si>
  <si>
    <t>시설재자금</t>
    <phoneticPr fontId="2" type="noConversion"/>
  </si>
  <si>
    <t>X</t>
    <phoneticPr fontId="2" type="noConversion"/>
  </si>
  <si>
    <t>HYOSUNG VINA CHEMICALS</t>
    <phoneticPr fontId="2" type="noConversion"/>
  </si>
  <si>
    <t>강촌지점</t>
    <phoneticPr fontId="2" type="noConversion"/>
  </si>
  <si>
    <t>대리 이세희</t>
    <phoneticPr fontId="2" type="noConversion"/>
  </si>
  <si>
    <t>㈜동화인더스트리</t>
    <phoneticPr fontId="2" type="noConversion"/>
  </si>
  <si>
    <t>대리 전혜연</t>
    <phoneticPr fontId="2" type="noConversion"/>
  </si>
  <si>
    <t>2.13(SC)</t>
    <phoneticPr fontId="2" type="noConversion"/>
  </si>
  <si>
    <t>대리 하경숙</t>
    <phoneticPr fontId="2" type="noConversion"/>
  </si>
  <si>
    <t>2.21(산업)</t>
    <phoneticPr fontId="2" type="noConversion"/>
  </si>
  <si>
    <t>1M</t>
    <phoneticPr fontId="2" type="noConversion"/>
  </si>
  <si>
    <t>소액 매칭 없음 (EUR/ USD SWAP 으로 활용)</t>
    <phoneticPr fontId="2" type="noConversion"/>
  </si>
  <si>
    <t>2.197(SC)</t>
    <phoneticPr fontId="2" type="noConversion"/>
  </si>
  <si>
    <t>매칭 (레조나 동경, 20M, 7.5~8.5 , 2.50%)</t>
    <phoneticPr fontId="2" type="noConversion"/>
  </si>
  <si>
    <t>2.16(산업)</t>
    <phoneticPr fontId="2" type="noConversion"/>
  </si>
  <si>
    <t>1M</t>
    <phoneticPr fontId="2" type="noConversion"/>
  </si>
  <si>
    <t>매칭 (UOB SL, 20M, 7.9~8.9 , 2.50%) 포함</t>
    <phoneticPr fontId="2" type="noConversion"/>
  </si>
  <si>
    <t>대리 한경미</t>
    <phoneticPr fontId="2" type="noConversion"/>
  </si>
  <si>
    <t>2.11(산업)</t>
    <phoneticPr fontId="2" type="noConversion"/>
  </si>
  <si>
    <t>기금리수준으로 승인함, 소액매칭없음</t>
    <phoneticPr fontId="2" type="noConversion"/>
  </si>
  <si>
    <t>황수덕</t>
    <phoneticPr fontId="11" type="noConversion"/>
  </si>
  <si>
    <t>월배영업부</t>
    <phoneticPr fontId="11" type="noConversion"/>
  </si>
  <si>
    <t>김영덕</t>
    <phoneticPr fontId="2" type="noConversion"/>
  </si>
  <si>
    <t>강촌지점</t>
    <phoneticPr fontId="2" type="noConversion"/>
  </si>
  <si>
    <t>과장 황정이</t>
    <phoneticPr fontId="2" type="noConversion"/>
  </si>
  <si>
    <t>2.13(산업)</t>
    <phoneticPr fontId="2" type="noConversion"/>
  </si>
  <si>
    <t>서울영업부</t>
    <phoneticPr fontId="2" type="noConversion"/>
  </si>
  <si>
    <t>정기예금</t>
    <phoneticPr fontId="2" type="noConversion"/>
  </si>
  <si>
    <t>2.06(SC)</t>
    <phoneticPr fontId="2" type="noConversion"/>
  </si>
  <si>
    <t>1W</t>
    <phoneticPr fontId="2" type="noConversion"/>
  </si>
  <si>
    <t>대리 전혜연</t>
    <phoneticPr fontId="2" type="noConversion"/>
  </si>
  <si>
    <t>(주)현대미포조선</t>
    <phoneticPr fontId="2" type="noConversion"/>
  </si>
  <si>
    <t>매칭 ( ICBC서울, 10M, 7.30~8.6, 2.43%)</t>
    <phoneticPr fontId="2" type="noConversion"/>
  </si>
  <si>
    <t>경산공단영업부</t>
    <phoneticPr fontId="2" type="noConversion"/>
  </si>
  <si>
    <t>계장 정재경</t>
    <phoneticPr fontId="2" type="noConversion"/>
  </si>
  <si>
    <t>윤만수</t>
    <phoneticPr fontId="2" type="noConversion"/>
  </si>
  <si>
    <t>정기예금</t>
    <phoneticPr fontId="2" type="noConversion"/>
  </si>
  <si>
    <t>2.13(산업)</t>
    <phoneticPr fontId="2" type="noConversion"/>
  </si>
  <si>
    <t>3m</t>
    <phoneticPr fontId="2" type="noConversion"/>
  </si>
  <si>
    <t>소액 매칭 없음 (EUR/ USD SWAP 으로 활용)( 3개월 운용금리 2.45%수준 )</t>
    <phoneticPr fontId="2" type="noConversion"/>
  </si>
  <si>
    <t>서울영업부</t>
    <phoneticPr fontId="2" type="noConversion"/>
  </si>
  <si>
    <t>대리 전혜연</t>
    <phoneticPr fontId="2" type="noConversion"/>
  </si>
  <si>
    <t>(주)이랜드월드</t>
    <phoneticPr fontId="2" type="noConversion"/>
  </si>
  <si>
    <t>MMDA</t>
    <phoneticPr fontId="2" type="noConversion"/>
  </si>
  <si>
    <t>1.84(신한)</t>
    <phoneticPr fontId="2" type="noConversion"/>
  </si>
  <si>
    <t>1W</t>
    <phoneticPr fontId="2" type="noConversion"/>
  </si>
  <si>
    <t>기금리수준 대비 기본고시금리 하락 반영 1.40% 적용</t>
    <phoneticPr fontId="2" type="noConversion"/>
  </si>
  <si>
    <t>1.97(SC)</t>
    <phoneticPr fontId="2" type="noConversion"/>
  </si>
  <si>
    <t>매칭 (레조나 동경 , 10M, 8.7 ~ 8.13, 2.30%)</t>
    <phoneticPr fontId="2" type="noConversion"/>
  </si>
  <si>
    <t>1.51(신한)</t>
    <phoneticPr fontId="2" type="noConversion"/>
  </si>
  <si>
    <t>(주)현대미포조선</t>
  </si>
  <si>
    <t>2.09(산업)</t>
    <phoneticPr fontId="2" type="noConversion"/>
  </si>
  <si>
    <t>1M</t>
    <phoneticPr fontId="2" type="noConversion"/>
  </si>
  <si>
    <t>1. 신청세부내용 확인. (고시금리, 가산금리, 최종금리, 상품, 기간 등)</t>
    <phoneticPr fontId="2" type="noConversion"/>
  </si>
  <si>
    <t>2. 결재자 배정에 1차 결재자 체크, 부장님 체크 -&gt; 후결 체크</t>
    <phoneticPr fontId="2" type="noConversion"/>
  </si>
  <si>
    <t>3. 심사의견에 승인조건 및 심사의견 작성 후 심사의견 저장</t>
    <phoneticPr fontId="2" type="noConversion"/>
  </si>
  <si>
    <t>레조나 동경 (10m, 8/14 ~ 9/18 2.30%) 13일 기준 재매칭 확정</t>
    <phoneticPr fontId="2" type="noConversion"/>
  </si>
  <si>
    <t>대리 하경숙</t>
    <phoneticPr fontId="2" type="noConversion"/>
  </si>
  <si>
    <t>2.09(산업)</t>
    <phoneticPr fontId="2" type="noConversion"/>
  </si>
  <si>
    <t>1M</t>
    <phoneticPr fontId="2" type="noConversion"/>
  </si>
  <si>
    <t>Y</t>
    <phoneticPr fontId="2" type="noConversion"/>
  </si>
  <si>
    <t>소액 매칭 없음( 1개월 운용 시장최고금리 resona bank 2.30기준으로 승인) 타행 3m, 2.16에 제시했으나 당행에 예치했다고 함 (국민)</t>
    <phoneticPr fontId="2" type="noConversion"/>
  </si>
  <si>
    <t>서울영업부</t>
    <phoneticPr fontId="2" type="noConversion"/>
  </si>
  <si>
    <t>계장 김예슬</t>
    <phoneticPr fontId="2" type="noConversion"/>
  </si>
  <si>
    <t>팬오션㈜</t>
    <phoneticPr fontId="2" type="noConversion"/>
  </si>
  <si>
    <t xml:space="preserve">소액 매칭 없음( 1개월 운용 시장최고금리 resona bank 2.30기준으로 승인) </t>
    <phoneticPr fontId="2" type="noConversion"/>
  </si>
  <si>
    <t>반려하는 경우 결재 &lt;불승인&gt; 클릭하면 됨!</t>
    <phoneticPr fontId="2" type="noConversion"/>
  </si>
  <si>
    <t>신규</t>
    <phoneticPr fontId="2" type="noConversion"/>
  </si>
  <si>
    <t>검단공단지점</t>
    <phoneticPr fontId="2" type="noConversion"/>
  </si>
  <si>
    <t>박윤희</t>
    <phoneticPr fontId="2" type="noConversion"/>
  </si>
  <si>
    <t>구영회</t>
    <phoneticPr fontId="2" type="noConversion"/>
  </si>
  <si>
    <t>USD</t>
    <phoneticPr fontId="2" type="noConversion"/>
  </si>
  <si>
    <t>운전자금</t>
    <phoneticPr fontId="2" type="noConversion"/>
  </si>
  <si>
    <t>X</t>
    <phoneticPr fontId="2" type="noConversion"/>
  </si>
  <si>
    <t>2.09(산업)</t>
    <phoneticPr fontId="2" type="noConversion"/>
  </si>
  <si>
    <t>3m</t>
    <phoneticPr fontId="2" type="noConversion"/>
  </si>
  <si>
    <t>소액 매칭 없음 (EUR/ USD SWAP 으로 활용)( 1개월 이자부운용 최소금리 2.25%수준 )</t>
    <phoneticPr fontId="2" type="noConversion"/>
  </si>
  <si>
    <t>소액 매칭 없음 (EUR/ USD SWAP 으로 활용)( 3개월 이자부운용 최소금리 2.21%수준 )</t>
    <phoneticPr fontId="2" type="noConversion"/>
  </si>
  <si>
    <t>신규</t>
    <phoneticPr fontId="2" type="noConversion"/>
  </si>
  <si>
    <t>만촌역지점</t>
    <phoneticPr fontId="2" type="noConversion"/>
  </si>
  <si>
    <t>박지훈</t>
    <phoneticPr fontId="2" type="noConversion"/>
  </si>
  <si>
    <t>신덕순</t>
    <phoneticPr fontId="2" type="noConversion"/>
  </si>
  <si>
    <t>JPY</t>
    <phoneticPr fontId="2" type="noConversion"/>
  </si>
  <si>
    <t>운전자금</t>
    <phoneticPr fontId="2" type="noConversion"/>
  </si>
  <si>
    <t>X</t>
    <phoneticPr fontId="2" type="noConversion"/>
  </si>
  <si>
    <t>2.09(산업)</t>
    <phoneticPr fontId="2" type="noConversion"/>
  </si>
  <si>
    <t>소액 매칭 없음( 3개월 운용 최대금리 2.20%수준 반영)</t>
    <phoneticPr fontId="2" type="noConversion"/>
  </si>
  <si>
    <t>기금리수준 대비 기본고시금리 하락 반영 1.35% 적용</t>
    <phoneticPr fontId="2" type="noConversion"/>
  </si>
  <si>
    <t>1.99(산업)</t>
    <phoneticPr fontId="2" type="noConversion"/>
  </si>
  <si>
    <t>매칭 (시즈오카 동경, 20M, 9.4 ~ 10.4, 2.35%)</t>
    <phoneticPr fontId="2" type="noConversion"/>
  </si>
  <si>
    <t>서울영업부</t>
    <phoneticPr fontId="2" type="noConversion"/>
  </si>
  <si>
    <t>대리 전혜연</t>
    <phoneticPr fontId="2" type="noConversion"/>
  </si>
  <si>
    <t>대림산업㈜</t>
    <phoneticPr fontId="2" type="noConversion"/>
  </si>
  <si>
    <t>1.94(산업)</t>
    <phoneticPr fontId="2" type="noConversion"/>
  </si>
  <si>
    <t>매칭 (LBBW SL, 10M, 9.9 ~ 10.10, 2.25%)</t>
    <phoneticPr fontId="2" type="noConversion"/>
  </si>
  <si>
    <t>1.93(산업)</t>
    <phoneticPr fontId="2" type="noConversion"/>
  </si>
  <si>
    <t>1m</t>
    <phoneticPr fontId="2" type="noConversion"/>
  </si>
  <si>
    <t>매칭 (LBBW SL, 10M, 9.10 ~ 10.10, 2.28%)</t>
    <phoneticPr fontId="2" type="noConversion"/>
  </si>
  <si>
    <t>차장 홍혜정</t>
    <phoneticPr fontId="2" type="noConversion"/>
  </si>
  <si>
    <t>1.91(산업)</t>
    <phoneticPr fontId="2" type="noConversion"/>
  </si>
  <si>
    <t>매칭 (LBBW SL, 10M, 9.17 ~ 10.17, 2.25%)</t>
    <phoneticPr fontId="2" type="noConversion"/>
  </si>
  <si>
    <t>매칭 (LBBW SL, 10M, 9.18 ~ 10.18, 2.25%)</t>
    <phoneticPr fontId="2" type="noConversion"/>
  </si>
  <si>
    <t>차장 정상국</t>
    <phoneticPr fontId="2" type="noConversion"/>
  </si>
  <si>
    <t>1m</t>
    <phoneticPr fontId="2" type="noConversion"/>
  </si>
  <si>
    <t>차장 한지숙</t>
    <phoneticPr fontId="2" type="noConversion"/>
  </si>
  <si>
    <t>1.92(산업)</t>
    <phoneticPr fontId="2" type="noConversion"/>
  </si>
  <si>
    <t>1M</t>
    <phoneticPr fontId="2" type="noConversion"/>
  </si>
  <si>
    <t>1.838(sc)</t>
    <phoneticPr fontId="2" type="noConversion"/>
  </si>
  <si>
    <t>1M</t>
    <phoneticPr fontId="2" type="noConversion"/>
  </si>
  <si>
    <t>매칭 (UOB SL 10M 9.19~10.18, 2.28%)</t>
    <phoneticPr fontId="2" type="noConversion"/>
  </si>
  <si>
    <t>전승리</t>
    <phoneticPr fontId="2" type="noConversion"/>
  </si>
  <si>
    <t>신규</t>
    <phoneticPr fontId="2" type="noConversion"/>
  </si>
  <si>
    <t>서울영업부</t>
    <phoneticPr fontId="2" type="noConversion"/>
  </si>
  <si>
    <t>㈜기도스포츠</t>
    <phoneticPr fontId="2" type="noConversion"/>
  </si>
  <si>
    <t>USD</t>
    <phoneticPr fontId="2" type="noConversion"/>
  </si>
  <si>
    <t>운전자금</t>
    <phoneticPr fontId="2" type="noConversion"/>
  </si>
  <si>
    <t>X</t>
    <phoneticPr fontId="2" type="noConversion"/>
  </si>
  <si>
    <t>서울영업부</t>
    <phoneticPr fontId="2" type="noConversion"/>
  </si>
  <si>
    <t>2(산업)</t>
    <phoneticPr fontId="2" type="noConversion"/>
  </si>
  <si>
    <t>3M</t>
    <phoneticPr fontId="2" type="noConversion"/>
  </si>
  <si>
    <t>소액 매칭 없음 (3개월 운용 최대금리 2.09% 수준 반영)</t>
    <phoneticPr fontId="2" type="noConversion"/>
  </si>
  <si>
    <t>상인역지점</t>
    <phoneticPr fontId="2" type="noConversion"/>
  </si>
  <si>
    <t>차장 이유진</t>
    <phoneticPr fontId="2" type="noConversion"/>
  </si>
  <si>
    <t>1.93(산업)</t>
    <phoneticPr fontId="2" type="noConversion"/>
  </si>
  <si>
    <t>1M</t>
    <phoneticPr fontId="2" type="noConversion"/>
  </si>
  <si>
    <t>상담만</t>
    <phoneticPr fontId="2" type="noConversion"/>
  </si>
  <si>
    <t>-</t>
    <phoneticPr fontId="2" type="noConversion"/>
  </si>
  <si>
    <t>N</t>
    <phoneticPr fontId="2" type="noConversion"/>
  </si>
  <si>
    <t>MMDA는 대략 물어보셔서 1.15~1.20 정도 예상된다고만 말씀드림.</t>
    <phoneticPr fontId="2" type="noConversion"/>
  </si>
  <si>
    <t>신규</t>
    <phoneticPr fontId="2" type="noConversion"/>
  </si>
  <si>
    <t>만촌역지점</t>
    <phoneticPr fontId="2" type="noConversion"/>
  </si>
  <si>
    <t>황수덕</t>
    <phoneticPr fontId="2" type="noConversion"/>
  </si>
  <si>
    <t>박지훈</t>
    <phoneticPr fontId="2" type="noConversion"/>
  </si>
  <si>
    <t>신덕순</t>
    <phoneticPr fontId="2" type="noConversion"/>
  </si>
  <si>
    <t>JPY</t>
    <phoneticPr fontId="2" type="noConversion"/>
  </si>
  <si>
    <t>운전자금</t>
    <phoneticPr fontId="2" type="noConversion"/>
  </si>
  <si>
    <t>X</t>
    <phoneticPr fontId="2" type="noConversion"/>
  </si>
  <si>
    <t>1.30(수협)</t>
    <phoneticPr fontId="2" type="noConversion"/>
  </si>
  <si>
    <t>기금리수준 대비 기본고시금리 하락 반영 1.15% 적용</t>
    <phoneticPr fontId="2" type="noConversion"/>
  </si>
  <si>
    <t>1.85(산업)</t>
    <phoneticPr fontId="2" type="noConversion"/>
  </si>
  <si>
    <t>매칭 (LBBW SL, 20M, 10.07 ~ 11.07, 2.15%)</t>
    <phoneticPr fontId="2" type="noConversion"/>
  </si>
  <si>
    <t>1.84(산업)</t>
    <phoneticPr fontId="2" type="noConversion"/>
  </si>
  <si>
    <t>매칭 (미지호 서울, 10M, 10..08 ~ 11.08, 2.02%)</t>
    <phoneticPr fontId="2" type="noConversion"/>
  </si>
  <si>
    <t>1.80(산업)</t>
    <phoneticPr fontId="2" type="noConversion"/>
  </si>
  <si>
    <t>1.27(수협)</t>
    <phoneticPr fontId="2" type="noConversion"/>
  </si>
  <si>
    <t>기금리수준 대비 기본고시금리 하락 반영 1.15% 적용</t>
    <phoneticPr fontId="2" type="noConversion"/>
  </si>
  <si>
    <t>현대일렉트릭</t>
    <phoneticPr fontId="2" type="noConversion"/>
  </si>
  <si>
    <t>매칭 (기업 홍콩, 20M, 10.15~11.08, 2.08%)</t>
    <phoneticPr fontId="2" type="noConversion"/>
  </si>
  <si>
    <t>1.75(산업)</t>
    <phoneticPr fontId="2" type="noConversion"/>
  </si>
  <si>
    <t>1m</t>
    <phoneticPr fontId="2" type="noConversion"/>
  </si>
  <si>
    <t>매칭 (LBBW SL, 10M, 10.15~11.15, 2.04%)</t>
    <phoneticPr fontId="2" type="noConversion"/>
  </si>
  <si>
    <t>1.70(산업)</t>
    <phoneticPr fontId="2" type="noConversion"/>
  </si>
  <si>
    <t>소액 매칭 없음 (1개월 운용 최소금리 1.88% 수준 반영)</t>
    <phoneticPr fontId="2" type="noConversion"/>
  </si>
  <si>
    <t>차장 정상국</t>
    <phoneticPr fontId="2" type="noConversion"/>
  </si>
  <si>
    <t>매칭 (UOB SL, 10M, 10.25~11.25, 1.95%)</t>
    <phoneticPr fontId="2" type="noConversion"/>
  </si>
  <si>
    <t>1.66(산업)</t>
    <phoneticPr fontId="2" type="noConversion"/>
  </si>
  <si>
    <t>1M</t>
    <phoneticPr fontId="2" type="noConversion"/>
  </si>
  <si>
    <t>1.15(수협)</t>
    <phoneticPr fontId="2" type="noConversion"/>
  </si>
  <si>
    <t>기금리수준 대비 기본고시금리 하락 반영 1.00% 적용</t>
    <phoneticPr fontId="2" type="noConversion"/>
  </si>
  <si>
    <t>부지점장 박진호</t>
    <phoneticPr fontId="2" type="noConversion"/>
  </si>
  <si>
    <t>1.63(산업)</t>
    <phoneticPr fontId="2" type="noConversion"/>
  </si>
  <si>
    <t>대리 전혜연</t>
    <phoneticPr fontId="2" type="noConversion"/>
  </si>
  <si>
    <t>1.09(수협)</t>
    <phoneticPr fontId="2" type="noConversion"/>
  </si>
  <si>
    <t>1m</t>
    <phoneticPr fontId="2" type="noConversion"/>
  </si>
  <si>
    <t>1(1.50) 2(1.60) 3(1.70) 6(1.75),12(1.75)</t>
    <phoneticPr fontId="2" type="noConversion"/>
  </si>
  <si>
    <t>N</t>
    <phoneticPr fontId="2" type="noConversion"/>
  </si>
  <si>
    <t>자금 사용 예정으로 해지</t>
    <phoneticPr fontId="2" type="noConversion"/>
  </si>
  <si>
    <t>Y</t>
    <phoneticPr fontId="2" type="noConversion"/>
  </si>
  <si>
    <t>대리 박경희</t>
    <phoneticPr fontId="2" type="noConversion"/>
  </si>
  <si>
    <t>1개월 MM운용 금리 수준 1.80% 정도 감안시 9BP 역마진으로 보이나 실제 종수시스템에서 12BP 수익으로 계산되며, 당행 수익기여도 감안시 매우 우수한 거래처로 판단되어 승인처리. 
(SB19-강남영업보-5731, 2019.11.04: 12개월 기여손익 109백만 기여비율 0.73%, 2019년 3개월 총수신평잔 미화 13백만불, 원화 55백만원, DGB캐피탈 시너지 (7월1일 상용차할부금융) 
740백만원 (당행기업카드 결제분), CMS수수료 2019년 10월까지 494백만원 (2018년 390백만원) - 종수 미반영중) 등</t>
    <phoneticPr fontId="2" type="noConversion"/>
  </si>
  <si>
    <t>신라 글로비스</t>
    <phoneticPr fontId="2" type="noConversion"/>
  </si>
  <si>
    <t>1.71(수협)</t>
    <phoneticPr fontId="2" type="noConversion"/>
  </si>
  <si>
    <t>12m</t>
    <phoneticPr fontId="2" type="noConversion"/>
  </si>
  <si>
    <t>소액 매칭없음(1년 최대운용금리 2.35% 수준 감안) - 소액 매칭불가시 기본고시금리의 120%수준으로 산정</t>
    <phoneticPr fontId="2" type="noConversion"/>
  </si>
  <si>
    <t>1.08(수협)</t>
    <phoneticPr fontId="2" type="noConversion"/>
  </si>
  <si>
    <t>기금리수준 대비 기본고시금리 하락 반영 0.90% 적용</t>
    <phoneticPr fontId="2" type="noConversion"/>
  </si>
  <si>
    <t>달성공단영업부</t>
    <phoneticPr fontId="2" type="noConversion"/>
  </si>
  <si>
    <t>과장 정진욱</t>
    <phoneticPr fontId="2" type="noConversion"/>
  </si>
  <si>
    <t>동아홀딩스</t>
    <phoneticPr fontId="2" type="noConversion"/>
  </si>
  <si>
    <t>정기예금</t>
    <phoneticPr fontId="2" type="noConversion"/>
  </si>
  <si>
    <t>1.88(산업)</t>
    <phoneticPr fontId="2" type="noConversion"/>
  </si>
  <si>
    <t>1.97(산업)</t>
    <phoneticPr fontId="2" type="noConversion"/>
  </si>
  <si>
    <t>소액 매칭없음(3개월 최대운용금리 2.10% 수준 감안)</t>
    <phoneticPr fontId="2" type="noConversion"/>
  </si>
  <si>
    <t>소액 매칭없음(1년 최대운용금리 2.00% 수준 감안) - 소액 매칭불가시 기본고시금리의 120%수준으로 산정</t>
    <phoneticPr fontId="2" type="noConversion"/>
  </si>
  <si>
    <t>연기</t>
    <phoneticPr fontId="2" type="noConversion"/>
  </si>
  <si>
    <t>사상공단영업부</t>
    <phoneticPr fontId="2" type="noConversion"/>
  </si>
  <si>
    <t>정대교</t>
    <phoneticPr fontId="2" type="noConversion"/>
  </si>
  <si>
    <t>김흥식</t>
    <phoneticPr fontId="2" type="noConversion"/>
  </si>
  <si>
    <t>JPY</t>
    <phoneticPr fontId="2" type="noConversion"/>
  </si>
  <si>
    <t>시설재자금</t>
    <phoneticPr fontId="2" type="noConversion"/>
  </si>
  <si>
    <t>X</t>
    <phoneticPr fontId="2" type="noConversion"/>
  </si>
  <si>
    <t>1.51(SC)</t>
    <phoneticPr fontId="2" type="noConversion"/>
  </si>
  <si>
    <t>소액 매칭 없음 (1개월 운용 최소금리 1.70% 수준 반영)</t>
    <phoneticPr fontId="2" type="noConversion"/>
  </si>
  <si>
    <t>1M</t>
    <phoneticPr fontId="2" type="noConversion"/>
  </si>
  <si>
    <t>1.50(SC)</t>
    <phoneticPr fontId="2" type="noConversion"/>
  </si>
  <si>
    <t>시즈오카 동경지점 매칭 (2019.11.27~2020.01.15) 20m ( MMDA 1.70%에 사용하고 있으므로 1달짜리 1.70% 미만인 경우 연장 불가하여 51일물로 극적 타결!)</t>
    <phoneticPr fontId="2" type="noConversion"/>
  </si>
  <si>
    <t>포항공단지점</t>
    <phoneticPr fontId="2" type="noConversion"/>
  </si>
  <si>
    <t>과장 류상호</t>
    <phoneticPr fontId="2" type="noConversion"/>
  </si>
  <si>
    <t>동양에코</t>
    <phoneticPr fontId="2" type="noConversion"/>
  </si>
  <si>
    <t>1~10</t>
    <phoneticPr fontId="2" type="noConversion"/>
  </si>
  <si>
    <t>1.89(산업)</t>
    <phoneticPr fontId="2" type="noConversion"/>
  </si>
  <si>
    <t>3m</t>
    <phoneticPr fontId="2" type="noConversion"/>
  </si>
  <si>
    <t>1.75~1.80%</t>
    <phoneticPr fontId="2" type="noConversion"/>
  </si>
  <si>
    <t>5백만 이하 1.75% , 5~10백만 1.80% (당일 금리 재확인 요청드림, +/- 5~10bp정도 감안 요청 단, 1~3백만불 정도의 소액의 경우 1.75 가능할 것으로 보임)</t>
    <phoneticPr fontId="2" type="noConversion"/>
  </si>
  <si>
    <t>1.49(SC)</t>
    <phoneticPr fontId="2" type="noConversion"/>
  </si>
  <si>
    <t>1M</t>
    <phoneticPr fontId="2" type="noConversion"/>
  </si>
  <si>
    <t>소액 매칭없음(1개월 최대운용금리 1.72% 수준 감안)</t>
    <phoneticPr fontId="2" type="noConversion"/>
  </si>
  <si>
    <t>포항공단지점</t>
    <phoneticPr fontId="2" type="noConversion"/>
  </si>
  <si>
    <t>대리 김대엽</t>
    <phoneticPr fontId="2" type="noConversion"/>
  </si>
  <si>
    <t>동양에코㈜</t>
    <phoneticPr fontId="2" type="noConversion"/>
  </si>
  <si>
    <t>정기예금</t>
    <phoneticPr fontId="2" type="noConversion"/>
  </si>
  <si>
    <t>1.82(산업)</t>
    <phoneticPr fontId="2" type="noConversion"/>
  </si>
  <si>
    <t>3M</t>
    <phoneticPr fontId="2" type="noConversion"/>
  </si>
  <si>
    <t>소액 매칭없음(3개월 최소운용금리 2.00% 수준 감안)- 소액 매칭불가시 기본고시금리의 120%수준 이내로 산정</t>
    <phoneticPr fontId="2" type="noConversion"/>
  </si>
  <si>
    <t>1.48(산업)</t>
    <phoneticPr fontId="2" type="noConversion"/>
  </si>
  <si>
    <t>매칭 (레조나 동경, 20M, 12.06 ~ 01.06, 2.39%), 영업점 노마진금리 1.73제시함. 기본고시금리 기취급당시 대비 8bp하락, 하락폭만큼 영업점 마진 감소, 기존 1.69대비 영업점 마진 확보 협의로 1.63확정.</t>
    <phoneticPr fontId="2" type="noConversion"/>
  </si>
  <si>
    <t>대리 전혜연</t>
  </si>
  <si>
    <t>무림피앤피㈜</t>
  </si>
  <si>
    <t>1.06(수협)</t>
    <phoneticPr fontId="2" type="noConversion"/>
  </si>
  <si>
    <t>Y</t>
  </si>
  <si>
    <t>0.90% 적용</t>
    <phoneticPr fontId="2" type="noConversion"/>
  </si>
  <si>
    <t>1.579(SC)</t>
    <phoneticPr fontId="2" type="noConversion"/>
  </si>
  <si>
    <t>소액 매칭 없음 (1개월 운용 최소금리 1.72% 수준 반영)</t>
    <phoneticPr fontId="2" type="noConversion"/>
  </si>
  <si>
    <t>강촌지점</t>
  </si>
  <si>
    <t>㈜동화인더스트리</t>
  </si>
  <si>
    <t>과장 황정이</t>
    <phoneticPr fontId="2" type="noConversion"/>
  </si>
  <si>
    <t>1.60(SC)</t>
    <phoneticPr fontId="2" type="noConversion"/>
  </si>
  <si>
    <t>1M</t>
    <phoneticPr fontId="2" type="noConversion"/>
  </si>
  <si>
    <t>소액 매칭 없음 (1개월 운용 최소금리 1.80% 수준 반영)</t>
    <phoneticPr fontId="2" type="noConversion"/>
  </si>
  <si>
    <t>소액 매칭 없음 (1개월 운용 최소금리 1.80% 수준 반영)</t>
    <phoneticPr fontId="2" type="noConversion"/>
  </si>
  <si>
    <t>1M</t>
    <phoneticPr fontId="2" type="noConversion"/>
  </si>
  <si>
    <t>1.523(SC)</t>
    <phoneticPr fontId="2" type="noConversion"/>
  </si>
  <si>
    <t>EUR/USD 1M 운용 매칭, 운용금리 1.80범위내  1.70 제시, 향후 영업점 마진 약 10bp(예보료 차감후) 수준으로 제시할 것.</t>
    <phoneticPr fontId="2" type="noConversion"/>
  </si>
  <si>
    <t>안세진</t>
    <phoneticPr fontId="2" type="noConversion"/>
  </si>
  <si>
    <t>안정현</t>
    <phoneticPr fontId="2" type="noConversion"/>
  </si>
  <si>
    <t>대리 김예슬</t>
    <phoneticPr fontId="2" type="noConversion"/>
  </si>
  <si>
    <t>1.35(SC)</t>
    <phoneticPr fontId="2" type="noConversion"/>
  </si>
  <si>
    <t>기 승인금리 수준으로 승인. 기본고시 금리 대비 20~25bp 수준!! 인포맥스 타행금리 1w 와 통지예금 평균 이하로!!</t>
    <phoneticPr fontId="2" type="noConversion"/>
  </si>
  <si>
    <t>1.70(산업)</t>
    <phoneticPr fontId="2" type="noConversion"/>
  </si>
  <si>
    <t>3M</t>
    <phoneticPr fontId="2" type="noConversion"/>
  </si>
  <si>
    <t>매칭 (ABOC SL, 10M, 1.16~4.16, 1.95%)</t>
    <phoneticPr fontId="2" type="noConversion"/>
  </si>
  <si>
    <t>1.45(SC)</t>
    <phoneticPr fontId="2" type="noConversion"/>
  </si>
  <si>
    <t>소액 매칭 없음 (1개월 운용 최소금리 1.64% 수준 반영)</t>
    <phoneticPr fontId="2" type="noConversion"/>
  </si>
  <si>
    <t>1.45(SC)</t>
    <phoneticPr fontId="2" type="noConversion"/>
  </si>
  <si>
    <t>소액 매칭 없음 (1개월 운용 최소금리 1.64% 수준 반영)</t>
    <phoneticPr fontId="2" type="noConversion"/>
  </si>
  <si>
    <t>정기예금</t>
    <phoneticPr fontId="2" type="noConversion"/>
  </si>
  <si>
    <t>1.46(SC)</t>
    <phoneticPr fontId="2" type="noConversion"/>
  </si>
  <si>
    <t>1M</t>
    <phoneticPr fontId="2" type="noConversion"/>
  </si>
  <si>
    <t>2월5일, 박진호부지점장 사전문의 - 영업점 마진 10 수준 1.60% 제시(EUR/USD 운용금리 1.74 범위내), 기존 20중 10백만불만 재예치.</t>
    <phoneticPr fontId="2" type="noConversion"/>
  </si>
  <si>
    <t>1.37(SC)</t>
    <phoneticPr fontId="2" type="noConversion"/>
  </si>
  <si>
    <t>1W</t>
    <phoneticPr fontId="2" type="noConversion"/>
  </si>
  <si>
    <t>1.51(산업)</t>
    <phoneticPr fontId="2" type="noConversion"/>
  </si>
  <si>
    <t>소액 매칭없음(3개월 최대운용금리 1.80% 수준 감안)</t>
    <phoneticPr fontId="2" type="noConversion"/>
  </si>
  <si>
    <t>정기예금</t>
    <phoneticPr fontId="2" type="noConversion"/>
  </si>
  <si>
    <t>1m</t>
    <phoneticPr fontId="2" type="noConversion"/>
  </si>
  <si>
    <t>부지점장 문명숙</t>
    <phoneticPr fontId="2" type="noConversion"/>
  </si>
  <si>
    <t>1.42(산업)</t>
  </si>
  <si>
    <t>1.42(산업)</t>
    <phoneticPr fontId="2" type="noConversion"/>
  </si>
  <si>
    <t>차장 한지숙</t>
  </si>
  <si>
    <t>㈜보림엘텍</t>
  </si>
  <si>
    <t xml:space="preserve">한국전력 </t>
    <phoneticPr fontId="2" type="noConversion"/>
  </si>
  <si>
    <t>금리제시 상담 (1.45 이하로 요청드렸고 강남영업부에서 1.43에 제시)</t>
    <phoneticPr fontId="2" type="noConversion"/>
  </si>
  <si>
    <t>소액 매칭 없음 (1개월 운용 최소금리 1.63% 수준 반영)</t>
    <phoneticPr fontId="2" type="noConversion"/>
  </si>
  <si>
    <t>성서공단영업부</t>
    <phoneticPr fontId="2" type="noConversion"/>
  </si>
  <si>
    <t>↓</t>
    <phoneticPr fontId="2" type="noConversion"/>
  </si>
  <si>
    <t>값붙여넣기</t>
    <phoneticPr fontId="2" type="noConversion"/>
  </si>
  <si>
    <t>부산영업부</t>
    <phoneticPr fontId="2" type="noConversion"/>
  </si>
  <si>
    <t>과장 김은아</t>
    <phoneticPr fontId="2" type="noConversion"/>
  </si>
  <si>
    <t>파산관리재단</t>
    <phoneticPr fontId="2" type="noConversion"/>
  </si>
  <si>
    <t>정기예금</t>
    <phoneticPr fontId="2" type="noConversion"/>
  </si>
  <si>
    <t>성서영업부</t>
    <phoneticPr fontId="2" type="noConversion"/>
  </si>
  <si>
    <t>차장 권미정</t>
    <phoneticPr fontId="2" type="noConversion"/>
  </si>
  <si>
    <t>정기예금</t>
    <phoneticPr fontId="2" type="noConversion"/>
  </si>
  <si>
    <t>센텀시티지점</t>
    <phoneticPr fontId="2" type="noConversion"/>
  </si>
  <si>
    <t>대리 김진화</t>
    <phoneticPr fontId="2" type="noConversion"/>
  </si>
  <si>
    <t>중동지점</t>
    <phoneticPr fontId="2" type="noConversion"/>
  </si>
  <si>
    <t>대리 김진아</t>
    <phoneticPr fontId="2" type="noConversion"/>
  </si>
  <si>
    <t>1.40~1.45 수준이고 2월 28일에 다시 확인 요청</t>
  </si>
  <si>
    <t>구본일 (일지테크)</t>
    <phoneticPr fontId="2" type="noConversion"/>
  </si>
  <si>
    <t>㈜경북무역</t>
    <phoneticPr fontId="2" type="noConversion"/>
  </si>
  <si>
    <t>구미영업부</t>
    <phoneticPr fontId="2" type="noConversion"/>
  </si>
  <si>
    <t>나영준</t>
    <phoneticPr fontId="2" type="noConversion"/>
  </si>
  <si>
    <t>USD</t>
    <phoneticPr fontId="2" type="noConversion"/>
  </si>
  <si>
    <t>최은혜</t>
    <phoneticPr fontId="2" type="noConversion"/>
  </si>
  <si>
    <t>안정현</t>
    <phoneticPr fontId="2" type="noConversion"/>
  </si>
  <si>
    <t>외화대출한도 승인명세</t>
    <phoneticPr fontId="2" type="noConversion"/>
  </si>
  <si>
    <t>외화예금 우대금리 승인명세</t>
    <phoneticPr fontId="2" type="noConversion"/>
  </si>
  <si>
    <t>순번</t>
    <phoneticPr fontId="2" type="noConversion"/>
  </si>
  <si>
    <t>상담일자</t>
    <phoneticPr fontId="2" type="noConversion"/>
  </si>
  <si>
    <t>상담지점</t>
    <phoneticPr fontId="2" type="noConversion"/>
  </si>
  <si>
    <t>업체명</t>
    <phoneticPr fontId="2" type="noConversion"/>
  </si>
  <si>
    <t>예정일</t>
    <phoneticPr fontId="2" type="noConversion"/>
  </si>
  <si>
    <t>기간</t>
    <phoneticPr fontId="2" type="noConversion"/>
  </si>
  <si>
    <t>금리</t>
    <phoneticPr fontId="2" type="noConversion"/>
  </si>
  <si>
    <t>예금과목</t>
    <phoneticPr fontId="2" type="noConversion"/>
  </si>
  <si>
    <t>금액</t>
    <phoneticPr fontId="2" type="noConversion"/>
  </si>
  <si>
    <t>상담내용</t>
    <phoneticPr fontId="2" type="noConversion"/>
  </si>
  <si>
    <t>알 수 없음</t>
    <phoneticPr fontId="2" type="noConversion"/>
  </si>
  <si>
    <t>3월 초</t>
    <phoneticPr fontId="2" type="noConversion"/>
  </si>
  <si>
    <t>1M
2M
3M
6M</t>
    <phoneticPr fontId="2" type="noConversion"/>
  </si>
  <si>
    <t>1.40%
1.40%
1.40%
1.45%</t>
    <phoneticPr fontId="2" type="noConversion"/>
  </si>
  <si>
    <t>현대 2차 계열사</t>
    <phoneticPr fontId="2" type="noConversion"/>
  </si>
  <si>
    <t>1M
3M
6M</t>
    <phoneticPr fontId="2" type="noConversion"/>
  </si>
  <si>
    <t>1.40%
1.42~3%
1.45%</t>
    <phoneticPr fontId="2" type="noConversion"/>
  </si>
  <si>
    <t>2건 6M</t>
    <phoneticPr fontId="2" type="noConversion"/>
  </si>
  <si>
    <t>3M</t>
    <phoneticPr fontId="2" type="noConversion"/>
  </si>
  <si>
    <t>1.40%~
1.45%</t>
    <phoneticPr fontId="2" type="noConversion"/>
  </si>
  <si>
    <t>신규일자 알 수 없으므로 항상 보수적으로 제시하는 업체임</t>
    <phoneticPr fontId="2" type="noConversion"/>
  </si>
  <si>
    <t>상담직원</t>
    <phoneticPr fontId="2" type="noConversion"/>
  </si>
  <si>
    <t>예금 금리 상담 일지 (사전)</t>
    <phoneticPr fontId="2" type="noConversion"/>
  </si>
  <si>
    <r>
      <t xml:space="preserve">기존 갱신할 때와 비교시 LIBOR 및 고시금리 30bp정도 하락 감안하여 1.70% </t>
    </r>
    <r>
      <rPr>
        <sz val="10"/>
        <color theme="1"/>
        <rFont val="맑은 고딕"/>
        <family val="3"/>
        <charset val="129"/>
      </rPr>
      <t>→1.40% 제시하였으며</t>
    </r>
    <r>
      <rPr>
        <sz val="10"/>
        <color theme="1"/>
        <rFont val="맑은 고딕"/>
        <family val="3"/>
        <charset val="129"/>
        <scheme val="minor"/>
      </rPr>
      <t xml:space="preserve"> 2월 28일에 다시 확인 요청</t>
    </r>
    <phoneticPr fontId="2" type="noConversion"/>
  </si>
  <si>
    <t>파산대리인 (법원 요청 후 신규되는 건이라 사전에 금리 확정 해야한다고 하여 보수적으로 금리 제시) 나중에 전화와서 1백만 미만으로 여러건 신규 예정이라고 하여 이진범과장님과 통화하였고 1백만불 미만으로 신규될 시 외사부에서 1.40%으로 승인하기로 함</t>
    <phoneticPr fontId="2" type="noConversion"/>
  </si>
  <si>
    <t>1.44(산업)</t>
    <phoneticPr fontId="2" type="noConversion"/>
  </si>
  <si>
    <t>3m</t>
    <phoneticPr fontId="2" type="noConversion"/>
  </si>
  <si>
    <t>소액 매칭없음(3개월 최소운용금리 1.75% 수준 감안)- 소액 매칭불가시 기본고시금리의 120%수준 이내로 산정</t>
    <phoneticPr fontId="2" type="noConversion"/>
  </si>
  <si>
    <t>구미영업부</t>
    <phoneticPr fontId="2" type="noConversion"/>
  </si>
  <si>
    <t>㈜서경물산</t>
    <phoneticPr fontId="2" type="noConversion"/>
  </si>
  <si>
    <t>USD</t>
    <phoneticPr fontId="2" type="noConversion"/>
  </si>
  <si>
    <t>연장</t>
    <phoneticPr fontId="2" type="noConversion"/>
  </si>
  <si>
    <t>강남영업부</t>
    <phoneticPr fontId="2" type="noConversion"/>
  </si>
  <si>
    <t>부지점장 문명숙</t>
    <phoneticPr fontId="2" type="noConversion"/>
  </si>
  <si>
    <t>한전</t>
    <phoneticPr fontId="2" type="noConversion"/>
  </si>
  <si>
    <t>3M
MMDA</t>
    <phoneticPr fontId="2" type="noConversion"/>
  </si>
  <si>
    <t>30M
20M</t>
    <phoneticPr fontId="2" type="noConversion"/>
  </si>
  <si>
    <t>정기예금
MMDA</t>
    <phoneticPr fontId="2" type="noConversion"/>
  </si>
  <si>
    <t>1.00%
0.80%</t>
    <phoneticPr fontId="2" type="noConversion"/>
  </si>
  <si>
    <t>금리인하 기대에 따른 시장금리 및 기본고시금리 하락 반영, MMDA는 80M 요청했으나 20M으로 제한.</t>
    <phoneticPr fontId="2" type="noConversion"/>
  </si>
  <si>
    <t>강남영업부</t>
    <phoneticPr fontId="2" type="noConversion"/>
  </si>
  <si>
    <t>부지점장 박진호</t>
    <phoneticPr fontId="2" type="noConversion"/>
  </si>
  <si>
    <t>쿠팡</t>
    <phoneticPr fontId="2" type="noConversion"/>
  </si>
  <si>
    <t>1M</t>
    <phoneticPr fontId="2" type="noConversion"/>
  </si>
  <si>
    <t>10M</t>
    <phoneticPr fontId="2" type="noConversion"/>
  </si>
  <si>
    <t>정기예금</t>
    <phoneticPr fontId="2" type="noConversion"/>
  </si>
  <si>
    <t>0.89(SC)</t>
    <phoneticPr fontId="2" type="noConversion"/>
  </si>
  <si>
    <t>기본고시 금리 + 20~25bp 수준!! 인포맥스 타행금리 ~1w 와 통지예금 평균 이하로!!</t>
    <phoneticPr fontId="2" type="noConversion"/>
  </si>
  <si>
    <t>이탈</t>
    <phoneticPr fontId="2" type="noConversion"/>
  </si>
  <si>
    <t>여의도지점</t>
    <phoneticPr fontId="2" type="noConversion"/>
  </si>
  <si>
    <t>부지점장 박후임</t>
    <phoneticPr fontId="2" type="noConversion"/>
  </si>
  <si>
    <t>3월 중</t>
    <phoneticPr fontId="2" type="noConversion"/>
  </si>
  <si>
    <t>1M
2M
3M</t>
    <phoneticPr fontId="2" type="noConversion"/>
  </si>
  <si>
    <t>0.55%
0.55%
0.55%</t>
    <phoneticPr fontId="2" type="noConversion"/>
  </si>
  <si>
    <t>10M</t>
    <phoneticPr fontId="2" type="noConversion"/>
  </si>
  <si>
    <t>서울영업부</t>
    <phoneticPr fontId="2" type="noConversion"/>
  </si>
  <si>
    <t>대리 최예령</t>
    <phoneticPr fontId="2" type="noConversion"/>
  </si>
  <si>
    <t>1M
3M</t>
    <phoneticPr fontId="2" type="noConversion"/>
  </si>
  <si>
    <t>0.55%
0.55%</t>
    <phoneticPr fontId="2" type="noConversion"/>
  </si>
  <si>
    <t>정기예금</t>
    <phoneticPr fontId="2" type="noConversion"/>
  </si>
  <si>
    <t>현재 가격 문의 (예정 금액이나 일자 없음)</t>
    <phoneticPr fontId="2" type="noConversion"/>
  </si>
  <si>
    <t>부지점장 문명숙</t>
  </si>
  <si>
    <t>한전</t>
  </si>
  <si>
    <t>3M</t>
    <phoneticPr fontId="2" type="noConversion"/>
  </si>
  <si>
    <t>20M</t>
    <phoneticPr fontId="2" type="noConversion"/>
  </si>
  <si>
    <t>30개 문의하였으나 20개로 제한 (다음주 월요일 신규 예정 건으로 0.55 -&gt; 0.50으로 제안)</t>
    <phoneticPr fontId="2" type="noConversion"/>
  </si>
  <si>
    <t>센텀시티지점</t>
    <phoneticPr fontId="2" type="noConversion"/>
  </si>
  <si>
    <t>0.40%
0.40%
0.65%
0.60%</t>
    <phoneticPr fontId="2" type="noConversion"/>
  </si>
  <si>
    <t>3M</t>
    <phoneticPr fontId="2" type="noConversion"/>
  </si>
  <si>
    <t>삼호중공업</t>
    <phoneticPr fontId="2" type="noConversion"/>
  </si>
  <si>
    <t>서울영업부</t>
    <phoneticPr fontId="2" type="noConversion"/>
  </si>
  <si>
    <t>차장 정상국</t>
    <phoneticPr fontId="2" type="noConversion"/>
  </si>
  <si>
    <t>현대삼호중공업㈜</t>
    <phoneticPr fontId="2" type="noConversion"/>
  </si>
  <si>
    <t>정기예금</t>
    <phoneticPr fontId="2" type="noConversion"/>
  </si>
  <si>
    <t>0.67(국민)</t>
    <phoneticPr fontId="2" type="noConversion"/>
  </si>
  <si>
    <t>1M</t>
    <phoneticPr fontId="2" type="noConversion"/>
  </si>
  <si>
    <t>강남영업부</t>
    <phoneticPr fontId="2" type="noConversion"/>
  </si>
  <si>
    <t>부지점장 박진호</t>
    <phoneticPr fontId="2" type="noConversion"/>
  </si>
  <si>
    <t>MMDA
1M</t>
    <phoneticPr fontId="2" type="noConversion"/>
  </si>
  <si>
    <t>0.65%
0.00%</t>
    <phoneticPr fontId="2" type="noConversion"/>
  </si>
  <si>
    <t>MMDA
정기예금</t>
    <phoneticPr fontId="2" type="noConversion"/>
  </si>
  <si>
    <t>차장 정상국</t>
    <phoneticPr fontId="2" type="noConversion"/>
  </si>
  <si>
    <t>0.65%
0.75%
0.90%
0.60%</t>
    <phoneticPr fontId="2" type="noConversion"/>
  </si>
  <si>
    <t>25M</t>
    <phoneticPr fontId="2" type="noConversion"/>
  </si>
  <si>
    <t>정기예금</t>
    <phoneticPr fontId="2" type="noConversion"/>
  </si>
  <si>
    <t>정기예금 1개월 0.65% 신규확정</t>
    <phoneticPr fontId="2" type="noConversion"/>
  </si>
  <si>
    <t>매칭 (IBK HK, 20M, 3.23 ~ 4.6, 1.60%), 2주로 분산 운용</t>
    <phoneticPr fontId="2" type="noConversion"/>
  </si>
  <si>
    <t>1M</t>
    <phoneticPr fontId="2" type="noConversion"/>
  </si>
  <si>
    <t>성서공단영업부</t>
    <phoneticPr fontId="2" type="noConversion"/>
  </si>
  <si>
    <t>차장 한지숙</t>
    <phoneticPr fontId="2" type="noConversion"/>
  </si>
  <si>
    <t>보림엘텍</t>
    <phoneticPr fontId="2" type="noConversion"/>
  </si>
  <si>
    <t>3-23 10:35 기준 SMBC 동경 1.10%</t>
    <phoneticPr fontId="2" type="noConversion"/>
  </si>
  <si>
    <t>1M
3M</t>
    <phoneticPr fontId="2" type="noConversion"/>
  </si>
  <si>
    <t>0.80%
1.10%</t>
    <phoneticPr fontId="2" type="noConversion"/>
  </si>
  <si>
    <t>1M
3M</t>
    <phoneticPr fontId="2" type="noConversion"/>
  </si>
  <si>
    <t>3-24 10:35 기준 - 1개월 SMBC 동경 1.10% , 3개월 SMBC 동경 1.40%</t>
    <phoneticPr fontId="2" type="noConversion"/>
  </si>
  <si>
    <t>1.62(산업)</t>
    <phoneticPr fontId="2" type="noConversion"/>
  </si>
  <si>
    <t>소액 매칭 없음 (1개월 운용 최소금리 1.10% 수준 반영)</t>
    <phoneticPr fontId="2" type="noConversion"/>
  </si>
  <si>
    <t>박민석</t>
    <phoneticPr fontId="2" type="noConversion"/>
  </si>
  <si>
    <t>X</t>
    <phoneticPr fontId="2" type="noConversion"/>
  </si>
  <si>
    <t>신규</t>
    <phoneticPr fontId="2" type="noConversion"/>
  </si>
  <si>
    <t>이현공단영업부</t>
    <phoneticPr fontId="2" type="noConversion"/>
  </si>
  <si>
    <t>서종민</t>
    <phoneticPr fontId="2" type="noConversion"/>
  </si>
  <si>
    <t>㈜대성나사산업</t>
    <phoneticPr fontId="11" type="noConversion"/>
  </si>
  <si>
    <t>USD</t>
    <phoneticPr fontId="2" type="noConversion"/>
  </si>
  <si>
    <t>X</t>
    <phoneticPr fontId="2" type="noConversion"/>
  </si>
  <si>
    <t>0.50%
0.60%
0.95%
0.90%</t>
    <phoneticPr fontId="2" type="noConversion"/>
  </si>
  <si>
    <t>강남영업부</t>
    <phoneticPr fontId="2" type="noConversion"/>
  </si>
  <si>
    <t>부지점장 박진호</t>
    <phoneticPr fontId="2" type="noConversion"/>
  </si>
  <si>
    <t>SK하이닉스</t>
    <phoneticPr fontId="2" type="noConversion"/>
  </si>
  <si>
    <t>1주
MMDA</t>
    <phoneticPr fontId="2" type="noConversion"/>
  </si>
  <si>
    <t>50M</t>
    <phoneticPr fontId="2" type="noConversion"/>
  </si>
  <si>
    <t>정기예금
MMDA</t>
    <phoneticPr fontId="2" type="noConversion"/>
  </si>
  <si>
    <t>20백만불 까지 제한 안내. 최근 금리 하락으로 금리제시 불가능. 기본고시 금리도 없음.</t>
    <phoneticPr fontId="2" type="noConversion"/>
  </si>
  <si>
    <t>서울영업부</t>
    <phoneticPr fontId="2" type="noConversion"/>
  </si>
  <si>
    <t>대리 김예슬</t>
    <phoneticPr fontId="2" type="noConversion"/>
  </si>
  <si>
    <t>무림피앤피</t>
    <phoneticPr fontId="2" type="noConversion"/>
  </si>
  <si>
    <t>2주
1개월</t>
    <phoneticPr fontId="2" type="noConversion"/>
  </si>
  <si>
    <t>0%
0%</t>
    <phoneticPr fontId="2" type="noConversion"/>
  </si>
  <si>
    <t>0.05%
0.50%</t>
    <phoneticPr fontId="2" type="noConversion"/>
  </si>
  <si>
    <t>정기예금</t>
    <phoneticPr fontId="2" type="noConversion"/>
  </si>
  <si>
    <t>달성공단영업부</t>
    <phoneticPr fontId="2" type="noConversion"/>
  </si>
  <si>
    <t>계장 박계령</t>
    <phoneticPr fontId="2" type="noConversion"/>
  </si>
  <si>
    <t>㈜동아홀딩스</t>
    <phoneticPr fontId="2" type="noConversion"/>
  </si>
  <si>
    <t>정기예금</t>
    <phoneticPr fontId="2" type="noConversion"/>
  </si>
  <si>
    <t>1.67(산업)</t>
    <phoneticPr fontId="2" type="noConversion"/>
  </si>
  <si>
    <t>3m</t>
    <phoneticPr fontId="2" type="noConversion"/>
  </si>
  <si>
    <t>소액 매칭 없음 (3개월 운용 최소금리 1.20% 수준 반영+기본고시금리대비 소폭 우대)</t>
    <phoneticPr fontId="2" type="noConversion"/>
  </si>
  <si>
    <t>경산공단영업부</t>
    <phoneticPr fontId="2" type="noConversion"/>
  </si>
  <si>
    <t>김대웅</t>
    <phoneticPr fontId="2" type="noConversion"/>
  </si>
  <si>
    <t>이진석</t>
    <phoneticPr fontId="2" type="noConversion"/>
  </si>
  <si>
    <t>USD</t>
    <phoneticPr fontId="2" type="noConversion"/>
  </si>
  <si>
    <t>운전자금</t>
    <phoneticPr fontId="2" type="noConversion"/>
  </si>
  <si>
    <t>Y</t>
    <phoneticPr fontId="2" type="noConversion"/>
  </si>
  <si>
    <t>1.34(SC)</t>
    <phoneticPr fontId="2" type="noConversion"/>
  </si>
  <si>
    <t>매칭 (KDB ASIA, 10M, 4.20~7.20, 1.21%)</t>
    <phoneticPr fontId="2" type="noConversion"/>
  </si>
  <si>
    <t>미정</t>
    <phoneticPr fontId="2" type="noConversion"/>
  </si>
  <si>
    <t>미정</t>
    <phoneticPr fontId="2" type="noConversion"/>
  </si>
  <si>
    <t>3MIO</t>
    <phoneticPr fontId="2" type="noConversion"/>
  </si>
  <si>
    <t>0.50%
0.70%
0.80%
0.74%</t>
    <phoneticPr fontId="2" type="noConversion"/>
  </si>
  <si>
    <t>대리 박경희</t>
    <phoneticPr fontId="2" type="noConversion"/>
  </si>
  <si>
    <t>미정</t>
    <phoneticPr fontId="2" type="noConversion"/>
  </si>
  <si>
    <t>20MM</t>
    <phoneticPr fontId="2" type="noConversion"/>
  </si>
  <si>
    <t>EUR/USD 스왑운용보다 머니마켓 USD운용 금리가 높음</t>
    <phoneticPr fontId="2" type="noConversion"/>
  </si>
  <si>
    <t>1M</t>
    <phoneticPr fontId="2" type="noConversion"/>
  </si>
  <si>
    <t>1MM</t>
    <phoneticPr fontId="2" type="noConversion"/>
  </si>
  <si>
    <t>4-21 10시 기준 1개월 LBBW 0.66</t>
    <phoneticPr fontId="2" type="noConversion"/>
  </si>
  <si>
    <t>연기</t>
    <phoneticPr fontId="2" type="noConversion"/>
  </si>
  <si>
    <t>명가타운지점</t>
    <phoneticPr fontId="2" type="noConversion"/>
  </si>
  <si>
    <t>지점장 조은주</t>
    <phoneticPr fontId="2" type="noConversion"/>
  </si>
  <si>
    <t>이재형</t>
    <phoneticPr fontId="2" type="noConversion"/>
  </si>
  <si>
    <t>2020-04-27
만기건</t>
    <phoneticPr fontId="2" type="noConversion"/>
  </si>
  <si>
    <t>12M</t>
    <phoneticPr fontId="2" type="noConversion"/>
  </si>
  <si>
    <t>1.00~1.05%</t>
    <phoneticPr fontId="2" type="noConversion"/>
  </si>
  <si>
    <t>3MM</t>
    <phoneticPr fontId="2" type="noConversion"/>
  </si>
  <si>
    <t>중개사 운용가능 금리조사 1.25%기준 제시</t>
    <phoneticPr fontId="2" type="noConversion"/>
  </si>
  <si>
    <t>서울영업부</t>
    <phoneticPr fontId="2" type="noConversion"/>
  </si>
  <si>
    <t>차장 정상국</t>
    <phoneticPr fontId="2" type="noConversion"/>
  </si>
  <si>
    <t>미정</t>
    <phoneticPr fontId="2" type="noConversion"/>
  </si>
  <si>
    <t>1M
3M</t>
    <phoneticPr fontId="2" type="noConversion"/>
  </si>
  <si>
    <t>0.40%
0.40%</t>
    <phoneticPr fontId="2" type="noConversion"/>
  </si>
  <si>
    <t>10MM</t>
    <phoneticPr fontId="2" type="noConversion"/>
  </si>
  <si>
    <t>단순 금리 조사</t>
    <phoneticPr fontId="2" type="noConversion"/>
  </si>
  <si>
    <t>1M
3M</t>
    <phoneticPr fontId="2" type="noConversion"/>
  </si>
  <si>
    <t>0.40%
0.40%</t>
    <phoneticPr fontId="2" type="noConversion"/>
  </si>
  <si>
    <t>4-24 9시25분 기준 1개월</t>
    <phoneticPr fontId="2" type="noConversion"/>
  </si>
  <si>
    <t>덕산지점</t>
    <phoneticPr fontId="2" type="noConversion"/>
  </si>
  <si>
    <t>대리 하경숙</t>
    <phoneticPr fontId="2" type="noConversion"/>
  </si>
  <si>
    <t>민커뮤니케이션</t>
    <phoneticPr fontId="2" type="noConversion"/>
  </si>
  <si>
    <t>0.73(SC)</t>
    <phoneticPr fontId="2" type="noConversion"/>
  </si>
  <si>
    <t>소액 매칭 없음 (1개월 운용 최소금리 0.65% 수준 반영)</t>
    <phoneticPr fontId="2" type="noConversion"/>
  </si>
  <si>
    <t>1.40(산업)</t>
    <phoneticPr fontId="2" type="noConversion"/>
  </si>
  <si>
    <t>소액 매칭 없음(12개월 중국계 기준(1.70%) 운용시 금리로 제시)- 12개월 가입시 6개월 후 고시금리로 리셋되는 부분 확실히 고객에게 설명 안내 되었고 명확히 이해하였음. 2019년 신규시에도 설명필.</t>
    <phoneticPr fontId="2" type="noConversion"/>
  </si>
  <si>
    <t>김대원</t>
    <phoneticPr fontId="2" type="noConversion"/>
  </si>
  <si>
    <t>0.00%
0.15%
0.20%
0.3117%</t>
    <phoneticPr fontId="2" type="noConversion"/>
  </si>
  <si>
    <t>0.05%
0.10%
0.10%
0.2895%</t>
    <phoneticPr fontId="2" type="noConversion"/>
  </si>
  <si>
    <t>김대원</t>
    <phoneticPr fontId="2" type="noConversion"/>
  </si>
  <si>
    <t>05-22
~
07.13</t>
    <phoneticPr fontId="2" type="noConversion"/>
  </si>
  <si>
    <t>미국기준금리 인하에 따른 리보금리 하락으로 기본고시금리도 없으며 마니마켓 두달이내 운용금리도 없음</t>
    <phoneticPr fontId="2" type="noConversion"/>
  </si>
  <si>
    <t>신규/연기</t>
    <phoneticPr fontId="11" type="noConversion"/>
  </si>
  <si>
    <t xml:space="preserve">5-25 13시57분 기준 </t>
    <phoneticPr fontId="2" type="noConversion"/>
  </si>
  <si>
    <t>0.00%
0.10%
0.1961%기본고시</t>
    <phoneticPr fontId="2" type="noConversion"/>
  </si>
  <si>
    <t>1M
3M
6M</t>
    <phoneticPr fontId="2" type="noConversion"/>
  </si>
  <si>
    <t>0.00%
0.05%
0.10%
0.1961%기본고시</t>
    <phoneticPr fontId="2" type="noConversion"/>
  </si>
  <si>
    <t xml:space="preserve">5-25 15시16분 기준 </t>
    <phoneticPr fontId="2" type="noConversion"/>
  </si>
  <si>
    <t>1MIO</t>
    <phoneticPr fontId="2" type="noConversion"/>
  </si>
  <si>
    <t>0.00%
0.10%
0.20%</t>
    <phoneticPr fontId="2" type="noConversion"/>
  </si>
  <si>
    <t>5-26 11:00 기준</t>
    <phoneticPr fontId="2" type="noConversion"/>
  </si>
  <si>
    <t>5-26 13:10 기준</t>
    <phoneticPr fontId="2" type="noConversion"/>
  </si>
  <si>
    <t>0.40(산업)</t>
    <phoneticPr fontId="2" type="noConversion"/>
  </si>
  <si>
    <t>3m</t>
    <phoneticPr fontId="2" type="noConversion"/>
  </si>
  <si>
    <t>소액 매칭 없음 (3개월 운용 최소금리 0.30% 수준 반영)</t>
    <phoneticPr fontId="2" type="noConversion"/>
  </si>
  <si>
    <t>5-26 14:00 기준</t>
    <phoneticPr fontId="2" type="noConversion"/>
  </si>
  <si>
    <t>3M
6M</t>
    <phoneticPr fontId="2" type="noConversion"/>
  </si>
  <si>
    <t>0.10%
0.20%</t>
    <phoneticPr fontId="2" type="noConversion"/>
  </si>
  <si>
    <t>구본일</t>
    <phoneticPr fontId="2" type="noConversion"/>
  </si>
  <si>
    <t>대리 권현경</t>
    <phoneticPr fontId="2" type="noConversion"/>
  </si>
  <si>
    <t>미정</t>
    <phoneticPr fontId="2" type="noConversion"/>
  </si>
  <si>
    <t>1M
2M
3M
6M</t>
    <phoneticPr fontId="2" type="noConversion"/>
  </si>
  <si>
    <t>0.05%
0.08%
0.25%
0.50%</t>
    <phoneticPr fontId="2" type="noConversion"/>
  </si>
  <si>
    <t>5-29 15:15 기준</t>
    <phoneticPr fontId="2" type="noConversion"/>
  </si>
  <si>
    <t>0.05%
0.10%
0.10%
0.20%</t>
    <phoneticPr fontId="2" type="noConversion"/>
  </si>
  <si>
    <t>6-1 10:30 기준</t>
    <phoneticPr fontId="2" type="noConversion"/>
  </si>
  <si>
    <t>1M
3M
6M</t>
    <phoneticPr fontId="2" type="noConversion"/>
  </si>
  <si>
    <t>0.15%
0.23%
0.55%</t>
    <phoneticPr fontId="2" type="noConversion"/>
  </si>
  <si>
    <t>4MIO</t>
    <phoneticPr fontId="2" type="noConversion"/>
  </si>
  <si>
    <t>6-3 09:30 기준 (1M-미즈호서울, 3M-SMTB HK, 6M-국민홍콩)</t>
    <phoneticPr fontId="2" type="noConversion"/>
  </si>
  <si>
    <t>0.20%
0.25%
0.55%</t>
    <phoneticPr fontId="2" type="noConversion"/>
  </si>
  <si>
    <t>6-4 13:45 기준 (SMTB HK)</t>
    <phoneticPr fontId="2" type="noConversion"/>
  </si>
  <si>
    <t>0.15%
0.26%
0.55%</t>
    <phoneticPr fontId="2" type="noConversion"/>
  </si>
  <si>
    <t>0.15%
0.26%
0.20%</t>
    <phoneticPr fontId="2" type="noConversion"/>
  </si>
  <si>
    <t>본점영업부</t>
    <phoneticPr fontId="2" type="noConversion"/>
  </si>
  <si>
    <t>과장 김준동</t>
    <phoneticPr fontId="2" type="noConversion"/>
  </si>
  <si>
    <t>3M
6M</t>
    <phoneticPr fontId="2" type="noConversion"/>
  </si>
  <si>
    <t>0.08%
0.55%</t>
    <phoneticPr fontId="2" type="noConversion"/>
  </si>
  <si>
    <t>1MIO</t>
    <phoneticPr fontId="2" type="noConversion"/>
  </si>
  <si>
    <t>6-9 13.45 기준 (3M-LBBW SL, 6M-국민 홍콩)</t>
    <phoneticPr fontId="2" type="noConversion"/>
  </si>
  <si>
    <t>0.15%
0.26%
0.58%</t>
    <phoneticPr fontId="2" type="noConversion"/>
  </si>
  <si>
    <t>6-11 10:05 기준 (1m,3m-SMTB HK , 6M-국민 홍콩)</t>
    <phoneticPr fontId="2" type="noConversion"/>
  </si>
  <si>
    <t>포항공단지점</t>
    <phoneticPr fontId="2" type="noConversion"/>
  </si>
  <si>
    <t>계장 김현진</t>
    <phoneticPr fontId="2" type="noConversion"/>
  </si>
  <si>
    <t>3M</t>
    <phoneticPr fontId="2" type="noConversion"/>
  </si>
  <si>
    <t>1MIO</t>
    <phoneticPr fontId="2" type="noConversion"/>
  </si>
  <si>
    <t>6-11 10:05 기준 (3m-SMTB HK)</t>
    <phoneticPr fontId="2" type="noConversion"/>
  </si>
  <si>
    <t>포항공단지점</t>
    <phoneticPr fontId="2" type="noConversion"/>
  </si>
  <si>
    <t>계장 김현진</t>
    <phoneticPr fontId="2" type="noConversion"/>
  </si>
  <si>
    <t>네이처이앤티㈜</t>
    <phoneticPr fontId="2" type="noConversion"/>
  </si>
  <si>
    <t>0.30(산업)</t>
    <phoneticPr fontId="2" type="noConversion"/>
  </si>
  <si>
    <t>3M</t>
    <phoneticPr fontId="2" type="noConversion"/>
  </si>
  <si>
    <t>소액 매칭 없음 (3개월 운용 최소금리 0.46% 수준 반영)</t>
    <phoneticPr fontId="2" type="noConversion"/>
  </si>
  <si>
    <t>0.12(산업)</t>
    <phoneticPr fontId="2" type="noConversion"/>
  </si>
  <si>
    <t>1M</t>
    <phoneticPr fontId="2" type="noConversion"/>
  </si>
  <si>
    <t>소액 매칭 없음 (1개월 운용금리 0.40% 수준 반영)</t>
    <phoneticPr fontId="2" type="noConversion"/>
  </si>
  <si>
    <t>성서영업부</t>
    <phoneticPr fontId="2" type="noConversion"/>
  </si>
  <si>
    <t>차장 권미정</t>
    <phoneticPr fontId="2" type="noConversion"/>
  </si>
  <si>
    <t>㈜나인플러스</t>
    <phoneticPr fontId="2" type="noConversion"/>
  </si>
  <si>
    <t>정기예금</t>
    <phoneticPr fontId="2" type="noConversion"/>
  </si>
  <si>
    <t>0.30(산업)</t>
    <phoneticPr fontId="2" type="noConversion"/>
  </si>
  <si>
    <t>3M</t>
    <phoneticPr fontId="2" type="noConversion"/>
  </si>
  <si>
    <t>0.10%
0.09%
0.58%</t>
    <phoneticPr fontId="2" type="noConversion"/>
  </si>
  <si>
    <t>6-15 15:30 기준 (1m-시즈오카,3m-LBBW , 6M-국민 홍콩)</t>
    <phoneticPr fontId="2" type="noConversion"/>
  </si>
  <si>
    <t>0.00%
0.09%
0.09%
0.20%</t>
    <phoneticPr fontId="2" type="noConversion"/>
  </si>
  <si>
    <t>6-15 15:00 기준 (2M-산업싱가폴, 3m-LBBW , 6M-SMBC)</t>
    <phoneticPr fontId="2" type="noConversion"/>
  </si>
  <si>
    <t>달성공단영업부</t>
    <phoneticPr fontId="2" type="noConversion"/>
  </si>
  <si>
    <t>3M</t>
    <phoneticPr fontId="2" type="noConversion"/>
  </si>
  <si>
    <t>2.5MIO</t>
    <phoneticPr fontId="2" type="noConversion"/>
  </si>
  <si>
    <t>6-16 17:55 기준 (3M-산업싱가폴 0.4)</t>
    <phoneticPr fontId="2" type="noConversion"/>
  </si>
  <si>
    <t>달성공단영업부</t>
    <phoneticPr fontId="2" type="noConversion"/>
  </si>
  <si>
    <t>계장 박계령</t>
    <phoneticPr fontId="2" type="noConversion"/>
  </si>
  <si>
    <t>인터불고컨트리클럽㈜</t>
    <phoneticPr fontId="2" type="noConversion"/>
  </si>
  <si>
    <t>0.29(산업)</t>
    <phoneticPr fontId="2" type="noConversion"/>
  </si>
  <si>
    <t>소액 매칭 없음 (3개월 운용금리 0.29% 수준 반영)</t>
    <phoneticPr fontId="2" type="noConversion"/>
  </si>
  <si>
    <t>소액 매칭 없음 (3개월 운용금리 0.40% 수준 반영)</t>
    <phoneticPr fontId="2" type="noConversion"/>
  </si>
  <si>
    <t>계장 박동진
계장 박계령</t>
    <phoneticPr fontId="2" type="noConversion"/>
  </si>
  <si>
    <t>0.00%
0.00%
0.05%
0.15%</t>
    <phoneticPr fontId="2" type="noConversion"/>
  </si>
  <si>
    <t>6-29 09:30 기준 (SMBC 동경)</t>
    <phoneticPr fontId="2" type="noConversion"/>
  </si>
  <si>
    <t>4MIO</t>
    <phoneticPr fontId="2" type="noConversion"/>
  </si>
  <si>
    <t>0.05%
0.15%</t>
    <phoneticPr fontId="2" type="noConversion"/>
  </si>
  <si>
    <t>7-7 13:05 기준 (SMBC)</t>
    <phoneticPr fontId="2" type="noConversion"/>
  </si>
  <si>
    <t>장은선</t>
    <phoneticPr fontId="11" type="noConversion"/>
  </si>
  <si>
    <t>시설재자금</t>
    <phoneticPr fontId="11" type="noConversion"/>
  </si>
  <si>
    <t>X</t>
    <phoneticPr fontId="2" type="noConversion"/>
  </si>
  <si>
    <t>0.05%
0.05%
0.15%</t>
    <phoneticPr fontId="2" type="noConversion"/>
  </si>
  <si>
    <t>계장 박계령</t>
    <phoneticPr fontId="2" type="noConversion"/>
  </si>
  <si>
    <t>㈜동아홀딩스</t>
    <phoneticPr fontId="2" type="noConversion"/>
  </si>
  <si>
    <t>0.05%
0.05%</t>
    <phoneticPr fontId="2" type="noConversion"/>
  </si>
  <si>
    <t>2MIO</t>
    <phoneticPr fontId="2" type="noConversion"/>
  </si>
  <si>
    <t>7-8 09:30 기준 (1m-SMTB HK, 3m-SMBC , 6M-SMBC)</t>
    <phoneticPr fontId="2" type="noConversion"/>
  </si>
  <si>
    <t>7-8 09:30 기준 (1m-SMTB HK, 3m-SMBC)</t>
    <phoneticPr fontId="2" type="noConversion"/>
  </si>
  <si>
    <t>1M
3M</t>
    <phoneticPr fontId="2" type="noConversion"/>
  </si>
  <si>
    <t>0.26(산업)</t>
    <phoneticPr fontId="2" type="noConversion"/>
  </si>
  <si>
    <t>소액 매칭 없음 (3개월 운용금리 0.25% 수준 반영)</t>
    <phoneticPr fontId="2" type="noConversion"/>
  </si>
  <si>
    <t>0.05%
0.05%
0.10%</t>
    <phoneticPr fontId="2" type="noConversion"/>
  </si>
  <si>
    <t>7-10 09:30 기준 (1m-SMTB HK, 3m-SMBC , 6M-SMBC)</t>
    <phoneticPr fontId="2" type="noConversion"/>
  </si>
  <si>
    <t>대리 김진아</t>
    <phoneticPr fontId="2" type="noConversion"/>
  </si>
  <si>
    <t>0.05%
0.10%
0.10%</t>
    <phoneticPr fontId="2" type="noConversion"/>
  </si>
  <si>
    <t>7-13 09:25 기준 (1m-SMTB HK, 3m-SMTB HK , 6M-SMBC TK)</t>
    <phoneticPr fontId="2" type="noConversion"/>
  </si>
  <si>
    <t>소액 매칭 없음 (1개월 운용금리 0.25% 수준 반영)</t>
    <phoneticPr fontId="2" type="noConversion"/>
  </si>
  <si>
    <t>서울영업부</t>
    <phoneticPr fontId="2" type="noConversion"/>
  </si>
  <si>
    <t>차장 정상국</t>
    <phoneticPr fontId="2" type="noConversion"/>
  </si>
  <si>
    <t>현대미포조선</t>
    <phoneticPr fontId="2" type="noConversion"/>
  </si>
  <si>
    <t>10MIO</t>
    <phoneticPr fontId="2" type="noConversion"/>
  </si>
  <si>
    <t>정기예금</t>
    <phoneticPr fontId="2" type="noConversion"/>
  </si>
  <si>
    <t>1M
2M
3M
6M</t>
    <phoneticPr fontId="2" type="noConversion"/>
  </si>
  <si>
    <t>0.08%
0.00%
0.05%
0.28%</t>
    <phoneticPr fontId="2" type="noConversion"/>
  </si>
  <si>
    <t>7-14 14:25 기준 (1m-SMTB HK, 3m-SMBC TK, 6M-산업 싱가폴)</t>
    <phoneticPr fontId="2" type="noConversion"/>
  </si>
  <si>
    <t>0.00%
0.00%
0.10%
0.10%</t>
    <phoneticPr fontId="2" type="noConversion"/>
  </si>
  <si>
    <t>7-15 10:45 기준 (3m-시즈오카 동경, 6M-SMBC 동경)</t>
    <phoneticPr fontId="2" type="noConversion"/>
  </si>
  <si>
    <t>서대구지점</t>
    <phoneticPr fontId="2" type="noConversion"/>
  </si>
  <si>
    <t>계장 이초롱</t>
    <phoneticPr fontId="2" type="noConversion"/>
  </si>
  <si>
    <t>2MIO</t>
    <phoneticPr fontId="2" type="noConversion"/>
  </si>
  <si>
    <t>0.04%
0.05%
0.10%
0.10%</t>
    <phoneticPr fontId="2" type="noConversion"/>
  </si>
  <si>
    <t>7-20 12:15 기준 (1m-smtb hk ,2m- smtb hk, 3m-시즈오카 동경, 6M-SMBC 동경)</t>
    <phoneticPr fontId="2" type="noConversion"/>
  </si>
  <si>
    <t>미정</t>
    <phoneticPr fontId="2" type="noConversion"/>
  </si>
  <si>
    <t>3M</t>
    <phoneticPr fontId="2" type="noConversion"/>
  </si>
  <si>
    <t>1~2MIO</t>
    <phoneticPr fontId="2" type="noConversion"/>
  </si>
  <si>
    <t>7-21 14:30 기준 (3m-시즈오카 동경)</t>
    <phoneticPr fontId="2" type="noConversion"/>
  </si>
  <si>
    <t>성서비지니스센터</t>
    <phoneticPr fontId="2" type="noConversion"/>
  </si>
  <si>
    <t>계장 백승엽</t>
    <phoneticPr fontId="2" type="noConversion"/>
  </si>
  <si>
    <t>3M</t>
    <phoneticPr fontId="2" type="noConversion"/>
  </si>
  <si>
    <t>1MIO</t>
    <phoneticPr fontId="2" type="noConversion"/>
  </si>
  <si>
    <t>7-22 11:00 기준 (3m-시즈오카 동경)</t>
    <phoneticPr fontId="2" type="noConversion"/>
  </si>
  <si>
    <t>성서비즈니스센터</t>
    <phoneticPr fontId="2" type="noConversion"/>
  </si>
  <si>
    <t>계장 백승엽</t>
    <phoneticPr fontId="2" type="noConversion"/>
  </si>
  <si>
    <t>㈜코닉스</t>
    <phoneticPr fontId="2" type="noConversion"/>
  </si>
  <si>
    <t>0.20(산업)</t>
    <phoneticPr fontId="2" type="noConversion"/>
  </si>
  <si>
    <t>3m</t>
  </si>
  <si>
    <t>3m</t>
    <phoneticPr fontId="2" type="noConversion"/>
  </si>
  <si>
    <t>소액 매칭 없음 (3개월 운용금리 0.10% 수준 반영)</t>
    <phoneticPr fontId="2" type="noConversion"/>
  </si>
  <si>
    <t>0.00%
0.00%
0.10%
0.10%</t>
    <phoneticPr fontId="2" type="noConversion"/>
  </si>
  <si>
    <t>7-20 12:15 기준 (3m-시즈오카 동경, 6M-SMBC 동경)</t>
    <phoneticPr fontId="2" type="noConversion"/>
  </si>
  <si>
    <t>0.00%
0.08%
0.08%
0.10%</t>
    <phoneticPr fontId="2" type="noConversion"/>
  </si>
  <si>
    <t>8-3 13:10 기준</t>
    <phoneticPr fontId="2" type="noConversion"/>
  </si>
  <si>
    <t>중동지점</t>
    <phoneticPr fontId="2" type="noConversion"/>
  </si>
  <si>
    <t>동아인더스트리</t>
    <phoneticPr fontId="2" type="noConversion"/>
  </si>
  <si>
    <t>1M
3M
6M</t>
    <phoneticPr fontId="2" type="noConversion"/>
  </si>
  <si>
    <t>8-13 09:30 기준</t>
    <phoneticPr fontId="2" type="noConversion"/>
  </si>
  <si>
    <t>대리 권현경</t>
    <phoneticPr fontId="2" type="noConversion"/>
  </si>
  <si>
    <t>0.00%
0.08%
0.08%</t>
    <phoneticPr fontId="2" type="noConversion"/>
  </si>
  <si>
    <t>4MIO</t>
    <phoneticPr fontId="2" type="noConversion"/>
  </si>
  <si>
    <t>0.00%
0.08%
0.08%
0.08%</t>
    <phoneticPr fontId="2" type="noConversion"/>
  </si>
  <si>
    <t>1M
2M
3M</t>
    <phoneticPr fontId="2" type="noConversion"/>
  </si>
  <si>
    <t>0.02%
0.12%
0.08%</t>
    <phoneticPr fontId="2" type="noConversion"/>
  </si>
  <si>
    <t>8-25 11:30 기준 (1m-SMTB HK, 2M-SMTB HK, 3M-시즈오카 동경)</t>
    <phoneticPr fontId="2" type="noConversion"/>
  </si>
  <si>
    <t>소액 매칭 없음 (3개월 운용금리 0.28% 수준 반영)</t>
    <phoneticPr fontId="2" type="noConversion"/>
  </si>
  <si>
    <t>0.08%
0.12%
0.10%
0.05%</t>
    <phoneticPr fontId="2" type="noConversion"/>
  </si>
  <si>
    <t>9-16 10:50 기준 (1m-SMTB HK, 2M- SMTB HK, 3m-미즈호 서울, 6M-SMBC 동경)</t>
    <phoneticPr fontId="2" type="noConversion"/>
  </si>
  <si>
    <t>신규</t>
    <phoneticPr fontId="2" type="noConversion"/>
  </si>
  <si>
    <t>강남영업부</t>
    <phoneticPr fontId="2" type="noConversion"/>
  </si>
  <si>
    <t>이종관</t>
    <phoneticPr fontId="2" type="noConversion"/>
  </si>
  <si>
    <t>Cam Capital PLC (DGB캐피탈 캄보디아 법인)</t>
    <phoneticPr fontId="2" type="noConversion"/>
  </si>
  <si>
    <t>USD</t>
    <phoneticPr fontId="2" type="noConversion"/>
  </si>
  <si>
    <t>운전자금</t>
    <phoneticPr fontId="2" type="noConversion"/>
  </si>
  <si>
    <t>X</t>
    <phoneticPr fontId="2" type="noConversion"/>
  </si>
  <si>
    <t>0.00%
0.01%
0.10%
0.03%</t>
    <phoneticPr fontId="2" type="noConversion"/>
  </si>
  <si>
    <t>9-25 16:30 기준 (2M- 시즈오카 동경, 3m-미즈호 서울, 6M-SMBC 동경)</t>
    <phoneticPr fontId="2" type="noConversion"/>
  </si>
  <si>
    <t>미정</t>
    <phoneticPr fontId="2" type="noConversion"/>
  </si>
  <si>
    <t>0.05%
0.06%
0.14%
0.02%</t>
    <phoneticPr fontId="2" type="noConversion"/>
  </si>
  <si>
    <t>10-06 12:50기준 (1m- smtb hk, 2m- smtb hk, 3m-smtb hk, 6M-SMBC 동경)</t>
    <phoneticPr fontId="2" type="noConversion"/>
  </si>
  <si>
    <t>3M</t>
    <phoneticPr fontId="2" type="noConversion"/>
  </si>
  <si>
    <t>10-07 10:30 기준 (3m-미즈호 서울)</t>
    <phoneticPr fontId="2" type="noConversion"/>
  </si>
  <si>
    <t>소액 매칭 없음 (3개월 운용금리 0.30% 수준 반영)</t>
    <phoneticPr fontId="2" type="noConversion"/>
  </si>
  <si>
    <t>10-08 14:00 기준 (3m-미즈호 서울)</t>
    <phoneticPr fontId="2" type="noConversion"/>
  </si>
  <si>
    <t>0.01%
0.03%
0.15%
0.13%</t>
    <phoneticPr fontId="2" type="noConversion"/>
  </si>
  <si>
    <t>10-16 09:30 기준 (1m-SMTB HK, 2M- SMTB HK, 3m-SMTB HK, 6M-미즈호서울)</t>
    <phoneticPr fontId="2" type="noConversion"/>
  </si>
  <si>
    <t>대리 이세웅</t>
    <phoneticPr fontId="2" type="noConversion"/>
  </si>
  <si>
    <t>코닉스</t>
    <phoneticPr fontId="2" type="noConversion"/>
  </si>
  <si>
    <t>10-22 10:20 기준 (3m-smtbhk)</t>
    <phoneticPr fontId="2" type="noConversion"/>
  </si>
  <si>
    <t>소액 매칭 없음 (3개월 운용금리 0.33% 수준 반영)</t>
    <phoneticPr fontId="2" type="noConversion"/>
  </si>
  <si>
    <t>0.00%
0.00%
0.12%
0.20%</t>
    <phoneticPr fontId="2" type="noConversion"/>
  </si>
  <si>
    <t>10-23 10:25 기준 (3m-SMTB HK, 6M-산업홍콩법인)</t>
    <phoneticPr fontId="2" type="noConversion"/>
  </si>
  <si>
    <t>1M
2M
3M
6M
12M</t>
    <phoneticPr fontId="2" type="noConversion"/>
  </si>
  <si>
    <t>11-05 15:30 기준 (2M- SMTB HK, 3m-SMTB HK, 6M-산업홍콩)</t>
    <phoneticPr fontId="2" type="noConversion"/>
  </si>
  <si>
    <t>3MIO</t>
    <phoneticPr fontId="2" type="noConversion"/>
  </si>
  <si>
    <t>0.00%
0.14%
0.10%
0.20%
-</t>
    <phoneticPr fontId="2" type="noConversion"/>
  </si>
  <si>
    <t>0.00%
0.05%
0.10%
0.01%</t>
    <phoneticPr fontId="2" type="noConversion"/>
  </si>
  <si>
    <t>11-10 13:40 기준 (2m - 레조나 동경, 3m-SMTB HK, 6M-smbc)</t>
    <phoneticPr fontId="2" type="noConversion"/>
  </si>
  <si>
    <t>0.10%
0.07%
0.07%
0.01%</t>
    <phoneticPr fontId="2" type="noConversion"/>
  </si>
  <si>
    <t>11-30 14:00 기준 (1m - 시즈오카동경 &amp; smtbhk, 2m - 시즈오카 동경, 3m - 시즈오카 동경 , 6M - smbc)</t>
    <phoneticPr fontId="2" type="noConversion"/>
  </si>
  <si>
    <t>2M
3M
6M</t>
    <phoneticPr fontId="2" type="noConversion"/>
  </si>
  <si>
    <t>0.10%
0.05%
0.00%</t>
    <phoneticPr fontId="2" type="noConversion"/>
  </si>
  <si>
    <t>12-16 13:30 기준 (2m - 시즈오카 동경, 3m - 시즈오카 동경)</t>
    <phoneticPr fontId="2" type="noConversion"/>
  </si>
  <si>
    <t>달성공단영업부</t>
    <phoneticPr fontId="2" type="noConversion"/>
  </si>
  <si>
    <t>계장 박계령</t>
    <phoneticPr fontId="2" type="noConversion"/>
  </si>
  <si>
    <t>소액 매칭 없음 (3개월 운용금리 0.25% 수준 반영)</t>
    <phoneticPr fontId="2" type="noConversion"/>
  </si>
  <si>
    <t>3M</t>
    <phoneticPr fontId="2" type="noConversion"/>
  </si>
  <si>
    <t>2.5MIO</t>
    <phoneticPr fontId="2" type="noConversion"/>
  </si>
  <si>
    <t>정기예금</t>
    <phoneticPr fontId="2" type="noConversion"/>
  </si>
  <si>
    <t>12-17 16:20 기준 (3m-시즈오카동경 0.25)</t>
    <phoneticPr fontId="2" type="noConversion"/>
  </si>
  <si>
    <t>인터불고컨트리클럽㈜</t>
    <phoneticPr fontId="2" type="noConversion"/>
  </si>
  <si>
    <t>3m</t>
    <phoneticPr fontId="2" type="noConversion"/>
  </si>
  <si>
    <t>중산지점</t>
    <phoneticPr fontId="2" type="noConversion"/>
  </si>
  <si>
    <t>부지점장 오창용</t>
    <phoneticPr fontId="2" type="noConversion"/>
  </si>
  <si>
    <t>0.15%
0.10%
0.05%
0.01%</t>
    <phoneticPr fontId="2" type="noConversion"/>
  </si>
  <si>
    <t>12-18 09:30 기준 (1m - 시즈오카동경 0.40, 2m - 시즈오카 동경 0.35, 3m - 시즈오카 동경 0.25 , 6M - smbc 0.21)</t>
    <phoneticPr fontId="2" type="noConversion"/>
  </si>
  <si>
    <t>성서3단지영업부</t>
    <phoneticPr fontId="2" type="noConversion"/>
  </si>
  <si>
    <t>계장 김재욱</t>
    <phoneticPr fontId="2" type="noConversion"/>
  </si>
  <si>
    <t>0.10%
0.10%
0.05%
0.00%</t>
    <phoneticPr fontId="2" type="noConversion"/>
  </si>
  <si>
    <t>12-23 17:00 기준 (1m - 시즈오카동경 0.35, 2m - 시즈오카 동경 0.30, 3m - 시즈오카 동경 0.25)
1년 문의하였으나 6개월뒤 리셋설명 + 6개월 우대금리 없음을 설명함</t>
    <phoneticPr fontId="2" type="noConversion"/>
  </si>
  <si>
    <t>부지점장 최익록</t>
    <phoneticPr fontId="2" type="noConversion"/>
  </si>
  <si>
    <t>12-24 09:30 기준 (1m - 시즈오카동경 0.35, 2m - 시즈오카 동경 0.30, 3m - 시즈오카 동경 0.25)
1년 문의하였으나 6개월뒤 리셋설명 + 6개월 우대금리 없음을 설명함</t>
    <phoneticPr fontId="2" type="noConversion"/>
  </si>
  <si>
    <t>0.10%
0.05%
0.01%</t>
    <phoneticPr fontId="2" type="noConversion"/>
  </si>
  <si>
    <t>12-24 15:00 기준 (2m - 시즈오카 동경, 3m - 시즈오카 동경, 6m - smbc 동경)</t>
    <phoneticPr fontId="2" type="noConversion"/>
  </si>
  <si>
    <t>01-08 15:00 기준 (3m-시즈오카동경 0.25)</t>
    <phoneticPr fontId="2" type="noConversion"/>
  </si>
  <si>
    <t>0.14(산업)</t>
    <phoneticPr fontId="2" type="noConversion"/>
  </si>
  <si>
    <t>소액 매칭 없음 (3개월 운용금리 0.25% 수준 반영)</t>
    <phoneticPr fontId="2" type="noConversion"/>
  </si>
  <si>
    <t>1-25 09:30 기준 (3m-시즈오카 동경 0.28)</t>
    <phoneticPr fontId="2" type="noConversion"/>
  </si>
  <si>
    <t>부지점장 박효정</t>
    <phoneticPr fontId="2" type="noConversion"/>
  </si>
  <si>
    <t>미정</t>
    <phoneticPr fontId="2" type="noConversion"/>
  </si>
  <si>
    <t>MMDA
1M
2M
3M</t>
    <phoneticPr fontId="2" type="noConversion"/>
  </si>
  <si>
    <t>0.00%
0.00%
0.05%
0.06%</t>
    <phoneticPr fontId="2" type="noConversion"/>
  </si>
  <si>
    <t>5MIO</t>
    <phoneticPr fontId="2" type="noConversion"/>
  </si>
  <si>
    <t xml:space="preserve">2-2 16:30 2m - 시즈오카 동경 0.25 , 3m - 시즈오카 동경 0.26) </t>
    <phoneticPr fontId="2" type="noConversion"/>
  </si>
  <si>
    <t>금융지점장 문명숙</t>
    <phoneticPr fontId="2" type="noConversion"/>
  </si>
  <si>
    <t>3M
6M
12M</t>
    <phoneticPr fontId="2" type="noConversion"/>
  </si>
  <si>
    <t>0.05%
0.00%
0.00%</t>
    <phoneticPr fontId="2" type="noConversion"/>
  </si>
  <si>
    <t>2-9 10:30 3m - 시즈오카 동경 0.25 
6개월 12개월 운용가능 금리 없음. 12개월 정기예금은 6개월 뒤 리셋관련 내용 설명드림.</t>
    <phoneticPr fontId="2" type="noConversion"/>
  </si>
  <si>
    <t>0.00%
0.05%
0.05%</t>
    <phoneticPr fontId="2" type="noConversion"/>
  </si>
  <si>
    <t xml:space="preserve">2-19 09:30 2m - 시즈오카 동경 0.25 , 3m - 시즈오카 동경 0.25) </t>
    <phoneticPr fontId="2" type="noConversion"/>
  </si>
  <si>
    <t>연기</t>
    <phoneticPr fontId="2" type="noConversion"/>
  </si>
  <si>
    <t>영천영업부</t>
    <phoneticPr fontId="2" type="noConversion"/>
  </si>
  <si>
    <t>정재환</t>
    <phoneticPr fontId="2" type="noConversion"/>
  </si>
  <si>
    <t>㈜금창</t>
    <phoneticPr fontId="2" type="noConversion"/>
  </si>
  <si>
    <t>USD</t>
    <phoneticPr fontId="2" type="noConversion"/>
  </si>
  <si>
    <t>운전자금</t>
    <phoneticPr fontId="2" type="noConversion"/>
  </si>
  <si>
    <t>X</t>
    <phoneticPr fontId="2" type="noConversion"/>
  </si>
  <si>
    <t>0.00%
0.05%
0.06%
0.00%</t>
    <phoneticPr fontId="2" type="noConversion"/>
  </si>
  <si>
    <t>미정</t>
    <phoneticPr fontId="2" type="noConversion"/>
  </si>
  <si>
    <t>2MIO</t>
    <phoneticPr fontId="2" type="noConversion"/>
  </si>
  <si>
    <t>3-5 14:00기준 (2m-시즈오카 동경 0.26, 3m-시즈오카 동경 0.26)</t>
    <phoneticPr fontId="2" type="noConversion"/>
  </si>
  <si>
    <t>3-10 14:00기준 (1m-시즈오카 동경 0.25, 3m-lbbw  0.25)</t>
    <phoneticPr fontId="2" type="noConversion"/>
  </si>
  <si>
    <t>0.05%
0.05%
0.00%</t>
    <phoneticPr fontId="2" type="noConversion"/>
  </si>
  <si>
    <t>성서영업부</t>
    <phoneticPr fontId="2" type="noConversion"/>
  </si>
  <si>
    <t>김재석</t>
    <phoneticPr fontId="2" type="noConversion"/>
  </si>
  <si>
    <t>X</t>
  </si>
  <si>
    <t>X</t>
    <phoneticPr fontId="2" type="noConversion"/>
  </si>
  <si>
    <t>강석호</t>
  </si>
  <si>
    <t>최우택</t>
    <phoneticPr fontId="2" type="noConversion"/>
  </si>
  <si>
    <t>X</t>
    <phoneticPr fontId="2" type="noConversion"/>
  </si>
  <si>
    <t>차장 곽동욱</t>
    <phoneticPr fontId="2" type="noConversion"/>
  </si>
  <si>
    <t>인터불고</t>
    <phoneticPr fontId="2" type="noConversion"/>
  </si>
  <si>
    <t>미정</t>
    <phoneticPr fontId="2" type="noConversion"/>
  </si>
  <si>
    <t>1MIO</t>
    <phoneticPr fontId="2" type="noConversion"/>
  </si>
  <si>
    <t>03-29 14:30 기준 (3m-미즈호 홍콩 0.25)</t>
    <phoneticPr fontId="2" type="noConversion"/>
  </si>
  <si>
    <t>성서영업부</t>
    <phoneticPr fontId="2" type="noConversion"/>
  </si>
  <si>
    <t>김재석</t>
    <phoneticPr fontId="2" type="noConversion"/>
  </si>
  <si>
    <t>X</t>
    <phoneticPr fontId="2" type="noConversion"/>
  </si>
  <si>
    <t>0.00%
0.07%
0.00%</t>
    <phoneticPr fontId="2" type="noConversion"/>
  </si>
  <si>
    <t>4-1 13:00기준 (3m-미즈호 서울  0.27)</t>
    <phoneticPr fontId="2" type="noConversion"/>
  </si>
  <si>
    <t>2MIO</t>
    <phoneticPr fontId="2" type="noConversion"/>
  </si>
  <si>
    <t>4-8 17:00 기준 (3m-보콤서울 &amp; 광주은행 0.28)</t>
    <phoneticPr fontId="2" type="noConversion"/>
  </si>
  <si>
    <t>JPY</t>
    <phoneticPr fontId="2" type="noConversion"/>
  </si>
  <si>
    <t>서울영업부</t>
    <phoneticPr fontId="2" type="noConversion"/>
  </si>
  <si>
    <t>배서현</t>
    <phoneticPr fontId="2" type="noConversion"/>
  </si>
  <si>
    <t>이선옥</t>
    <phoneticPr fontId="2" type="noConversion"/>
  </si>
  <si>
    <t>운전자금</t>
    <phoneticPr fontId="2" type="noConversion"/>
  </si>
  <si>
    <t>김기원</t>
    <phoneticPr fontId="2" type="noConversion"/>
  </si>
  <si>
    <t>안정현</t>
    <phoneticPr fontId="2" type="noConversion"/>
  </si>
  <si>
    <t>장정훈</t>
    <phoneticPr fontId="2" type="noConversion"/>
  </si>
  <si>
    <t>파동지점</t>
    <phoneticPr fontId="2" type="noConversion"/>
  </si>
  <si>
    <t>1M
3M
6M
12M</t>
    <phoneticPr fontId="2" type="noConversion"/>
  </si>
  <si>
    <t>0.00%
0.03%
0.05%
0.00%</t>
    <phoneticPr fontId="2" type="noConversion"/>
  </si>
  <si>
    <t>부지점장 마경진</t>
    <phoneticPr fontId="2" type="noConversion"/>
  </si>
  <si>
    <t>5~10</t>
    <phoneticPr fontId="2" type="noConversion"/>
  </si>
  <si>
    <t>콜론운용금리 없으나 eur/usd swap 재원 활용으로 3개월 6개월 금리 제시</t>
    <phoneticPr fontId="2" type="noConversion"/>
  </si>
  <si>
    <t>차장 이선영</t>
    <phoneticPr fontId="2" type="noConversion"/>
  </si>
  <si>
    <t>소액 매칭 없음 (콜론운용금리 없으나 eur/usd swap 재원 활용으로 3개월 금리 제시 0.03%)</t>
    <phoneticPr fontId="2" type="noConversion"/>
  </si>
  <si>
    <t>2.5MIO</t>
    <phoneticPr fontId="2" type="noConversion"/>
  </si>
  <si>
    <t>콜론운용금리 없으나 eur/usd swap 재원 활용으로 3개월 금리 제시</t>
    <phoneticPr fontId="2" type="noConversion"/>
  </si>
  <si>
    <t>신동훈</t>
    <phoneticPr fontId="11" type="noConversion"/>
  </si>
  <si>
    <t>콜론운용금리 없으나 eur/usd swap 재원 활용으로 3개월 금리 제시 &amp; 타행평균금리(0.0339) 반영</t>
    <phoneticPr fontId="2" type="noConversion"/>
  </si>
  <si>
    <t>미정</t>
    <phoneticPr fontId="2" type="noConversion"/>
  </si>
  <si>
    <t>콜론운용금리 없으나 eur/usd swap 재원 활용가능 1개월 금리 제시 &amp; 타행평균금리(0.03313) 반영</t>
    <phoneticPr fontId="2" type="noConversion"/>
  </si>
  <si>
    <t>성서비지니스센터</t>
  </si>
  <si>
    <t>대리 이세웅</t>
  </si>
  <si>
    <t>3M</t>
    <phoneticPr fontId="2" type="noConversion"/>
  </si>
  <si>
    <t>양철갑</t>
    <phoneticPr fontId="2" type="noConversion"/>
  </si>
  <si>
    <t>손창호</t>
  </si>
  <si>
    <t>손창호</t>
    <phoneticPr fontId="2" type="noConversion"/>
  </si>
  <si>
    <t>울산영업부</t>
    <phoneticPr fontId="2" type="noConversion"/>
  </si>
  <si>
    <t>대리 김은지</t>
    <phoneticPr fontId="2" type="noConversion"/>
  </si>
  <si>
    <t>㈜큐로</t>
    <phoneticPr fontId="2" type="noConversion"/>
  </si>
  <si>
    <t>소액 매칭 없음 (콜론운용금리 없으나 eur/usd swap 재원 활용가능 3개월 금리 &amp; 타행평균금리(0.03313) 반영)</t>
    <phoneticPr fontId="2" type="noConversion"/>
  </si>
  <si>
    <t>소액 매칭 없음 (콜론운용금리 없으나 eur/usd swap 재원 활용가능 1~3개월 운용금리 &amp; 타행평균금리(0.03183) 반영)</t>
    <phoneticPr fontId="2" type="noConversion"/>
  </si>
  <si>
    <t>중동지점</t>
    <phoneticPr fontId="2" type="noConversion"/>
  </si>
  <si>
    <t>대리 박준형</t>
    <phoneticPr fontId="2" type="noConversion"/>
  </si>
  <si>
    <t>미정</t>
    <phoneticPr fontId="2" type="noConversion"/>
  </si>
  <si>
    <t>3M</t>
    <phoneticPr fontId="2" type="noConversion"/>
  </si>
  <si>
    <t>2MIO</t>
    <phoneticPr fontId="2" type="noConversion"/>
  </si>
  <si>
    <t>정기예금</t>
    <phoneticPr fontId="2" type="noConversion"/>
  </si>
  <si>
    <t>소액 매칭 없음 (콜론운용금리 없으나 eur/usd swap 재원 활용가능 1~3개월 운용금리 &amp; 타행평균금리(0.03183) 반영)</t>
  </si>
  <si>
    <t>소액 매칭 없음 (콜론운용금리 없으나 eur/usd swap 재원 활용가능 1~3개월 운용금리 &amp; 타행평균금리(0.03459) 반영)</t>
    <phoneticPr fontId="2" type="noConversion"/>
  </si>
  <si>
    <t>콜론운용금리 없으나 eur/usd swap 재원 활용으로 3개월 금리 제시 &amp; 타행평균금리(0.03014) 반영</t>
    <phoneticPr fontId="2" type="noConversion"/>
  </si>
  <si>
    <t>소액 매칭 없음 (콜론운용금리 없으나 eur/usd swap 재원 활용가능 3개월 금리 &amp; 타행평균금리(0.03524) 반영)</t>
    <phoneticPr fontId="2" type="noConversion"/>
  </si>
  <si>
    <t>연기</t>
    <phoneticPr fontId="2" type="noConversion"/>
  </si>
  <si>
    <t>서울영업부</t>
    <phoneticPr fontId="2" type="noConversion"/>
  </si>
  <si>
    <t>정상국</t>
    <phoneticPr fontId="2" type="noConversion"/>
  </si>
  <si>
    <t>DGB LAO LEASING CO (DGB캐피탈 라오스 법인)</t>
    <phoneticPr fontId="2" type="noConversion"/>
  </si>
  <si>
    <t>USD</t>
    <phoneticPr fontId="2" type="noConversion"/>
  </si>
  <si>
    <t>운전자금</t>
    <phoneticPr fontId="2" type="noConversion"/>
  </si>
  <si>
    <t>소액 매칭 없음 (콜론운용금리 없으나 eur/usd swap 재원 활용가능 1~3개월 운용금리 &amp; 타행평균금리(0.09207) 반영)</t>
    <phoneticPr fontId="2" type="noConversion"/>
  </si>
  <si>
    <t>1-25 15:00 기준 (3m - 0.30 시즈오카 동경)</t>
    <phoneticPr fontId="2" type="noConversion"/>
  </si>
  <si>
    <t>0.18(신한)</t>
    <phoneticPr fontId="2" type="noConversion"/>
  </si>
  <si>
    <t>LIBOR</t>
    <phoneticPr fontId="2" type="noConversion"/>
  </si>
  <si>
    <t>SOFR</t>
    <phoneticPr fontId="2" type="noConversion"/>
  </si>
  <si>
    <t>Tenor</t>
    <phoneticPr fontId="2" type="noConversion"/>
  </si>
  <si>
    <t>양산지점</t>
    <phoneticPr fontId="2" type="noConversion"/>
  </si>
  <si>
    <t>지점장 박명환</t>
    <phoneticPr fontId="2" type="noConversion"/>
  </si>
  <si>
    <t>2022-3월 중</t>
    <phoneticPr fontId="2" type="noConversion"/>
  </si>
  <si>
    <t>1M
2M
3M
6M
9M
12M</t>
    <phoneticPr fontId="2" type="noConversion"/>
  </si>
  <si>
    <t>0.00%
0.20%
0.30%
0.50%
0.65%
0.85%</t>
    <phoneticPr fontId="2" type="noConversion"/>
  </si>
  <si>
    <t>02-22 09:15 기준 (2M-시즈오카 0.40, 3m-시즈오카 0.50, 6M-시즈오카 0.85, 9M-SMTB HK 1.00, 12M-시즈오카 1.15)</t>
    <phoneticPr fontId="2" type="noConversion"/>
  </si>
  <si>
    <t>차장 김미경</t>
    <phoneticPr fontId="2" type="noConversion"/>
  </si>
  <si>
    <t>0.45(산업)</t>
    <phoneticPr fontId="2" type="noConversion"/>
  </si>
  <si>
    <t>소액 매칭 없음 (3개월 운용금리 0.55% 수준 반영)</t>
    <phoneticPr fontId="2" type="noConversion"/>
  </si>
  <si>
    <t>3-16 11:00 기준 (3m - 0.72 LBBW SL)</t>
    <phoneticPr fontId="2" type="noConversion"/>
  </si>
  <si>
    <t>0.81(산업)</t>
    <phoneticPr fontId="2" type="noConversion"/>
  </si>
  <si>
    <t>소액 매칭 없음 (3개월 운용금리 0.85% 수준 반영), 10:00 3개월 lbbw 0.85 , shizuoka 0.85</t>
    <phoneticPr fontId="2" type="noConversion"/>
  </si>
  <si>
    <t>성서비지니스센터</t>
    <phoneticPr fontId="2" type="noConversion"/>
  </si>
  <si>
    <t>과장 배형석</t>
    <phoneticPr fontId="2" type="noConversion"/>
  </si>
  <si>
    <t>㈜아세아철강</t>
    <phoneticPr fontId="2" type="noConversion"/>
  </si>
  <si>
    <t>0.32(우리)</t>
    <phoneticPr fontId="2" type="noConversion"/>
  </si>
  <si>
    <t>1m</t>
    <phoneticPr fontId="2" type="noConversion"/>
  </si>
  <si>
    <t>소액 매칭 없음 (1개월 운용금리 0.60% 수준 반영), 16:30 1개월 lbbw 0.60 , smtbhk 0.50</t>
    <phoneticPr fontId="2" type="noConversion"/>
  </si>
  <si>
    <t>정기예금</t>
    <phoneticPr fontId="2" type="noConversion"/>
  </si>
  <si>
    <t>0.80(산업)</t>
    <phoneticPr fontId="2" type="noConversion"/>
  </si>
  <si>
    <t>3m</t>
    <phoneticPr fontId="2" type="noConversion"/>
  </si>
  <si>
    <t>1m</t>
    <phoneticPr fontId="2" type="noConversion"/>
  </si>
  <si>
    <t>소액 매칭 없음 (3개월 운용금리 0.80% 수준 반영), 11:00 3개월 lbbw 0.80</t>
    <phoneticPr fontId="2" type="noConversion"/>
  </si>
  <si>
    <t>금융지점장 정경애</t>
    <phoneticPr fontId="2" type="noConversion"/>
  </si>
  <si>
    <t>계장 신지은</t>
    <phoneticPr fontId="2" type="noConversion"/>
  </si>
  <si>
    <t>강촌지점</t>
    <phoneticPr fontId="2" type="noConversion"/>
  </si>
  <si>
    <t>차장 고윤미</t>
    <phoneticPr fontId="2" type="noConversion"/>
  </si>
  <si>
    <t>이지은</t>
    <phoneticPr fontId="2" type="noConversion"/>
  </si>
  <si>
    <t>1.22(산업)</t>
    <phoneticPr fontId="2" type="noConversion"/>
  </si>
  <si>
    <t>6m</t>
    <phoneticPr fontId="2" type="noConversion"/>
  </si>
  <si>
    <t>소액 매칭 없음 (6개월 운용금리 1.45% 수준 반영), 15:00 6개월 광주은행, 전북은행 1.45 , 시즈오카 1.20</t>
    <phoneticPr fontId="2" type="noConversion"/>
  </si>
  <si>
    <t>0.40%
0.85%
1.30%</t>
    <phoneticPr fontId="2" type="noConversion"/>
  </si>
  <si>
    <t>4-25 10:30 기준 (1M - 시즈오카 0.75, 3M - 시즈오카 1.25, 6M - 시즈오카 1.75)
-&gt; 인포맥스 2231 평균금리 수준 제시</t>
    <phoneticPr fontId="2" type="noConversion"/>
  </si>
  <si>
    <t>6m</t>
    <phoneticPr fontId="2" type="noConversion"/>
  </si>
  <si>
    <t>소액 매칭 없음 (6개월 운용금리 1.80% 수준 반영), 10:00 6개월 시즈오카 1.80</t>
    <phoneticPr fontId="2" type="noConversion"/>
  </si>
  <si>
    <t>중동지점</t>
    <phoneticPr fontId="2" type="noConversion"/>
  </si>
  <si>
    <t>대리 박준형</t>
    <phoneticPr fontId="2" type="noConversion"/>
  </si>
  <si>
    <t>미정</t>
    <phoneticPr fontId="2" type="noConversion"/>
  </si>
  <si>
    <t>3M
6M</t>
    <phoneticPr fontId="2" type="noConversion"/>
  </si>
  <si>
    <t>1MIO</t>
    <phoneticPr fontId="2" type="noConversion"/>
  </si>
  <si>
    <t>정기예금</t>
    <phoneticPr fontId="2" type="noConversion"/>
  </si>
  <si>
    <t>4-27 12:23 기준 (3M - 시즈오카 1.25, 6M - 시즈오카 1.80)
-&gt; 인포맥스 2231 평균금리 수준 제시</t>
    <phoneticPr fontId="2" type="noConversion"/>
  </si>
  <si>
    <t>0.85%-&gt;0.90%금리네고요청
1.30%-&gt;1.35%금리네고요청</t>
    <phoneticPr fontId="2" type="noConversion"/>
  </si>
  <si>
    <t>대리 권혜정</t>
    <phoneticPr fontId="2" type="noConversion"/>
  </si>
  <si>
    <t>6M
12M</t>
    <phoneticPr fontId="2" type="noConversion"/>
  </si>
  <si>
    <t>1.30%
1.8176%(고시금리)</t>
    <phoneticPr fontId="2" type="noConversion"/>
  </si>
  <si>
    <t>4-28 16:00 기준 (6M - 시즈오카 1.80, 12M - 시즈오카 2.35)
-&gt; 인포맥스 2231 평균금리 수준 제시</t>
    <phoneticPr fontId="2" type="noConversion"/>
  </si>
  <si>
    <t>영천영업부</t>
    <phoneticPr fontId="2" type="noConversion"/>
  </si>
  <si>
    <t>계장 이견진</t>
    <phoneticPr fontId="2" type="noConversion"/>
  </si>
  <si>
    <t>3M</t>
    <phoneticPr fontId="2" type="noConversion"/>
  </si>
  <si>
    <t>4-29 16:00 기준 (3M - LBBW 1.37)
-&gt; 인포맥스 2231 평균금리 수준 제시</t>
    <phoneticPr fontId="2" type="noConversion"/>
  </si>
  <si>
    <t>대리 박지선</t>
    <phoneticPr fontId="2" type="noConversion"/>
  </si>
  <si>
    <t>현대글로벌서비스</t>
    <phoneticPr fontId="2" type="noConversion"/>
  </si>
  <si>
    <t>미정</t>
    <phoneticPr fontId="2" type="noConversion"/>
  </si>
  <si>
    <t>5-6 10:30 기준 (1M - 시즈오카 0.95, 3M - 시즈오카 1.40, 6M - 시즈오카 1.95)
-&gt; 인포맥스 2231 평균금리 수준 제시</t>
    <phoneticPr fontId="2" type="noConversion"/>
  </si>
  <si>
    <t>MMDA
1M
3M
6M</t>
    <phoneticPr fontId="2" type="noConversion"/>
  </si>
  <si>
    <t>0.01%
0.60%
1.05%
1.55%</t>
    <phoneticPr fontId="2" type="noConversion"/>
  </si>
  <si>
    <t>한도대출</t>
    <phoneticPr fontId="2" type="noConversion"/>
  </si>
  <si>
    <t>신규</t>
    <phoneticPr fontId="2" type="noConversion"/>
  </si>
  <si>
    <t>서울영업부</t>
    <phoneticPr fontId="2" type="noConversion"/>
  </si>
  <si>
    <t>정상국</t>
    <phoneticPr fontId="2" type="noConversion"/>
  </si>
  <si>
    <t>㈜네오플램</t>
    <phoneticPr fontId="2" type="noConversion"/>
  </si>
  <si>
    <t>USD</t>
    <phoneticPr fontId="2" type="noConversion"/>
  </si>
  <si>
    <t>운전자금</t>
    <phoneticPr fontId="2" type="noConversion"/>
  </si>
  <si>
    <t>X</t>
    <phoneticPr fontId="2" type="noConversion"/>
  </si>
  <si>
    <t>수도권PRM센터</t>
    <phoneticPr fontId="2" type="noConversion"/>
  </si>
  <si>
    <t>대리 전혜연</t>
    <phoneticPr fontId="2" type="noConversion"/>
  </si>
  <si>
    <t>6~7월</t>
    <phoneticPr fontId="2" type="noConversion"/>
  </si>
  <si>
    <t>MMDA
1M
3M</t>
    <phoneticPr fontId="2" type="noConversion"/>
  </si>
  <si>
    <t>0.01%
0.70%
1.18%</t>
    <phoneticPr fontId="2" type="noConversion"/>
  </si>
  <si>
    <t>1MIO</t>
    <phoneticPr fontId="2" type="noConversion"/>
  </si>
  <si>
    <t>5-19 17:31 기준 (1M - SUMI TRUST HK 0.99, 3M - 1.52)
-&gt; 인포맥스 2231 평균금리 수준 제시</t>
    <phoneticPr fontId="2" type="noConversion"/>
  </si>
  <si>
    <t>신규 섭외 업체</t>
    <phoneticPr fontId="2" type="noConversion"/>
  </si>
  <si>
    <t>강동균</t>
    <phoneticPr fontId="2" type="noConversion"/>
  </si>
  <si>
    <t>울산영업부</t>
    <phoneticPr fontId="2" type="noConversion"/>
  </si>
  <si>
    <t>차장 김미경</t>
    <phoneticPr fontId="2" type="noConversion"/>
  </si>
  <si>
    <t>큐로</t>
    <phoneticPr fontId="2" type="noConversion"/>
  </si>
  <si>
    <t>12M</t>
    <phoneticPr fontId="2" type="noConversion"/>
  </si>
  <si>
    <t>1.2MIO</t>
    <phoneticPr fontId="2" type="noConversion"/>
  </si>
  <si>
    <t>정기예금</t>
    <phoneticPr fontId="2" type="noConversion"/>
  </si>
  <si>
    <t>6-3 10:15 기준 12M - SMBC 2.60)
-&gt; 인포맥스 2231 평균금리 수준 제시</t>
    <phoneticPr fontId="2" type="noConversion"/>
  </si>
  <si>
    <t>유통단지영업부</t>
    <phoneticPr fontId="2" type="noConversion"/>
  </si>
  <si>
    <t>과장 류혁하</t>
    <phoneticPr fontId="2" type="noConversion"/>
  </si>
  <si>
    <t>미정</t>
    <phoneticPr fontId="2" type="noConversion"/>
  </si>
  <si>
    <t>3M</t>
    <phoneticPr fontId="2" type="noConversion"/>
  </si>
  <si>
    <t>3MIO</t>
    <phoneticPr fontId="2" type="noConversion"/>
  </si>
  <si>
    <t>정기예금</t>
    <phoneticPr fontId="2" type="noConversion"/>
  </si>
  <si>
    <t>지점장 박세훈</t>
    <phoneticPr fontId="2" type="noConversion"/>
  </si>
  <si>
    <t>10MIO</t>
    <phoneticPr fontId="2" type="noConversion"/>
  </si>
  <si>
    <t>1.05%
1.45%
1.90%</t>
    <phoneticPr fontId="2" type="noConversion"/>
  </si>
  <si>
    <t>6-13 10:00 기준 3M - 시즈오카 1.80)
-&gt; 인포맥스 2231 평균금리 참조</t>
    <phoneticPr fontId="2" type="noConversion"/>
  </si>
  <si>
    <t>6-13 10:00 기준 (1M - 시즈오카 1.43, 3M - 시즈오카 1.80, 6M - 시즈오카 2.30)
-&gt; 인포맥스 2231 평균금리 참조</t>
    <phoneticPr fontId="2" type="noConversion"/>
  </si>
  <si>
    <t>유통단지영업부</t>
    <phoneticPr fontId="2" type="noConversion"/>
  </si>
  <si>
    <t>과장 류혁하</t>
    <phoneticPr fontId="2" type="noConversion"/>
  </si>
  <si>
    <t>계장 최윤경</t>
    <phoneticPr fontId="2" type="noConversion"/>
  </si>
  <si>
    <t>㈜대원지에스아이</t>
    <phoneticPr fontId="2" type="noConversion"/>
  </si>
  <si>
    <t>정기예금</t>
    <phoneticPr fontId="2" type="noConversion"/>
  </si>
  <si>
    <t>1.69(신한)</t>
    <phoneticPr fontId="2" type="noConversion"/>
  </si>
  <si>
    <t>3m</t>
    <phoneticPr fontId="2" type="noConversion"/>
  </si>
  <si>
    <t>소액 매칭 없음 (3개월 운용금리 1.80% 수준 반영), 10:00 3개월 시즈오카 1.80</t>
    <phoneticPr fontId="2" type="noConversion"/>
  </si>
  <si>
    <t>과장 배형석</t>
    <phoneticPr fontId="2" type="noConversion"/>
  </si>
  <si>
    <t>미정</t>
    <phoneticPr fontId="2" type="noConversion"/>
  </si>
  <si>
    <t>1.10%
1.50%
1.95%
2.50%</t>
    <phoneticPr fontId="2" type="noConversion"/>
  </si>
  <si>
    <t>6-14 15:00 기준 (1M - smbc 1.45, 3M - smbc 1.92, 6M - smbc 2.57, 12m - smbc 3.41)
-&gt; 인포맥스 2231 평균금리 참조</t>
    <phoneticPr fontId="2" type="noConversion"/>
  </si>
  <si>
    <t>1.10%
1.55%
2.00%
2.50%</t>
    <phoneticPr fontId="2" type="noConversion"/>
  </si>
  <si>
    <t>성서비지니스센터</t>
    <phoneticPr fontId="2" type="noConversion"/>
  </si>
  <si>
    <t>과장 배형석</t>
    <phoneticPr fontId="2" type="noConversion"/>
  </si>
  <si>
    <t>대리 김미연</t>
    <phoneticPr fontId="2" type="noConversion"/>
  </si>
  <si>
    <t>㈜아세아철강</t>
    <phoneticPr fontId="2" type="noConversion"/>
  </si>
  <si>
    <t>정기예금</t>
    <phoneticPr fontId="2" type="noConversion"/>
  </si>
  <si>
    <t>2.56(수협)</t>
    <phoneticPr fontId="2" type="noConversion"/>
  </si>
  <si>
    <t>6m</t>
    <phoneticPr fontId="2" type="noConversion"/>
  </si>
  <si>
    <t>소액 매칭 없음 (6개월 운용금리 2.68% 수준 반영), 11:00 6개월 SMBC 2.68</t>
    <phoneticPr fontId="2" type="noConversion"/>
  </si>
  <si>
    <t>6-15 11:00 기준 (1M - smbc 1.56, 3M - smbc 2.00, 6M - smbc 2.68, 12m - smbc 3.56)
-&gt; 인포맥스 2231 평균금리 참조</t>
    <phoneticPr fontId="2" type="noConversion"/>
  </si>
  <si>
    <t>과장 시호정</t>
    <phoneticPr fontId="2" type="noConversion"/>
  </si>
  <si>
    <t>동진쎄미캠</t>
    <phoneticPr fontId="2" type="noConversion"/>
  </si>
  <si>
    <t>미정</t>
    <phoneticPr fontId="2" type="noConversion"/>
  </si>
  <si>
    <t>MMDA</t>
    <phoneticPr fontId="2" type="noConversion"/>
  </si>
  <si>
    <t>10MIO</t>
    <phoneticPr fontId="2" type="noConversion"/>
  </si>
  <si>
    <t>6-17 13:00 기준 (1W - SMBC 1.58, 2W RESONA 1.70)
-&gt; 인포맥스 2231 평균금리 참조 - ~1W 평균 0.61, 통지예금 0.96 의 평균 0.78 이하), 종수마진 - 예보료차감후 0.973</t>
    <phoneticPr fontId="2" type="noConversion"/>
  </si>
  <si>
    <t>신규</t>
    <phoneticPr fontId="2" type="noConversion"/>
  </si>
  <si>
    <t>인천지점</t>
    <phoneticPr fontId="2" type="noConversion"/>
  </si>
  <si>
    <t>김유진</t>
    <phoneticPr fontId="2" type="noConversion"/>
  </si>
  <si>
    <t>㈜에이치에스우드</t>
    <phoneticPr fontId="2" type="noConversion"/>
  </si>
  <si>
    <t>USD</t>
    <phoneticPr fontId="2" type="noConversion"/>
  </si>
  <si>
    <t>운전자금</t>
    <phoneticPr fontId="2" type="noConversion"/>
  </si>
  <si>
    <t>X</t>
    <phoneticPr fontId="2" type="noConversion"/>
  </si>
  <si>
    <t>6-20 10:00 기준 (1W - SMBC 1.60, 2W SMBC 1.64)
-&gt; 인포맥스 2231 평균금리 참조 - ~1W 평균 0.82, 통지예금 1.00 의 평균 0.91 이하), 종수마진 - 예보료차감후 0.7525
* 외화MMDA 기본고시금리 - 6-17 : 0.01 -&gt; 6-20 : 0.5294 (17일대비 20일 기본고시금리 상승 반영 재안내드림)</t>
    <phoneticPr fontId="2" type="noConversion"/>
  </si>
  <si>
    <t>희성전자</t>
    <phoneticPr fontId="2" type="noConversion"/>
  </si>
  <si>
    <t>6-22 11:00 기준 (1W - SMBC 1.62, 2W SMBC 1.65)
-&gt; 인포맥스 2231 평균금리 참조 - ~1W 평균 0.92, 통지예금 1.03 의 평균 0.97 이하), 종수마진 - 예보료차감후 0.7504
* 외화MMDA 기본고시금리 - 6-17 : 0.01 -&gt; 6-20 : 0.5294 (17일대비 20일 기본고시금리 상승 반영 재안내드림), 6-22 : 0.5278</t>
    <phoneticPr fontId="2" type="noConversion"/>
  </si>
  <si>
    <t>6-30 14:50 기준 (3M LBBW SL 2.35)
-&gt; 인포맥스 2231 평균금리 참조</t>
    <phoneticPr fontId="2" type="noConversion"/>
  </si>
  <si>
    <t>9MIO</t>
    <phoneticPr fontId="2" type="noConversion"/>
  </si>
  <si>
    <t>7-12 10:00 기준 (1W - SMBC 1.65, 2W SMBC 1.71)
-&gt; 인포맥스 2231 평균금리 참조 - ~1W 평균 1.12, 통지예금 1.27 의 평균 1.19 이하), 종수마진 - 예보료차감후 0.9866
* 외화MMDA 기본고시금리 - 0.669 (기본고시금리 + 0.20 ~ 0.25범위내 제시)</t>
    <phoneticPr fontId="2" type="noConversion"/>
  </si>
  <si>
    <t>여의도지점</t>
    <phoneticPr fontId="2" type="noConversion"/>
  </si>
  <si>
    <t>과장 시호정</t>
    <phoneticPr fontId="2" type="noConversion"/>
  </si>
  <si>
    <t>㈜동진쎄미켐</t>
    <phoneticPr fontId="2" type="noConversion"/>
  </si>
  <si>
    <t>MMDA</t>
    <phoneticPr fontId="2" type="noConversion"/>
  </si>
  <si>
    <t>1.68(부산)</t>
    <phoneticPr fontId="2" type="noConversion"/>
  </si>
  <si>
    <t>1W</t>
    <phoneticPr fontId="2" type="noConversion"/>
  </si>
  <si>
    <t>기본고시 금리 + 20~25bp 수준!! 인포맥스 타행금리 ~1w 와 통지예금 평균 이하로!!
7-14 16:00 기준 (1W - SMBC 1.65, 2W SMBC 1.80)
-&gt; 인포맥스 2231 평균금리 참조 - ~1W 평균 1.13, 통지예금 1.30 의 평균 1.22 이하)
(기본고시금리 + 0.20 ~ 0.25범위내 제시)</t>
    <phoneticPr fontId="2" type="noConversion"/>
  </si>
  <si>
    <t>0.90%
1.80%
2.30%
2.75%</t>
    <phoneticPr fontId="2" type="noConversion"/>
  </si>
  <si>
    <t>7-15 10:00 기준 (1W - 시즈오카 1.60, 1M - 시즈오카 2.30, 3M - 시즈오카 2.90, 6M - 시즈오카 3.50)</t>
    <phoneticPr fontId="2" type="noConversion"/>
  </si>
  <si>
    <t>과장 배형석</t>
    <phoneticPr fontId="2" type="noConversion"/>
  </si>
  <si>
    <t>10MIO</t>
    <phoneticPr fontId="2" type="noConversion"/>
  </si>
  <si>
    <t>정기예금</t>
    <phoneticPr fontId="2" type="noConversion"/>
  </si>
  <si>
    <t>성서비즈니스센터</t>
    <phoneticPr fontId="2" type="noConversion"/>
  </si>
  <si>
    <t>1M
3M
6M
12M</t>
    <phoneticPr fontId="2" type="noConversion"/>
  </si>
  <si>
    <t xml:space="preserve">8-1 10:19 기준 (3M - 시즈오카 동경 2.80) *타행(하나은행)제시금리: 2.80
-&gt; 인포맥스 2231 평균금리 3M 2.55 -&gt; 최대 금리 2.60% 으로 안내, 종수 마진 - 예보료차감후 0.1389
8-1 10:49 기준 (1M - 시즈오카 동경 2.43 , 6M - 3.35 SMBC TKY 12M - 3.47 미즈호 홍콩)
-&gt; 인포맥스 2231 평균금리 1M - 2.11, 6M - 3.01, 12M - 3.19 </t>
    <phoneticPr fontId="2" type="noConversion"/>
  </si>
  <si>
    <t>2.15%
2.60%
2.90%
3.00%</t>
    <phoneticPr fontId="2" type="noConversion"/>
  </si>
  <si>
    <t>2.69(국민)</t>
    <phoneticPr fontId="2" type="noConversion"/>
  </si>
  <si>
    <t>3m</t>
    <phoneticPr fontId="2" type="noConversion"/>
  </si>
  <si>
    <t>㈜아세아철강</t>
    <phoneticPr fontId="2" type="noConversion"/>
  </si>
  <si>
    <t>8-1 10:19 기준 (3M - 시즈오카 동경 2.80) *타행(하나은행)제시금리: 2.80
-&gt; 인포맥스 2231 평균금리 3M 2.55 -&gt; 최대 금리 2.60% 으로 안내, 종수 마진 - 예보료차감후 0.1389
8-1 10:49 기준 (1M - 시즈오카 동경 2.43 , 6M - 3.35 SMBC TKY 12M - 3.47 미즈호 홍콩)
-&gt; 인포맥스 2231 평균금리 1M - 2.11, 6M - 3.01, 12M - 3.19 
매칭 ( LBBW SL, 10MIO, 3M 2022.08.08~2022.11.04, 2.90%)</t>
    <phoneticPr fontId="2" type="noConversion"/>
  </si>
  <si>
    <t>영천영업부</t>
    <phoneticPr fontId="2" type="noConversion"/>
  </si>
  <si>
    <t>정재환</t>
    <phoneticPr fontId="2" type="noConversion"/>
  </si>
  <si>
    <t>㈜금창</t>
    <phoneticPr fontId="2" type="noConversion"/>
  </si>
  <si>
    <t>USD</t>
    <phoneticPr fontId="2" type="noConversion"/>
  </si>
  <si>
    <t>운전자금</t>
    <phoneticPr fontId="2" type="noConversion"/>
  </si>
  <si>
    <t>X</t>
    <phoneticPr fontId="2" type="noConversion"/>
  </si>
  <si>
    <t>신규</t>
    <phoneticPr fontId="2" type="noConversion"/>
  </si>
  <si>
    <t>연기</t>
    <phoneticPr fontId="2" type="noConversion"/>
  </si>
  <si>
    <t>월배영업부</t>
    <phoneticPr fontId="2" type="noConversion"/>
  </si>
  <si>
    <t>유영호</t>
    <phoneticPr fontId="2" type="noConversion"/>
  </si>
  <si>
    <t>김석범</t>
    <phoneticPr fontId="2" type="noConversion"/>
  </si>
  <si>
    <t>외화운전자금대출</t>
    <phoneticPr fontId="2" type="noConversion"/>
  </si>
  <si>
    <t>㈜큐로</t>
    <phoneticPr fontId="2" type="noConversion"/>
  </si>
  <si>
    <t>3.63(산업)</t>
    <phoneticPr fontId="2" type="noConversion"/>
  </si>
  <si>
    <t>12m</t>
    <phoneticPr fontId="2" type="noConversion"/>
  </si>
  <si>
    <t>소액 매칭 없음 (12개월 운용금리 3.75% 수준 반영), 11:00 12개월 SMBC 3.75</t>
    <phoneticPr fontId="2" type="noConversion"/>
  </si>
  <si>
    <t>1.50%
2.15%
2.35%
2.60%</t>
    <phoneticPr fontId="2" type="noConversion"/>
  </si>
  <si>
    <t>8-8 15:50 기준 (1W - SMBC  2.35, 1M - LBBW  2.50, 2M - LBBW  2.75, 3M - LBBW  2.90)
* 외화MMDA 기본고시금리 - 1.2998 (기본고시금리 + 0.20 ~ 0.25범위내 제시)</t>
    <phoneticPr fontId="2" type="noConversion"/>
  </si>
  <si>
    <t>과장 박권묵</t>
    <phoneticPr fontId="2" type="noConversion"/>
  </si>
  <si>
    <t>2.15%
2.60%
3.10%</t>
    <phoneticPr fontId="2" type="noConversion"/>
  </si>
  <si>
    <t>5~10MIO</t>
    <phoneticPr fontId="2" type="noConversion"/>
  </si>
  <si>
    <t>8-10 15:00 기준 (1M - smbc  2.44, 3M - smbc  2.95, 6M - smbc  3.60)</t>
    <phoneticPr fontId="2" type="noConversion"/>
  </si>
  <si>
    <t>4M</t>
    <phoneticPr fontId="2" type="noConversion"/>
  </si>
  <si>
    <t>8-11 12:50 기준 (4M - woori la  3.20)</t>
    <phoneticPr fontId="2" type="noConversion"/>
  </si>
  <si>
    <t>8-12 10:15 기준 (2M - smbc  2.75)</t>
    <phoneticPr fontId="2" type="noConversion"/>
  </si>
  <si>
    <t xml:space="preserve">      (1)  ~1주 또는 통지예금 금리 참조하여 협의</t>
    <phoneticPr fontId="2" type="noConversion"/>
  </si>
  <si>
    <t>김선수</t>
    <phoneticPr fontId="2" type="noConversion"/>
  </si>
  <si>
    <t>손창호</t>
    <phoneticPr fontId="2" type="noConversion"/>
  </si>
  <si>
    <t>조상인</t>
    <phoneticPr fontId="2" type="noConversion"/>
  </si>
  <si>
    <t>10mio</t>
    <phoneticPr fontId="2" type="noConversion"/>
  </si>
  <si>
    <t>계장 우소현</t>
    <phoneticPr fontId="2" type="noConversion"/>
  </si>
  <si>
    <t>12MIO</t>
    <phoneticPr fontId="2" type="noConversion"/>
  </si>
  <si>
    <t>에스엠상선</t>
    <phoneticPr fontId="2" type="noConversion"/>
  </si>
  <si>
    <t>08-17 14:00 기준
-로이터 BID금리 (6M - 국민 HK 3.60)
-인포맥스 2231 6M 평균금리 3.211
-종합수익관리시스템 마진율 0.2824, 예보료차감후0.1024</t>
    <phoneticPr fontId="2" type="noConversion"/>
  </si>
  <si>
    <t>8-12 기준(8/12 기산일 영업점 요청) (1W - SMBC 2.35, 2W SMBC 2.37)
-&gt; 인포맥스 2231 평균금리 참조 - ~1W 평균 1.95, 통지예금 1.74의 평균 1.84 이하), 종수마진 - 예보료차감후 0.7565
* 외화MMDA 기본고시금리 - 8-12 : 1.29 (기본고시금리 + 0.20 ~ 0.25범위내 제시)</t>
    <phoneticPr fontId="2" type="noConversion"/>
  </si>
  <si>
    <t>계장 우소현</t>
    <phoneticPr fontId="2" type="noConversion"/>
  </si>
  <si>
    <t>㈜동진쎄미켐</t>
    <phoneticPr fontId="2" type="noConversion"/>
  </si>
  <si>
    <t>MMDA</t>
    <phoneticPr fontId="2" type="noConversion"/>
  </si>
  <si>
    <t>2.09(산업)</t>
    <phoneticPr fontId="2" type="noConversion"/>
  </si>
  <si>
    <t>1W</t>
    <phoneticPr fontId="2" type="noConversion"/>
  </si>
  <si>
    <t>8-12 기준(8/12 기산일 영업점 요청) (1W - SMBC 2.35, 2W SMBC 2.37)
-&gt; 인포맥스 2231 평균금리 참조 - ~1W 평균 1.95, 통지예금 1.74의 평균 1.84 이하), 종수마진 - 예보료차감후 0.7565
* 외화MMDA 기본고시금리 - 8-12 : 1.29 (기본고시금리 + 0.20 ~ 0.25범위내 제시)</t>
    <phoneticPr fontId="2" type="noConversion"/>
  </si>
  <si>
    <t>강남영업부</t>
    <phoneticPr fontId="2" type="noConversion"/>
  </si>
  <si>
    <t>과장 박권묵</t>
    <phoneticPr fontId="2" type="noConversion"/>
  </si>
  <si>
    <t>에스엠상선㈜</t>
    <phoneticPr fontId="2" type="noConversion"/>
  </si>
  <si>
    <t>3.36(산업)</t>
    <phoneticPr fontId="2" type="noConversion"/>
  </si>
  <si>
    <t>6M</t>
    <phoneticPr fontId="2" type="noConversion"/>
  </si>
  <si>
    <t>5~10mio</t>
    <phoneticPr fontId="2" type="noConversion"/>
  </si>
  <si>
    <t>8-23 10:00 기준 (2M - 시즈로카  2.85, 3M - 시즈오카  2.70, 6M -  최저 3.40)</t>
    <phoneticPr fontId="2" type="noConversion"/>
  </si>
  <si>
    <t>2.50%
2.70%
3.20%</t>
    <phoneticPr fontId="2" type="noConversion"/>
  </si>
  <si>
    <t>2M</t>
    <phoneticPr fontId="2" type="noConversion"/>
  </si>
  <si>
    <t>8-29 13:40 기준 (2M - SMBC  2.85 , 시즈오카 2.90 )</t>
    <phoneticPr fontId="2" type="noConversion"/>
  </si>
  <si>
    <t>2.90%
3.40%
3.70%</t>
    <phoneticPr fontId="2" type="noConversion"/>
  </si>
  <si>
    <t>3~5MIO</t>
    <phoneticPr fontId="2" type="noConversion"/>
  </si>
  <si>
    <t>9-2 15:30 기준 (3M - 시즈오카  3.20, 6M - 시즈오카  3.75, 12M - 미즈호 홍콩  3.95)</t>
    <phoneticPr fontId="2" type="noConversion"/>
  </si>
  <si>
    <t>1M</t>
    <phoneticPr fontId="2" type="noConversion"/>
  </si>
  <si>
    <t>정기예금</t>
    <phoneticPr fontId="2" type="noConversion"/>
  </si>
  <si>
    <t>9-7 13:00 기준 (1M - LBBW  2.78)</t>
    <phoneticPr fontId="2" type="noConversion"/>
  </si>
  <si>
    <t>과장 시호정</t>
    <phoneticPr fontId="2" type="noConversion"/>
  </si>
  <si>
    <t>1W</t>
    <phoneticPr fontId="2" type="noConversion"/>
  </si>
  <si>
    <t>2.29(국민)</t>
    <phoneticPr fontId="2" type="noConversion"/>
  </si>
  <si>
    <t>9-08 기준 (1W - MIZUHO 2.35)
-&gt; 인포맥스 2231 평균금리 참조 - ~1W 평균 2.10
* 외화MMDA 기본고시금리 - 9-08 : 1.3753 (기본고시금리 + 0.20 ~ 0.25범위내 제시)</t>
    <phoneticPr fontId="2" type="noConversion"/>
  </si>
  <si>
    <t>계장 김상희</t>
    <phoneticPr fontId="2" type="noConversion"/>
  </si>
  <si>
    <t>9-13 16:30 기준 (1M - LBBW SL 2.85, SMTB HK  3.00)</t>
    <phoneticPr fontId="2" type="noConversion"/>
  </si>
  <si>
    <t>2.84(국민)</t>
    <phoneticPr fontId="2" type="noConversion"/>
  </si>
  <si>
    <t>소액 매칭 없음 (1개월 운용금리 2.85% 수준 반영), 9-13 16:30 기준 (1M - LBBW SL 2.85, SMTB HK  3.00)</t>
    <phoneticPr fontId="2" type="noConversion"/>
  </si>
  <si>
    <t>방촌지점</t>
    <phoneticPr fontId="2" type="noConversion"/>
  </si>
  <si>
    <t>대리 김미라</t>
    <phoneticPr fontId="2" type="noConversion"/>
  </si>
  <si>
    <t>4.00%
4.30%</t>
    <phoneticPr fontId="2" type="noConversion"/>
  </si>
  <si>
    <t>9-22 17:50 기준 (6M - 최저 4.20, 12M - 최저  4.50)</t>
    <phoneticPr fontId="2" type="noConversion"/>
  </si>
  <si>
    <t>계장 최아성</t>
    <phoneticPr fontId="2" type="noConversion"/>
  </si>
  <si>
    <t>1.60%
2.85%
3.05%
3.50%</t>
    <phoneticPr fontId="2" type="noConversion"/>
  </si>
  <si>
    <t>9-23 13:30 기준 (1M - 최저금리  3.15, 2M - 최저금리  3.40, 3M - 최저금리 3.95)
* 외화MMDA 기본고시금리 - 1.4190 (기본고시금리 + 0.20 ~ 0.25범위내 제시)</t>
    <phoneticPr fontId="2" type="noConversion"/>
  </si>
  <si>
    <t>3.50%
4.00%</t>
    <phoneticPr fontId="2" type="noConversion"/>
  </si>
  <si>
    <t>9-26 10:20 기준 (3M - 산업은행 아시아 홍콩 3.75, 6M - 국민 홍콩 4.50)</t>
    <phoneticPr fontId="2" type="noConversion"/>
  </si>
  <si>
    <t>부지점장 박찬현</t>
    <phoneticPr fontId="2" type="noConversion"/>
  </si>
  <si>
    <t>9-26 13:50 기준 (3M - 산업은행 아시아 홍콩 3.75, 6M - 국민 홍콩 4.50)</t>
    <phoneticPr fontId="2" type="noConversion"/>
  </si>
  <si>
    <t>9-28 10:20 기준 (1M - 미즈호 서울 3.27)
인포맥스 2231 평균금리 참조 - ~1M 평균 2.87, 종수마진 - 예보료차감후 -0.0119, 최대금리 2.95%로 안내, 마진- 예보료차감후 0.1381 )</t>
    <phoneticPr fontId="2" type="noConversion"/>
  </si>
  <si>
    <t>10-04 10:00 기준 (6M - 시즈오카  4.40)</t>
    <phoneticPr fontId="2" type="noConversion"/>
  </si>
  <si>
    <t>3공단영업부</t>
    <phoneticPr fontId="2" type="noConversion"/>
  </si>
  <si>
    <t>계장 김수희</t>
    <phoneticPr fontId="2" type="noConversion"/>
  </si>
  <si>
    <t>3.10%
3.30%
3.70%</t>
    <phoneticPr fontId="2" type="noConversion"/>
  </si>
  <si>
    <t>10-06 14:00 기준 (1M - smtb hk 3.30, 2M - smbc 3.50, 3M - smbc 3.90)</t>
    <phoneticPr fontId="2" type="noConversion"/>
  </si>
  <si>
    <t>2.74(신한)</t>
    <phoneticPr fontId="2" type="noConversion"/>
  </si>
  <si>
    <t>10-07 16:30 기준 (1W - LBBW 3.10)
-&gt; 인포맥스 2231 평균금리 참조 - ~1W 평균 2.38
* 외화MMDA 기본고시금리 +( 0.20 ~ 0.25범위내 제시)</t>
    <phoneticPr fontId="2" type="noConversion"/>
  </si>
  <si>
    <t>10-11 10:00 기준 (1M - 시즈오카 3.30 )</t>
    <phoneticPr fontId="2" type="noConversion"/>
  </si>
  <si>
    <t>3공단영업부</t>
    <phoneticPr fontId="2" type="noConversion"/>
  </si>
  <si>
    <t>계장 김수희</t>
    <phoneticPr fontId="2" type="noConversion"/>
  </si>
  <si>
    <t>대영전자㈜</t>
    <phoneticPr fontId="2" type="noConversion"/>
  </si>
  <si>
    <t>3.30(우리)</t>
    <phoneticPr fontId="2" type="noConversion"/>
  </si>
  <si>
    <t>1M</t>
    <phoneticPr fontId="2" type="noConversion"/>
  </si>
  <si>
    <t>소액 매칭 없음 (1개월 운용금리 3.30% 수준 반영), 10-11 10:00 기준 (1M - 시즈오카 3.30)</t>
    <phoneticPr fontId="2" type="noConversion"/>
  </si>
  <si>
    <t>과장 류혁하</t>
    <phoneticPr fontId="2" type="noConversion"/>
  </si>
  <si>
    <t>3.10%
3.70%</t>
    <phoneticPr fontId="2" type="noConversion"/>
  </si>
  <si>
    <t>10-12 10:35 기준 (1M - 시즈오카 3.33,  3M - 시즈오카 4.35)</t>
    <phoneticPr fontId="2" type="noConversion"/>
  </si>
  <si>
    <t>3.15%
3.92%(노마진)</t>
    <phoneticPr fontId="2" type="noConversion"/>
  </si>
  <si>
    <t>10-12 15:40 기준 (1M - SMTB 3.36,  3M - 시즈오카 4.35)
- 업체 워리은행과 비교중 (워리 1m - 3.31, 3m - 4.01)</t>
    <phoneticPr fontId="2" type="noConversion"/>
  </si>
  <si>
    <t>USD SOFR</t>
    <phoneticPr fontId="2" type="noConversion"/>
  </si>
  <si>
    <t>3.43(국민)</t>
    <phoneticPr fontId="2" type="noConversion"/>
  </si>
  <si>
    <t>소액 매칭 없음 (1개월 운용금리 3.60% 수준 반영), 10-13 11:00 기준 (1M - bk comm 3.60)</t>
    <phoneticPr fontId="2" type="noConversion"/>
  </si>
  <si>
    <t>10-13 11:00 기준 (1M - bk comm 3.60)
- 업체 워리은행과 비교중 (워리 1m - 3.32) - 우수고객 타행이탈 방지</t>
    <phoneticPr fontId="2" type="noConversion"/>
  </si>
  <si>
    <t>부지점장 이영일</t>
    <phoneticPr fontId="2" type="noConversion"/>
  </si>
  <si>
    <t>미정</t>
    <phoneticPr fontId="2" type="noConversion"/>
  </si>
  <si>
    <t>정기예금</t>
    <phoneticPr fontId="2" type="noConversion"/>
  </si>
  <si>
    <t>10-20 13:30 기준 (1M - lbbw 3.55,  3M - lbbw 4.55)</t>
    <phoneticPr fontId="2" type="noConversion"/>
  </si>
  <si>
    <t>계장 박예슬</t>
    <phoneticPr fontId="2" type="noConversion"/>
  </si>
  <si>
    <t>10-24 10:40 기준 (3M - lbbw 4.60)</t>
    <phoneticPr fontId="2" type="noConversion"/>
  </si>
  <si>
    <t>차장 전선민</t>
    <phoneticPr fontId="2" type="noConversion"/>
  </si>
  <si>
    <t>1M</t>
    <phoneticPr fontId="2" type="noConversion"/>
  </si>
  <si>
    <t>미정</t>
    <phoneticPr fontId="2" type="noConversion"/>
  </si>
  <si>
    <t>10-25 9:20 기준 (1M - 시즈오카 3.70)</t>
    <phoneticPr fontId="2" type="noConversion"/>
  </si>
  <si>
    <t>4.60%
5.00%</t>
    <phoneticPr fontId="2" type="noConversion"/>
  </si>
  <si>
    <t>10-25 10:40 기준 (6M - 시즈오카 4.90,  12M - 국민홍콩 5.30)</t>
    <phoneticPr fontId="2" type="noConversion"/>
  </si>
  <si>
    <t>4.20%
4.60%
5.00%</t>
    <phoneticPr fontId="2" type="noConversion"/>
  </si>
  <si>
    <t>10-26 09:40 기준 (3M - 시즈오카 4.70, 6M - SMBC 4.85, 12M - SMBC 5.25)</t>
    <phoneticPr fontId="2" type="noConversion"/>
  </si>
  <si>
    <t>4.48(국민)</t>
    <phoneticPr fontId="2" type="noConversion"/>
  </si>
  <si>
    <t>소액 매칭 없음 (10-26 09:40 기준 3M - 시즈오카 4.70)</t>
    <phoneticPr fontId="2" type="noConversion"/>
  </si>
  <si>
    <t>10-26 15:30 기준 (3M - 시즈오카 4.70)</t>
    <phoneticPr fontId="2" type="noConversion"/>
  </si>
  <si>
    <t>4.20% ~ 4.22%(노마진)</t>
    <phoneticPr fontId="2" type="noConversion"/>
  </si>
  <si>
    <t>3.30%
4.00% ~ 4.14%(노마진)</t>
    <phoneticPr fontId="2" type="noConversion"/>
  </si>
  <si>
    <t>4.20%
4.60%</t>
    <phoneticPr fontId="2" type="noConversion"/>
  </si>
  <si>
    <t>10-27 13:30 기준 (3M - 시즈오카 4.68, 6M - 국민 홍콩 5.05)</t>
    <phoneticPr fontId="2" type="noConversion"/>
  </si>
  <si>
    <t>신규</t>
    <phoneticPr fontId="2" type="noConversion"/>
  </si>
  <si>
    <t>대구혁신도시지점</t>
    <phoneticPr fontId="2" type="noConversion"/>
  </si>
  <si>
    <t>정현정</t>
    <phoneticPr fontId="2" type="noConversion"/>
  </si>
  <si>
    <t>한국가스공사</t>
    <phoneticPr fontId="2" type="noConversion"/>
  </si>
  <si>
    <t>USD</t>
    <phoneticPr fontId="2" type="noConversion"/>
  </si>
  <si>
    <t>운전자금</t>
    <phoneticPr fontId="2" type="noConversion"/>
  </si>
  <si>
    <t>X</t>
    <phoneticPr fontId="2" type="noConversion"/>
  </si>
  <si>
    <t>강석호</t>
    <phoneticPr fontId="2" type="noConversion"/>
  </si>
  <si>
    <t>손창호</t>
    <phoneticPr fontId="2" type="noConversion"/>
  </si>
  <si>
    <t>6개월 후 연장불가 상환조건</t>
    <phoneticPr fontId="2" type="noConversion"/>
  </si>
  <si>
    <t>부지점장 이영일</t>
    <phoneticPr fontId="2" type="noConversion"/>
  </si>
  <si>
    <t>대성산업㈜</t>
    <phoneticPr fontId="2" type="noConversion"/>
  </si>
  <si>
    <t>정기예금</t>
    <phoneticPr fontId="2" type="noConversion"/>
  </si>
  <si>
    <t>4.52(국민)</t>
    <phoneticPr fontId="2" type="noConversion"/>
  </si>
  <si>
    <t>3m</t>
    <phoneticPr fontId="2" type="noConversion"/>
  </si>
  <si>
    <t>소액 매칭 없음 (10-28 11:20 기준 3M - 시즈오카 4.60)</t>
    <phoneticPr fontId="2" type="noConversion"/>
  </si>
  <si>
    <t>차장 배형석</t>
    <phoneticPr fontId="2" type="noConversion"/>
  </si>
  <si>
    <t>10.5MIO</t>
    <phoneticPr fontId="2" type="noConversion"/>
  </si>
  <si>
    <t>3.50%
4.25%
4.70%
5.10%</t>
    <phoneticPr fontId="2" type="noConversion"/>
  </si>
  <si>
    <t>10-31 14:30 기준 (1M - 시즈오카 3.70, 3M - 시즈오카 4.65, 6M - 국민홍콩 5.25, 12m - 한국계레인지 5.40 ~ 5.50)</t>
    <phoneticPr fontId="2" type="noConversion"/>
  </si>
  <si>
    <t>3.82(우리)</t>
    <phoneticPr fontId="2" type="noConversion"/>
  </si>
  <si>
    <t>매칭 (LBBW 10M, 11.01~12.01, 3.90%)</t>
    <phoneticPr fontId="2" type="noConversion"/>
  </si>
  <si>
    <t>미정</t>
    <phoneticPr fontId="2" type="noConversion"/>
  </si>
  <si>
    <t>2.35%
3.50%</t>
    <phoneticPr fontId="2" type="noConversion"/>
  </si>
  <si>
    <t>10~20M</t>
    <phoneticPr fontId="2" type="noConversion"/>
  </si>
  <si>
    <t>11-02 09:30 기준 (1M - LBBW 4.00)</t>
    <phoneticPr fontId="2" type="noConversion"/>
  </si>
  <si>
    <t>차장 이정화
(PRM센터 문의건)</t>
    <phoneticPr fontId="2" type="noConversion"/>
  </si>
  <si>
    <t>성서영업부</t>
    <phoneticPr fontId="2" type="noConversion"/>
  </si>
  <si>
    <t>금융지점장 정경애</t>
    <phoneticPr fontId="2" type="noConversion"/>
  </si>
  <si>
    <t>1M</t>
    <phoneticPr fontId="2" type="noConversion"/>
  </si>
  <si>
    <t>1MIO</t>
    <phoneticPr fontId="2" type="noConversion"/>
  </si>
  <si>
    <t>정기예금</t>
    <phoneticPr fontId="2" type="noConversion"/>
  </si>
  <si>
    <t>11-04 10:53 기준 (1M - 시즈오카 동경 3.85)
인포맥스 2231 평균 1M 3.61</t>
    <phoneticPr fontId="2" type="noConversion"/>
  </si>
  <si>
    <t>미정</t>
    <phoneticPr fontId="2" type="noConversion"/>
  </si>
  <si>
    <t>2.90%
3.65%
4.00%
4.35%</t>
    <phoneticPr fontId="2" type="noConversion"/>
  </si>
  <si>
    <t>7~8MIO</t>
    <phoneticPr fontId="2" type="noConversion"/>
  </si>
  <si>
    <t>11-07 13:30 기준 (1M - lbbw sl  3.95, 2M - lbbw sl  4.68, 3M - lbbw sl 4.75)
* 외화MMDA 기본고시금리 - 2.7052 (기본고시금리 + 0.20 ~ 0.25범위내 제시)</t>
    <phoneticPr fontId="2" type="noConversion"/>
  </si>
  <si>
    <t>3.45(신한)</t>
    <phoneticPr fontId="2" type="noConversion"/>
  </si>
  <si>
    <t>11-07 15:30 기준 (1W - LBBW 3.82),  인포맥스 2231 평균금리 참조 - ~1W 평균 2.85,  외화MMDA 기본고시금리 +( 0.20 ~ 0.25범위내 제시)</t>
    <phoneticPr fontId="2" type="noConversion"/>
  </si>
  <si>
    <t>시작일자</t>
    <phoneticPr fontId="11" type="noConversion"/>
  </si>
  <si>
    <t>대리 박계령</t>
    <phoneticPr fontId="2" type="noConversion"/>
  </si>
  <si>
    <t>11-08 11:00 기준 (3M - 시즈오카 동경 4.75)</t>
    <phoneticPr fontId="2" type="noConversion"/>
  </si>
  <si>
    <t>3.70%(최고)
4.48%(노마진)</t>
    <phoneticPr fontId="2" type="noConversion"/>
  </si>
  <si>
    <t>11-08 12:40 기준 (1M - lbbw sl 3.95, 3M - 시즈오카 동경 4.75)</t>
    <phoneticPr fontId="2" type="noConversion"/>
  </si>
  <si>
    <t>4.48%(노마진)</t>
    <phoneticPr fontId="2" type="noConversion"/>
  </si>
  <si>
    <t>11-09 12:40 기준 (3M - 시즈오카 동경 4.80)</t>
    <phoneticPr fontId="2" type="noConversion"/>
  </si>
  <si>
    <t>3.73%(최고)</t>
    <phoneticPr fontId="2" type="noConversion"/>
  </si>
  <si>
    <t>11-09 13:50 기준 (1M - lbbw  3.93)</t>
    <phoneticPr fontId="2" type="noConversion"/>
  </si>
  <si>
    <t>2.90%
3.70%
4.40%</t>
    <phoneticPr fontId="2" type="noConversion"/>
  </si>
  <si>
    <t>11-09 14:15 기준 (1M - LBBW 3.93, 3M - 시즈오카 동경 4.80)</t>
    <phoneticPr fontId="2" type="noConversion"/>
  </si>
  <si>
    <t>11-09 14:50 기준 (1M - lbbw  3.93) - 거래기여도 높은 최우수고객 타행이탈 방지를 위해 머니마켓 운용가능 금리 보다 
높으나 종수시스템 노마진수준 범위내 까지 승인코자 함.
종수마진 : 0.2173(예보료 차감전) -&gt; 0.0373(예보료 차감후)</t>
    <phoneticPr fontId="2" type="noConversion"/>
  </si>
  <si>
    <t>광장지점</t>
    <phoneticPr fontId="2" type="noConversion"/>
  </si>
  <si>
    <t>11-09 15:10 기준 (1M - lbbw  3.93)</t>
    <phoneticPr fontId="2" type="noConversion"/>
  </si>
  <si>
    <t>광장지점</t>
    <phoneticPr fontId="2" type="noConversion"/>
  </si>
  <si>
    <t>차장 권미정</t>
    <phoneticPr fontId="2" type="noConversion"/>
  </si>
  <si>
    <t>박영주</t>
    <phoneticPr fontId="2" type="noConversion"/>
  </si>
  <si>
    <t>정기예금</t>
    <phoneticPr fontId="2" type="noConversion"/>
  </si>
  <si>
    <t>3.96(국민)</t>
    <phoneticPr fontId="2" type="noConversion"/>
  </si>
  <si>
    <t>1m</t>
    <phoneticPr fontId="2" type="noConversion"/>
  </si>
  <si>
    <t>소액 매칭 없음 (11-09 15:10 기준 (1M - lbbw  3.93)</t>
    <phoneticPr fontId="2" type="noConversion"/>
  </si>
  <si>
    <t>차장 곽동욱</t>
    <phoneticPr fontId="2" type="noConversion"/>
  </si>
  <si>
    <t>대리 박계령</t>
    <phoneticPr fontId="2" type="noConversion"/>
  </si>
  <si>
    <t>한국비철㈜</t>
    <phoneticPr fontId="2" type="noConversion"/>
  </si>
  <si>
    <t>대리 구인숙</t>
    <phoneticPr fontId="2" type="noConversion"/>
  </si>
  <si>
    <t>미정</t>
    <phoneticPr fontId="2" type="noConversion"/>
  </si>
  <si>
    <t>1M</t>
    <phoneticPr fontId="2" type="noConversion"/>
  </si>
  <si>
    <t>1MIO</t>
    <phoneticPr fontId="2" type="noConversion"/>
  </si>
  <si>
    <t>정기예금</t>
    <phoneticPr fontId="2" type="noConversion"/>
  </si>
  <si>
    <t>11-10 16:05 기준 (1M - lbbw  3.93)</t>
    <phoneticPr fontId="2" type="noConversion"/>
  </si>
  <si>
    <t>행원 김수희</t>
    <phoneticPr fontId="2" type="noConversion"/>
  </si>
  <si>
    <t>1M</t>
    <phoneticPr fontId="2" type="noConversion"/>
  </si>
  <si>
    <t>3MIO</t>
    <phoneticPr fontId="2" type="noConversion"/>
  </si>
  <si>
    <t>11-10 16:05 기준 (1M - lbbw  3.93), 인포맥스 2231 평균 3.65, 종수마진: 0.4117(예보료차감전) -&gt;0.2317(예보료차감후)</t>
    <phoneticPr fontId="2" type="noConversion"/>
  </si>
  <si>
    <t>3공단영업부</t>
    <phoneticPr fontId="2" type="noConversion"/>
  </si>
  <si>
    <t>3.95(국민)</t>
    <phoneticPr fontId="2" type="noConversion"/>
  </si>
  <si>
    <t>1M</t>
    <phoneticPr fontId="2" type="noConversion"/>
  </si>
  <si>
    <t>1MIO</t>
    <phoneticPr fontId="2" type="noConversion"/>
  </si>
  <si>
    <t>11-14 12:45 기준 (1M - SMTB HK 3.91), 인포맥스 2231 평균 3.64
거래기여도 높은 최우수고객 타행이탈 방지를 위해 머니마켓 운용가능 금리 보다 높으나 종수시스템 노마진수준 범위내 까지 승인코자 함. 종수마진 : 0.2602(예보료 차감전) -&gt; 0.0802(예보료 차감후)</t>
    <phoneticPr fontId="2" type="noConversion"/>
  </si>
  <si>
    <t>11-15 10:10 기준 (1M - LBBW 3.93, 3M - 시즈오카 동경 4.78)</t>
    <phoneticPr fontId="2" type="noConversion"/>
  </si>
  <si>
    <t>3.89(국민)</t>
    <phoneticPr fontId="2" type="noConversion"/>
  </si>
  <si>
    <t>11-14 12:45 기준 (1M - SMTB HK 3.91), 인포맥스 2231 평균 3.64
거래기여도 높은 최우수고객 타행이탈 방지를 위해 머니마켓 운용가능 금리 보다 높으나 종수시스템 노마진수준 범위내 까지 승인코자 함. 
종수마진 : 0.2602(예보료 차감전) -&gt; 0.0802(예보료 차감후)</t>
    <phoneticPr fontId="2" type="noConversion"/>
  </si>
  <si>
    <t>화성지점</t>
    <phoneticPr fontId="2" type="noConversion"/>
  </si>
  <si>
    <t>차장 정상희</t>
    <phoneticPr fontId="2" type="noConversion"/>
  </si>
  <si>
    <t>1~5M</t>
    <phoneticPr fontId="2" type="noConversion"/>
  </si>
  <si>
    <t>11-16 14:30 기준 (3M - 시즈오카 동경 4.78)</t>
    <phoneticPr fontId="2" type="noConversion"/>
  </si>
  <si>
    <t>미정</t>
    <phoneticPr fontId="2" type="noConversion"/>
  </si>
  <si>
    <t>4.50%(노마진)</t>
    <phoneticPr fontId="2" type="noConversion"/>
  </si>
  <si>
    <t>김난영</t>
    <phoneticPr fontId="2" type="noConversion"/>
  </si>
  <si>
    <t>3.97(국민)</t>
    <phoneticPr fontId="2" type="noConversion"/>
  </si>
  <si>
    <t>소액 매칭 없음 (11-17 16:30 기준 (1M - lbbw  3.95)</t>
    <phoneticPr fontId="2" type="noConversion"/>
  </si>
  <si>
    <t>2.95%
3.70%
4.40%</t>
    <phoneticPr fontId="2" type="noConversion"/>
  </si>
  <si>
    <t>11-21 10:10 기준 (1M - LBBW 3.95, 3M - 시즈오카 동경 4.78)</t>
    <phoneticPr fontId="2" type="noConversion"/>
  </si>
  <si>
    <t>MMDA
1W</t>
    <phoneticPr fontId="2" type="noConversion"/>
  </si>
  <si>
    <t>2.95%
3.40%</t>
    <phoneticPr fontId="2" type="noConversion"/>
  </si>
  <si>
    <t>11-22 10:10 기준 (1W - LBBW 3.83 )</t>
    <phoneticPr fontId="2" type="noConversion"/>
  </si>
  <si>
    <t>미정</t>
    <phoneticPr fontId="2" type="noConversion"/>
  </si>
  <si>
    <t>3.70%
4.00%
4.40%</t>
    <phoneticPr fontId="2" type="noConversion"/>
  </si>
  <si>
    <t>11-23 09:50 기준 (1M - LBBW SG 3.95, 2M - SMTB HK 4.78, 3M - 최저 5.20)</t>
    <phoneticPr fontId="2" type="noConversion"/>
  </si>
  <si>
    <t>양산지점</t>
    <phoneticPr fontId="2" type="noConversion"/>
  </si>
  <si>
    <t xml:space="preserve">대리 신원준 </t>
    <phoneticPr fontId="2" type="noConversion"/>
  </si>
  <si>
    <t>1M</t>
    <phoneticPr fontId="2" type="noConversion"/>
  </si>
  <si>
    <t>정기예금</t>
    <phoneticPr fontId="2" type="noConversion"/>
  </si>
  <si>
    <t>11-23 14:20 기준 ( 1M- 우리은행 LA 3.85)/ 인포맥스 2231 평균 3.78</t>
    <phoneticPr fontId="2" type="noConversion"/>
  </si>
  <si>
    <t>MMDA
1W
1M
3M</t>
    <phoneticPr fontId="2" type="noConversion"/>
  </si>
  <si>
    <t>11-24 10:00 기준 (1W - LBBW SG 3.83, 1M - LBBW SG 3.95, 3M - 시즈오카 4.75 )</t>
    <phoneticPr fontId="2" type="noConversion"/>
  </si>
  <si>
    <t>2.95%
3.40%
3.75%
4.45%</t>
    <phoneticPr fontId="2" type="noConversion"/>
  </si>
  <si>
    <t>본점영업부</t>
    <phoneticPr fontId="2" type="noConversion"/>
  </si>
  <si>
    <t>계장 임소현</t>
    <phoneticPr fontId="2" type="noConversion"/>
  </si>
  <si>
    <t>미정</t>
    <phoneticPr fontId="2" type="noConversion"/>
  </si>
  <si>
    <t>1M</t>
    <phoneticPr fontId="2" type="noConversion"/>
  </si>
  <si>
    <t>2.95%&lt;3.00%(최대)&gt;
3.75%
4.45%</t>
    <phoneticPr fontId="2" type="noConversion"/>
  </si>
  <si>
    <t>MMDA
자유적립예금</t>
    <phoneticPr fontId="2" type="noConversion"/>
  </si>
  <si>
    <t>11-24 넥스피아 7452 통지예금 2.95
11-24 15:00 기준 (1M - 3.95, 3M - 시즈오카 4.75)</t>
    <phoneticPr fontId="2" type="noConversion"/>
  </si>
  <si>
    <t>차장 김윤선</t>
    <phoneticPr fontId="2" type="noConversion"/>
  </si>
  <si>
    <t>외환사업부
(참고용)</t>
    <phoneticPr fontId="2" type="noConversion"/>
  </si>
  <si>
    <t>3.75%
4.45%
4.80%
5.20%</t>
    <phoneticPr fontId="2" type="noConversion"/>
  </si>
  <si>
    <t>화성지점</t>
    <phoneticPr fontId="2" type="noConversion"/>
  </si>
  <si>
    <t>미정</t>
    <phoneticPr fontId="2" type="noConversion"/>
  </si>
  <si>
    <t>1M</t>
    <phoneticPr fontId="2" type="noConversion"/>
  </si>
  <si>
    <t>1~3M</t>
    <phoneticPr fontId="2" type="noConversion"/>
  </si>
  <si>
    <t>정기예금</t>
    <phoneticPr fontId="2" type="noConversion"/>
  </si>
  <si>
    <t>11-25 11:50 기준 (1M - SMTB HK  4.02) 외환거래처 신규유치를 위해 머니마켓 운용가능 금리 보다 
높으나 종수시스템 노마진수준 범위내 제시
종수마진 : 0.4625(예보료 차감전) -&gt; 0.2825(예보료 차감후)</t>
    <phoneticPr fontId="2" type="noConversion"/>
  </si>
  <si>
    <t>화성지점</t>
    <phoneticPr fontId="2" type="noConversion"/>
  </si>
  <si>
    <t>대리 하경숙</t>
    <phoneticPr fontId="2" type="noConversion"/>
  </si>
  <si>
    <t>㈜디엠씨</t>
    <phoneticPr fontId="2" type="noConversion"/>
  </si>
  <si>
    <t>4.11(우리)</t>
    <phoneticPr fontId="2" type="noConversion"/>
  </si>
  <si>
    <t>1m</t>
    <phoneticPr fontId="2" type="noConversion"/>
  </si>
  <si>
    <t>소액 매칭 없음 (11-25 11:50 기준 (1M - SMTB HK  4.02)</t>
    <phoneticPr fontId="2" type="noConversion"/>
  </si>
  <si>
    <t>11-28 10:45 기준 (1W - LBBW SG 3.83, 1M - LBBW SG 3.95, 3M - 시즈오카 4.79 )</t>
    <phoneticPr fontId="2" type="noConversion"/>
  </si>
  <si>
    <t>2.95%
3.45%
3.75%
4.45%</t>
    <phoneticPr fontId="2" type="noConversion"/>
  </si>
  <si>
    <t>대리 배라경</t>
    <phoneticPr fontId="2" type="noConversion"/>
  </si>
  <si>
    <t>MMDA
1M
2M
3M
6M</t>
    <phoneticPr fontId="2" type="noConversion"/>
  </si>
  <si>
    <t>2.95%
3.75%
4.05%
4.45%
4.80%</t>
    <phoneticPr fontId="2" type="noConversion"/>
  </si>
  <si>
    <t>미정</t>
    <phoneticPr fontId="2" type="noConversion"/>
  </si>
  <si>
    <t>11-28 10:45 기준 (1M - SMTB HK 4.05, 2M - 시즈오카 4.72, 3M - 시즈오카 4.79, 6M - 최저 5.40 )</t>
    <phoneticPr fontId="2" type="noConversion"/>
  </si>
  <si>
    <t>11-29 10:20 기준 (1M - LBBW SG 4.10, 3M - 시즈오카 4.75, 6M - 최저 5.16, 12M - 최저 5.60 )</t>
    <phoneticPr fontId="2" type="noConversion"/>
  </si>
  <si>
    <t>부지점장 한지숙</t>
    <phoneticPr fontId="2" type="noConversion"/>
  </si>
  <si>
    <t>미정</t>
    <phoneticPr fontId="2" type="noConversion"/>
  </si>
  <si>
    <t>4.80%
5.00~5.20%</t>
    <phoneticPr fontId="2" type="noConversion"/>
  </si>
  <si>
    <t>50만불씩
두 건</t>
    <phoneticPr fontId="2" type="noConversion"/>
  </si>
  <si>
    <t>11-29 10:20 기준 (6M - 최저 5.10, 12M - 타행평균 5.20)</t>
    <phoneticPr fontId="2" type="noConversion"/>
  </si>
  <si>
    <t>3.00%
3.50%
3.80%
4.50%</t>
    <phoneticPr fontId="2" type="noConversion"/>
  </si>
  <si>
    <t>12-01 11:15 기준 (1W - 최저 3.77, 1M - LBBW SG 4.00, 3M - 시즈오카 4.75 )</t>
    <phoneticPr fontId="2" type="noConversion"/>
  </si>
  <si>
    <t>MMDA</t>
    <phoneticPr fontId="2" type="noConversion"/>
  </si>
  <si>
    <t>12-08 10:15 기준 (1W - 시즈오카 3.75, 1M - 시즈오카 4.60, 3M - 시즈오카 4.80 )</t>
    <phoneticPr fontId="2" type="noConversion"/>
  </si>
  <si>
    <t>3.00%
3.50%
3.95%
4.55%</t>
    <phoneticPr fontId="2" type="noConversion"/>
  </si>
  <si>
    <t>3.40(신한)</t>
    <phoneticPr fontId="2" type="noConversion"/>
  </si>
  <si>
    <t>12-08 1W - 시즈오카 3.75),  인포맥스 2231 평균금리 참조 - ~1W 평균 3.00,  외화MMDA 기본고시금리 +( 0.20 ~ 0.25범위내 제시)</t>
    <phoneticPr fontId="2" type="noConversion"/>
  </si>
  <si>
    <t>3.95%
4.55%</t>
    <phoneticPr fontId="2" type="noConversion"/>
  </si>
  <si>
    <t>12-08 10:45 기준 (1M - 시즈오카 4.60, 3M - 시즈오카 4.80 )</t>
    <phoneticPr fontId="2" type="noConversion"/>
  </si>
  <si>
    <t>12-08 14:10 기준 (1M - 시즈오카 4.60, 3M - 시즈오카 4.80 )</t>
    <phoneticPr fontId="2" type="noConversion"/>
  </si>
  <si>
    <t>4.23(우리)</t>
    <phoneticPr fontId="2" type="noConversion"/>
  </si>
  <si>
    <t>소액 매칭 없음 (12-09 15:25 기준 (1M - 시즈오카  4.63)</t>
    <phoneticPr fontId="2" type="noConversion"/>
  </si>
  <si>
    <t>12-12 09:55 기준 (1M - 시즈오카 4.55)</t>
    <phoneticPr fontId="2" type="noConversion"/>
  </si>
  <si>
    <t>4.25(우리)</t>
    <phoneticPr fontId="2" type="noConversion"/>
  </si>
  <si>
    <t>소액 매칭 없음 (12-12 09:55 기준 (1M - 시즈오카 4.55)</t>
    <phoneticPr fontId="2" type="noConversion"/>
  </si>
  <si>
    <t>12-13 13:20 기준 (1M - 시즈오카 4.58, 2M - 시즈오카 4.70, 3M - 시즈오카 4.80 )</t>
    <phoneticPr fontId="2" type="noConversion"/>
  </si>
  <si>
    <t>4.00%
4.20%
4.55%</t>
    <phoneticPr fontId="2" type="noConversion"/>
  </si>
  <si>
    <t>12-14 10:25 기준 (1M - SMTB HK 4.82 , 시즈오카 4.59)</t>
    <phoneticPr fontId="2" type="noConversion"/>
  </si>
  <si>
    <t>4.28(우리)</t>
    <phoneticPr fontId="2" type="noConversion"/>
  </si>
  <si>
    <t>소액 매칭 없음 12-14 10:25 기준 (1M - SMTB HK 4.82 , 시즈오카 4.59)</t>
    <phoneticPr fontId="2" type="noConversion"/>
  </si>
  <si>
    <t>과장 정지선</t>
    <phoneticPr fontId="2" type="noConversion"/>
  </si>
  <si>
    <t>4.00%
4.55%
4.90%
5.15%</t>
    <phoneticPr fontId="2" type="noConversion"/>
  </si>
  <si>
    <t>12-15 10:30 기준 (1M - SMTB 4.63, 2M - 시즈오카 4.68, 3M - 시즈오카 4.78, 6M - 타행평균 4.90, 12m - 타행평균 5.10)</t>
    <phoneticPr fontId="2" type="noConversion"/>
  </si>
  <si>
    <t>4.00%
4.55%
4.90%
5.10%</t>
    <phoneticPr fontId="2" type="noConversion"/>
  </si>
  <si>
    <t>계장 박동진</t>
    <phoneticPr fontId="2" type="noConversion"/>
  </si>
  <si>
    <t>12-15 13:55 기준 (1M - SMTB 4.63, 2M - 시즈오카 4.68, 3M - 시즈오카 4.78, 6M - 타행평균 4.90, 12m - 타행평균 5.10)</t>
    <phoneticPr fontId="2" type="noConversion"/>
  </si>
  <si>
    <t>4.89(우리)</t>
    <phoneticPr fontId="2" type="noConversion"/>
  </si>
  <si>
    <t>소액 매칭 없음 12-15 14:00 기준 (3m- 시즈오카 4.78)</t>
    <phoneticPr fontId="2" type="noConversion"/>
  </si>
  <si>
    <t>소액 매칭 없음 12-15 14:50 기준 (1m- SMTB 4.63)</t>
    <phoneticPr fontId="2" type="noConversion"/>
  </si>
  <si>
    <t>MMDA
1M
2M
3M
6M
12M</t>
    <phoneticPr fontId="2" type="noConversion"/>
  </si>
  <si>
    <t>3.35%
4.05%
4.20%
4.55%
4.90%
5.05%</t>
    <phoneticPr fontId="2" type="noConversion"/>
  </si>
  <si>
    <t>12-19 1315 기준 (1M - SMTB 4.60, 2M - 시즈오카 4.68, 3M - 시즈오카 4.75, 6M - 타행평균 4.90, 12m - 타행평균 5.05)</t>
    <phoneticPr fontId="2" type="noConversion"/>
  </si>
  <si>
    <t>차장 김윤선</t>
    <phoneticPr fontId="2" type="noConversion"/>
  </si>
  <si>
    <t>차장 정상희</t>
    <phoneticPr fontId="2" type="noConversion"/>
  </si>
  <si>
    <t>4.05%
4.55%</t>
    <phoneticPr fontId="2" type="noConversion"/>
  </si>
  <si>
    <t>4.27(우리)</t>
    <phoneticPr fontId="2" type="noConversion"/>
  </si>
  <si>
    <t>소액 매칭 없음 12-19 13:15 기준 (1m- SMTB 4.60)</t>
    <phoneticPr fontId="2" type="noConversion"/>
  </si>
  <si>
    <t>12-19 15:30 기준 (1M - SMTB 4.60, 2M - 시즈오카 4.68, 3M - 시즈오카 4.75, 6M - 타행평균 4.90, 12m - 타행평균 5.05)</t>
    <phoneticPr fontId="2" type="noConversion"/>
  </si>
  <si>
    <t>3.35%
4.05%
4.25%
4.55%
4.90%
5.05%</t>
    <phoneticPr fontId="2" type="noConversion"/>
  </si>
  <si>
    <t>12-20 10:30기준 (1W - LBBW SG 4.32, 1M - SMTB HK 4.60, 2M - LBBW SL 4.75, 3M - LBBW SL 4.80, 6M - 타행평균 4.90, 12m - 타행평균 5.05)</t>
    <phoneticPr fontId="2" type="noConversion"/>
  </si>
  <si>
    <t>12-21 10:00기준 (1W - LBBW SG 4.32, 1M - 시즈오카 4.58, 2M - 시즈오카 4.73, 3M - 시즈오카 4.83, 6M - 타행평균 4.90, 12m - 타행평균 5.05)</t>
    <phoneticPr fontId="2" type="noConversion"/>
  </si>
  <si>
    <t>4.35%
4.63%</t>
    <phoneticPr fontId="2" type="noConversion"/>
  </si>
  <si>
    <t>12-22 10:00 기준 (1M - 시즈오카 4.55,  3M - 시즈오카 4.83)
3개월 타행제시 4.70% 요구 - 당행 노마진 4.78% - 노마진 범위내 4.70%까지 가능하지만 머니마켓 운용금리 기준으로 일단 4.63%제시함
12-26일 다시 금리 확인 후 안내 예정</t>
    <phoneticPr fontId="2" type="noConversion"/>
  </si>
  <si>
    <t>12-23 10:00기준 (1W - LBBW SG 4.32, 1M - 시즈오카 4.57, 2M - 시즈오카 4.70, 3M - 타행평균 4.55, 6M - 타행평균 4.90, 12m - 타행평균 5.05)</t>
    <phoneticPr fontId="2" type="noConversion"/>
  </si>
  <si>
    <t>강남영업부</t>
    <phoneticPr fontId="2" type="noConversion"/>
  </si>
  <si>
    <t>부지점장 박효정</t>
    <phoneticPr fontId="2" type="noConversion"/>
  </si>
  <si>
    <t>12-26 15:45 기준 (3M - 타행평균 4.55, 6M - 타행평균 4.90 , 12M - 타행평균 5.05)</t>
    <phoneticPr fontId="2" type="noConversion"/>
  </si>
  <si>
    <t>4.55%
4.90%
5.05%</t>
    <phoneticPr fontId="2" type="noConversion"/>
  </si>
  <si>
    <t>12-22 10:00 기준 (1M - 시즈오카 4.50)
당행 노마진 4.45% - 노마진 범위내 기제시금리 수준 4.35로 안내
12-28일 다시 금리 확인 후 안내 예정</t>
    <phoneticPr fontId="2" type="noConversion"/>
  </si>
  <si>
    <t>12-28 11:40 기준 (1M - SMTB HK 4.55)</t>
    <phoneticPr fontId="2" type="noConversion"/>
  </si>
  <si>
    <t>4.10%
4.25%
4.55%</t>
    <phoneticPr fontId="2" type="noConversion"/>
  </si>
  <si>
    <t>미정</t>
    <phoneticPr fontId="2" type="noConversion"/>
  </si>
  <si>
    <t>12-28 13:40기준 (1M - 시즈오카 4.50, 2M - 시즈오카 4.60, 3M - 타행평균 - 4.55)</t>
    <phoneticPr fontId="2" type="noConversion"/>
  </si>
  <si>
    <t>소액 매칭 없음 (12-28 11:40기준 1M - SMTB HK  4.55)</t>
    <phoneticPr fontId="2" type="noConversion"/>
  </si>
  <si>
    <t>문경지점</t>
    <phoneticPr fontId="2" type="noConversion"/>
  </si>
  <si>
    <t>대리 최찬영</t>
    <phoneticPr fontId="2" type="noConversion"/>
  </si>
  <si>
    <t>12-29 (12M - 타행평균 - 5.05)</t>
    <phoneticPr fontId="2" type="noConversion"/>
  </si>
  <si>
    <t>지점장 현영수</t>
    <phoneticPr fontId="2" type="noConversion"/>
  </si>
  <si>
    <t>12-30 10:30 기준 (12M - 타행평균 5.10) - 머니마켓 한국계 12개월 평균미드 - 5.50
12개월 타행(기업은행)제시 5.25%요구 - 당행 노마진 5.59% - 노마진 범위내 타행거래업체 신규유치 위해 5.25%로 제시</t>
    <phoneticPr fontId="2" type="noConversion"/>
  </si>
  <si>
    <t>12-30 12:35 기준 (12M - 타행평균 5.10) - 머니마켓 한국계 12개월 평균미드 - 5.50
12개월 타행(기업은행)제시 5.25%요구 - 당행 노마진 5.59% - 노마진 범위내 타행거래업체 신규유치 위해 5.25%로 제시
- 머니마켓 한국계 12개월 평균미드 5.50 기준 0.20 빼고 최고 5.30으로 제시!</t>
    <phoneticPr fontId="2" type="noConversion"/>
  </si>
  <si>
    <t>차장 배형석</t>
    <phoneticPr fontId="2" type="noConversion"/>
  </si>
  <si>
    <t>미정</t>
    <phoneticPr fontId="2" type="noConversion"/>
  </si>
  <si>
    <t>4.15%
4.55%
4.90%
5.05%</t>
    <phoneticPr fontId="2" type="noConversion"/>
  </si>
  <si>
    <t>01-02 10:00기준 (1M - LBBW SL 4.35, 3M - 타행평균 4.55, 6M - 타행평균 4.90, 12m - 타행평균 5.05)</t>
    <phoneticPr fontId="2" type="noConversion"/>
  </si>
  <si>
    <t>대리 김은경</t>
    <phoneticPr fontId="2" type="noConversion"/>
  </si>
  <si>
    <t>4.20(우리)</t>
    <phoneticPr fontId="2" type="noConversion"/>
  </si>
  <si>
    <t>소액 매칭 없음 (01-02 10:00기준 1M - LBBW SL 4.35)</t>
    <phoneticPr fontId="2" type="noConversion"/>
  </si>
  <si>
    <t>3.82(신한)</t>
    <phoneticPr fontId="2" type="noConversion"/>
  </si>
  <si>
    <t>01-06 1W - 최저 4.25),  인포맥스 2231 평균금리 참조 - ~1W 평균 3.35,  외화MMDA 기본고시금리 +( 0.20 ~ 0.25범위내 제시)</t>
    <phoneticPr fontId="2" type="noConversion"/>
  </si>
  <si>
    <t>4.10%
4.55%</t>
    <phoneticPr fontId="2" type="noConversion"/>
  </si>
  <si>
    <t>01-09 14:50 기준 (1M - SMTB HK 4.45, 3M - LBBW SL 4.77)
01-09 1M - 타행평균 4.10, 3M - 타행평균 4.55)</t>
    <phoneticPr fontId="2" type="noConversion"/>
  </si>
  <si>
    <t>4.77(우리)</t>
    <phoneticPr fontId="2" type="noConversion"/>
  </si>
  <si>
    <t>소액매칭없음 01-09 14:50 기준 (1M - SMTB HK 4.45, 3M - LBBW SL 4.77) 01-09 1M - 타행평균 4.10, 3M - 타행평균 4.55)</t>
    <phoneticPr fontId="2" type="noConversion"/>
  </si>
  <si>
    <t>소액매칭없음 01-09 16:15 기준 (1M - SMTB HK 4.45) 01-09 1M - 타행평균 4.10)</t>
    <phoneticPr fontId="2" type="noConversion"/>
  </si>
  <si>
    <t>01-10 12M - 타행평균 5.10)</t>
    <phoneticPr fontId="2" type="noConversion"/>
  </si>
  <si>
    <t>01-11 14:50 기준 (1M - 시즈오카 4.45)
01-11 1M - 타행평균 4.10)</t>
    <phoneticPr fontId="2" type="noConversion"/>
  </si>
  <si>
    <t>미정</t>
    <phoneticPr fontId="2" type="noConversion"/>
  </si>
  <si>
    <t>4.10%
4.50%</t>
    <phoneticPr fontId="2" type="noConversion"/>
  </si>
  <si>
    <t>01-11 15:10 기준 (1M - 시즈오카 4.45, 3M - 시즈오카 4.82)
01-11 1M - 타행평균 4.10, 3M - 타행평균 4.50)</t>
    <phoneticPr fontId="2" type="noConversion"/>
  </si>
  <si>
    <t>4.27(신한)</t>
    <phoneticPr fontId="2" type="noConversion"/>
  </si>
  <si>
    <t>소액매칭없음 01-12 11:00 기준 (1M - 시즈오카  4.45) 01-12 1M - 타행평균 4.10)</t>
    <phoneticPr fontId="2" type="noConversion"/>
  </si>
  <si>
    <t>계장 백광명</t>
    <phoneticPr fontId="2" type="noConversion"/>
  </si>
  <si>
    <t>01-16 10:00 기준 (1M - 시즈오카 4.48)
01-16 1M - 타행평균 4.14   /  4.15제시 했으나 타행이탈우려로 4.20 제시 (기업은행 4.40, 우리은행 4.19 제시받아옴)</t>
    <phoneticPr fontId="2" type="noConversion"/>
  </si>
  <si>
    <t>01-16 16:40 기준 (1M - 시즈오카 4.48)
01-16 1M - 타행평균 4.14)</t>
    <phoneticPr fontId="2" type="noConversion"/>
  </si>
  <si>
    <t>4.32(신한)</t>
    <phoneticPr fontId="2" type="noConversion"/>
  </si>
  <si>
    <t>소액매칭없음 01-16 16:40 기준 (1M - 시즈오카  4.48) 01-16 1M - 타행평균 4.15)</t>
    <phoneticPr fontId="2" type="noConversion"/>
  </si>
  <si>
    <t>지점장 제인해</t>
    <phoneticPr fontId="2" type="noConversion"/>
  </si>
  <si>
    <t>4.25%
4.60%
4.85%</t>
    <phoneticPr fontId="2" type="noConversion"/>
  </si>
  <si>
    <t>3.40%
4.30%
4.45%
4.60%
4.85%
5.00%</t>
    <phoneticPr fontId="2" type="noConversion"/>
  </si>
  <si>
    <t>경주영업부</t>
    <phoneticPr fontId="2" type="noConversion"/>
  </si>
  <si>
    <t>차장 이순정</t>
    <phoneticPr fontId="2" type="noConversion"/>
  </si>
  <si>
    <t>01-17 09:30 기준 (1W - 최저 4.29, 1M - lbbw sl 4.50, 2M - lbbw sl 4.65, 3M - lbbw sl 4.80, 6M - 최저 5.08, 12m - 타행평균 4.95)
01-17 11:00기준                                                                                          6M - 기업홍콩 5.17</t>
    <phoneticPr fontId="2" type="noConversion"/>
  </si>
  <si>
    <t>01-02 10:00 기준 (1M - 시즈오카 4.48,  3M - 시즈오카 4.82, 6M - 타행평균 4.80)
타시중은행 대비 높은 금리 요구 업체</t>
    <phoneticPr fontId="2" type="noConversion"/>
  </si>
  <si>
    <t>4.30%
4.60%
4.80%
4.85%
5.00%</t>
    <phoneticPr fontId="2" type="noConversion"/>
  </si>
  <si>
    <t>1M
3M
6M
9M
12M</t>
    <phoneticPr fontId="2" type="noConversion"/>
  </si>
  <si>
    <t>4.30%
4.60%
4.80%</t>
    <phoneticPr fontId="2" type="noConversion"/>
  </si>
  <si>
    <t>01-18 14:40 기준 (1M - SMTB HK 4.51, 3M - 시즈오카 4.84, 6M - 타행평균 4.78, 9M - 타행평균 4.82, 12m - 타행평균 4.93)</t>
    <phoneticPr fontId="2" type="noConversion"/>
  </si>
  <si>
    <t>01-19 10:20 기준 (1M - 시즈오카 4.53, 3M - 시즈오카 4.85, 6M - 타행평균 4.78)</t>
    <phoneticPr fontId="2" type="noConversion"/>
  </si>
  <si>
    <t>4.60%
4.80%</t>
    <phoneticPr fontId="2" type="noConversion"/>
  </si>
  <si>
    <t>01-19 10:35 기준 (6M - 국책은행서울 오퍼 5.18)
업체에서 5% 요구 - 4.80에서 4.85까지 상향제시</t>
    <phoneticPr fontId="2" type="noConversion"/>
  </si>
  <si>
    <t>소액매칭없음 01-19 10:20 기준 (1M - 시즈오카  4.53)</t>
    <phoneticPr fontId="2" type="noConversion"/>
  </si>
  <si>
    <t>01-19 13:45 기준 (1M - 시즈오카 4.53)</t>
    <phoneticPr fontId="2" type="noConversion"/>
  </si>
  <si>
    <t>미정</t>
    <phoneticPr fontId="2" type="noConversion"/>
  </si>
  <si>
    <t>4.30%
4.40%
4.60%</t>
    <phoneticPr fontId="2" type="noConversion"/>
  </si>
  <si>
    <t>01-20 10:00 기준 (1M - 시즈오카 4.57, 2M - 시즈오카 4.65, 3M - 시즈오카 4.95)</t>
    <phoneticPr fontId="2" type="noConversion"/>
  </si>
  <si>
    <t>4.55%
4.75%
5.00%</t>
    <phoneticPr fontId="2" type="noConversion"/>
  </si>
  <si>
    <t>01-25 14:00 기준 (3M - 시즈오카 4.92 타행평균 4.49 , 6M - 타행평균 4.78 , 12M - 타행평균 4.90)</t>
    <phoneticPr fontId="2" type="noConversion"/>
  </si>
  <si>
    <t>01-25 15:40 기준 (1M - 시즈오카  4.60, 2M - LBBW SL 4.68, 3M - 시즈오카 4.92)
* 외화MMDA 기본고시금리 - 3.214 (기본고시금리 + 0.20 ~ 0.25범위내 제시)</t>
    <phoneticPr fontId="2" type="noConversion"/>
  </si>
  <si>
    <t>3.40%
4.30%
4.40%
4.55%</t>
    <phoneticPr fontId="2" type="noConversion"/>
  </si>
  <si>
    <t>4.62(산업)</t>
    <phoneticPr fontId="2" type="noConversion"/>
  </si>
  <si>
    <t>소액매칭없음 01-26 10:00 기준 (3M - 시즈오카  4.95)</t>
    <phoneticPr fontId="2" type="noConversion"/>
  </si>
  <si>
    <t>4.30%
4.40%
4.55%</t>
    <phoneticPr fontId="2" type="noConversion"/>
  </si>
  <si>
    <t>01-26 13:20 기준 (1M - 시즈오카  4.65, 2M - LBBW SL 4.68, 3M - 시즈오카 4.93)</t>
    <phoneticPr fontId="2" type="noConversion"/>
  </si>
  <si>
    <t>01-26 11:20 기준 (6M - 타행평균 4.78) , 13:20 기준 (6M - LBBW SL 5.04)</t>
    <phoneticPr fontId="2" type="noConversion"/>
  </si>
  <si>
    <t>01-26 14:00 기준 (6M - 타행평균 4.78) , 13:20 기준 (6M - LBBW SL 5.04)
업체에서 4.85% 요구 - 4.80에서 4.85까지 상향제시</t>
    <phoneticPr fontId="2" type="noConversion"/>
  </si>
  <si>
    <t>01-27 09:20 기준 (1M - 시즈오카  4.67, 3M - 시즈오카 4.93)</t>
    <phoneticPr fontId="2" type="noConversion"/>
  </si>
  <si>
    <t>4.35%
4.60%</t>
    <phoneticPr fontId="2" type="noConversion"/>
  </si>
  <si>
    <t>4.90(산업)</t>
    <phoneticPr fontId="2" type="noConversion"/>
  </si>
  <si>
    <t>소액매칭없음 01-27 기준 (6M - 머니마켓 미드 5.05, 타행평균 4.77)
- 외화예금 신규유치 및 2월20일 만기도래건 재예치 조건으로 4.85로 승인</t>
    <phoneticPr fontId="2" type="noConversion"/>
  </si>
  <si>
    <t>01-30 09:20 기준 (1M - 시즈오카  4.67)</t>
    <phoneticPr fontId="2" type="noConversion"/>
  </si>
  <si>
    <t>연기</t>
    <phoneticPr fontId="2" type="noConversion"/>
  </si>
  <si>
    <t>한유리</t>
    <phoneticPr fontId="2" type="noConversion"/>
  </si>
  <si>
    <t>이상근</t>
    <phoneticPr fontId="2" type="noConversion"/>
  </si>
  <si>
    <t>JPY</t>
    <phoneticPr fontId="2" type="noConversion"/>
  </si>
  <si>
    <t>시설재자금</t>
    <phoneticPr fontId="2" type="noConversion"/>
  </si>
  <si>
    <t>X</t>
    <phoneticPr fontId="2" type="noConversion"/>
  </si>
  <si>
    <t>대리 하경숙</t>
    <phoneticPr fontId="2" type="noConversion"/>
  </si>
  <si>
    <t>4.35(신한)</t>
    <phoneticPr fontId="2" type="noConversion"/>
  </si>
  <si>
    <t>소액매칭없음 01-30 09:20 기준 (1M - 시즈오카  4.67)</t>
    <phoneticPr fontId="2" type="noConversion"/>
  </si>
  <si>
    <t>01-30 15:50 기준 (3M - 시즈오카 4.93)</t>
    <phoneticPr fontId="2" type="noConversion"/>
  </si>
  <si>
    <t>4.61(신한)</t>
    <phoneticPr fontId="2" type="noConversion"/>
  </si>
  <si>
    <t>소액매칭없음 01-30 15:50 기준 (3M - 시즈오카  4.93)</t>
    <phoneticPr fontId="2" type="noConversion"/>
  </si>
  <si>
    <t>3.98(신한)</t>
    <phoneticPr fontId="2" type="noConversion"/>
  </si>
  <si>
    <t>02-06 1W - 우리LA 4.5),  인포맥스 2231 평균금리 참조 - ~1W 평균 3.43,  외화MMDA 기본고시금리 +( 0.20 ~ 0.25범위내 제시)</t>
    <phoneticPr fontId="2" type="noConversion"/>
  </si>
  <si>
    <t>3~4MIO</t>
    <phoneticPr fontId="2" type="noConversion"/>
  </si>
  <si>
    <t>02-07 16:15 기준 (1M - SMTB HK 4.66, 2M - 시즈오카 4.80, 3M - 시즈오카 4.85)
* 외화MMDA 기본고시금리 - 3.4045 (기본고시금리 + 0.20 ~ 0.25범위내 제시)</t>
    <phoneticPr fontId="2" type="noConversion"/>
  </si>
  <si>
    <t>3.60%
4.35%
4.45%
4.60%</t>
    <phoneticPr fontId="2" type="noConversion"/>
  </si>
  <si>
    <t>계장 이윤정</t>
    <phoneticPr fontId="2" type="noConversion"/>
  </si>
  <si>
    <t>02-08 09:50 기준 (3M - 시즈오카 4.85)</t>
    <phoneticPr fontId="2" type="noConversion"/>
  </si>
  <si>
    <t>02-09 09:50 기준 (1M - LBBW SG 4.57)</t>
    <phoneticPr fontId="2" type="noConversion"/>
  </si>
  <si>
    <t>소액매칭없음 02-09 09:50 기준 (1M - LBBW SG 4.57)</t>
    <phoneticPr fontId="2" type="noConversion"/>
  </si>
  <si>
    <t>4.30%
4.60%
4.80%
5.00%</t>
    <phoneticPr fontId="2" type="noConversion"/>
  </si>
  <si>
    <t>02-09 16:15 기준 (1M - lbbw sg 4.57, 3M - 시즈오카 4.87, 6M - 타행평균 4.79, 12m - 타행평균 4.93)</t>
    <phoneticPr fontId="2" type="noConversion"/>
  </si>
  <si>
    <t>미정</t>
    <phoneticPr fontId="2" type="noConversion"/>
  </si>
  <si>
    <t>정기예금</t>
    <phoneticPr fontId="2" type="noConversion"/>
  </si>
  <si>
    <t>계장 이윤정</t>
    <phoneticPr fontId="2" type="noConversion"/>
  </si>
  <si>
    <t>㈜세도캠핑</t>
    <phoneticPr fontId="2" type="noConversion"/>
  </si>
  <si>
    <t>정기예금</t>
    <phoneticPr fontId="2" type="noConversion"/>
  </si>
  <si>
    <t>4.68(신한)</t>
    <phoneticPr fontId="2" type="noConversion"/>
  </si>
  <si>
    <t>3m</t>
    <phoneticPr fontId="2" type="noConversion"/>
  </si>
  <si>
    <t>소액매칭없음 02-10 13:00 기준 (3M - 시즈오카 4.96)</t>
    <phoneticPr fontId="2" type="noConversion"/>
  </si>
  <si>
    <t>4.35%
4.45%
4.60%</t>
    <phoneticPr fontId="2" type="noConversion"/>
  </si>
  <si>
    <t>02-10 14:30 기준 (1M - SMTB HK 4.66, 2M - 시즈오카 4.88, 3M - 시즈오카 4.96)</t>
    <phoneticPr fontId="2" type="noConversion"/>
  </si>
  <si>
    <t>4.35%
4.45%
4.60%
4.80%
4.90%
5.05%</t>
    <phoneticPr fontId="2" type="noConversion"/>
  </si>
  <si>
    <t>02-16 10:15 기준 (1M - LBBW SL 4.65, 2M - LBBW SL 4.80, 3M - LBBW SL 4.90, 6M - 타행평균 4.80, 9M - 타행평균 4.82, 12M - 타행평균 5.03)</t>
    <phoneticPr fontId="2" type="noConversion"/>
  </si>
  <si>
    <t>02-16 10:15 기준 (1M - LBBW SL 4.65, 2M - LBBW SL 4.80, 3M - LBBW SL 4.90, 6M - 타행평균 4.80, 9M - 타행평균 4.82, 12M - 타행평균 5.03)
-&gt; 타행 6개월 4.90 제시로 4.85까지 요청 (시장상황 큰 변화 없으면 4.80 -&gt; 4.85 제시 가능 재안내)</t>
    <phoneticPr fontId="2" type="noConversion"/>
  </si>
  <si>
    <t>4.35(SC)</t>
    <phoneticPr fontId="2" type="noConversion"/>
  </si>
  <si>
    <t>소액매칭없음 02-16 17:00 기준 (1M - LBBW SL 4.65)</t>
    <phoneticPr fontId="2" type="noConversion"/>
  </si>
  <si>
    <t>변영배</t>
    <phoneticPr fontId="2" type="noConversion"/>
  </si>
  <si>
    <t>부지점장 권미정</t>
    <phoneticPr fontId="2" type="noConversion"/>
  </si>
  <si>
    <t>4.35%
4.60%
4.80%</t>
    <phoneticPr fontId="2" type="noConversion"/>
  </si>
  <si>
    <t>계장 최아성</t>
    <phoneticPr fontId="2" type="noConversion"/>
  </si>
  <si>
    <t>소액매칭없음 02-20 10:00 기준 (1M - LBBW SL 4.69)</t>
    <phoneticPr fontId="2" type="noConversion"/>
  </si>
  <si>
    <t>02-20 10:00 기준 (1M - LBBW SL 4.69)</t>
    <phoneticPr fontId="2" type="noConversion"/>
  </si>
  <si>
    <t>02-20 14:00 기준 (1M - LBBW SL 4.69, 3M - LBBW SL 4.90, 6M - 타행평균 4.85)</t>
    <phoneticPr fontId="2" type="noConversion"/>
  </si>
  <si>
    <t>소액매칭없음 02-20 14:00 기준 (1M - LBBW SL 4.69)</t>
    <phoneticPr fontId="2" type="noConversion"/>
  </si>
  <si>
    <t>과장 김수현</t>
    <phoneticPr fontId="2" type="noConversion"/>
  </si>
  <si>
    <t>대한해운엘엔지㈜</t>
    <phoneticPr fontId="2" type="noConversion"/>
  </si>
  <si>
    <t>3.87(신한)</t>
    <phoneticPr fontId="2" type="noConversion"/>
  </si>
  <si>
    <t>대한해운㈜</t>
    <phoneticPr fontId="2" type="noConversion"/>
  </si>
  <si>
    <t>죽전지점</t>
    <phoneticPr fontId="2" type="noConversion"/>
  </si>
  <si>
    <t>차장 박수희</t>
    <phoneticPr fontId="2" type="noConversion"/>
  </si>
  <si>
    <t>미정</t>
    <phoneticPr fontId="2" type="noConversion"/>
  </si>
  <si>
    <t>02-22 14:00 기준 (3M - 시즈오카 4.92, 6M - 타행평균 4.85)</t>
    <phoneticPr fontId="2" type="noConversion"/>
  </si>
  <si>
    <t>4.65%
4.85%</t>
    <phoneticPr fontId="2" type="noConversion"/>
  </si>
  <si>
    <t>02-21 1W - LBBW_SL 4.65),  인포맥스 2231 평균금리 참조 - ~1W 평균 3.44,  외화MMDA 기본고시금리 +( 0.20 ~ 0.25범위내 제시)</t>
    <phoneticPr fontId="2" type="noConversion"/>
  </si>
  <si>
    <t>4.65%
4.95%</t>
    <phoneticPr fontId="2" type="noConversion"/>
  </si>
  <si>
    <t>N</t>
    <phoneticPr fontId="2" type="noConversion"/>
  </si>
  <si>
    <t>02-21 1W - LBBW_SL 4.65),  인포맥스 2231 평균금리 참조 - ~1W 평균 3.44,  외화MMDA 기본고시금리 +( 0.20 ~ 0.25범위내 제시),   본부승인대상거래 아님 - 본부승인 적용 기산일 취소 예정</t>
    <phoneticPr fontId="2" type="noConversion"/>
  </si>
  <si>
    <t>02-22 14:00 기준 (3M - 시즈오카 4.92, 6M - 타행평균 4.85)
-&gt; 외환사업부 제시금리 3M - 4.70  , 6M - 5.00로 제시가능 검토요청
-&gt; 3M 최고 4.65%,  6M 최고 4.95% (타행 최고고시금리)로 제시</t>
    <phoneticPr fontId="2" type="noConversion"/>
  </si>
  <si>
    <t>차장 박수희
지점장 서창호</t>
    <phoneticPr fontId="2" type="noConversion"/>
  </si>
  <si>
    <t>02-23 09:50 기준 (6M - 타행평균 4.89, 타행최고 4.99)
-&gt; 신규유치 업체 ( 성태문 상무님 섭외건 - 타행 5.09 제시로 당행 5.00가능시 1백만불 당행 유치 가능)
-&gt; 성태문 상무님 섭외 및 신규유치로 5.00% 제시</t>
    <phoneticPr fontId="2" type="noConversion"/>
  </si>
  <si>
    <t>죽전지점</t>
    <phoneticPr fontId="2" type="noConversion"/>
  </si>
  <si>
    <t>5.01(SC)</t>
    <phoneticPr fontId="2" type="noConversion"/>
  </si>
  <si>
    <t>6m</t>
    <phoneticPr fontId="2" type="noConversion"/>
  </si>
  <si>
    <t>지점장 서창호</t>
    <phoneticPr fontId="2" type="noConversion"/>
  </si>
  <si>
    <t>차장 박수희</t>
    <phoneticPr fontId="2" type="noConversion"/>
  </si>
  <si>
    <t>소액매칭없음 02-24 11:00 기준 (6M - 한국계 예상금리 5.25),성태문 상무님 섭외 및 신규유치로 5.00% 제시</t>
    <phoneticPr fontId="2" type="noConversion"/>
  </si>
  <si>
    <t>4.35%
4.65%</t>
    <phoneticPr fontId="2" type="noConversion"/>
  </si>
  <si>
    <t>02-27 10:00 기준 (1M - SMBC 4.65, 3M - 시즈오카 4.95)</t>
    <phoneticPr fontId="2" type="noConversion"/>
  </si>
  <si>
    <t>거림테크주식회사</t>
    <phoneticPr fontId="2" type="noConversion"/>
  </si>
  <si>
    <t>02-28 09:50 기준 (1M - 시즈오카 4.80)
하나은행에서도 4.40 제시</t>
    <phoneticPr fontId="2" type="noConversion"/>
  </si>
  <si>
    <t>4.75%
5.00%
5.20%</t>
    <phoneticPr fontId="2" type="noConversion"/>
  </si>
  <si>
    <t>03-02 10:02 기준 (3M - 시즈오카동경 5.05, 6M - 한국계비드 5.3, 12M - 한국계 BID 5.5, 3M - 타행평균 4.61, 6M - 타행평균 4.94, 12M - 타행평균 5.17)</t>
    <phoneticPr fontId="2" type="noConversion"/>
  </si>
  <si>
    <t>죽전지점</t>
    <phoneticPr fontId="2" type="noConversion"/>
  </si>
  <si>
    <t>지점장 서창호</t>
    <phoneticPr fontId="2" type="noConversion"/>
  </si>
  <si>
    <t>미정</t>
    <phoneticPr fontId="2" type="noConversion"/>
  </si>
  <si>
    <t>4.40%
4.70%</t>
    <phoneticPr fontId="2" type="noConversion"/>
  </si>
  <si>
    <t>03-06 11:00 기준 (1M - 시즈오카 4.85, 3M - 시즈오카 5.05)</t>
    <phoneticPr fontId="2" type="noConversion"/>
  </si>
  <si>
    <t>03-07 1W - 레조나 4.65)  외화MMDA 기본고시금리 +( 0.20 ~ 0.25범위내 제시)</t>
    <phoneticPr fontId="2" type="noConversion"/>
  </si>
  <si>
    <t>03-09 10:30 기준 (1M - smbc 4.69,  시즈오카 5.00)</t>
    <phoneticPr fontId="2" type="noConversion"/>
  </si>
  <si>
    <t>4.48(SC)</t>
    <phoneticPr fontId="2" type="noConversion"/>
  </si>
  <si>
    <t>소액매칭없음 03-09 10:30 기준 (1M - 시즈오카 5.00)</t>
    <phoneticPr fontId="2" type="noConversion"/>
  </si>
  <si>
    <t>3.65%
4.45%
4.60%
4.75%
5.10%
5.30%</t>
    <phoneticPr fontId="2" type="noConversion"/>
  </si>
  <si>
    <t>03-09 15:40 기준 (1M - 시즈오카 5.00, 2M - 시즈오카 5.10, 3M - 시즈오카  5.20, 6M - 타행평균 5.00 최고 5.20, 12M - 타행평균 5.25 최고 5.45)</t>
    <phoneticPr fontId="2" type="noConversion"/>
  </si>
  <si>
    <t>1M
2M
3M
6M
9M</t>
    <phoneticPr fontId="2" type="noConversion"/>
  </si>
  <si>
    <t>03-13 10:10 기준 (1M - 시즈오카 4.95, 2M - 시즈오카 5.05, 3M - 시즈오카  5.15, 6M - 타행평균 5.10 최고 5.30, 9M - 타행평균 5.13 최고 5.50)</t>
    <phoneticPr fontId="2" type="noConversion"/>
  </si>
  <si>
    <t>4.50%
4.65%
4.80%
5.15%
5.20%</t>
    <phoneticPr fontId="2" type="noConversion"/>
  </si>
  <si>
    <t>4.50%
4.80%</t>
    <phoneticPr fontId="2" type="noConversion"/>
  </si>
  <si>
    <t>03-13 17:00 기준 (1M - 시즈오카 4.95,  3M - 시즈오카  5.15)</t>
    <phoneticPr fontId="2" type="noConversion"/>
  </si>
  <si>
    <t>3.65%
4.50%
4.65%
4.80%
5.10%
5.30%</t>
    <phoneticPr fontId="2" type="noConversion"/>
  </si>
  <si>
    <t>03-14 11:00 기준 (1M - 시즈오카 5.05, 2M - 시즈오카 5.10, 3M - 시즈오카  5.15, 6M - 타행평균 4.98 최고 5.11, 12M - 타행평균 5.15 최고 5.33)</t>
    <phoneticPr fontId="2" type="noConversion"/>
  </si>
  <si>
    <t>계장 박성민</t>
    <phoneticPr fontId="2" type="noConversion"/>
  </si>
  <si>
    <t>4.40%
4.60%
4.70%
4.80%</t>
    <phoneticPr fontId="2" type="noConversion"/>
  </si>
  <si>
    <t>4.40%
4.60%</t>
    <phoneticPr fontId="2" type="noConversion"/>
  </si>
  <si>
    <t>03-15 10:00 기준 (1M - 시즈오카 5.05,  3M - 시즈오카  5.15)</t>
    <phoneticPr fontId="2" type="noConversion"/>
  </si>
  <si>
    <t>03-15 10:00 기준 (1M - 시즈오카 5.05, 3M - 시즈오카  5.15, 6M - 타행평균 4.57 최고 5.09, 12M - 타행평균 4.54 최고 5.44)
* Term SOFR 금리 전일대비 큰 폭 하락 -&gt; 당 타행 고시금리 하락 (단기물보다 장기물 하락폭 큼)</t>
    <phoneticPr fontId="2" type="noConversion"/>
  </si>
  <si>
    <t>화성지점</t>
    <phoneticPr fontId="2" type="noConversion"/>
  </si>
  <si>
    <t>대리 하경숙</t>
    <phoneticPr fontId="2" type="noConversion"/>
  </si>
  <si>
    <t>㈜와이투솔루션</t>
    <phoneticPr fontId="2" type="noConversion"/>
  </si>
  <si>
    <t>4.40%
4.60%
4.70%</t>
    <phoneticPr fontId="2" type="noConversion"/>
  </si>
  <si>
    <t>4.61(산업)</t>
    <phoneticPr fontId="2" type="noConversion"/>
  </si>
  <si>
    <t>3m</t>
    <phoneticPr fontId="2" type="noConversion"/>
  </si>
  <si>
    <t>소액매칭없음 03-15 10:00 기준 (3M - 시즈오카 5.15)</t>
    <phoneticPr fontId="2" type="noConversion"/>
  </si>
  <si>
    <t>계장 박성민</t>
    <phoneticPr fontId="2" type="noConversion"/>
  </si>
  <si>
    <t>4.43(산업)</t>
    <phoneticPr fontId="2" type="noConversion"/>
  </si>
  <si>
    <t>소액매칭없음 03-15 10:00 기준 (1M - 시즈오카 5.05)</t>
    <phoneticPr fontId="2" type="noConversion"/>
  </si>
  <si>
    <t xml:space="preserve">03-15 10:00 기준 (1M - 시즈오카 5.07)
</t>
    <phoneticPr fontId="2" type="noConversion"/>
  </si>
  <si>
    <t xml:space="preserve">03-15 10:00 기준 (1M - 시즈오카 5.07)
* 기업은행 1개월 4.85 제시 
</t>
    <phoneticPr fontId="2" type="noConversion"/>
  </si>
  <si>
    <t>03-15 10:00 기준 (1M - 시즈오카 5.07)</t>
    <phoneticPr fontId="2" type="noConversion"/>
  </si>
  <si>
    <t>대리 류길태</t>
    <phoneticPr fontId="2" type="noConversion"/>
  </si>
  <si>
    <t>03-17 10:30 기준 (1M - 시즈오카 5.07, 3M - 시즈오카  5.13, 6M - 타행평균 4.27 최고 4.80, 12M - 타행평균 4.12 최고 4.83)
* Term SOFR 금리 전일대비 큰 폭 하락 -&gt; 당 타행 고시금리 하락 (단기물보다 장기물 하락폭 큼)</t>
    <phoneticPr fontId="2" type="noConversion"/>
  </si>
  <si>
    <t>4.40%
4.60%
4.50%
4.30%</t>
    <phoneticPr fontId="2" type="noConversion"/>
  </si>
  <si>
    <t>4.70%
4.90%
4.50%</t>
    <phoneticPr fontId="2" type="noConversion"/>
  </si>
  <si>
    <t>03-17 10:30 기준 (1M - 시즈오카 5.07, 3M - 시즈오카  5.13, 6M - 타행평균 4.27 최고 4.80, 12M - 타행평균 4.12 최고 4.83)
* Term SOFR 금리 전일대비 큰 폭 하락 -&gt; 당 타행 고시금리 하락 (단기물보다 장기물 하락폭 큼)
* 기업은행 제시금리 1개월 - 4.70 , 3개월 - 4.90 에 맞춰 제시 - 신규 유치 및 향후 거래 활성화 위해 마진 범위내 예외적 제시</t>
    <phoneticPr fontId="2" type="noConversion"/>
  </si>
  <si>
    <t>4.49(SC)</t>
    <phoneticPr fontId="2" type="noConversion"/>
  </si>
  <si>
    <t>소액매칭없음 03-16 10:00 기준 (1M - 시즈오카 5.07)</t>
    <phoneticPr fontId="2" type="noConversion"/>
  </si>
  <si>
    <t>03-20 10:15 기준 (3M - 시즈오카  5.15, 6M - 타행평균 4.48 최고 5.00, 12M - 타행평균 4.39 최고 5.14)</t>
    <phoneticPr fontId="2" type="noConversion"/>
  </si>
  <si>
    <t>4.75%
4.70%
4.60%</t>
    <phoneticPr fontId="2" type="noConversion"/>
  </si>
  <si>
    <t>4.45%
4.70%
4.65%</t>
    <phoneticPr fontId="2" type="noConversion"/>
  </si>
  <si>
    <t>03-20 13:30 기준 (1M - 시즈오카 5.10, 3M - 시즈오카  5.15, 6M - 타행평균 4.48 최고 5.00)</t>
    <phoneticPr fontId="2" type="noConversion"/>
  </si>
  <si>
    <t>4.58(국민)</t>
    <phoneticPr fontId="2" type="noConversion"/>
  </si>
  <si>
    <t>소액매칭없음 03-20 10:00 기준 (1M - 시즈오카 5.10)</t>
    <phoneticPr fontId="2" type="noConversion"/>
  </si>
  <si>
    <t>소액매칭없음 03-20 10:00 기준 (3M - 시즈오카 5.15)</t>
    <phoneticPr fontId="2" type="noConversion"/>
  </si>
  <si>
    <t>4.76(국민)</t>
    <phoneticPr fontId="2" type="noConversion"/>
  </si>
  <si>
    <t>1M
3M
6M
9M</t>
    <phoneticPr fontId="2" type="noConversion"/>
  </si>
  <si>
    <t>4.45%
4.70%
4.65%
4.60%</t>
    <phoneticPr fontId="2" type="noConversion"/>
  </si>
  <si>
    <t>03-21 10:30 기준 (1M - LBBW SL 5.07, 3M - LBBW SL 5.10, 6M - 타행평균 4.45 최고 4.74, 9M - 타행평균 4.44 최고 4.69 )</t>
    <phoneticPr fontId="2" type="noConversion"/>
  </si>
  <si>
    <t>03-21 10:00 기준 (3M - LBBW SL 5.10)
* 자동우대 10% 고객 3개월 전일자 4.91 -&gt; 오늘 고시금리 소폭하락으로 4.87
  전일자 안내수준으로 제시 요청 -&gt; 3개월 LBBW SL 5.10 有, 타행고객 신규유치 등 감안 4.90 제시</t>
    <phoneticPr fontId="2" type="noConversion"/>
  </si>
  <si>
    <t>성남금융센터</t>
    <phoneticPr fontId="2" type="noConversion"/>
  </si>
  <si>
    <t>과장 김견민</t>
    <phoneticPr fontId="2" type="noConversion"/>
  </si>
  <si>
    <t>3.65~3.70%</t>
    <phoneticPr fontId="2" type="noConversion"/>
  </si>
  <si>
    <t>MMDA</t>
    <phoneticPr fontId="2" type="noConversion"/>
  </si>
  <si>
    <t>03-21 ( MMDA - 고시금리 3.4401 -&gt; 0.20~ 0.25 가산 -&gt; 3.65~ 3.70 제시)
* 타행거래고객 신규유치</t>
    <phoneticPr fontId="2" type="noConversion"/>
  </si>
  <si>
    <t>4.74(산업)</t>
    <phoneticPr fontId="2" type="noConversion"/>
  </si>
  <si>
    <t>03-22 10:30 기준 (1M - 시즈오카 5.10, 3M - 시즈오카 5.15, 6M - 국민 홍콩 5.20 타행평균 4.40 최고 4.65, 9M - 타행평균 4.38 최고 4.65 )</t>
    <phoneticPr fontId="2" type="noConversion"/>
  </si>
  <si>
    <t>장기철</t>
    <phoneticPr fontId="2" type="noConversion"/>
  </si>
  <si>
    <t>미정</t>
    <phoneticPr fontId="2" type="noConversion"/>
  </si>
  <si>
    <t>03-27 11:00 기준 (1M - 시즈오카 5.10, 2M - 시즈오카 5.10, 3M - 시즈오카 5.10, 6M - 타행평균 4.51 최고 4.83)</t>
    <phoneticPr fontId="2" type="noConversion"/>
  </si>
  <si>
    <t>4.45%
4.50%
4.70%
4.65%</t>
    <phoneticPr fontId="2" type="noConversion"/>
  </si>
  <si>
    <t>3.85%
4.50%
4.55%
4.75%
4.75%
4.60%</t>
    <phoneticPr fontId="2" type="noConversion"/>
  </si>
  <si>
    <t>03-29 14:30 기준 (1M - 시즈오카 5.00, 2M - 시즈오카 5.05, 3M - 시즈오카  5.05, 6M - 타행평균 4.57 최고 4.85, 12M - 타행평균 4.49 최고 4.79)</t>
    <phoneticPr fontId="2" type="noConversion"/>
  </si>
  <si>
    <t>대리 조수현</t>
    <phoneticPr fontId="2" type="noConversion"/>
  </si>
  <si>
    <t>03-31 11:10 기준 (1M - 시즈오카 5.00, 2M - 시즈오카 5.00, 3M - 시즈오카  5.02, 6M - 타행평균 4.60 최고 4.90)</t>
    <phoneticPr fontId="2" type="noConversion"/>
  </si>
  <si>
    <t>4.50%
4.60%
4.75%
4.80%</t>
    <phoneticPr fontId="2" type="noConversion"/>
  </si>
  <si>
    <t>4.13(신한)</t>
    <phoneticPr fontId="2" type="noConversion"/>
  </si>
  <si>
    <t>04-06 (1W - SMBC 4.75)  외화MMDA 기본고시금리 +( 0.20 ~ 0.25범위내 제시)</t>
    <phoneticPr fontId="2" type="noConversion"/>
  </si>
  <si>
    <t>04-10 10:40 기준 (1M - 시즈오카 5.03,  3M - 시즈오카  5.12, 6M - 시즈오카 5.12)</t>
    <phoneticPr fontId="2" type="noConversion"/>
  </si>
  <si>
    <t>4.50%
4.75%
4.75%</t>
    <phoneticPr fontId="2" type="noConversion"/>
  </si>
  <si>
    <t>04-10 14:55 기준 (1M - 시즈오카 5.03)</t>
    <phoneticPr fontId="2" type="noConversion"/>
  </si>
  <si>
    <t>미정</t>
    <phoneticPr fontId="2" type="noConversion"/>
  </si>
  <si>
    <t>4.50%
4.75%
4.75%
4.55%</t>
    <phoneticPr fontId="2" type="noConversion"/>
  </si>
  <si>
    <t>04-10 10:40 기준 (1M - 시즈오카 5.03,  3M - 시즈오카  5.12, 6M - 시즈오카 5.12, 12M - 타행평균 - 4.55 , 타행최고 - 5.01)</t>
    <phoneticPr fontId="2" type="noConversion"/>
  </si>
  <si>
    <t>4.99(산업)</t>
    <phoneticPr fontId="2" type="noConversion"/>
  </si>
  <si>
    <t>소액매칭없음 04-10 10:40 기준 (3M - 시즈오카 5.12)</t>
    <phoneticPr fontId="2" type="noConversion"/>
  </si>
  <si>
    <t>4.69(산업)</t>
    <phoneticPr fontId="2" type="noConversion"/>
  </si>
  <si>
    <t>소액매칭없음 04-10 14:55 기준 (1M - 시즈오카 5.03)</t>
    <phoneticPr fontId="2" type="noConversion"/>
  </si>
  <si>
    <t>이용주</t>
    <phoneticPr fontId="2" type="noConversion"/>
  </si>
  <si>
    <t>04-12 16:20 기준 (1M - 시즈오카 5.05,  2M - LBBW SL  5.13, 3M - 시즈오카 5.15)</t>
    <phoneticPr fontId="2" type="noConversion"/>
  </si>
  <si>
    <t>4.55%
4.60%
4.80%</t>
    <phoneticPr fontId="2" type="noConversion"/>
  </si>
  <si>
    <t>04-14 14:30 기준 (1M - 시즈오카 5.07,  2M - 시즈오카  5.13, 3M - 시즈오카 5.25)</t>
    <phoneticPr fontId="2" type="noConversion"/>
  </si>
  <si>
    <t>계장 이단비</t>
    <phoneticPr fontId="2" type="noConversion"/>
  </si>
  <si>
    <t>4.55%
4.80%
4.80%
4.60%</t>
    <phoneticPr fontId="2" type="noConversion"/>
  </si>
  <si>
    <t>04-17 10:00 기준 (1M - 시즈오카 5.05,  2M - 시즈오카  5.10, 3M - 시즈오카 5.20), 6M - 시조오카 5.20, 12M - 타행평균 4.65, 타행최고 5.06)</t>
    <phoneticPr fontId="2" type="noConversion"/>
  </si>
  <si>
    <t>4.75(산업)</t>
    <phoneticPr fontId="2" type="noConversion"/>
  </si>
  <si>
    <t>소액매칭없음 4-17 10:00 기준 (1M - 시즈오카 5.05)</t>
    <phoneticPr fontId="2" type="noConversion"/>
  </si>
  <si>
    <t>미정</t>
    <phoneticPr fontId="2" type="noConversion"/>
  </si>
  <si>
    <t>04-18 11:00 기준 (1M - 시즈오카 5.08,  2M - 시즈오카  5.10, 3M - 시즈오카 5.20, 6M - 시조오카 5.20, 12M - 타행평균 4.75, 타행최고 5.20)</t>
    <phoneticPr fontId="2" type="noConversion"/>
  </si>
  <si>
    <t>4.80%
4.85%
4.65%</t>
    <phoneticPr fontId="2" type="noConversion"/>
  </si>
  <si>
    <t>5.15%
5.20%</t>
    <phoneticPr fontId="2" type="noConversion"/>
  </si>
  <si>
    <t xml:space="preserve">04-18 17:00 기준 (3M - 수출입은행 아시아법인 5.30 , 산업은행 아시아법인 5.30 , 롱3M (103일물) - 워리홍콩 5.37, 6M - 워리홍콩 5.40))
- 타행 (산업은행) 제시금리로 요구, 3개월 - 5.15 , 6개월 - 5.28 
- 3개월로 신규 가능성 큼, 신규당일 타행금리 수준 및 당행 제시가능금리 반드시 재확인(머니마켓 최고금리 및 종수시스템 마진) 필요 안내함
</t>
    <phoneticPr fontId="2" type="noConversion"/>
  </si>
  <si>
    <t>04-20 10:00기준 (1M - 시즈오카 5.15,  3M - 시즈오카  5.25, 6M - 시즈오카 5.30)</t>
    <phoneticPr fontId="2" type="noConversion"/>
  </si>
  <si>
    <t>4.55%
4.80%
4.85%</t>
    <phoneticPr fontId="2" type="noConversion"/>
  </si>
  <si>
    <t>소액매칭없음 4-20 10:00 기준 (1M - 시즈오카 5.15)</t>
    <phoneticPr fontId="2" type="noConversion"/>
  </si>
  <si>
    <t>04-24 석유공사 오전 10시 금리입찰 마감 - 9시50분까지 영업점에 금리 제시 하기로 함.
- 예금기간 : 04.24 ~ 05.30 (1개월 + 6일)
- 인포맥스 화면번호 2231 , 2236
- 넥스피아 화면번호 7452
- 종합수익관리시스템 - 자금원가 -상품별 마진율 시뮬레이션 - 외화정기예금 - 기간 금리 통화 선택 - 조회
- 머니마켓 1개월 운용가능금리</t>
    <phoneticPr fontId="2" type="noConversion"/>
  </si>
  <si>
    <t>석유공사 입찰</t>
    <phoneticPr fontId="2" type="noConversion"/>
  </si>
  <si>
    <t>㈜큐로</t>
    <phoneticPr fontId="2" type="noConversion"/>
  </si>
  <si>
    <t>04-24 14:20기준 (1M - 시즈오카 5.15)</t>
    <phoneticPr fontId="2" type="noConversion"/>
  </si>
  <si>
    <t>차장 김미경</t>
    <phoneticPr fontId="2" type="noConversion"/>
  </si>
  <si>
    <t>4.80(산업)</t>
    <phoneticPr fontId="2" type="noConversion"/>
  </si>
  <si>
    <t>1m</t>
    <phoneticPr fontId="2" type="noConversion"/>
  </si>
  <si>
    <t>소액매칭없음 4-24 14:20 기준 (1M - 시즈오카 5.15)</t>
    <phoneticPr fontId="2" type="noConversion"/>
  </si>
  <si>
    <t>04-25 13:00 기준 (1M - 시즈오카 5.20, 2M - 시즈오카 5.20, 3M - 시즈오카  5.25, 6M - 국민홍콩 5.40, 12M - 타행평균 4.83 최고 5.20)</t>
    <phoneticPr fontId="2" type="noConversion"/>
  </si>
  <si>
    <t>3.85%
4.70%
4.75%
4.90%
4.95%
4.85%</t>
    <phoneticPr fontId="2" type="noConversion"/>
  </si>
  <si>
    <t>조영수</t>
    <phoneticPr fontId="2" type="noConversion"/>
  </si>
  <si>
    <t>04-28 11:00 기준 (3M - 시즈오카  5.30)</t>
    <phoneticPr fontId="2" type="noConversion"/>
  </si>
  <si>
    <t>04-28 14:55 기준 (6M - 시즈오카  5.35)</t>
    <phoneticPr fontId="2" type="noConversion"/>
  </si>
  <si>
    <t>신규</t>
    <phoneticPr fontId="2" type="noConversion"/>
  </si>
  <si>
    <t>테크노폴리스지점</t>
    <phoneticPr fontId="2" type="noConversion"/>
  </si>
  <si>
    <t>하연주</t>
    <phoneticPr fontId="2" type="noConversion"/>
  </si>
  <si>
    <t>대윤지오텍㈜</t>
    <phoneticPr fontId="2" type="noConversion"/>
  </si>
  <si>
    <t>USD</t>
    <phoneticPr fontId="2" type="noConversion"/>
  </si>
  <si>
    <t>운전자금</t>
    <phoneticPr fontId="2" type="noConversion"/>
  </si>
  <si>
    <t>X</t>
    <phoneticPr fontId="2" type="noConversion"/>
  </si>
  <si>
    <t>05-03 11:10 기준 (3M - LBBW SL  5.32)</t>
    <phoneticPr fontId="2" type="noConversion"/>
  </si>
  <si>
    <t>대리 김혜민</t>
    <phoneticPr fontId="2" type="noConversion"/>
  </si>
  <si>
    <t>4.11(신한)</t>
    <phoneticPr fontId="2" type="noConversion"/>
  </si>
  <si>
    <t>05-04 (1W - 워리 LA 5.08)  외화MMDA 기본고시금리 +( 0.20 ~ 0.25범위내 제시)</t>
    <phoneticPr fontId="2" type="noConversion"/>
  </si>
  <si>
    <t>미정</t>
    <phoneticPr fontId="2" type="noConversion"/>
  </si>
  <si>
    <t>4.95%
4.90%</t>
    <phoneticPr fontId="2" type="noConversion"/>
  </si>
  <si>
    <t>05-08 16:10 기준 (3M - 시즈오카 5.37 , 6M - 시즈오카  5.35)</t>
    <phoneticPr fontId="2" type="noConversion"/>
  </si>
  <si>
    <t>05-09 11:10 기준 (3M - 시즈오카 5.35)</t>
    <phoneticPr fontId="2" type="noConversion"/>
  </si>
  <si>
    <t>4.93%
4.88%</t>
    <phoneticPr fontId="2" type="noConversion"/>
  </si>
  <si>
    <t>대리 박준형</t>
    <phoneticPr fontId="2" type="noConversion"/>
  </si>
  <si>
    <t>1M</t>
    <phoneticPr fontId="2" type="noConversion"/>
  </si>
  <si>
    <t>정기예금</t>
    <phoneticPr fontId="2" type="noConversion"/>
  </si>
  <si>
    <t>05-10 09:40 기준 (1M - 시즈오카 5.25)</t>
    <phoneticPr fontId="2" type="noConversion"/>
  </si>
  <si>
    <t>05-10 09:40 기준 (3M - 시즈오카 5.35)</t>
    <phoneticPr fontId="2" type="noConversion"/>
  </si>
  <si>
    <t>5.07(산업)</t>
    <phoneticPr fontId="2" type="noConversion"/>
  </si>
  <si>
    <t>4.89(산업)</t>
    <phoneticPr fontId="2" type="noConversion"/>
  </si>
  <si>
    <t>소액매칭없음 05-10 09:40 기준 (1M - 시즈오카 5.25)</t>
    <phoneticPr fontId="2" type="noConversion"/>
  </si>
  <si>
    <t>소액매칭없음 05-10 09:40 기준 (3M - 시즈오카 5.35)</t>
    <phoneticPr fontId="2" type="noConversion"/>
  </si>
  <si>
    <t>05-10 17:30 기준 (1M - 시즈오카 5.25  SMTB 5.25 , 3M - 시즈오카 5.35)</t>
    <phoneticPr fontId="2" type="noConversion"/>
  </si>
  <si>
    <t>4.07%
5.05%
5.15%</t>
    <phoneticPr fontId="2" type="noConversion"/>
  </si>
  <si>
    <t>미정
(15일 이후~)</t>
    <phoneticPr fontId="2" type="noConversion"/>
  </si>
  <si>
    <t>연기</t>
    <phoneticPr fontId="2" type="noConversion"/>
  </si>
  <si>
    <t>대신동지점</t>
    <phoneticPr fontId="2" type="noConversion"/>
  </si>
  <si>
    <t>권세훈</t>
    <phoneticPr fontId="2" type="noConversion"/>
  </si>
  <si>
    <t>박재완</t>
    <phoneticPr fontId="2" type="noConversion"/>
  </si>
  <si>
    <t>JPY</t>
    <phoneticPr fontId="2" type="noConversion"/>
  </si>
  <si>
    <t>X</t>
    <phoneticPr fontId="2" type="noConversion"/>
  </si>
  <si>
    <t>김선수</t>
    <phoneticPr fontId="2" type="noConversion"/>
  </si>
  <si>
    <t>손창호</t>
    <phoneticPr fontId="2" type="noConversion"/>
  </si>
  <si>
    <t>부지점장 이정화</t>
    <phoneticPr fontId="2" type="noConversion"/>
  </si>
  <si>
    <t>미정</t>
    <phoneticPr fontId="2" type="noConversion"/>
  </si>
  <si>
    <t>5.05%
4.95%</t>
    <phoneticPr fontId="2" type="noConversion"/>
  </si>
  <si>
    <t>05-18 10:40 기준 (6M - 시즈오카  5.37 타행평균 4.81 , 12M - 타행평균 4.70  최고금리 4.99)
12개월은 거래호가가 없어 6개월 제시금리에서 6개월타행평균과 12개월타행평균 차이(10bp)만큼 차감</t>
    <phoneticPr fontId="2" type="noConversion"/>
  </si>
  <si>
    <t>05-18 17:30 기준 (BGC 김상희 부장 3M - 우리서울 5.41%)
-5-23 신규예정일 금리 재화인 필요 강조 안내</t>
    <phoneticPr fontId="2" type="noConversion"/>
  </si>
  <si>
    <t>05-22 10:30기준 (1M - LBBW SL 5.33,  3M - LBBS SL 5.40, 6M - 시즈오카 5.40)</t>
    <phoneticPr fontId="2" type="noConversion"/>
  </si>
  <si>
    <t>4.90%
5.05%
5.10%</t>
    <phoneticPr fontId="2" type="noConversion"/>
  </si>
  <si>
    <t>4.92(산업)</t>
    <phoneticPr fontId="2" type="noConversion"/>
  </si>
  <si>
    <t>소액매칭없음 5-22 10:30 기준 (1M - LBBW SL 5.33)</t>
    <phoneticPr fontId="2" type="noConversion"/>
  </si>
  <si>
    <t>지점장 정경애</t>
    <phoneticPr fontId="2" type="noConversion"/>
  </si>
  <si>
    <t>대리 김은경</t>
    <phoneticPr fontId="2" type="noConversion"/>
  </si>
  <si>
    <t>㈜엘앤에프</t>
    <phoneticPr fontId="2" type="noConversion"/>
  </si>
  <si>
    <t>정기예금</t>
    <phoneticPr fontId="2" type="noConversion"/>
  </si>
  <si>
    <t>5.11(산업)</t>
    <phoneticPr fontId="2" type="noConversion"/>
  </si>
  <si>
    <t>3m</t>
    <phoneticPr fontId="2" type="noConversion"/>
  </si>
  <si>
    <t>매칭 (워리 서울 20M, 05.23~08.21, 5.45%)</t>
    <phoneticPr fontId="2" type="noConversion"/>
  </si>
  <si>
    <t>4.95%
5.05%
5.10%</t>
    <phoneticPr fontId="2" type="noConversion"/>
  </si>
  <si>
    <t>05-26 14:00기준 (1M - LBBW SL 5.35,  2M - LBBW SL 5.45, 3M - LBBW SL 5.50)
- 운용가능금리에서 40bp 차감 후 제시</t>
    <phoneticPr fontId="2" type="noConversion"/>
  </si>
  <si>
    <t>미정
(재예치)</t>
    <phoneticPr fontId="2" type="noConversion"/>
  </si>
  <si>
    <t>여의도지점</t>
    <phoneticPr fontId="2" type="noConversion"/>
  </si>
  <si>
    <t>미정</t>
    <phoneticPr fontId="2" type="noConversion"/>
  </si>
  <si>
    <t>MMDA
1W</t>
    <phoneticPr fontId="2" type="noConversion"/>
  </si>
  <si>
    <t>4.10%
4.40%</t>
    <phoneticPr fontId="2" type="noConversion"/>
  </si>
  <si>
    <t>05-31 17:00기준 (1W - resona 5.25 , 타행평균 4.41)</t>
    <phoneticPr fontId="2" type="noConversion"/>
  </si>
  <si>
    <t>여의도지점</t>
    <phoneticPr fontId="2" type="noConversion"/>
  </si>
  <si>
    <t>과장 김견민</t>
    <phoneticPr fontId="2" type="noConversion"/>
  </si>
  <si>
    <t>대리 김혜민</t>
    <phoneticPr fontId="2" type="noConversion"/>
  </si>
  <si>
    <t>미정</t>
    <phoneticPr fontId="2" type="noConversion"/>
  </si>
  <si>
    <t>MMDA</t>
    <phoneticPr fontId="2" type="noConversion"/>
  </si>
  <si>
    <t>3M</t>
    <phoneticPr fontId="2" type="noConversion"/>
  </si>
  <si>
    <t>06-02 10:00기준 (3M - 시즈오카 5.47)
- 운용가능금리에서 35~40bp 차감 후 제시</t>
    <phoneticPr fontId="2" type="noConversion"/>
  </si>
  <si>
    <t>기본고시금리 +0.20 ~ 0.25 범위내 제시</t>
    <phoneticPr fontId="2" type="noConversion"/>
  </si>
  <si>
    <t>계장 우소현</t>
    <phoneticPr fontId="2" type="noConversion"/>
  </si>
  <si>
    <t>4.36(신한)</t>
    <phoneticPr fontId="2" type="noConversion"/>
  </si>
  <si>
    <t>06-05 (1W - 레조나 5.22)  외화MMDA 기본고시금리 +( 0.20 ~ 0.25범위내 제시)</t>
    <phoneticPr fontId="2" type="noConversion"/>
  </si>
  <si>
    <t>대리 박준형</t>
    <phoneticPr fontId="2" type="noConversion"/>
  </si>
  <si>
    <t>1M</t>
    <phoneticPr fontId="2" type="noConversion"/>
  </si>
  <si>
    <t>06-09 09:20기준 (1M - 시즈오카 5.42)
- 운용가능금리에서 35~40bp 차감 후 제시</t>
    <phoneticPr fontId="2" type="noConversion"/>
  </si>
  <si>
    <t>소액매칭없음 06-09 09:20기준 (1M - 시즈오카 5.42)</t>
    <phoneticPr fontId="2" type="noConversion"/>
  </si>
  <si>
    <t>06-12 09:30기준 (3M - 시즈오카 5.45)
- 운용가능금리에서 35~40bp 차감 후 제시</t>
    <phoneticPr fontId="2" type="noConversion"/>
  </si>
  <si>
    <t>대성산업</t>
    <phoneticPr fontId="2" type="noConversion"/>
  </si>
  <si>
    <t>5.14(산업)</t>
    <phoneticPr fontId="2" type="noConversion"/>
  </si>
  <si>
    <t>소액매칭없음 06-12 09:30 기준 (3M - 시즈오카  5.45)</t>
    <phoneticPr fontId="2" type="noConversion"/>
  </si>
  <si>
    <t>4.95%
5.15%
5.25%</t>
    <phoneticPr fontId="2" type="noConversion"/>
  </si>
  <si>
    <t>계장 고수민</t>
    <phoneticPr fontId="2" type="noConversion"/>
  </si>
  <si>
    <t>미정</t>
    <phoneticPr fontId="2" type="noConversion"/>
  </si>
  <si>
    <t>4.95%
5.15%</t>
    <phoneticPr fontId="2" type="noConversion"/>
  </si>
  <si>
    <t>4.85(산업)</t>
    <phoneticPr fontId="2" type="noConversion"/>
  </si>
  <si>
    <t>소액매칭없음 06-21 14:20 기준 (1M - LBBW SL 5.38)</t>
    <phoneticPr fontId="2" type="noConversion"/>
  </si>
  <si>
    <t>06-20 10:10기준 (1M - LBBW SL 5.34,  3M - LBBW SL 5.53, 6M - 타행평균 5.05 / 최고 5.27(산업) / 머니마켓 한국계레벨 5.65~5.75)
- 운용가능금리에서 35~40bp 차감 후 제시</t>
    <phoneticPr fontId="2" type="noConversion"/>
  </si>
  <si>
    <t>06-21 14:20기준 (1M - LBBW SL 5.38,  3M - LBBW SL 5.53)
- 운용가능금리에서 35~40bp 차감 후 제시</t>
    <phoneticPr fontId="2" type="noConversion"/>
  </si>
  <si>
    <t>06-22 09:30기준 (1M - LBBW SL 5.38,  3M - LBBW SL 5.55, 6M - 타행평균      / 최고     (산업) / 머니마켓 한국계레벨 5.70~5.80)
- 운용가능금리에서 35~40bp 차감 후 제시</t>
    <phoneticPr fontId="2" type="noConversion"/>
  </si>
  <si>
    <t>소액매칭없음 06-22 09:30 기준 (1M - LBBW SL 5.38)</t>
    <phoneticPr fontId="2" type="noConversion"/>
  </si>
  <si>
    <t>차장 김미경</t>
    <phoneticPr fontId="2" type="noConversion"/>
  </si>
  <si>
    <t>06-27 
~
07.10</t>
    <phoneticPr fontId="2" type="noConversion"/>
  </si>
  <si>
    <t>정기예금</t>
    <phoneticPr fontId="2" type="noConversion"/>
  </si>
  <si>
    <t>06-27 
~
07.21</t>
    <phoneticPr fontId="2" type="noConversion"/>
  </si>
  <si>
    <t>13일
(2주)</t>
    <phoneticPr fontId="2" type="noConversion"/>
  </si>
  <si>
    <t>24일
(3주)</t>
    <phoneticPr fontId="2" type="noConversion"/>
  </si>
  <si>
    <t>06-27 09:40기준 (2W - 머니마켓 최저비드 5.24)</t>
    <phoneticPr fontId="2" type="noConversion"/>
  </si>
  <si>
    <t xml:space="preserve">06-27 09:40기준 (3W - 머니마켓 최저비드 5.24)
- 3주 운용 불가능시에도 오버나잇 금리 5.10기준 (20bp차감 - 4.90) 운용가능 - 오버나잇 노마진금리 4.90 </t>
    <phoneticPr fontId="2" type="noConversion"/>
  </si>
  <si>
    <t>한국석유공사</t>
    <phoneticPr fontId="2" type="noConversion"/>
  </si>
  <si>
    <t>4.65(산업)</t>
    <phoneticPr fontId="2" type="noConversion"/>
  </si>
  <si>
    <t>매칭 (레조나 동경 30M, 2W 06.29~07.13, 5.35%)</t>
    <phoneticPr fontId="2" type="noConversion"/>
  </si>
  <si>
    <t>매칭 (레조나 동경 20M, 1W 06.29~07.06, 5.39%), 3주 비드 없어서 1주로 매칭 후 07.06 만기일에 2주로 롤오버 예정
       -&gt; (OCBC 서울 20M, 2W 07.06~07.20, 5.19%)</t>
    <phoneticPr fontId="2" type="noConversion"/>
  </si>
  <si>
    <t>계장 황재석</t>
    <phoneticPr fontId="2" type="noConversion"/>
  </si>
  <si>
    <t>07-06 15:00기준 (1M - SMTB 5.29 시즈오카 5.33)
- 운용가능금리에서 35~40bp 차감 후 제시</t>
    <phoneticPr fontId="2" type="noConversion"/>
  </si>
  <si>
    <t>5.08(산업)</t>
    <phoneticPr fontId="2" type="noConversion"/>
  </si>
  <si>
    <t>소액매칭없음 07-06 15:00기준 (1M - SMTB 5.29 시즈오카 5.33)</t>
    <phoneticPr fontId="2" type="noConversion"/>
  </si>
  <si>
    <t>07-07 10:00기준 (1M - 시즈오카 5.30)
- 운용가능금리에서 35~40bp 차감 후 제시</t>
    <phoneticPr fontId="2" type="noConversion"/>
  </si>
  <si>
    <t>5.10(산업)</t>
    <phoneticPr fontId="2" type="noConversion"/>
  </si>
  <si>
    <t>소액매칭없음 07-07 10:00기준 (1M - 시즈오카 5.30)</t>
    <phoneticPr fontId="2" type="noConversion"/>
  </si>
  <si>
    <t>광장지점</t>
    <phoneticPr fontId="2" type="noConversion"/>
  </si>
  <si>
    <t>부지점장 권미정</t>
    <phoneticPr fontId="2" type="noConversion"/>
  </si>
  <si>
    <t>1.50m</t>
    <phoneticPr fontId="2" type="noConversion"/>
  </si>
  <si>
    <t>4.95%
5.10%
5.25%</t>
    <phoneticPr fontId="2" type="noConversion"/>
  </si>
  <si>
    <t>07-10 09:30기준 (1M - 시즈오카 동경 5.30,  3M - 시즈오카 동경 5.45, 6M - 타행평균      /      (수협) / 머니마켓 한국계레벨 5.75)
- 운용가능금리에서 35~40bp 차감 후 제시</t>
    <phoneticPr fontId="2" type="noConversion"/>
  </si>
  <si>
    <t>4.908(SC)</t>
    <phoneticPr fontId="2" type="noConversion"/>
  </si>
  <si>
    <t>소액매칭없음 07-10 10:00기준 (1M - 시즈오카 5.30)</t>
    <phoneticPr fontId="2" type="noConversion"/>
  </si>
  <si>
    <t>부지점장 신진오</t>
    <phoneticPr fontId="2" type="noConversion"/>
  </si>
  <si>
    <t>4.82(SC)</t>
    <phoneticPr fontId="2" type="noConversion"/>
  </si>
  <si>
    <t>1W</t>
    <phoneticPr fontId="2" type="noConversion"/>
  </si>
  <si>
    <t>소액매칭없음 07-11 10:00기준 (1W -  레조나 5.16)</t>
    <phoneticPr fontId="2" type="noConversion"/>
  </si>
  <si>
    <t>차장 김대원</t>
    <phoneticPr fontId="2" type="noConversion"/>
  </si>
  <si>
    <t>미정</t>
    <phoneticPr fontId="2" type="noConversion"/>
  </si>
  <si>
    <t>12M</t>
    <phoneticPr fontId="2" type="noConversion"/>
  </si>
  <si>
    <t>07-18 11:00기준 12M - 머니마켓 운용금리 없음 / 타행최고금리 (산업) 5.47
- 당일 신규 없음. 추후 재확인</t>
    <phoneticPr fontId="2" type="noConversion"/>
  </si>
  <si>
    <t>운전자금</t>
    <phoneticPr fontId="2" type="noConversion"/>
  </si>
  <si>
    <t>월배영업부</t>
  </si>
  <si>
    <t>유영호</t>
  </si>
  <si>
    <t>07-21 09:25기준 (1M - LBBW SL 5.37,  3M - LBBW SL 5.55, 6M - LBBW SL 5.80 )
- 운용가능금리에서 35~40bp 차감 후 제시</t>
    <phoneticPr fontId="2" type="noConversion"/>
  </si>
  <si>
    <t>5.22(산업)</t>
    <phoneticPr fontId="2" type="noConversion"/>
  </si>
  <si>
    <t>소액매칭없음 07-21 09:25 기준 (1M - LBBW SL 5.37)</t>
    <phoneticPr fontId="2" type="noConversion"/>
  </si>
  <si>
    <t>5.23(산업)</t>
    <phoneticPr fontId="2" type="noConversion"/>
  </si>
  <si>
    <t>소액매칭없음 07-24 10:20 기준 (1M - LBBW SL 5.40)</t>
    <phoneticPr fontId="2" type="noConversion"/>
  </si>
  <si>
    <t>07-26 10:10기준 (1M - 시즈오카 5.47,  2M - 시즈오카 5.50, 3M - 시즈오카 5.55)
- 운용가능금리에서 35~40bp 차감 후 제시</t>
    <phoneticPr fontId="2" type="noConversion"/>
  </si>
  <si>
    <t>5.05%
5.10%
5.20%</t>
    <phoneticPr fontId="2" type="noConversion"/>
  </si>
  <si>
    <t>07-27 09:20기준 (1M - 시즈오카 5.47,  2M - 시즈오카 5.50, 3M - 시즈오카 5.57)
- 운용가능금리에서 35~40bp 차감 후 제시</t>
    <phoneticPr fontId="2" type="noConversion"/>
  </si>
  <si>
    <t>07-27 
~
08-21</t>
    <phoneticPr fontId="2" type="noConversion"/>
  </si>
  <si>
    <t>07-27 
~
08-14</t>
    <phoneticPr fontId="2" type="noConversion"/>
  </si>
  <si>
    <t>18일
(2주)</t>
    <phoneticPr fontId="2" type="noConversion"/>
  </si>
  <si>
    <t>25일
(3주)</t>
    <phoneticPr fontId="2" type="noConversion"/>
  </si>
  <si>
    <t>07-27 09:40기준 (2W - 머니마켓 최저비드 5.40)</t>
    <phoneticPr fontId="2" type="noConversion"/>
  </si>
  <si>
    <t>07-27 09:40기준 (3W - 머니마켓 최저비드 5.42)
- 3주 운용 불가능시에도 오버나잇 금리 5.30기준 (20bp차감 - 5.10) 운용가능 - 오버나잇 노마진금리 5.10</t>
    <phoneticPr fontId="2" type="noConversion"/>
  </si>
  <si>
    <t>5.35(산업)</t>
    <phoneticPr fontId="2" type="noConversion"/>
  </si>
  <si>
    <t>07-27 09:20기준 (1M - 시즈오카 5.47,  2M - 시즈오카 5.50, 3M - 시즈오카 5.57)</t>
    <phoneticPr fontId="2" type="noConversion"/>
  </si>
  <si>
    <t>4.82(산업)</t>
    <phoneticPr fontId="2" type="noConversion"/>
  </si>
  <si>
    <t>매칭 (레조나 동경 60M, 2W 07.31~08.14, 5.45%)</t>
    <phoneticPr fontId="2" type="noConversion"/>
  </si>
  <si>
    <t>여의도금융센터</t>
    <phoneticPr fontId="2" type="noConversion"/>
  </si>
  <si>
    <t>계장 이연주</t>
    <phoneticPr fontId="2" type="noConversion"/>
  </si>
  <si>
    <t>5.04(SC)</t>
    <phoneticPr fontId="2" type="noConversion"/>
  </si>
  <si>
    <t>소액매칭없음 08-03 15:30기준 (1W -  레조나 5.42)</t>
    <phoneticPr fontId="2" type="noConversion"/>
  </si>
  <si>
    <t>08-07 11:00기준 (1M - 시즈오카 5.45)
- 운용가능금리에서 35~40bp 차감 후 제시</t>
    <phoneticPr fontId="2" type="noConversion"/>
  </si>
  <si>
    <t>한국비철</t>
    <phoneticPr fontId="2" type="noConversion"/>
  </si>
  <si>
    <t>세도캠핑</t>
    <phoneticPr fontId="2" type="noConversion"/>
  </si>
  <si>
    <t>5.15%
5.25%</t>
    <phoneticPr fontId="2" type="noConversion"/>
  </si>
  <si>
    <t>08-07 16:00기준 (3M - 시즈오카 5.50, 6M - 타행평균 5.16 / 최고 5.41(산업) / 머니마켓 한국계레벨 5.75~5.85)
- 운용가능금리에서 35~40bp 차감 후 제시</t>
    <phoneticPr fontId="2" type="noConversion"/>
  </si>
  <si>
    <t>08-07 16:25기준 (1M - 시즈오카 5.45)
- 운용가능금리에서 35~40bp 차감 후 제시
-&gt; 업체에서 더 높은 금리 요구 : 5bp 가산</t>
    <phoneticPr fontId="2" type="noConversion"/>
  </si>
  <si>
    <t>5.15(산업)</t>
    <phoneticPr fontId="2" type="noConversion"/>
  </si>
  <si>
    <t>소액매칭없음 08-07 16:25기준 (1M - 시즈오카 5.45)</t>
    <phoneticPr fontId="2" type="noConversion"/>
  </si>
  <si>
    <t>08-09 09:40기준 (3M - 시즈오카 5.54)
-타행 3개월 5.39 제시로 5.30으로 제시
- 자동우대금리 조건 충족시 자동우대금리 적용여부 확인 안내(자동우대금리가 자금부 승인 우대금리보다 높을 수 있음)</t>
    <phoneticPr fontId="2" type="noConversion"/>
  </si>
  <si>
    <t>계장 원동란</t>
    <phoneticPr fontId="2" type="noConversion"/>
  </si>
  <si>
    <t>미정</t>
    <phoneticPr fontId="2" type="noConversion"/>
  </si>
  <si>
    <t>08-10 11:10기준 (3M - 시즈오카 5.57)
- 운용가능금리에서 35~40bp 차감 후 제시</t>
    <phoneticPr fontId="2" type="noConversion"/>
  </si>
  <si>
    <t>08-10 11:10기준 (3M - 시즈오카 5.57)
-타행 3개월 5.45 제시로 5.30으로 제시</t>
    <phoneticPr fontId="2" type="noConversion"/>
  </si>
  <si>
    <t>5.05%
5.15%
5.25%</t>
    <phoneticPr fontId="2" type="noConversion"/>
  </si>
  <si>
    <t>소액매칭없음 08-10 16:00기준 (1M - LBBW  5.42)</t>
    <phoneticPr fontId="2" type="noConversion"/>
  </si>
  <si>
    <t>부지점장 변영배</t>
    <phoneticPr fontId="2" type="noConversion"/>
  </si>
  <si>
    <t>08-14 10:기준 (3M - 시즈오카 5.62)
-타기관(신영증권) 3개월 5.45 제시로 5.40으로 제시</t>
    <phoneticPr fontId="2" type="noConversion"/>
  </si>
  <si>
    <t>차장 곽기애</t>
    <phoneticPr fontId="2" type="noConversion"/>
  </si>
  <si>
    <t>5.10%
5.20%</t>
    <phoneticPr fontId="2" type="noConversion"/>
  </si>
  <si>
    <t>08-16 09:20기준 (1M -                       , 3M - 시즈오카 5.57)
- 운용가능금리에서 35~40bp 차감 후 제시</t>
    <phoneticPr fontId="2" type="noConversion"/>
  </si>
  <si>
    <t>5.20%
5.35%</t>
    <phoneticPr fontId="2" type="noConversion"/>
  </si>
  <si>
    <t>08-16 09:20기준 (1M -                       , 3M - 시즈오카 5.57)
- 운용가능금리에서 35~40bp 차감 후 제시
- 국민은행 1개월 5.20, 3개월 5.37 제시
  신한은행 1개월 미제시, 3개월 5.32제시
  타행 제시금리 수준으로 요청하여 상향 제시함</t>
    <phoneticPr fontId="2" type="noConversion"/>
  </si>
  <si>
    <t>국제금속</t>
    <phoneticPr fontId="2" type="noConversion"/>
  </si>
  <si>
    <t>08-16 기본고시금리 4.1016 + 0.25우대 = 4.35 제시</t>
    <phoneticPr fontId="2" type="noConversion"/>
  </si>
  <si>
    <t>08-17 09:40기준 (1M - LBBW SL 5.43, 3M - 시즈오카 5.60)
- 08-16 제시금리 가능여부 재확인</t>
    <phoneticPr fontId="2" type="noConversion"/>
  </si>
  <si>
    <t>기업지점장 박수동</t>
    <phoneticPr fontId="2" type="noConversion"/>
  </si>
  <si>
    <t>08-17 09:40기준 (1M - LBBW SL 5.43, 3M - 시즈오카 5.60)
- 08-16 제시금리 가능여부 재확인
- 기업지점장 박수동 2bp 상향 요청으로 5.37 재제시</t>
    <phoneticPr fontId="2" type="noConversion"/>
  </si>
  <si>
    <t>미정</t>
    <phoneticPr fontId="2" type="noConversion"/>
  </si>
  <si>
    <t>5.10%
5.25%
5.35%
5.45%</t>
    <phoneticPr fontId="2" type="noConversion"/>
  </si>
  <si>
    <t>08-18 16:30기준 (1M - SMTB 5.51,  3M - 시즈오카 5.65, 6M - LBBW SL 5.76, 12M - 전북 5.95)
- 운용가능금리에서 35~40bp 차감 후 제시</t>
    <phoneticPr fontId="2" type="noConversion"/>
  </si>
  <si>
    <t>5.10%
5.25%
5.35%</t>
    <phoneticPr fontId="2" type="noConversion"/>
  </si>
  <si>
    <t>08-21 10:10기준 (1M - LBBW SL 5.43,  3M - 시즈오카 5.59, 6M - LBBW SL 5.75)
- 운용가능금리에서 35~40bp 차감 후 제시</t>
    <phoneticPr fontId="2" type="noConversion"/>
  </si>
  <si>
    <t>소액매칭없음 08-21 10:00 기준 (1M - LBBW SL 5.43)</t>
    <phoneticPr fontId="2" type="noConversion"/>
  </si>
  <si>
    <t>대리 최준영</t>
    <phoneticPr fontId="2" type="noConversion"/>
  </si>
  <si>
    <t>4.30~4.35%</t>
    <phoneticPr fontId="2" type="noConversion"/>
  </si>
  <si>
    <t>10~50</t>
    <phoneticPr fontId="2" type="noConversion"/>
  </si>
  <si>
    <t>MMDA</t>
    <phoneticPr fontId="2" type="noConversion"/>
  </si>
  <si>
    <t>08-22 기본고시금리 4.1024 + 0.20 ~ 0.25우대 = 4.30 ~ 4.35 제시</t>
    <phoneticPr fontId="2" type="noConversion"/>
  </si>
  <si>
    <t>09-04 기본고시금리 4.1119 + 0.20 ~ 0.25우대 = 4.30 ~ 4.35 제시</t>
    <phoneticPr fontId="2" type="noConversion"/>
  </si>
  <si>
    <t>5.05(SC)</t>
    <phoneticPr fontId="2" type="noConversion"/>
  </si>
  <si>
    <t>1W</t>
    <phoneticPr fontId="2" type="noConversion"/>
  </si>
  <si>
    <t>소액매칭없음 09-04 15:30기준 (1W -  최저운용금리 5.31)</t>
    <phoneticPr fontId="2" type="noConversion"/>
  </si>
  <si>
    <t>09-07 17:20기준 (1M - 시즈오카 5.57)
- 운용가능금리에서 35~40bp 차감 후 제시</t>
    <phoneticPr fontId="2" type="noConversion"/>
  </si>
  <si>
    <t>5.17(산업)</t>
    <phoneticPr fontId="2" type="noConversion"/>
  </si>
  <si>
    <t>09-11 09:20기준 (1M - 시즈오카 5.57,  3M - 시즈오카 5.67, 6M - 머니마켓최저 5.80 타행평균 5.19 타행최고 5.47)
- 운용가능금리에서 35~40bp 차감 후 제시</t>
    <phoneticPr fontId="2" type="noConversion"/>
  </si>
  <si>
    <t>5.15%
5.30%
5.40%</t>
    <phoneticPr fontId="2" type="noConversion"/>
  </si>
  <si>
    <t>소액매칭없음 09-11 09:20기준 (1M - 시즈오카  5.57)</t>
    <phoneticPr fontId="2" type="noConversion"/>
  </si>
  <si>
    <t>죽전지점</t>
    <phoneticPr fontId="2" type="noConversion"/>
  </si>
  <si>
    <t>차장 박수희</t>
    <phoneticPr fontId="2" type="noConversion"/>
  </si>
  <si>
    <t>5.34(산업)</t>
    <phoneticPr fontId="2" type="noConversion"/>
  </si>
  <si>
    <t>3m</t>
    <phoneticPr fontId="2" type="noConversion"/>
  </si>
  <si>
    <t>소액매칭없음 09-12 14:35기준 (3M - ICBC 서울 5.75), 고시금리의 10% 자동우대금리 적용대상 - 9-11일자 5.51 업체와 확정했으나 9-12일자 5.50 자동우대로 1bp 차이 보전을 위한 승인건</t>
    <phoneticPr fontId="2" type="noConversion"/>
  </si>
  <si>
    <t>통화전환수수료 면제</t>
    <phoneticPr fontId="2" type="noConversion"/>
  </si>
  <si>
    <t>서부산지점</t>
    <phoneticPr fontId="2" type="noConversion"/>
  </si>
  <si>
    <t>최진호</t>
    <phoneticPr fontId="2" type="noConversion"/>
  </si>
  <si>
    <t>㈜용진스테코</t>
    <phoneticPr fontId="2" type="noConversion"/>
  </si>
  <si>
    <t>JPY</t>
    <phoneticPr fontId="2" type="noConversion"/>
  </si>
  <si>
    <t>본건 기운용중인 일본엔화 외화대출 통화전환 수수료 면제 신청건으로 우수고객 거래기여도 우수하며 통화전환에 따른 유동성관리에 큰 문제가 없어 승인코자 함.</t>
  </si>
  <si>
    <t>MMDA</t>
    <phoneticPr fontId="2" type="noConversion"/>
  </si>
  <si>
    <t>09-15 기본고시금리 4.1048 + 0.25우대 = 4.35 제시</t>
    <phoneticPr fontId="2" type="noConversion"/>
  </si>
  <si>
    <t>성남금융센터</t>
    <phoneticPr fontId="2" type="noConversion"/>
  </si>
  <si>
    <t>과장 김견민</t>
    <phoneticPr fontId="2" type="noConversion"/>
  </si>
  <si>
    <t>㈜이수스페셜티케미컬</t>
    <phoneticPr fontId="2" type="noConversion"/>
  </si>
  <si>
    <t>1w</t>
    <phoneticPr fontId="2" type="noConversion"/>
  </si>
  <si>
    <t>소액매칭없음 09-15 16:10기준 (1W - LBBW SG 5.39)</t>
    <phoneticPr fontId="2" type="noConversion"/>
  </si>
  <si>
    <t>사상공단영업부</t>
    <phoneticPr fontId="2" type="noConversion"/>
  </si>
  <si>
    <t>대리 박지선</t>
    <phoneticPr fontId="2" type="noConversion"/>
  </si>
  <si>
    <t>㈜대우로지스틱스</t>
    <phoneticPr fontId="2" type="noConversion"/>
  </si>
  <si>
    <t>MMDA</t>
    <phoneticPr fontId="2" type="noConversion"/>
  </si>
  <si>
    <t>5.04(SC)</t>
    <phoneticPr fontId="2" type="noConversion"/>
  </si>
  <si>
    <t>1w</t>
    <phoneticPr fontId="2" type="noConversion"/>
  </si>
  <si>
    <t>소액매칭없음 09-19 16:10기준 (1W - LBBW SG 5.39)</t>
    <phoneticPr fontId="2" type="noConversion"/>
  </si>
  <si>
    <t>09-21 11:20기준 (1M - 시즈오카 5.62,  3M - 시즈오카 5.65, 6M - LBBW SL 5.90, 신한 싱가폴 5.90)
- 운용가능금리에서 35~40bp 차감 후 제시</t>
    <phoneticPr fontId="2" type="noConversion"/>
  </si>
  <si>
    <t>09-21 기본고시금리 4.1108 + 0.25우대 = 4.35 제시</t>
    <phoneticPr fontId="2" type="noConversion"/>
  </si>
  <si>
    <t>부지점장 권미정</t>
    <phoneticPr fontId="2" type="noConversion"/>
  </si>
  <si>
    <t>김난영</t>
    <phoneticPr fontId="2" type="noConversion"/>
  </si>
  <si>
    <t>5.05(SC)</t>
    <phoneticPr fontId="2" type="noConversion"/>
  </si>
  <si>
    <t>1w</t>
    <phoneticPr fontId="2" type="noConversion"/>
  </si>
  <si>
    <t>소액매칭없음 09-22 16:00기준 (1W - LBBW SL 5.50)</t>
    <phoneticPr fontId="2" type="noConversion"/>
  </si>
  <si>
    <t>소액매칭없음 10-04 15:30기준 (1W - 우리은행 LA 5.35)</t>
    <phoneticPr fontId="2" type="noConversion"/>
  </si>
  <si>
    <t>차장 곽귀애</t>
    <phoneticPr fontId="2" type="noConversion"/>
  </si>
  <si>
    <t>국제금속</t>
    <phoneticPr fontId="2" type="noConversion"/>
  </si>
  <si>
    <t>미정</t>
    <phoneticPr fontId="2" type="noConversion"/>
  </si>
  <si>
    <t>1M
3M</t>
    <phoneticPr fontId="2" type="noConversion"/>
  </si>
  <si>
    <t>외화정기예금</t>
    <phoneticPr fontId="2" type="noConversion"/>
  </si>
  <si>
    <t>15:33 기준 (1M - UOB 서울 5.45%, 3M - 시즈오카 동경 5.80)
- 운용가능 금리에서 35~40BP 차감후 제시</t>
    <phoneticPr fontId="2" type="noConversion"/>
  </si>
  <si>
    <t>5.15%
5.30%</t>
    <phoneticPr fontId="2" type="noConversion"/>
  </si>
  <si>
    <t>정기</t>
    <phoneticPr fontId="2" type="noConversion"/>
  </si>
  <si>
    <t>10-10 11:00기준 (1M - 시즈오카 5.58)
- 운용가능금리에서 35~40bp 차감 후 제시</t>
    <phoneticPr fontId="2" type="noConversion"/>
  </si>
  <si>
    <t>5.24(산업)</t>
    <phoneticPr fontId="2" type="noConversion"/>
  </si>
  <si>
    <t>소액매칭없음 10-10 11:00기준 (1M - 시즈오카 5.58)</t>
    <phoneticPr fontId="2" type="noConversion"/>
  </si>
  <si>
    <t>10-16 기본고시금리 4.1131 + 0.25우대 = 4.35 제시
(기본고시금리 +0.20 ~ 0.25 범위내 제시)</t>
    <phoneticPr fontId="2" type="noConversion"/>
  </si>
  <si>
    <t>소액매칭없음 10-16 16:30기준 (1W - LBBW SG 5.37)</t>
    <phoneticPr fontId="2" type="noConversion"/>
  </si>
  <si>
    <t>행원 강경욱</t>
    <phoneticPr fontId="2" type="noConversion"/>
  </si>
  <si>
    <t>미정</t>
    <phoneticPr fontId="2" type="noConversion"/>
  </si>
  <si>
    <t>1M</t>
    <phoneticPr fontId="2" type="noConversion"/>
  </si>
  <si>
    <t>정기예금</t>
    <phoneticPr fontId="2" type="noConversion"/>
  </si>
  <si>
    <t>13:15 기준 1M - 시즈오카 동경 5.54% 
10월 18일에 1개월 5.15%로 안내했으나, 네고 가능한지 물어와 5.20제시함 / 업체에서 타 증권사에서 5.5% 정도 제시받았다고 함.</t>
    <phoneticPr fontId="2" type="noConversion"/>
  </si>
  <si>
    <t>경산공단영업부</t>
    <phoneticPr fontId="2" type="noConversion"/>
  </si>
  <si>
    <t>과장 이호인</t>
    <phoneticPr fontId="2" type="noConversion"/>
  </si>
  <si>
    <t>㈜일지테크</t>
    <phoneticPr fontId="2" type="noConversion"/>
  </si>
  <si>
    <t>지점장 이창재</t>
    <phoneticPr fontId="2" type="noConversion"/>
  </si>
  <si>
    <t>1m</t>
    <phoneticPr fontId="2" type="noConversion"/>
  </si>
  <si>
    <t>소액매칭없음 10-19 13:30기준 (1M - 시즈오카 동경 5.54)</t>
    <phoneticPr fontId="2" type="noConversion"/>
  </si>
  <si>
    <t>소액매칭없음 10-19 10:00기준 (1W - SMBC 5.28)</t>
    <phoneticPr fontId="2" type="noConversion"/>
  </si>
  <si>
    <t>계장 박예슬</t>
    <phoneticPr fontId="2" type="noConversion"/>
  </si>
  <si>
    <t>미정</t>
    <phoneticPr fontId="2" type="noConversion"/>
  </si>
  <si>
    <t>3M
6M
12M</t>
    <phoneticPr fontId="2" type="noConversion"/>
  </si>
  <si>
    <t>정기예금</t>
    <phoneticPr fontId="2" type="noConversion"/>
  </si>
  <si>
    <t>10:50 기준 (3M - 시즈오카 5.80, 6M - 머니마켓최저 5.83 / 타행평균 5.21 / 타행최고 5.53, 12M - 머니마켓호가 없음 / 타행평균 5.29 / 타행최고 5.62)
- 운용가능 금리에서 35~40BP 차감후 제시</t>
    <phoneticPr fontId="2" type="noConversion"/>
  </si>
  <si>
    <t>5.35%
5.45%
5.55%</t>
    <phoneticPr fontId="2" type="noConversion"/>
  </si>
  <si>
    <t>계장 박예슬
부지점장 이성규</t>
    <phoneticPr fontId="2" type="noConversion"/>
  </si>
  <si>
    <t>10:50 기준 (3M - 시즈오카 5.80, 6M - 머니마켓최저 5.83 / 타행평균 5.21 / 타행최고 5.53, 12M - 머니마켓호가 없음 / 타행평균 5.29 / 타행최고 5.62)
- 운용가능 금리에서 35~40BP 차감후 제시
- 기업은행에서 5.72제시로 5.65까지 인상가능 여부 문의옴.
  성서공단영업부 외화예끔취급(예금주 : 한국 본사) -&gt; 상해지점 담보대출 취급 예정건(차주 : 중국 자회사)</t>
    <phoneticPr fontId="2" type="noConversion"/>
  </si>
  <si>
    <t>10:00 기준 (3M - 시즈오카 5.80, 6M - 머니마켓최저 5.85 / 타행평균 5.21 / 타행최고 5.51, 12M - 전북 6.05 수협 5.995 / 타행평균 5.27 / 타행최고 5.58)
- 운용가능 금리에서 35~40BP 차감후 제시</t>
    <phoneticPr fontId="2" type="noConversion"/>
  </si>
  <si>
    <t>10:50 기준 (1M - 시즈오카 5.55,  2M - 시즈오카 5.57, 3M - 시즈오카 5.80)
- 운용가능금리에서 35~40bp 차감 후 제시</t>
    <phoneticPr fontId="2" type="noConversion"/>
  </si>
  <si>
    <t>5.15%
5.20%
5.35%</t>
    <phoneticPr fontId="2" type="noConversion"/>
  </si>
  <si>
    <t>정기예금</t>
    <phoneticPr fontId="2" type="noConversion"/>
  </si>
  <si>
    <t>5.15 ~ 5.20%</t>
    <phoneticPr fontId="2" type="noConversion"/>
  </si>
  <si>
    <t>16:40 기준 (1M - 시즈오카 5.53)
- 운용가능 금리에서 35~40BP 차감후 제시</t>
    <phoneticPr fontId="2" type="noConversion"/>
  </si>
  <si>
    <t>대리 김은경</t>
    <phoneticPr fontId="2" type="noConversion"/>
  </si>
  <si>
    <t>성서영업부</t>
    <phoneticPr fontId="2" type="noConversion"/>
  </si>
  <si>
    <t>미정</t>
    <phoneticPr fontId="2" type="noConversion"/>
  </si>
  <si>
    <t>16:00 기준 (1M - 시즈오카 5.50)
- 운용가능 금리에서 35~40BP 차감후 제시</t>
    <phoneticPr fontId="2" type="noConversion"/>
  </si>
  <si>
    <t>1m</t>
    <phoneticPr fontId="2" type="noConversion"/>
  </si>
  <si>
    <t>성서영업부</t>
    <phoneticPr fontId="2" type="noConversion"/>
  </si>
  <si>
    <t>대리 김은경</t>
    <phoneticPr fontId="2" type="noConversion"/>
  </si>
  <si>
    <t>5.20(산업)</t>
    <phoneticPr fontId="2" type="noConversion"/>
  </si>
  <si>
    <t>주식회사 한국비앤씨</t>
    <phoneticPr fontId="2" type="noConversion"/>
  </si>
  <si>
    <t>소액매칭없음 11-03 15:30기준 (3w - 미즈호 5.45)</t>
    <phoneticPr fontId="2" type="noConversion"/>
  </si>
  <si>
    <t>미정</t>
    <phoneticPr fontId="2" type="noConversion"/>
  </si>
  <si>
    <t>15:40 기준 (1M - 시즈오카 5.52,  3M - 시즈오카 5.80)
- 운용가능금리에서 35~40bp 차감 후 제시</t>
    <phoneticPr fontId="2" type="noConversion"/>
  </si>
  <si>
    <t>4.35%
5.15%
5.35%</t>
    <phoneticPr fontId="2" type="noConversion"/>
  </si>
  <si>
    <t>화신</t>
    <phoneticPr fontId="2" type="noConversion"/>
  </si>
  <si>
    <t>계장 원동란
부지점장 변영배</t>
    <phoneticPr fontId="2" type="noConversion"/>
  </si>
  <si>
    <t>5.25%
5.45%</t>
    <phoneticPr fontId="2" type="noConversion"/>
  </si>
  <si>
    <t>15:40 기준 (1M - 시즈오카 5.52,  3M - 시즈오카 5.80)
- 운용가능금리에서 35~40bp 차감 후 제시
- 타행 복수거래중으로 추가우대금리 요청 -&gt; 10bp씩 상향</t>
    <phoneticPr fontId="2" type="noConversion"/>
  </si>
  <si>
    <t>5.30%
5.50%</t>
    <phoneticPr fontId="2" type="noConversion"/>
  </si>
  <si>
    <t>15:40 기준 (1M - 시즈오카 5.52,  3M - 시즈오카 5.80)
- 운용가능금리에서 35~40bp 차감 후 제시
- 타행 복수거래중으로 추가우대금리 요청 -&gt; 5bp씩 상향</t>
    <phoneticPr fontId="2" type="noConversion"/>
  </si>
  <si>
    <t>11:00 기준 (12M - 전북 6.05)
- 운용가능 금리에서 35~40BP 차감후 제시
- 기업은행에서 5.72제시로 5.65까지 인상가능 여부 문의옴.
  성서공단영업부 외화예끔취급(예금주 : 한국 본사) -&gt; 상해지점 담보대출 취급 예정건(차주 : 중국 자회사)</t>
    <phoneticPr fontId="2" type="noConversion"/>
  </si>
  <si>
    <t>계장 박예슬</t>
    <phoneticPr fontId="2" type="noConversion"/>
  </si>
  <si>
    <t>부지점장 이성규</t>
    <phoneticPr fontId="2" type="noConversion"/>
  </si>
  <si>
    <t>㈜화신</t>
    <phoneticPr fontId="2" type="noConversion"/>
  </si>
  <si>
    <t>5.46(산업)</t>
    <phoneticPr fontId="2" type="noConversion"/>
  </si>
  <si>
    <t>12m</t>
    <phoneticPr fontId="2" type="noConversion"/>
  </si>
  <si>
    <t>소액매칭없음 11-07 11:00기준 (12m - 전북 6.05)</t>
    <phoneticPr fontId="2" type="noConversion"/>
  </si>
  <si>
    <t>4.35%
5.30%
5.50%</t>
    <phoneticPr fontId="2" type="noConversion"/>
  </si>
  <si>
    <t>09:40 기준 (1M - 시즈오카 5.50  3M - 시즈오카 5.75)
- 운용가능금리에서 35~40bp 차감 후 제시
- 타행 복수거래중으로 추가우대금리 요청 -&gt; 5bp씩 상향
- 입찰결과 - 삼성증권 3개월 5.75제시로 낙찰 &amp; 향후 대구은행 MMDA 로 일부금액 신규 가능</t>
    <phoneticPr fontId="2" type="noConversion"/>
  </si>
  <si>
    <t>5.15~5.25%</t>
    <phoneticPr fontId="2" type="noConversion"/>
  </si>
  <si>
    <t>10:50기준 (1M - 시즈오카 5.48)
- 운용가능금리에서 35~40bp 차감 후 제시
- 타행 5.50 제시로 5.25까지 가능 재안내</t>
    <phoneticPr fontId="2" type="noConversion"/>
  </si>
  <si>
    <t>5.19(산업)</t>
    <phoneticPr fontId="2" type="noConversion"/>
  </si>
  <si>
    <t>소액매칭없음 11-10 10:50기준 (1M - 시즈오카 5.48)</t>
    <phoneticPr fontId="2" type="noConversion"/>
  </si>
  <si>
    <t>대리 조혜리</t>
    <phoneticPr fontId="2" type="noConversion"/>
  </si>
  <si>
    <t>오스템임플란트</t>
    <phoneticPr fontId="2" type="noConversion"/>
  </si>
  <si>
    <t>MMDA</t>
    <phoneticPr fontId="2" type="noConversion"/>
  </si>
  <si>
    <t>대리 조혜리</t>
    <phoneticPr fontId="2" type="noConversion"/>
  </si>
  <si>
    <t>MMDA</t>
    <phoneticPr fontId="2" type="noConversion"/>
  </si>
  <si>
    <t>부지점장 김미경</t>
    <phoneticPr fontId="2" type="noConversion"/>
  </si>
  <si>
    <t>11.16
~
11.30</t>
    <phoneticPr fontId="2" type="noConversion"/>
  </si>
  <si>
    <t>14일
(2주)</t>
    <phoneticPr fontId="2" type="noConversion"/>
  </si>
  <si>
    <t>11-16 10:30기준 (ON - 5.33 ,  1W - 미즈로 동경/ LBBW 싱가폴 5.37   , 2W - SMBC 5.37)
오버나잇 또는 1주 운용시에도 역마진 안나오는 수준 5.10으로 제시!
현재부터 12월 이후까지 자금 상황 부족으로 1억불 까지 입찰 참여</t>
    <phoneticPr fontId="2" type="noConversion"/>
  </si>
  <si>
    <t>4.94(산업)</t>
    <phoneticPr fontId="2" type="noConversion"/>
  </si>
  <si>
    <t>2W</t>
    <phoneticPr fontId="2" type="noConversion"/>
  </si>
  <si>
    <t>매칭 (레조나 동경 50M, 2W 11.17~11.29, 5.42%) + (LBBW SING 50M, 1W 11.20 ~ 11.27, 5.37%)</t>
    <phoneticPr fontId="2" type="noConversion"/>
  </si>
  <si>
    <t>소액매칭없음 11-16 10:00기준 (1W - LBBW SG 5.37)</t>
    <phoneticPr fontId="2" type="noConversion"/>
  </si>
  <si>
    <t>대리 박지선</t>
    <phoneticPr fontId="2" type="noConversion"/>
  </si>
  <si>
    <t>대우로지스틱스</t>
    <phoneticPr fontId="2" type="noConversion"/>
  </si>
  <si>
    <t>MMDA</t>
    <phoneticPr fontId="2" type="noConversion"/>
  </si>
  <si>
    <t>부장 전귀현</t>
    <phoneticPr fontId="2" type="noConversion"/>
  </si>
  <si>
    <t>1w</t>
    <phoneticPr fontId="2" type="noConversion"/>
  </si>
  <si>
    <t>소액매칭없음 11-20 10:00기준 (1W - LBBW SG 5.37)</t>
    <phoneticPr fontId="2" type="noConversion"/>
  </si>
  <si>
    <t>행원 강경욱</t>
    <phoneticPr fontId="2" type="noConversion"/>
  </si>
  <si>
    <t>㈜일지테크</t>
    <phoneticPr fontId="2" type="noConversion"/>
  </si>
  <si>
    <t>1M</t>
    <phoneticPr fontId="2" type="noConversion"/>
  </si>
  <si>
    <t>정기예금</t>
    <phoneticPr fontId="2" type="noConversion"/>
  </si>
  <si>
    <t>11-21 14:00 기준 (1M - 시즈오카 동경 5.47)
- 운용가능 금리에서 35~40 BP 차감 후 제시
- 직전 승인금리 5.20 으로 연장</t>
    <phoneticPr fontId="2" type="noConversion"/>
  </si>
  <si>
    <t>과장 이호인</t>
    <phoneticPr fontId="2" type="noConversion"/>
  </si>
  <si>
    <t>5.21(산업)</t>
    <phoneticPr fontId="2" type="noConversion"/>
  </si>
  <si>
    <t>1M</t>
    <phoneticPr fontId="2" type="noConversion"/>
  </si>
  <si>
    <t>지점장 이창재</t>
    <phoneticPr fontId="2" type="noConversion"/>
  </si>
  <si>
    <t>소액매칭없음 11-21 14:00기준 (1m - 시즈오카 동경 5.47)</t>
    <phoneticPr fontId="2" type="noConversion"/>
  </si>
  <si>
    <t>미정</t>
    <phoneticPr fontId="2" type="noConversion"/>
  </si>
  <si>
    <t>15:20 기준 (12M - 머니마켓호가 없음 / 타행평균 5.10 / 타행최고 5.42 / 종수마진 0.2559)
- 운용가능 금리에서 35~40BP 차감후 제시
- 타행(기업은행) 예금 신규유치 목적 우대금리 요청건. 
 11월7일자 상해지점 대출연계 예금신규시 제시금리 동일하게 적용 요청. -&gt; 5.65 제시</t>
    <phoneticPr fontId="2" type="noConversion"/>
  </si>
  <si>
    <t>㈜일지테크</t>
    <phoneticPr fontId="2" type="noConversion"/>
  </si>
  <si>
    <t>1M</t>
    <phoneticPr fontId="2" type="noConversion"/>
  </si>
  <si>
    <t>정기예금</t>
    <phoneticPr fontId="2" type="noConversion"/>
  </si>
  <si>
    <t>11-22 12:00 기준 (1M - 시즈오카 동경 5.47)
- 운용가능 금리에서 35~40 BP 차감 후 제시
- 직전 승인금리 5.20 으로 연장</t>
    <phoneticPr fontId="2" type="noConversion"/>
  </si>
  <si>
    <t>5.21(산업)</t>
    <phoneticPr fontId="2" type="noConversion"/>
  </si>
  <si>
    <t>1m</t>
    <phoneticPr fontId="2" type="noConversion"/>
  </si>
  <si>
    <t>소액매칭없음 11-22 12:00기준 (1m - 시즈오카 동경 5.47)</t>
    <phoneticPr fontId="2" type="noConversion"/>
  </si>
  <si>
    <t>MMDA
11.23~24
11.23~28</t>
    <phoneticPr fontId="2" type="noConversion"/>
  </si>
  <si>
    <t>30M
30M</t>
    <phoneticPr fontId="2" type="noConversion"/>
  </si>
  <si>
    <t>한국가스공사</t>
    <phoneticPr fontId="2" type="noConversion"/>
  </si>
  <si>
    <t>11-23 기본고시금리 4.1146 + 0.25우대 = 4.35 제시
- 총입찰금액 150백만불 중 1일물 30백만불, 5일물 30백만불 총 60백만불만 입찰 참여</t>
    <phoneticPr fontId="2" type="noConversion"/>
  </si>
  <si>
    <t>성서영업부</t>
    <phoneticPr fontId="2" type="noConversion"/>
  </si>
  <si>
    <t>한국비앤씨</t>
    <phoneticPr fontId="2" type="noConversion"/>
  </si>
  <si>
    <t>미정</t>
    <phoneticPr fontId="2" type="noConversion"/>
  </si>
  <si>
    <t>1M</t>
    <phoneticPr fontId="2" type="noConversion"/>
  </si>
  <si>
    <t>정기예금</t>
    <phoneticPr fontId="2" type="noConversion"/>
  </si>
  <si>
    <t>14:00 (머니마켓 호가 없음 / 
- 운용가능 금리에서 35~40 BP 차감 후 제시
- 기존 5.15 승인건, 기존 자금마진과 동일한 수준으로 제시</t>
    <phoneticPr fontId="2" type="noConversion"/>
  </si>
  <si>
    <t>12-11 10:30 기준 (1M - 시즈오카 5.65)
- 기적용 우대금리로 제시</t>
    <phoneticPr fontId="2" type="noConversion"/>
  </si>
  <si>
    <t>소액매칭없음 12-11 10:30기준 (1M - 시즈오카 5.65)</t>
    <phoneticPr fontId="2" type="noConversion"/>
  </si>
  <si>
    <t>12-13 기본고시금리 4.1262
(기본고시금리 +0.20 ~ 0.25 범위내 제시)</t>
    <phoneticPr fontId="2" type="noConversion"/>
  </si>
  <si>
    <t>서울영업부</t>
    <phoneticPr fontId="2" type="noConversion"/>
  </si>
  <si>
    <t>부지점장 이정화</t>
    <phoneticPr fontId="2" type="noConversion"/>
  </si>
  <si>
    <t>㈜성우하이텍</t>
    <phoneticPr fontId="2" type="noConversion"/>
  </si>
  <si>
    <t>4.89(산업)</t>
    <phoneticPr fontId="2" type="noConversion"/>
  </si>
  <si>
    <t>1w</t>
    <phoneticPr fontId="2" type="noConversion"/>
  </si>
  <si>
    <t>소액매칭없음 12-13 10:00기준 (1W - 레조나  5.38)</t>
    <phoneticPr fontId="2" type="noConversion"/>
  </si>
  <si>
    <t>12-15 11:00 기준 (1M - 시즈오카 5.65, SMTB 5.70)</t>
    <phoneticPr fontId="2" type="noConversion"/>
  </si>
  <si>
    <t>12-18 기본고시금리 4.1171
(기본고시금리 +0.20 ~ 0.25 범위내 제시)</t>
    <phoneticPr fontId="2" type="noConversion"/>
  </si>
  <si>
    <t>소액매칭없음 12-18 09:30기준 (1W - SMBC 5.28)</t>
    <phoneticPr fontId="2" type="noConversion"/>
  </si>
  <si>
    <t>대리 정정주</t>
    <phoneticPr fontId="2" type="noConversion"/>
  </si>
  <si>
    <t>12-18 10:20 기준 (1M - 레조나 5.73)</t>
    <phoneticPr fontId="2" type="noConversion"/>
  </si>
  <si>
    <t>오스템임플란트㈜</t>
    <phoneticPr fontId="2" type="noConversion"/>
  </si>
  <si>
    <t>성서영업부</t>
    <phoneticPr fontId="2" type="noConversion"/>
  </si>
  <si>
    <t>지점장 정경애</t>
    <phoneticPr fontId="2" type="noConversion"/>
  </si>
  <si>
    <t>대리 김은경</t>
    <phoneticPr fontId="2" type="noConversion"/>
  </si>
  <si>
    <t>5.17(산업)</t>
    <phoneticPr fontId="2" type="noConversion"/>
  </si>
  <si>
    <t>1m</t>
    <phoneticPr fontId="2" type="noConversion"/>
  </si>
  <si>
    <t>m</t>
  </si>
  <si>
    <t>소액매칭없음 12-20 15:00기준 (1m - 시즈오카 동경 5.70)</t>
    <phoneticPr fontId="2" type="noConversion"/>
  </si>
  <si>
    <t>5.06(SC)</t>
    <phoneticPr fontId="2" type="noConversion"/>
  </si>
  <si>
    <t>소액매칭없음 12-20 15:10기준 (1W - SMBC 5.28)</t>
    <phoneticPr fontId="2" type="noConversion"/>
  </si>
  <si>
    <t>차장 정태순</t>
    <phoneticPr fontId="2" type="noConversion"/>
  </si>
  <si>
    <t>5.20%
5.40%
5.35%
5.30%
5.25%</t>
    <phoneticPr fontId="2" type="noConversion"/>
  </si>
  <si>
    <t>정기예금</t>
    <phoneticPr fontId="2" type="noConversion"/>
  </si>
  <si>
    <t>12-21 11:00 기준 (1M - 시즈오카 5.73, 3M - 시즈오카 5.65, 6M - 타행평균 4.98 / 타행최고 5.34,
                          9M - 타행평균 4.95 / 타행최고 5.27, 12M - 타행평균 4.73 / 타행최고 5.20)
- 당행 기본고시금리 기간별 차이 &amp; 타행금리 기간별 차이 만큼 비슷하게 차등 제시</t>
    <phoneticPr fontId="2" type="noConversion"/>
  </si>
  <si>
    <t>차장 곽귀애</t>
    <phoneticPr fontId="2" type="noConversion"/>
  </si>
  <si>
    <t>국제금속</t>
    <phoneticPr fontId="2" type="noConversion"/>
  </si>
  <si>
    <t>미정</t>
    <phoneticPr fontId="2" type="noConversion"/>
  </si>
  <si>
    <t>1M
3M</t>
    <phoneticPr fontId="2" type="noConversion"/>
  </si>
  <si>
    <t>정기예금</t>
    <phoneticPr fontId="2" type="noConversion"/>
  </si>
  <si>
    <t>5.25%
5.35%</t>
    <phoneticPr fontId="2" type="noConversion"/>
  </si>
  <si>
    <t>대리 오현주</t>
    <phoneticPr fontId="2" type="noConversion"/>
  </si>
  <si>
    <t>미정</t>
    <phoneticPr fontId="2" type="noConversion"/>
  </si>
  <si>
    <t>12M</t>
    <phoneticPr fontId="2" type="noConversion"/>
  </si>
  <si>
    <t>정기예금</t>
    <phoneticPr fontId="2" type="noConversion"/>
  </si>
  <si>
    <t>10:30 기준 머니마켓 호가 없음 (12m 타행제시 4.78% / 타행 최고 5.08)
- 5.10% 시 자금마진 0.3779 / 5% 정도에서 협의 요청함</t>
    <phoneticPr fontId="2" type="noConversion"/>
  </si>
  <si>
    <t>기업지점장 김배길</t>
    <phoneticPr fontId="2" type="noConversion"/>
  </si>
  <si>
    <t>5.08(산업)</t>
    <phoneticPr fontId="2" type="noConversion"/>
  </si>
  <si>
    <t>12m</t>
    <phoneticPr fontId="2" type="noConversion"/>
  </si>
  <si>
    <t>소액매칭없음 01-02 11:00 기준</t>
    <phoneticPr fontId="2" type="noConversion"/>
  </si>
  <si>
    <t>윤만수</t>
    <phoneticPr fontId="2" type="noConversion"/>
  </si>
  <si>
    <t>평택금융센터</t>
    <phoneticPr fontId="2" type="noConversion"/>
  </si>
  <si>
    <t>과장 박경희</t>
    <phoneticPr fontId="2" type="noConversion"/>
  </si>
  <si>
    <t>미정</t>
    <phoneticPr fontId="2" type="noConversion"/>
  </si>
  <si>
    <t>정기예금</t>
    <phoneticPr fontId="2" type="noConversion"/>
  </si>
  <si>
    <t>5.25%
5.15%
5.05%</t>
    <phoneticPr fontId="2" type="noConversion"/>
  </si>
  <si>
    <t>15:30 기준 소액매칭 없음 (3M - 광주 5.5 타행평균 4.99 타행최고 5.29(산업)) / 6M - 타행평균 4.90 타행최고 5.24(산업) / 12M - 타행평균 4.68 타행최고 5.16(산업)
투금부 관련 업체</t>
    <phoneticPr fontId="2" type="noConversion"/>
  </si>
  <si>
    <t>대리 박준형</t>
    <phoneticPr fontId="2" type="noConversion"/>
  </si>
  <si>
    <t>미정</t>
    <phoneticPr fontId="2" type="noConversion"/>
  </si>
  <si>
    <t>MMDA</t>
    <phoneticPr fontId="2" type="noConversion"/>
  </si>
  <si>
    <t>업체에서 4.40%까지 올려달라고 요청함. 작년에 4.35% 수준에서 나갔기 때문에 급격한 상승은 힘들다고 알림.</t>
    <phoneticPr fontId="2" type="noConversion"/>
  </si>
  <si>
    <t>센터장 박청동</t>
    <phoneticPr fontId="2" type="noConversion"/>
  </si>
  <si>
    <t>대리 박준형</t>
    <phoneticPr fontId="2" type="noConversion"/>
  </si>
  <si>
    <t>한국비철㈜</t>
    <phoneticPr fontId="2" type="noConversion"/>
  </si>
  <si>
    <t>MMDA</t>
    <phoneticPr fontId="2" type="noConversion"/>
  </si>
  <si>
    <t>1W</t>
    <phoneticPr fontId="2" type="noConversion"/>
  </si>
  <si>
    <t>소액매칭없음 01-11 17:20 기준</t>
    <phoneticPr fontId="2" type="noConversion"/>
  </si>
  <si>
    <t>9M</t>
    <phoneticPr fontId="2" type="noConversion"/>
  </si>
  <si>
    <t>09:10 기준 소액매칭 없음 (9M - 타행평균 4.87 타행최고 5.19(산업)</t>
    <phoneticPr fontId="2" type="noConversion"/>
  </si>
  <si>
    <t>평택금융센터</t>
    <phoneticPr fontId="2" type="noConversion"/>
  </si>
  <si>
    <t>센터장 백정훈</t>
    <phoneticPr fontId="2" type="noConversion"/>
  </si>
  <si>
    <t>과장 박경희</t>
    <phoneticPr fontId="2" type="noConversion"/>
  </si>
  <si>
    <t>5.19(산업)</t>
    <phoneticPr fontId="2" type="noConversion"/>
  </si>
  <si>
    <t>9M</t>
    <phoneticPr fontId="2" type="noConversion"/>
  </si>
  <si>
    <t>소액매칭없음 01-12 14:50 기준</t>
    <phoneticPr fontId="2" type="noConversion"/>
  </si>
  <si>
    <t>케이와이글로벌셀앤진사모투자합자회사</t>
    <phoneticPr fontId="2" type="noConversion"/>
  </si>
  <si>
    <t>울산영업부</t>
    <phoneticPr fontId="2" type="noConversion"/>
  </si>
  <si>
    <t>차장 김현수</t>
    <phoneticPr fontId="2" type="noConversion"/>
  </si>
  <si>
    <t>미정</t>
    <phoneticPr fontId="2" type="noConversion"/>
  </si>
  <si>
    <t>한국석유공사</t>
    <phoneticPr fontId="2" type="noConversion"/>
  </si>
  <si>
    <t>1W</t>
    <phoneticPr fontId="2" type="noConversion"/>
  </si>
  <si>
    <t>정기예금</t>
    <phoneticPr fontId="2" type="noConversion"/>
  </si>
  <si>
    <t>09-:40 기준 소액매칭 없음 (1W - 타행평균 4.60 타행최고 5.04 (SC) ) / 자금마진 0.2227 수준으로 안내함 / 타행대비 최고 수준</t>
    <phoneticPr fontId="2" type="noConversion"/>
  </si>
  <si>
    <t>부지점장 이영일</t>
    <phoneticPr fontId="2" type="noConversion"/>
  </si>
  <si>
    <t>미정</t>
    <phoneticPr fontId="2" type="noConversion"/>
  </si>
  <si>
    <t>3M</t>
    <phoneticPr fontId="2" type="noConversion"/>
  </si>
  <si>
    <t>정기예금</t>
    <phoneticPr fontId="2" type="noConversion"/>
  </si>
  <si>
    <t>04:30 기준 3M 시즈오카 동경 5.48 / 20BP 차감한 최고 수준으로 안내 / 자금마진 0.2967 / 타행평균 4.97 최고 5.28(산업)</t>
    <phoneticPr fontId="2" type="noConversion"/>
  </si>
  <si>
    <t>차장 이호형</t>
    <phoneticPr fontId="2" type="noConversion"/>
  </si>
  <si>
    <t>국제금속</t>
    <phoneticPr fontId="2" type="noConversion"/>
  </si>
  <si>
    <t>울산영업부</t>
    <phoneticPr fontId="2" type="noConversion"/>
  </si>
  <si>
    <t>부장 전찬호</t>
    <phoneticPr fontId="2" type="noConversion"/>
  </si>
  <si>
    <t>차장 김현수</t>
    <phoneticPr fontId="2" type="noConversion"/>
  </si>
  <si>
    <t>5.04(SC)</t>
    <phoneticPr fontId="2" type="noConversion"/>
  </si>
  <si>
    <t>1W</t>
    <phoneticPr fontId="2" type="noConversion"/>
  </si>
  <si>
    <t>소액매칭없음 01-16 16:30 기준 (1W - 레조나 동경 5.40)</t>
    <phoneticPr fontId="2" type="noConversion"/>
  </si>
  <si>
    <t>부지점장 배정호</t>
    <phoneticPr fontId="2" type="noConversion"/>
  </si>
  <si>
    <t>1M</t>
    <phoneticPr fontId="2" type="noConversion"/>
  </si>
  <si>
    <t>5.15~5.18%</t>
    <phoneticPr fontId="2" type="noConversion"/>
  </si>
  <si>
    <t>화성금융센터</t>
    <phoneticPr fontId="2" type="noConversion"/>
  </si>
  <si>
    <t>센터장 제인해</t>
    <phoneticPr fontId="2" type="noConversion"/>
  </si>
  <si>
    <t>대리 하경숙</t>
    <phoneticPr fontId="2" type="noConversion"/>
  </si>
  <si>
    <t>㈜와이투솔루션</t>
    <phoneticPr fontId="2" type="noConversion"/>
  </si>
  <si>
    <t>5.16(산업)</t>
    <phoneticPr fontId="2" type="noConversion"/>
  </si>
  <si>
    <t>1M</t>
  </si>
  <si>
    <t>1M</t>
    <phoneticPr fontId="2" type="noConversion"/>
  </si>
  <si>
    <t>소액매칭없음 01-25 10:50 기준 (1M - 시즈오카 동경 5.42)</t>
    <phoneticPr fontId="2" type="noConversion"/>
  </si>
  <si>
    <t>연장</t>
    <phoneticPr fontId="11" type="noConversion"/>
  </si>
  <si>
    <t>센터장 박청동</t>
    <phoneticPr fontId="2" type="noConversion"/>
  </si>
  <si>
    <t>대리 박준형</t>
    <phoneticPr fontId="2" type="noConversion"/>
  </si>
  <si>
    <t>MMDA</t>
    <phoneticPr fontId="2" type="noConversion"/>
  </si>
  <si>
    <t>1W</t>
    <phoneticPr fontId="2" type="noConversion"/>
  </si>
  <si>
    <t xml:space="preserve">소액매칭없음 02-06 </t>
    <phoneticPr fontId="2" type="noConversion"/>
  </si>
  <si>
    <t>차장 이호형</t>
    <phoneticPr fontId="2" type="noConversion"/>
  </si>
  <si>
    <t>1M
3M</t>
    <phoneticPr fontId="2" type="noConversion"/>
  </si>
  <si>
    <t>정기예금</t>
    <phoneticPr fontId="2" type="noConversion"/>
  </si>
  <si>
    <t>10:15 기준 1M 시즈오카 동경 5.42%, 3M 시즈오카 동경 5.47%</t>
    <phoneticPr fontId="2" type="noConversion"/>
  </si>
  <si>
    <t>5.20
5.30</t>
    <phoneticPr fontId="2" type="noConversion"/>
  </si>
  <si>
    <t>기업지점장 손삼호</t>
    <phoneticPr fontId="2" type="noConversion"/>
  </si>
  <si>
    <t>부지점장 이영일</t>
    <phoneticPr fontId="2" type="noConversion"/>
  </si>
  <si>
    <t>5.15(산업)</t>
    <phoneticPr fontId="2" type="noConversion"/>
  </si>
  <si>
    <t>3M</t>
    <phoneticPr fontId="2" type="noConversion"/>
  </si>
  <si>
    <t>소액매칭없음 02-13</t>
    <phoneticPr fontId="2" type="noConversion"/>
  </si>
  <si>
    <t>기업지점장 차찬호</t>
    <phoneticPr fontId="2" type="noConversion"/>
  </si>
  <si>
    <t>대리 조혜리</t>
    <phoneticPr fontId="2" type="noConversion"/>
  </si>
  <si>
    <t>MMDA</t>
    <phoneticPr fontId="2" type="noConversion"/>
  </si>
  <si>
    <t>1W</t>
    <phoneticPr fontId="2" type="noConversion"/>
  </si>
  <si>
    <t>소액매칭 없음 02-16</t>
    <phoneticPr fontId="2" type="noConversion"/>
  </si>
  <si>
    <t>화성금융센터</t>
    <phoneticPr fontId="2" type="noConversion"/>
  </si>
  <si>
    <t>대리 하경숙</t>
    <phoneticPr fontId="2" type="noConversion"/>
  </si>
  <si>
    <t>1M</t>
    <phoneticPr fontId="2" type="noConversion"/>
  </si>
  <si>
    <t>정기예금</t>
    <phoneticPr fontId="2" type="noConversion"/>
  </si>
  <si>
    <t>10:40 기준 1M 시즈오카 동경 5.43%</t>
    <phoneticPr fontId="2" type="noConversion"/>
  </si>
  <si>
    <t>대리 이초롱</t>
    <phoneticPr fontId="2" type="noConversion"/>
  </si>
  <si>
    <t>미정</t>
    <phoneticPr fontId="2" type="noConversion"/>
  </si>
  <si>
    <t>1M
2M
3M
6M</t>
    <phoneticPr fontId="2" type="noConversion"/>
  </si>
  <si>
    <t>5.2%
5.25
5.30
5.30</t>
    <phoneticPr fontId="2" type="noConversion"/>
  </si>
  <si>
    <t>정기예금</t>
    <phoneticPr fontId="2" type="noConversion"/>
  </si>
  <si>
    <t>10:40 기준 1M 시즈오카 동경 5.43% / 2M 5.47 / 3M 5.48</t>
    <phoneticPr fontId="2" type="noConversion"/>
  </si>
  <si>
    <t>기업지점장 강동균</t>
    <phoneticPr fontId="2" type="noConversion"/>
  </si>
  <si>
    <t>대리 이초롱</t>
    <phoneticPr fontId="2" type="noConversion"/>
  </si>
  <si>
    <t>5.14(산업)</t>
    <phoneticPr fontId="2" type="noConversion"/>
  </si>
  <si>
    <t>2M</t>
    <phoneticPr fontId="2" type="noConversion"/>
  </si>
  <si>
    <t>소액매칭 없음 02-22</t>
    <phoneticPr fontId="2" type="noConversion"/>
  </si>
  <si>
    <t>대리 이초롱</t>
    <phoneticPr fontId="2" type="noConversion"/>
  </si>
  <si>
    <t>정기예금</t>
    <phoneticPr fontId="2" type="noConversion"/>
  </si>
  <si>
    <t>5.17(산업)</t>
    <phoneticPr fontId="2" type="noConversion"/>
  </si>
  <si>
    <t>3M</t>
    <phoneticPr fontId="2" type="noConversion"/>
  </si>
  <si>
    <t>3m</t>
    <phoneticPr fontId="2" type="noConversion"/>
  </si>
  <si>
    <t>소액매칭 없음 02-26 (3M - 시즈오카 동경 5.47)</t>
    <phoneticPr fontId="2" type="noConversion"/>
  </si>
  <si>
    <t>계장 방세록</t>
    <phoneticPr fontId="2" type="noConversion"/>
  </si>
  <si>
    <t>1M</t>
    <phoneticPr fontId="2" type="noConversion"/>
  </si>
  <si>
    <t>소액매칭 없음 02-26 (1M - DBS 싱가폴 5.42)</t>
    <phoneticPr fontId="2" type="noConversion"/>
  </si>
  <si>
    <t>행원 황제석</t>
    <phoneticPr fontId="2" type="noConversion"/>
  </si>
  <si>
    <t>㈜한국비철</t>
    <phoneticPr fontId="2" type="noConversion"/>
  </si>
  <si>
    <t>1M</t>
    <phoneticPr fontId="2" type="noConversion"/>
  </si>
  <si>
    <t>정기예금</t>
    <phoneticPr fontId="2" type="noConversion"/>
  </si>
  <si>
    <t>15:00 기준 1M 시즈오카 동경 5.49</t>
    <phoneticPr fontId="2" type="noConversion"/>
  </si>
  <si>
    <t>대리 박준형</t>
    <phoneticPr fontId="2" type="noConversion"/>
  </si>
  <si>
    <t>5.12(산업)</t>
    <phoneticPr fontId="2" type="noConversion"/>
  </si>
  <si>
    <t>소액매칭 없음 03-05 (1M - 시즈오카 동경 5.49)</t>
    <phoneticPr fontId="2" type="noConversion"/>
  </si>
  <si>
    <t>5.2%
5.30
5.30</t>
    <phoneticPr fontId="2" type="noConversion"/>
  </si>
  <si>
    <t>16:40 기준 1M 시즈오카 동경 5.49% / / 3M 5.47</t>
    <phoneticPr fontId="2" type="noConversion"/>
  </si>
  <si>
    <t>금융지점장 박세훈</t>
    <phoneticPr fontId="2" type="noConversion"/>
  </si>
  <si>
    <t>계장 김다예</t>
    <phoneticPr fontId="2" type="noConversion"/>
  </si>
  <si>
    <t>MMDA</t>
    <phoneticPr fontId="2" type="noConversion"/>
  </si>
  <si>
    <t>1W</t>
    <phoneticPr fontId="2" type="noConversion"/>
  </si>
  <si>
    <t>소액매칭 없음 03-07</t>
    <phoneticPr fontId="2" type="noConversion"/>
  </si>
  <si>
    <t>기업지점장 홍현주</t>
    <phoneticPr fontId="2" type="noConversion"/>
  </si>
  <si>
    <t>대리 고봉수</t>
    <phoneticPr fontId="2" type="noConversion"/>
  </si>
  <si>
    <t>㈜노바인터내쇼널</t>
    <phoneticPr fontId="2" type="noConversion"/>
  </si>
  <si>
    <t>3M</t>
    <phoneticPr fontId="2" type="noConversion"/>
  </si>
  <si>
    <t>3m</t>
    <phoneticPr fontId="2" type="noConversion"/>
  </si>
  <si>
    <t>소액매칭 없음 03-13 (3M - 시즈오카 동경 5.45)</t>
    <phoneticPr fontId="2" type="noConversion"/>
  </si>
  <si>
    <t>센터장 제인해</t>
    <phoneticPr fontId="2" type="noConversion"/>
  </si>
  <si>
    <t>계장 방세록</t>
    <phoneticPr fontId="2" type="noConversion"/>
  </si>
  <si>
    <t>두손산업㈜</t>
    <phoneticPr fontId="2" type="noConversion"/>
  </si>
  <si>
    <t>MMDA</t>
    <phoneticPr fontId="2" type="noConversion"/>
  </si>
  <si>
    <t>1W</t>
    <phoneticPr fontId="2" type="noConversion"/>
  </si>
  <si>
    <t>소액매칭 없음 03-14</t>
    <phoneticPr fontId="2" type="noConversion"/>
  </si>
  <si>
    <t>기업지점장 차찬호</t>
    <phoneticPr fontId="2" type="noConversion"/>
  </si>
  <si>
    <t>소액매칭 없음 03-15</t>
    <phoneticPr fontId="2" type="noConversion"/>
  </si>
  <si>
    <t>계장 방세록</t>
    <phoneticPr fontId="2" type="noConversion"/>
  </si>
  <si>
    <t>1M
3M</t>
    <phoneticPr fontId="2" type="noConversion"/>
  </si>
  <si>
    <t>5.23
5.25%</t>
    <phoneticPr fontId="2" type="noConversion"/>
  </si>
  <si>
    <t>정기예금</t>
    <phoneticPr fontId="2" type="noConversion"/>
  </si>
  <si>
    <t>15:00 기준 1M 시즈오카 동경 5.47 / 3M 5.25</t>
    <phoneticPr fontId="2" type="noConversion"/>
  </si>
  <si>
    <t>울산영업부</t>
    <phoneticPr fontId="2" type="noConversion"/>
  </si>
  <si>
    <t>부장 전찬호</t>
    <phoneticPr fontId="2" type="noConversion"/>
  </si>
  <si>
    <t>차장 김현수</t>
    <phoneticPr fontId="2" type="noConversion"/>
  </si>
  <si>
    <t>한국석유공사</t>
    <phoneticPr fontId="2" type="noConversion"/>
  </si>
  <si>
    <t>4.89(산업)</t>
    <phoneticPr fontId="2" type="noConversion"/>
  </si>
  <si>
    <t>2W</t>
    <phoneticPr fontId="2" type="noConversion"/>
  </si>
  <si>
    <t>소액매칭 없음 03-19</t>
    <phoneticPr fontId="2" type="noConversion"/>
  </si>
  <si>
    <t>1M</t>
    <phoneticPr fontId="2" type="noConversion"/>
  </si>
  <si>
    <t>울산영업부</t>
    <phoneticPr fontId="2" type="noConversion"/>
  </si>
  <si>
    <t>차장 김현수</t>
    <phoneticPr fontId="2" type="noConversion"/>
  </si>
  <si>
    <t>4.9(산업)</t>
    <phoneticPr fontId="2" type="noConversion"/>
  </si>
  <si>
    <t>2W</t>
    <phoneticPr fontId="2" type="noConversion"/>
  </si>
  <si>
    <t>소액매칭없음 04-04</t>
    <phoneticPr fontId="2" type="noConversion"/>
  </si>
  <si>
    <t>한국석유공사</t>
    <phoneticPr fontId="2" type="noConversion"/>
  </si>
  <si>
    <t>부장 전찬호</t>
    <phoneticPr fontId="2" type="noConversion"/>
  </si>
  <si>
    <t>대리 박준형</t>
    <phoneticPr fontId="2" type="noConversion"/>
  </si>
  <si>
    <t>정기예금</t>
    <phoneticPr fontId="2" type="noConversion"/>
  </si>
  <si>
    <t>5.12(산업)</t>
    <phoneticPr fontId="2" type="noConversion"/>
  </si>
  <si>
    <t>대리 조혜리</t>
    <phoneticPr fontId="2" type="noConversion"/>
  </si>
  <si>
    <t>MMDA</t>
    <phoneticPr fontId="2" type="noConversion"/>
  </si>
  <si>
    <t>4.94(SC)</t>
    <phoneticPr fontId="2" type="noConversion"/>
  </si>
  <si>
    <t>1W</t>
    <phoneticPr fontId="2" type="noConversion"/>
  </si>
  <si>
    <t>대리 이초롱</t>
    <phoneticPr fontId="2" type="noConversion"/>
  </si>
  <si>
    <t>1M
2M
3M</t>
    <phoneticPr fontId="2" type="noConversion"/>
  </si>
  <si>
    <t>5.23
5.26
5.33%</t>
    <phoneticPr fontId="2" type="noConversion"/>
  </si>
  <si>
    <t>정기예금</t>
    <phoneticPr fontId="2" type="noConversion"/>
  </si>
  <si>
    <t>09:20 기준 시즈오카 동경 1M 5.47 / 3M 5.50</t>
    <phoneticPr fontId="2" type="noConversion"/>
  </si>
  <si>
    <t>3M</t>
    <phoneticPr fontId="2" type="noConversion"/>
  </si>
  <si>
    <t>센터장 박청동</t>
    <phoneticPr fontId="2" type="noConversion"/>
  </si>
  <si>
    <t>대리 박준형</t>
    <phoneticPr fontId="2" type="noConversion"/>
  </si>
  <si>
    <t>정기예금</t>
    <phoneticPr fontId="2" type="noConversion"/>
  </si>
  <si>
    <t>5.16(산업)</t>
    <phoneticPr fontId="2" type="noConversion"/>
  </si>
  <si>
    <t>1M</t>
    <phoneticPr fontId="2" type="noConversion"/>
  </si>
  <si>
    <t>MMDA</t>
    <phoneticPr fontId="2" type="noConversion"/>
  </si>
  <si>
    <t>4.87(산업)</t>
    <phoneticPr fontId="2" type="noConversion"/>
  </si>
  <si>
    <t>1W</t>
    <phoneticPr fontId="2" type="noConversion"/>
  </si>
  <si>
    <t>4.16(국민)</t>
    <phoneticPr fontId="2" type="noConversion"/>
  </si>
  <si>
    <t>1W</t>
    <phoneticPr fontId="2" type="noConversion"/>
  </si>
  <si>
    <t>강남영업부</t>
    <phoneticPr fontId="2" type="noConversion"/>
  </si>
  <si>
    <t>부장 손창호</t>
    <phoneticPr fontId="2" type="noConversion"/>
  </si>
  <si>
    <t>대리 전혜연</t>
    <phoneticPr fontId="2" type="noConversion"/>
  </si>
  <si>
    <t>5.25(산업)</t>
    <phoneticPr fontId="2" type="noConversion"/>
  </si>
  <si>
    <t>3M</t>
    <phoneticPr fontId="2" type="noConversion"/>
  </si>
  <si>
    <t>5.45 3M 시즈오카 동경 5.45</t>
    <phoneticPr fontId="2" type="noConversion"/>
  </si>
  <si>
    <t>일양약품㈜</t>
    <phoneticPr fontId="2" type="noConversion"/>
  </si>
  <si>
    <t>5.12(광주)</t>
    <phoneticPr fontId="2" type="noConversion"/>
  </si>
  <si>
    <t>3M</t>
    <phoneticPr fontId="2" type="noConversion"/>
  </si>
  <si>
    <t>대리 이초롱</t>
    <phoneticPr fontId="2" type="noConversion"/>
  </si>
  <si>
    <t>2M</t>
    <phoneticPr fontId="2" type="noConversion"/>
  </si>
  <si>
    <t>1M</t>
    <phoneticPr fontId="2" type="noConversion"/>
  </si>
  <si>
    <t>화성금융센터</t>
    <phoneticPr fontId="2" type="noConversion"/>
  </si>
  <si>
    <t>센터장 제인해</t>
    <phoneticPr fontId="2" type="noConversion"/>
  </si>
  <si>
    <t>대리 박준형</t>
    <phoneticPr fontId="2" type="noConversion"/>
  </si>
  <si>
    <t>센터장 박청동</t>
    <phoneticPr fontId="2" type="noConversion"/>
  </si>
  <si>
    <t>1M</t>
    <phoneticPr fontId="2" type="noConversion"/>
  </si>
  <si>
    <t>부장 전찬호</t>
    <phoneticPr fontId="2" type="noConversion"/>
  </si>
  <si>
    <t>차장 김현수</t>
    <phoneticPr fontId="2" type="noConversion"/>
  </si>
  <si>
    <t>매칭 없음</t>
    <phoneticPr fontId="2" type="noConversion"/>
  </si>
  <si>
    <t>이현공단영업부</t>
    <phoneticPr fontId="2" type="noConversion"/>
  </si>
  <si>
    <t>부지점장 전용진</t>
    <phoneticPr fontId="2" type="noConversion"/>
  </si>
  <si>
    <t>미상(신규섭외)</t>
    <phoneticPr fontId="2" type="noConversion"/>
  </si>
  <si>
    <t>1M
3M
6M
12M</t>
    <phoneticPr fontId="2" type="noConversion"/>
  </si>
  <si>
    <t>5.20
5.30
5.30
5.40%</t>
    <phoneticPr fontId="2" type="noConversion"/>
  </si>
  <si>
    <t>정기예금</t>
    <phoneticPr fontId="2" type="noConversion"/>
  </si>
  <si>
    <t>화성금융센터</t>
    <phoneticPr fontId="2" type="noConversion"/>
  </si>
  <si>
    <t>계장 방세록</t>
    <phoneticPr fontId="2" type="noConversion"/>
  </si>
  <si>
    <t>1M</t>
    <phoneticPr fontId="2" type="noConversion"/>
  </si>
  <si>
    <t>정기예금</t>
    <phoneticPr fontId="2" type="noConversion"/>
  </si>
  <si>
    <t>센터장 제인해</t>
    <phoneticPr fontId="2" type="noConversion"/>
  </si>
  <si>
    <t>계장 방세록</t>
    <phoneticPr fontId="2" type="noConversion"/>
  </si>
  <si>
    <t>매칭없음 (시즈오카 동경 1M - 5.45%)</t>
    <phoneticPr fontId="2" type="noConversion"/>
  </si>
  <si>
    <t xml:space="preserve"> 과장 박준형 </t>
    <phoneticPr fontId="2" type="noConversion"/>
  </si>
  <si>
    <t>11:00 기준 시즈오카 동경 1M 5.45</t>
    <phoneticPr fontId="2" type="noConversion"/>
  </si>
  <si>
    <t xml:space="preserve">4. 오른쪽 상단에 결재 누르고 &lt;승인&gt; 누르면 끝! (승인완료가 아닌 승인) </t>
    <phoneticPr fontId="2" type="noConversion"/>
  </si>
  <si>
    <t>5.13(광주)</t>
    <phoneticPr fontId="2" type="noConversion"/>
  </si>
  <si>
    <t>과장 박준형</t>
    <phoneticPr fontId="2" type="noConversion"/>
  </si>
  <si>
    <t>계장 백승미</t>
    <phoneticPr fontId="2" type="noConversion"/>
  </si>
  <si>
    <t>매칭없음 (2w- 5.42% / 3w-5.46%)</t>
    <phoneticPr fontId="2" type="noConversion"/>
  </si>
  <si>
    <t>울산영업부</t>
    <phoneticPr fontId="2" type="noConversion"/>
  </si>
  <si>
    <t>12d
22d</t>
    <phoneticPr fontId="2" type="noConversion"/>
  </si>
  <si>
    <t>28.00m</t>
    <phoneticPr fontId="2" type="noConversion"/>
  </si>
  <si>
    <t>9:00 기준 2w 5.42 / 3w 5.46</t>
    <phoneticPr fontId="2" type="noConversion"/>
  </si>
  <si>
    <t>성남금융센터</t>
    <phoneticPr fontId="2" type="noConversion"/>
  </si>
  <si>
    <t>김다예대리</t>
    <phoneticPr fontId="2" type="noConversion"/>
  </si>
  <si>
    <t>1m</t>
    <phoneticPr fontId="2" type="noConversion"/>
  </si>
  <si>
    <t>mmda</t>
    <phoneticPr fontId="2" type="noConversion"/>
  </si>
  <si>
    <t>이수스페셜케미컬</t>
    <phoneticPr fontId="2" type="noConversion"/>
  </si>
  <si>
    <t xml:space="preserve">(6/14-7/15)기산일건 </t>
    <phoneticPr fontId="2" type="noConversion"/>
  </si>
  <si>
    <t xml:space="preserve">(7/3-8/5) 기산일건 </t>
    <phoneticPr fontId="2" type="noConversion"/>
  </si>
  <si>
    <t>대리 김다예</t>
    <phoneticPr fontId="2" type="noConversion"/>
  </si>
  <si>
    <t>1W</t>
    <phoneticPr fontId="2" type="noConversion"/>
  </si>
  <si>
    <t>7/15~8/15</t>
    <phoneticPr fontId="2" type="noConversion"/>
  </si>
  <si>
    <t>5.20%
5.20%
5.22%</t>
    <phoneticPr fontId="2" type="noConversion"/>
  </si>
  <si>
    <t>10.00m</t>
    <phoneticPr fontId="2" type="noConversion"/>
  </si>
  <si>
    <t>1m 5.48~5.50 / 2m 5.53~ 5.58 / 3m 5.55~5.60</t>
    <phoneticPr fontId="2" type="noConversion"/>
  </si>
  <si>
    <t xml:space="preserve">대리 이혜경 </t>
    <phoneticPr fontId="2" type="noConversion"/>
  </si>
  <si>
    <t xml:space="preserve">1m 5.48~5.50 </t>
    <phoneticPr fontId="2" type="noConversion"/>
  </si>
  <si>
    <t>5.14(산업)</t>
    <phoneticPr fontId="2" type="noConversion"/>
  </si>
  <si>
    <t>KRW</t>
  </si>
  <si>
    <t>Sell/Buy</t>
  </si>
  <si>
    <t>1m</t>
    <phoneticPr fontId="2" type="noConversion"/>
  </si>
  <si>
    <t>1M</t>
    <phoneticPr fontId="2" type="noConversion"/>
  </si>
  <si>
    <t>이승한</t>
    <phoneticPr fontId="2" type="noConversion"/>
  </si>
  <si>
    <t>김유빈</t>
  </si>
  <si>
    <t>김유빈</t>
    <phoneticPr fontId="2" type="noConversion"/>
  </si>
  <si>
    <t>박철희</t>
    <phoneticPr fontId="2" type="noConversion"/>
  </si>
  <si>
    <t>6M</t>
    <phoneticPr fontId="2" type="noConversion"/>
  </si>
  <si>
    <t>5.04(산업)</t>
    <phoneticPr fontId="2" type="noConversion"/>
  </si>
  <si>
    <t>5.14(광주)</t>
    <phoneticPr fontId="2" type="noConversion"/>
  </si>
  <si>
    <t>1M</t>
    <phoneticPr fontId="2" type="noConversion"/>
  </si>
  <si>
    <t>SMTB 홍콩 5.46</t>
    <phoneticPr fontId="2" type="noConversion"/>
  </si>
  <si>
    <t>계장백승미</t>
    <phoneticPr fontId="2" type="noConversion"/>
  </si>
  <si>
    <t>1w</t>
    <phoneticPr fontId="2" type="noConversion"/>
  </si>
  <si>
    <t xml:space="preserve">차장 김현수 </t>
    <phoneticPr fontId="2" type="noConversion"/>
  </si>
  <si>
    <t>4.88(산업)</t>
    <phoneticPr fontId="2" type="noConversion"/>
  </si>
  <si>
    <t>40d</t>
    <phoneticPr fontId="2" type="noConversion"/>
  </si>
  <si>
    <t>1m 5.45</t>
    <phoneticPr fontId="2" type="noConversion"/>
  </si>
  <si>
    <t>3W DBS서울 5.43</t>
    <phoneticPr fontId="2" type="noConversion"/>
  </si>
  <si>
    <t xml:space="preserve">부지점장 양성욱 </t>
    <phoneticPr fontId="2" type="noConversion"/>
  </si>
  <si>
    <t>대성산업</t>
    <phoneticPr fontId="2" type="noConversion"/>
  </si>
  <si>
    <t>3M</t>
    <phoneticPr fontId="2" type="noConversion"/>
  </si>
  <si>
    <t xml:space="preserve">8/14일 만기건으로 금리 제안서 작성 차 문의주심 </t>
    <phoneticPr fontId="2" type="noConversion"/>
  </si>
  <si>
    <t>성서3단지영업부</t>
    <phoneticPr fontId="2" type="noConversion"/>
  </si>
  <si>
    <t>부장 김숙희</t>
    <phoneticPr fontId="2" type="noConversion"/>
  </si>
  <si>
    <t>차장 정태순</t>
    <phoneticPr fontId="2" type="noConversion"/>
  </si>
  <si>
    <t>4.97(산업)</t>
    <phoneticPr fontId="2" type="noConversion"/>
  </si>
  <si>
    <t>3M 5.32</t>
    <phoneticPr fontId="2" type="noConversion"/>
  </si>
  <si>
    <t>㈜에스앤에스텍</t>
    <phoneticPr fontId="2" type="noConversion"/>
  </si>
  <si>
    <t xml:space="preserve">부장 손창호 </t>
    <phoneticPr fontId="2" type="noConversion"/>
  </si>
  <si>
    <t>부부장 양성욱</t>
    <phoneticPr fontId="2" type="noConversion"/>
  </si>
  <si>
    <t>4.98(산업)</t>
    <phoneticPr fontId="2" type="noConversion"/>
  </si>
  <si>
    <t>3M 5.30</t>
    <phoneticPr fontId="2" type="noConversion"/>
  </si>
  <si>
    <t>8/16일 만기건으로 금리 제안서 작성 차 문의주심 (6개월 4.70% 제시)</t>
    <phoneticPr fontId="2" type="noConversion"/>
  </si>
  <si>
    <t xml:space="preserve">차장 홍혜정 </t>
    <phoneticPr fontId="2" type="noConversion"/>
  </si>
  <si>
    <t>㈜세도캠핑</t>
    <phoneticPr fontId="2" type="noConversion"/>
  </si>
  <si>
    <t>4.96(산업)</t>
    <phoneticPr fontId="2" type="noConversion"/>
  </si>
  <si>
    <t>3M 5.36</t>
    <phoneticPr fontId="2" type="noConversion"/>
  </si>
  <si>
    <t>3M 5.35</t>
    <phoneticPr fontId="2" type="noConversion"/>
  </si>
  <si>
    <t>5.11(광주)</t>
    <phoneticPr fontId="2" type="noConversion"/>
  </si>
  <si>
    <t>1M 5.38</t>
    <phoneticPr fontId="2" type="noConversion"/>
  </si>
  <si>
    <t>문경지점</t>
    <phoneticPr fontId="2" type="noConversion"/>
  </si>
  <si>
    <t>지점장 현재희</t>
    <phoneticPr fontId="2" type="noConversion"/>
  </si>
  <si>
    <t>부지점장 김윤정</t>
    <phoneticPr fontId="2" type="noConversion"/>
  </si>
  <si>
    <t xml:space="preserve">신라인코리아 </t>
    <phoneticPr fontId="2" type="noConversion"/>
  </si>
  <si>
    <t>1Y</t>
    <phoneticPr fontId="2" type="noConversion"/>
  </si>
  <si>
    <t>4.40(산업)</t>
    <phoneticPr fontId="2" type="noConversion"/>
  </si>
  <si>
    <t>1Y 4.60</t>
    <phoneticPr fontId="2" type="noConversion"/>
  </si>
  <si>
    <t>기업지점장 강동균</t>
  </si>
  <si>
    <t>대리 이초롱</t>
  </si>
  <si>
    <t>에스엠상선㈜</t>
  </si>
  <si>
    <t xml:space="preserve">반월공단지점 </t>
    <phoneticPr fontId="2" type="noConversion"/>
  </si>
  <si>
    <t>mmda</t>
    <phoneticPr fontId="2" type="noConversion"/>
  </si>
  <si>
    <t xml:space="preserve">28일 신규 예정건 3백만불 mmda 금리 문의 </t>
    <phoneticPr fontId="2" type="noConversion"/>
  </si>
  <si>
    <t>과장 정재경</t>
    <phoneticPr fontId="2" type="noConversion"/>
  </si>
  <si>
    <t>5.05(산업)</t>
    <phoneticPr fontId="2" type="noConversion"/>
  </si>
  <si>
    <t xml:space="preserve">죽전지점 </t>
    <phoneticPr fontId="2" type="noConversion"/>
  </si>
  <si>
    <t>1Y 5.40</t>
    <phoneticPr fontId="2" type="noConversion"/>
  </si>
  <si>
    <t>기업지점장 김건화</t>
    <phoneticPr fontId="2" type="noConversion"/>
  </si>
  <si>
    <t>과장 안영은</t>
    <phoneticPr fontId="2" type="noConversion"/>
  </si>
  <si>
    <t xml:space="preserve">센터장 박진호 </t>
    <phoneticPr fontId="2" type="noConversion"/>
  </si>
  <si>
    <t xml:space="preserve">대리 우소현 </t>
    <phoneticPr fontId="2" type="noConversion"/>
  </si>
  <si>
    <t xml:space="preserve">㈜ 약진통상 </t>
    <phoneticPr fontId="2" type="noConversion"/>
  </si>
  <si>
    <t>금융지점장 박세훈</t>
  </si>
  <si>
    <t>㈜성우하이텍</t>
  </si>
  <si>
    <t xml:space="preserve">대리 조수현 </t>
    <phoneticPr fontId="2" type="noConversion"/>
  </si>
  <si>
    <t>1M</t>
    <phoneticPr fontId="2" type="noConversion"/>
  </si>
  <si>
    <t xml:space="preserve">죽전지점 </t>
    <phoneticPr fontId="2" type="noConversion"/>
  </si>
  <si>
    <t>금융지점장 김건화</t>
    <phoneticPr fontId="2" type="noConversion"/>
  </si>
  <si>
    <t>3M</t>
    <phoneticPr fontId="2" type="noConversion"/>
  </si>
  <si>
    <t>3M 5.38</t>
    <phoneticPr fontId="2" type="noConversion"/>
  </si>
  <si>
    <t>1M</t>
    <phoneticPr fontId="2" type="noConversion"/>
  </si>
  <si>
    <t xml:space="preserve">차장 박미영 </t>
    <phoneticPr fontId="2" type="noConversion"/>
  </si>
  <si>
    <t>3M 4.98</t>
    <phoneticPr fontId="2" type="noConversion"/>
  </si>
  <si>
    <t>1M 5.0</t>
    <phoneticPr fontId="2" type="noConversion"/>
  </si>
  <si>
    <t xml:space="preserve">센터장 박찬성 </t>
    <phoneticPr fontId="2" type="noConversion"/>
  </si>
  <si>
    <t>㈜ 한국비엔씨</t>
    <phoneticPr fontId="2" type="noConversion"/>
  </si>
  <si>
    <t>4.67(산업)</t>
    <phoneticPr fontId="2" type="noConversion"/>
  </si>
  <si>
    <t>4.52(산업)</t>
    <phoneticPr fontId="2" type="noConversion"/>
  </si>
  <si>
    <t>1M 4.95</t>
    <phoneticPr fontId="2" type="noConversion"/>
  </si>
  <si>
    <t>4.42(광주)</t>
    <phoneticPr fontId="2" type="noConversion"/>
  </si>
  <si>
    <t>5M</t>
    <phoneticPr fontId="2" type="noConversion"/>
  </si>
  <si>
    <t>6M 4.75</t>
    <phoneticPr fontId="2" type="noConversion"/>
  </si>
  <si>
    <t>케이와이글로벌셀앤진사모투자</t>
    <phoneticPr fontId="2" type="noConversion"/>
  </si>
  <si>
    <t>차장 조서윤</t>
    <phoneticPr fontId="2" type="noConversion"/>
  </si>
  <si>
    <t>MMDA 4.83</t>
    <phoneticPr fontId="2" type="noConversion"/>
  </si>
  <si>
    <t xml:space="preserve">계장 김동현 </t>
    <phoneticPr fontId="2" type="noConversion"/>
  </si>
  <si>
    <t>케이씨에이치에너지㈜</t>
    <phoneticPr fontId="2" type="noConversion"/>
  </si>
  <si>
    <t xml:space="preserve">부지점장 배정호 </t>
    <phoneticPr fontId="2" type="noConversion"/>
  </si>
  <si>
    <t xml:space="preserve">한국비엔씨 </t>
    <phoneticPr fontId="2" type="noConversion"/>
  </si>
  <si>
    <t xml:space="preserve">25일 예금 만기건 4백만불 1m 2m 3m 4.50% 안내드림 , 10/28일 4.60% 까지 제시드렸으나 검토해 보시고 11/1일에 신규 할 예정이라고 함. </t>
    <phoneticPr fontId="2" type="noConversion"/>
  </si>
  <si>
    <t>4.47(산업)</t>
    <phoneticPr fontId="2" type="noConversion"/>
  </si>
  <si>
    <t>3M</t>
    <phoneticPr fontId="2" type="noConversion"/>
  </si>
  <si>
    <t>3M 4.90</t>
    <phoneticPr fontId="2" type="noConversion"/>
  </si>
  <si>
    <t>day</t>
  </si>
  <si>
    <t>4.48(산업)</t>
  </si>
  <si>
    <t>1M 4.90</t>
    <phoneticPr fontId="2" type="noConversion"/>
  </si>
  <si>
    <t>1~3일 4.85 / 4일~6일 4.90</t>
  </si>
  <si>
    <t>한국석유공사</t>
  </si>
  <si>
    <t>7 D</t>
    <phoneticPr fontId="2" type="noConversion"/>
  </si>
  <si>
    <t xml:space="preserve">130백만불 정기예금요청건으로 30백만불 정기예금 신규 4.85~4.90 사이 커버 완료 </t>
    <phoneticPr fontId="2" type="noConversion"/>
  </si>
  <si>
    <t>부장 전찬호</t>
  </si>
  <si>
    <t xml:space="preserve">차장 김현수 </t>
  </si>
  <si>
    <t xml:space="preserve">지점장 신승호 </t>
    <phoneticPr fontId="2" type="noConversion"/>
  </si>
  <si>
    <t>4.21(산업)</t>
    <phoneticPr fontId="2" type="noConversion"/>
  </si>
  <si>
    <t>소액매칭 無 1년 4.55%</t>
    <phoneticPr fontId="2" type="noConversion"/>
  </si>
  <si>
    <t xml:space="preserve">(대출 중 특별약정 체결은 불가) </t>
    <phoneticPr fontId="2" type="noConversion"/>
  </si>
  <si>
    <t>외화대출기준금리는 공신력 있는 통신회사(Reuters)로부터 제공받는 직전 영업일의 통화별, 기간별 금리로 결정하여 외화자금부서장이 매일 고시한다.</t>
    <phoneticPr fontId="2" type="noConversion"/>
  </si>
  <si>
    <t>(나) 가산금리는 여신금리시스템을 통하여 산정함을 원칙으로 한다.</t>
    <phoneticPr fontId="2" type="noConversion"/>
  </si>
  <si>
    <t>(다) 외화대출 리스크프리미엄</t>
    <phoneticPr fontId="11" type="noConversion"/>
  </si>
  <si>
    <t>당행의 조달비용을 감안하여 외화자금관리업무 소관 주무부서에서 별도 고시한 여신기간별 외화대출금리와 약정 기준금리의 차이로 산정한다.</t>
    <phoneticPr fontId="2" type="noConversion"/>
  </si>
  <si>
    <t xml:space="preserve"> - 외화대출 리스크프리미엄 = 여신기간별 외화대출기준금리 - 약정 기준금리 </t>
    <phoneticPr fontId="2" type="noConversion"/>
  </si>
  <si>
    <t xml:space="preserve">수수료의 감면 </t>
    <phoneticPr fontId="2" type="noConversion"/>
  </si>
  <si>
    <t xml:space="preserve">차주의 제반 거래실적, 기여도, 향후 기대수익 및 기타 신청사유 등을 감안하여 통화 전환 수수료는 감액 또는 면제 할 수 있다. </t>
    <phoneticPr fontId="2" type="noConversion"/>
  </si>
  <si>
    <t xml:space="preserve">11/11~12/11 금리 25bp 인하되어 3.95% 제시해드렸으나, 거래 관계 활성화 차원에서 4% 네고 요청하심. / 4% 연장 (타행에서 4.15% 제시) </t>
    <phoneticPr fontId="2" type="noConversion"/>
  </si>
  <si>
    <t>MMDA 4.58</t>
    <phoneticPr fontId="2" type="noConversion"/>
  </si>
  <si>
    <t>3M 4.80</t>
    <phoneticPr fontId="2" type="noConversion"/>
  </si>
  <si>
    <t>나. 원금이 미화 1백만불 상당액 이상인 경우 : 자금부장</t>
    <phoneticPr fontId="11" type="noConversion"/>
  </si>
  <si>
    <t>나. 지급준비율</t>
    <phoneticPr fontId="2" type="noConversion"/>
  </si>
  <si>
    <t>(1) 만기 1개월 이상 외화정기예금, 만기 30일 이상 외화양도성예금증서 및 만기 6개월 이상 외화정기적금 : 2%</t>
    <phoneticPr fontId="2" type="noConversion"/>
  </si>
  <si>
    <t>(2) 기타예금 : 7%</t>
    <phoneticPr fontId="2" type="noConversion"/>
  </si>
  <si>
    <t xml:space="preserve">종합수익관리 업무란 전행의 재무적 지표인 손익을 관리회계에서 정의한 손익체계에 따라 조직.상품.고객별 등의 구분으로 상세하게 산출하는것으로 </t>
    <phoneticPr fontId="2" type="noConversion"/>
  </si>
  <si>
    <t>여.수신 금리 결정 및 조직별 성과평가, 고객별 수익성 분석 등을 통한 전략적 의사결정을 지원하는 것을 목적으로 한다.</t>
    <phoneticPr fontId="2" type="noConversion"/>
  </si>
  <si>
    <t>지점장 홍현주</t>
    <phoneticPr fontId="2" type="noConversion"/>
  </si>
  <si>
    <t>㈜ 문영</t>
    <phoneticPr fontId="2" type="noConversion"/>
  </si>
  <si>
    <t>지점장 이은희</t>
    <phoneticPr fontId="2" type="noConversion"/>
  </si>
  <si>
    <t>중산지점</t>
    <phoneticPr fontId="2" type="noConversion"/>
  </si>
  <si>
    <t>차장 마정심</t>
    <phoneticPr fontId="2" type="noConversion"/>
  </si>
  <si>
    <t xml:space="preserve">차장 마정심 </t>
    <phoneticPr fontId="2" type="noConversion"/>
  </si>
  <si>
    <t>12M 4.73</t>
    <phoneticPr fontId="2" type="noConversion"/>
  </si>
  <si>
    <t>영안건설㈜</t>
    <phoneticPr fontId="2" type="noConversion"/>
  </si>
  <si>
    <t>4.36(산업)</t>
    <phoneticPr fontId="2" type="noConversion"/>
  </si>
  <si>
    <t>25일 예금 만기건 4백만불 1m 4.35% 안내드림  12/2일 만기건 한국비앤씨 (타행 국민 4.45% 이탈 가능성 高)</t>
    <phoneticPr fontId="2" type="noConversion"/>
  </si>
  <si>
    <t>금융지점장 김건화</t>
    <phoneticPr fontId="2" type="noConversion"/>
  </si>
  <si>
    <t xml:space="preserve">거림테크 </t>
    <phoneticPr fontId="2" type="noConversion"/>
  </si>
  <si>
    <t xml:space="preserve">4일만기건 2백만불 1개월 4.30/3개월 4.40/6개월 4.25/12개월 4.25 제시드림 </t>
    <phoneticPr fontId="2" type="noConversion"/>
  </si>
  <si>
    <t>1M 4.80</t>
    <phoneticPr fontId="2" type="noConversion"/>
  </si>
  <si>
    <t>계장 강경욱</t>
    <phoneticPr fontId="2" type="noConversion"/>
  </si>
  <si>
    <t>㈜ 일지테크</t>
    <phoneticPr fontId="2" type="noConversion"/>
  </si>
  <si>
    <t>3M 4.83</t>
    <phoneticPr fontId="2" type="noConversion"/>
  </si>
  <si>
    <t>지점장 김건화</t>
    <phoneticPr fontId="2" type="noConversion"/>
  </si>
  <si>
    <t>계장 남연주</t>
    <phoneticPr fontId="2" type="noConversion"/>
  </si>
  <si>
    <t>계장 홍효성</t>
    <phoneticPr fontId="2" type="noConversion"/>
  </si>
  <si>
    <t xml:space="preserve">센터장 박청동 </t>
    <phoneticPr fontId="2" type="noConversion"/>
  </si>
  <si>
    <t>강서영업부</t>
    <phoneticPr fontId="2" type="noConversion"/>
  </si>
  <si>
    <t>신선화</t>
    <phoneticPr fontId="2" type="noConversion"/>
  </si>
  <si>
    <t>㈜와이지에스</t>
    <phoneticPr fontId="2" type="noConversion"/>
  </si>
  <si>
    <t>9 D</t>
    <phoneticPr fontId="2" type="noConversion"/>
  </si>
  <si>
    <t xml:space="preserve">30백만불 정기예금 요청건/ 타행 4.20% 제시하여 유찰됨. (인포맥스 2231 1주 산업은행 4.17%) </t>
    <phoneticPr fontId="2" type="noConversion"/>
  </si>
  <si>
    <t>부장 김숙희</t>
    <phoneticPr fontId="2" type="noConversion"/>
  </si>
  <si>
    <t>1M</t>
    <phoneticPr fontId="2" type="noConversion"/>
  </si>
  <si>
    <t>과장 김수현</t>
    <phoneticPr fontId="2" type="noConversion"/>
  </si>
  <si>
    <t>㈜약진통상</t>
    <phoneticPr fontId="2" type="noConversion"/>
  </si>
  <si>
    <t>MMDA 4.33</t>
    <phoneticPr fontId="2" type="noConversion"/>
  </si>
  <si>
    <t>1M 4.70</t>
    <phoneticPr fontId="2" type="noConversion"/>
  </si>
  <si>
    <t>기업지점장 박종욱</t>
    <phoneticPr fontId="2" type="noConversion"/>
  </si>
  <si>
    <t>4.26(산업)</t>
    <phoneticPr fontId="2" type="noConversion"/>
  </si>
  <si>
    <t>소액매칭없음</t>
    <phoneticPr fontId="2" type="noConversion"/>
  </si>
  <si>
    <t>지점장 박대연</t>
    <phoneticPr fontId="2" type="noConversion"/>
  </si>
  <si>
    <t>부장 김용덕</t>
    <phoneticPr fontId="2" type="noConversion"/>
  </si>
  <si>
    <t>대리 이혜경</t>
    <phoneticPr fontId="2" type="noConversion"/>
  </si>
  <si>
    <t>1M 4.45</t>
    <phoneticPr fontId="2" type="noConversion"/>
  </si>
  <si>
    <t>과장 장윤영</t>
    <phoneticPr fontId="2" type="noConversion"/>
  </si>
  <si>
    <t>성남영업부</t>
    <phoneticPr fontId="2" type="noConversion"/>
  </si>
  <si>
    <t>기업지점장 변영배</t>
    <phoneticPr fontId="2" type="noConversion"/>
  </si>
  <si>
    <t>부지점장 김연희</t>
    <phoneticPr fontId="2" type="noConversion"/>
  </si>
  <si>
    <t>기업지점장 권용민</t>
    <phoneticPr fontId="2" type="noConversion"/>
  </si>
  <si>
    <t>차장 김희영</t>
    <phoneticPr fontId="2" type="noConversion"/>
  </si>
  <si>
    <t>대원지에스아이</t>
    <phoneticPr fontId="2" type="noConversion"/>
  </si>
  <si>
    <t>지점장 진방윤</t>
    <phoneticPr fontId="2" type="noConversion"/>
  </si>
  <si>
    <t>대리 방세록</t>
    <phoneticPr fontId="2" type="noConversion"/>
  </si>
  <si>
    <t>와이투솔루션</t>
    <phoneticPr fontId="2" type="noConversion"/>
  </si>
  <si>
    <t xml:space="preserve">대리 민사은 </t>
    <phoneticPr fontId="2" type="noConversion"/>
  </si>
  <si>
    <t xml:space="preserve">㈜월성 </t>
    <phoneticPr fontId="2" type="noConversion"/>
  </si>
  <si>
    <t xml:space="preserve">1Y 4.58 수준 </t>
    <phoneticPr fontId="2" type="noConversion"/>
  </si>
  <si>
    <t xml:space="preserve">외화예금 </t>
    <phoneticPr fontId="2" type="noConversion"/>
  </si>
  <si>
    <t>1W 4.41</t>
    <phoneticPr fontId="2" type="noConversion"/>
  </si>
  <si>
    <t>원주금융센터</t>
    <phoneticPr fontId="2" type="noConversion"/>
  </si>
  <si>
    <t>센터장 정병훈</t>
    <phoneticPr fontId="2" type="noConversion"/>
  </si>
  <si>
    <t>부지점장 이정화</t>
    <phoneticPr fontId="2" type="noConversion"/>
  </si>
  <si>
    <t>㈜비알팜</t>
    <phoneticPr fontId="2" type="noConversion"/>
  </si>
  <si>
    <t>1W 4.37</t>
    <phoneticPr fontId="2" type="noConversion"/>
  </si>
  <si>
    <t xml:space="preserve">화성지점 </t>
    <phoneticPr fontId="2" type="noConversion"/>
  </si>
  <si>
    <t xml:space="preserve">와이투솔루션 </t>
    <phoneticPr fontId="2" type="noConversion"/>
  </si>
  <si>
    <t>4.15(산업)</t>
    <phoneticPr fontId="2" type="noConversion"/>
  </si>
  <si>
    <t>약진통상</t>
    <phoneticPr fontId="2" type="noConversion"/>
  </si>
  <si>
    <t xml:space="preserve">10백만불 1/23일 만기 요청건 1m 4.12%/ 3m 4.22%/ mmda 3.86% 까지 제시 </t>
    <phoneticPr fontId="2" type="noConversion"/>
  </si>
  <si>
    <t>1W 4.40</t>
    <phoneticPr fontId="2" type="noConversion"/>
  </si>
  <si>
    <t xml:space="preserve">10백만불 1/31일 만기 요청건 1m 4.10%/ 3m 4.22%/ 6m 4.20% 제시드림 (타행 4.14 /4.26 에 맞춰주길원하심) </t>
    <phoneticPr fontId="2" type="noConversion"/>
  </si>
  <si>
    <t>1m 4.45</t>
    <phoneticPr fontId="2" type="noConversion"/>
  </si>
  <si>
    <t>3m 4.54</t>
    <phoneticPr fontId="2" type="noConversion"/>
  </si>
  <si>
    <t>4.23(산업)</t>
    <phoneticPr fontId="2" type="noConversion"/>
  </si>
  <si>
    <t>김주석</t>
    <phoneticPr fontId="2" type="noConversion"/>
  </si>
  <si>
    <t>㈜피앤에스네트웍스</t>
    <phoneticPr fontId="2" type="noConversion"/>
  </si>
  <si>
    <t>최종훈</t>
    <phoneticPr fontId="2" type="noConversion"/>
  </si>
  <si>
    <t>최종훈</t>
  </si>
  <si>
    <t>대리 이진희</t>
    <phoneticPr fontId="2" type="noConversion"/>
  </si>
  <si>
    <t>2M 4.47</t>
    <phoneticPr fontId="2" type="noConversion"/>
  </si>
  <si>
    <t>3.95(산업)</t>
    <phoneticPr fontId="2" type="noConversion"/>
  </si>
  <si>
    <t>1W 4.30</t>
    <phoneticPr fontId="2" type="noConversion"/>
  </si>
  <si>
    <t>1W 4.36</t>
    <phoneticPr fontId="2" type="noConversion"/>
  </si>
  <si>
    <t>1M 4.4</t>
    <phoneticPr fontId="2" type="noConversion"/>
  </si>
  <si>
    <t>4.17산업)</t>
    <phoneticPr fontId="2" type="noConversion"/>
  </si>
  <si>
    <t>1M 4.44</t>
    <phoneticPr fontId="2" type="noConversion"/>
  </si>
  <si>
    <t>대한상선㈜</t>
    <phoneticPr fontId="2" type="noConversion"/>
  </si>
  <si>
    <t>1W 4.35</t>
    <phoneticPr fontId="2" type="noConversion"/>
  </si>
  <si>
    <t>3M 4.55</t>
    <phoneticPr fontId="2" type="noConversion"/>
  </si>
  <si>
    <t>차장 강석호</t>
    <phoneticPr fontId="2" type="noConversion"/>
  </si>
  <si>
    <t>4.17(산업)</t>
    <phoneticPr fontId="2" type="noConversion"/>
  </si>
  <si>
    <t>1M</t>
    <phoneticPr fontId="2" type="noConversion"/>
  </si>
  <si>
    <t>차장 김은정</t>
    <phoneticPr fontId="2" type="noConversion"/>
  </si>
  <si>
    <t>삼덕영업부</t>
    <phoneticPr fontId="2" type="noConversion"/>
  </si>
  <si>
    <t>기업지점장 부지윤</t>
    <phoneticPr fontId="2" type="noConversion"/>
  </si>
  <si>
    <t>에이치엘만도</t>
    <phoneticPr fontId="2" type="noConversion"/>
  </si>
  <si>
    <t>성남영업부</t>
    <phoneticPr fontId="2" type="noConversion"/>
  </si>
  <si>
    <t>부장 차찬호</t>
    <phoneticPr fontId="2" type="noConversion"/>
  </si>
  <si>
    <t>과장 장윤영</t>
    <phoneticPr fontId="2" type="noConversion"/>
  </si>
  <si>
    <t>대한전선㈜</t>
    <phoneticPr fontId="2" type="noConversion"/>
  </si>
  <si>
    <t>3M</t>
    <phoneticPr fontId="2" type="noConversion"/>
  </si>
  <si>
    <t>3M  4.45</t>
    <phoneticPr fontId="2" type="noConversion"/>
  </si>
  <si>
    <t>요구</t>
    <phoneticPr fontId="2" type="noConversion"/>
  </si>
  <si>
    <t>죽전지점</t>
    <phoneticPr fontId="2" type="noConversion"/>
  </si>
  <si>
    <t>지점장 서민석</t>
    <phoneticPr fontId="2" type="noConversion"/>
  </si>
  <si>
    <t>과장 안영은</t>
    <phoneticPr fontId="2" type="noConversion"/>
  </si>
  <si>
    <t>부장 은종욱</t>
    <phoneticPr fontId="2" type="noConversion"/>
  </si>
  <si>
    <t>과장 권부석</t>
    <phoneticPr fontId="2" type="noConversion"/>
  </si>
  <si>
    <t>지점장 박대연</t>
    <phoneticPr fontId="2" type="noConversion"/>
  </si>
  <si>
    <t>1W</t>
    <phoneticPr fontId="2" type="noConversion"/>
  </si>
  <si>
    <t>4.18(산업)</t>
    <phoneticPr fontId="2" type="noConversion"/>
  </si>
  <si>
    <t xml:space="preserve">대한상선 </t>
    <phoneticPr fontId="2" type="noConversion"/>
  </si>
  <si>
    <t>3M 4.50</t>
    <phoneticPr fontId="2" type="noConversion"/>
  </si>
  <si>
    <t>1M 4.50</t>
    <phoneticPr fontId="2" type="noConversion"/>
  </si>
  <si>
    <t xml:space="preserve">지점장 윤장한 </t>
    <phoneticPr fontId="2" type="noConversion"/>
  </si>
  <si>
    <t>대리 김무경</t>
    <phoneticPr fontId="2" type="noConversion"/>
  </si>
  <si>
    <t>㈜ 광성</t>
    <phoneticPr fontId="2" type="noConversion"/>
  </si>
  <si>
    <t>3m 4.50</t>
    <phoneticPr fontId="2" type="noConversion"/>
  </si>
  <si>
    <t>4.20(산업)</t>
    <phoneticPr fontId="2" type="noConversion"/>
  </si>
  <si>
    <t>3M  4.55</t>
    <phoneticPr fontId="2" type="noConversion"/>
  </si>
  <si>
    <t>6M 4.55</t>
    <phoneticPr fontId="2" type="noConversion"/>
  </si>
  <si>
    <t>4.00(산업)</t>
    <phoneticPr fontId="2" type="noConversion"/>
  </si>
  <si>
    <t>손보원</t>
    <phoneticPr fontId="2" type="noConversion"/>
  </si>
  <si>
    <t xml:space="preserve">과장 이우권 </t>
    <phoneticPr fontId="2" type="noConversion"/>
  </si>
  <si>
    <t>4.19(산업)</t>
    <phoneticPr fontId="2" type="noConversion"/>
  </si>
  <si>
    <t>지점장 최재호</t>
    <phoneticPr fontId="2" type="noConversion"/>
  </si>
  <si>
    <t>대리 주현이</t>
    <phoneticPr fontId="2" type="noConversion"/>
  </si>
  <si>
    <t>동화인더스트리</t>
    <phoneticPr fontId="2" type="noConversion"/>
  </si>
  <si>
    <t>본점PB센터</t>
    <phoneticPr fontId="2" type="noConversion"/>
  </si>
  <si>
    <t>센터장 박희정</t>
    <phoneticPr fontId="2" type="noConversion"/>
  </si>
  <si>
    <t xml:space="preserve">과장 이혜민 </t>
    <phoneticPr fontId="2" type="noConversion"/>
  </si>
  <si>
    <t>미래나노텍㈜</t>
    <phoneticPr fontId="2" type="noConversion"/>
  </si>
  <si>
    <t>3m 4.55</t>
    <phoneticPr fontId="2" type="noConversion"/>
  </si>
  <si>
    <t>1M 4.48</t>
    <phoneticPr fontId="2" type="noConversion"/>
  </si>
  <si>
    <t>3M 4.58</t>
    <phoneticPr fontId="2" type="noConversion"/>
  </si>
  <si>
    <t>4.25(산업)</t>
    <phoneticPr fontId="2" type="noConversion"/>
  </si>
  <si>
    <t>이태희</t>
    <phoneticPr fontId="2" type="noConversion"/>
  </si>
  <si>
    <t>김천혁신도시점</t>
    <phoneticPr fontId="2" type="noConversion"/>
  </si>
  <si>
    <t>지점장 김정애</t>
    <phoneticPr fontId="2" type="noConversion"/>
  </si>
  <si>
    <t xml:space="preserve">대리 김지민 </t>
    <phoneticPr fontId="2" type="noConversion"/>
  </si>
  <si>
    <t xml:space="preserve">한국전력기술 </t>
    <phoneticPr fontId="2" type="noConversion"/>
  </si>
  <si>
    <t>지점장 정재환</t>
    <phoneticPr fontId="2" type="noConversion"/>
  </si>
  <si>
    <t>차장 장우혁</t>
    <phoneticPr fontId="2" type="noConversion"/>
  </si>
  <si>
    <t>한화오션㈜</t>
    <phoneticPr fontId="2" type="noConversion"/>
  </si>
  <si>
    <t>2W 4.42</t>
    <phoneticPr fontId="2" type="noConversion"/>
  </si>
  <si>
    <t>지점장 이병휘</t>
    <phoneticPr fontId="2" type="noConversion"/>
  </si>
  <si>
    <t xml:space="preserve">대리 이수진 </t>
    <phoneticPr fontId="2" type="noConversion"/>
  </si>
  <si>
    <t>㈜지엠메탈</t>
    <phoneticPr fontId="2" type="noConversion"/>
  </si>
  <si>
    <t>3M  4.57</t>
    <phoneticPr fontId="2" type="noConversion"/>
  </si>
  <si>
    <t>김태수</t>
    <phoneticPr fontId="2" type="noConversion"/>
  </si>
  <si>
    <t>3M 4.56</t>
    <phoneticPr fontId="2" type="noConversion"/>
  </si>
  <si>
    <t>계장 김민정</t>
    <phoneticPr fontId="2" type="noConversion"/>
  </si>
  <si>
    <t>㈜비앤에프</t>
    <phoneticPr fontId="2" type="noConversion"/>
  </si>
  <si>
    <t>4.30(산업)</t>
    <phoneticPr fontId="2" type="noConversion"/>
  </si>
  <si>
    <t xml:space="preserve">1W 4.53에 콜론 완료 </t>
    <phoneticPr fontId="2" type="noConversion"/>
  </si>
  <si>
    <t>미래에셋컨설팅</t>
    <phoneticPr fontId="2" type="noConversion"/>
  </si>
  <si>
    <t>윤상락</t>
    <phoneticPr fontId="2" type="noConversion"/>
  </si>
  <si>
    <t xml:space="preserve">부산동부금융센터 </t>
    <phoneticPr fontId="2" type="noConversion"/>
  </si>
  <si>
    <t xml:space="preserve">센터장 윤권한 </t>
    <phoneticPr fontId="2" type="noConversion"/>
  </si>
  <si>
    <t xml:space="preserve">과장 김동현 </t>
    <phoneticPr fontId="2" type="noConversion"/>
  </si>
  <si>
    <t xml:space="preserve">㈜디오 </t>
    <phoneticPr fontId="2" type="noConversion"/>
  </si>
  <si>
    <t>4.16(산업)</t>
    <phoneticPr fontId="2" type="noConversion"/>
  </si>
  <si>
    <t>과장 최정식</t>
    <phoneticPr fontId="2" type="noConversion"/>
  </si>
  <si>
    <t>MMDA 4.33 (1주 4.38 거래 가능)</t>
    <phoneticPr fontId="2" type="noConversion"/>
  </si>
  <si>
    <t>2m~3m 4.45수준</t>
    <phoneticPr fontId="2" type="noConversion"/>
  </si>
  <si>
    <t xml:space="preserve">3M </t>
    <phoneticPr fontId="2" type="noConversion"/>
  </si>
  <si>
    <t>MMDA 4.33 (1주 4.36 거래 가능)</t>
    <phoneticPr fontId="2" type="noConversion"/>
  </si>
  <si>
    <t xml:space="preserve">1m 4.44 수준 </t>
    <phoneticPr fontId="2" type="noConversion"/>
  </si>
  <si>
    <t>MMDA 4.33 (1주 4.44 거래 가능)</t>
    <phoneticPr fontId="2" type="noConversion"/>
  </si>
  <si>
    <t xml:space="preserve">3개월 4.48 수준 </t>
    <phoneticPr fontId="2" type="noConversion"/>
  </si>
  <si>
    <t>기업지점장 고민식</t>
    <phoneticPr fontId="2" type="noConversion"/>
  </si>
  <si>
    <t>차장 김소희</t>
    <phoneticPr fontId="2" type="noConversion"/>
  </si>
  <si>
    <t>와이엠에스에이</t>
    <phoneticPr fontId="2" type="noConversion"/>
  </si>
  <si>
    <t>산은 4.22</t>
    <phoneticPr fontId="2" type="noConversion"/>
  </si>
  <si>
    <t xml:space="preserve">지점장 박청동 </t>
    <phoneticPr fontId="2" type="noConversion"/>
  </si>
  <si>
    <t xml:space="preserve">대리 김수정 </t>
    <phoneticPr fontId="2" type="noConversion"/>
  </si>
  <si>
    <t xml:space="preserve">㈜ 동아홀딩스 </t>
    <phoneticPr fontId="2" type="noConversion"/>
  </si>
  <si>
    <t>이수환</t>
    <phoneticPr fontId="2" type="noConversion"/>
  </si>
  <si>
    <t>센터장 진방윤</t>
    <phoneticPr fontId="2" type="noConversion"/>
  </si>
  <si>
    <t>1M 4.43</t>
    <phoneticPr fontId="2" type="noConversion"/>
  </si>
  <si>
    <t xml:space="preserve">대리 김지은 </t>
    <phoneticPr fontId="2" type="noConversion"/>
  </si>
  <si>
    <t>지점장 김정현</t>
    <phoneticPr fontId="2" type="noConversion"/>
  </si>
  <si>
    <t>계장 박종범</t>
    <phoneticPr fontId="2" type="noConversion"/>
  </si>
  <si>
    <t>3M</t>
    <phoneticPr fontId="2" type="noConversion"/>
  </si>
  <si>
    <t>3M 4.45</t>
    <phoneticPr fontId="2" type="noConversion"/>
  </si>
  <si>
    <t>자유적립예금</t>
    <phoneticPr fontId="2" type="noConversion"/>
  </si>
  <si>
    <t>과장 장미경</t>
    <phoneticPr fontId="2" type="noConversion"/>
  </si>
  <si>
    <t>㈜현대그린푸드</t>
    <phoneticPr fontId="2" type="noConversion"/>
  </si>
  <si>
    <t xml:space="preserve">1M 4.43 수준 </t>
    <phoneticPr fontId="2" type="noConversion"/>
  </si>
  <si>
    <t xml:space="preserve">1m 4.40 수준 </t>
    <phoneticPr fontId="2" type="noConversion"/>
  </si>
  <si>
    <t>부지점장 김은영</t>
    <phoneticPr fontId="2" type="noConversion"/>
  </si>
  <si>
    <t>3M</t>
    <phoneticPr fontId="2" type="noConversion"/>
  </si>
  <si>
    <t xml:space="preserve">3m 4.41 수준 </t>
    <phoneticPr fontId="2" type="noConversion"/>
  </si>
  <si>
    <t>해내다컨트리클럽</t>
    <phoneticPr fontId="2" type="noConversion"/>
  </si>
  <si>
    <t>1M 4.39</t>
    <phoneticPr fontId="2" type="noConversion"/>
  </si>
  <si>
    <t>3M 4.40</t>
    <phoneticPr fontId="2" type="noConversion"/>
  </si>
  <si>
    <t>2M 4.37</t>
    <phoneticPr fontId="2" type="noConversion"/>
  </si>
  <si>
    <t>한화에어로스페이스</t>
    <phoneticPr fontId="2" type="noConversion"/>
  </si>
  <si>
    <t>4.07(산업)</t>
    <phoneticPr fontId="2" type="noConversion"/>
  </si>
  <si>
    <t>3M  4.36</t>
    <phoneticPr fontId="2" type="noConversion"/>
  </si>
  <si>
    <t xml:space="preserve">에이치라인해운㈜ </t>
    <phoneticPr fontId="2" type="noConversion"/>
  </si>
  <si>
    <t>3.99(산업)</t>
    <phoneticPr fontId="2" type="noConversion"/>
  </si>
  <si>
    <t>3M 4.32</t>
    <phoneticPr fontId="2" type="noConversion"/>
  </si>
  <si>
    <t>3M 4.30</t>
    <phoneticPr fontId="2" type="noConversion"/>
  </si>
  <si>
    <t xml:space="preserve">1M 4.34 수준 </t>
    <phoneticPr fontId="2" type="noConversion"/>
  </si>
  <si>
    <t>3.9(산업)</t>
    <phoneticPr fontId="2" type="noConversion"/>
  </si>
  <si>
    <t>1m 4.25</t>
    <phoneticPr fontId="2" type="noConversion"/>
  </si>
  <si>
    <t xml:space="preserve"> +1일</t>
    <phoneticPr fontId="2" type="noConversion"/>
  </si>
  <si>
    <t xml:space="preserve"> +2일</t>
    <phoneticPr fontId="2" type="noConversion"/>
  </si>
  <si>
    <t xml:space="preserve"> +3일</t>
    <phoneticPr fontId="2" type="noConversion"/>
  </si>
  <si>
    <t xml:space="preserve"> +4일</t>
    <phoneticPr fontId="2" type="noConversion"/>
  </si>
  <si>
    <t xml:space="preserve"> +5일</t>
    <phoneticPr fontId="2" type="noConversion"/>
  </si>
  <si>
    <t xml:space="preserve"> +6일</t>
    <phoneticPr fontId="2" type="noConversion"/>
  </si>
  <si>
    <t xml:space="preserve"> +7일</t>
    <phoneticPr fontId="2" type="noConversion"/>
  </si>
  <si>
    <t xml:space="preserve"> +8일</t>
    <phoneticPr fontId="2" type="noConversion"/>
  </si>
  <si>
    <t xml:space="preserve"> +9일</t>
    <phoneticPr fontId="2" type="noConversion"/>
  </si>
  <si>
    <t>시작일</t>
    <phoneticPr fontId="2" type="noConversion"/>
  </si>
  <si>
    <t>만기일</t>
    <phoneticPr fontId="2" type="noConversion"/>
  </si>
  <si>
    <t xml:space="preserve">3M  4.19 수준 </t>
    <phoneticPr fontId="2" type="noConversion"/>
  </si>
  <si>
    <t>$</t>
    <phoneticPr fontId="2" type="noConversion"/>
  </si>
  <si>
    <t>대리 정준우</t>
    <phoneticPr fontId="2" type="noConversion"/>
  </si>
  <si>
    <t>부부장 변영배</t>
    <phoneticPr fontId="2" type="noConversion"/>
  </si>
  <si>
    <t xml:space="preserve">엘아이지넥스원 </t>
    <phoneticPr fontId="2" type="noConversion"/>
  </si>
  <si>
    <t>예금종류</t>
    <phoneticPr fontId="2" type="noConversion"/>
  </si>
  <si>
    <t>MMDA 4.08</t>
    <phoneticPr fontId="2" type="noConversion"/>
  </si>
  <si>
    <t xml:space="preserve">TODAY </t>
    <phoneticPr fontId="2" type="noConversion"/>
  </si>
  <si>
    <t>3.88(산업)</t>
    <phoneticPr fontId="2" type="noConversion"/>
  </si>
  <si>
    <t>1m 4.20</t>
    <phoneticPr fontId="2" type="noConversion"/>
  </si>
  <si>
    <t>3M  4.18</t>
    <phoneticPr fontId="2" type="noConversion"/>
  </si>
  <si>
    <t>계장 이향하</t>
    <phoneticPr fontId="2" type="noConversion"/>
  </si>
  <si>
    <t>반월공단영업부</t>
    <phoneticPr fontId="2" type="noConversion"/>
  </si>
  <si>
    <t>화성금융센터</t>
    <phoneticPr fontId="2" type="noConversion"/>
  </si>
  <si>
    <t>순번</t>
    <phoneticPr fontId="2" type="noConversion"/>
  </si>
  <si>
    <t>1W</t>
    <phoneticPr fontId="2" type="noConversion"/>
  </si>
  <si>
    <t>1M 4.25</t>
    <phoneticPr fontId="2" type="noConversion"/>
  </si>
  <si>
    <t>6M 4.08</t>
    <phoneticPr fontId="2" type="noConversion"/>
  </si>
  <si>
    <t>3.82(산업)</t>
    <phoneticPr fontId="2" type="noConversion"/>
  </si>
  <si>
    <t>1M 4.20</t>
    <phoneticPr fontId="2" type="noConversion"/>
  </si>
  <si>
    <t>mmda 4.08</t>
  </si>
  <si>
    <t>mmda 4.08</t>
    <phoneticPr fontId="2" type="noConversion"/>
  </si>
  <si>
    <t>지점장 박대연</t>
  </si>
  <si>
    <t>과장 최정식</t>
  </si>
  <si>
    <t>㈜일지테크</t>
  </si>
  <si>
    <t>성남영업부</t>
  </si>
  <si>
    <t>기업지점장 차찬호</t>
  </si>
  <si>
    <t>과장 장윤영</t>
  </si>
  <si>
    <t>㈜현대그린푸드</t>
  </si>
  <si>
    <t>대리 김다예</t>
  </si>
  <si>
    <t>㈜이수스페셜티케미컬</t>
  </si>
  <si>
    <t xml:space="preserve">계장 오다은 </t>
    <phoneticPr fontId="2" type="noConversion"/>
  </si>
  <si>
    <t>3.77(산업)</t>
    <phoneticPr fontId="2" type="noConversion"/>
  </si>
  <si>
    <t>1m 4.18</t>
    <phoneticPr fontId="2" type="noConversion"/>
  </si>
  <si>
    <t>한국비철㈜ (해지)</t>
    <phoneticPr fontId="2" type="noConversion"/>
  </si>
  <si>
    <t>부장 마필재</t>
    <phoneticPr fontId="2" type="noConversion"/>
  </si>
  <si>
    <t>한국무역보험공사</t>
    <phoneticPr fontId="2" type="noConversion"/>
  </si>
  <si>
    <t>1m 4.16</t>
    <phoneticPr fontId="2" type="noConversion"/>
  </si>
  <si>
    <t>3m 4.03</t>
    <phoneticPr fontId="2" type="noConversion"/>
  </si>
  <si>
    <t>장은선</t>
    <phoneticPr fontId="2" type="noConversion"/>
  </si>
  <si>
    <t>케이티지</t>
    <phoneticPr fontId="2" type="noConversion"/>
  </si>
  <si>
    <t>MMDA 3.83</t>
  </si>
  <si>
    <t>MMDA 3.83</t>
    <phoneticPr fontId="2" type="noConversion"/>
  </si>
  <si>
    <t>3M 4.03</t>
    <phoneticPr fontId="2" type="noConversion"/>
  </si>
  <si>
    <t>3.78(산업)</t>
    <phoneticPr fontId="2" type="noConversion"/>
  </si>
  <si>
    <t>1m 4.00</t>
    <phoneticPr fontId="2" type="noConversion"/>
  </si>
  <si>
    <t>소액매칭 無 1년 3.96%</t>
    <phoneticPr fontId="2" type="noConversion"/>
  </si>
  <si>
    <t>3m 4.08</t>
    <phoneticPr fontId="2" type="noConversion"/>
  </si>
  <si>
    <t xml:space="preserve">3m 4.12 수준 </t>
    <phoneticPr fontId="2" type="noConversion"/>
  </si>
  <si>
    <t xml:space="preserve">3m 4.13 수준 </t>
    <phoneticPr fontId="2" type="noConversion"/>
  </si>
  <si>
    <t>3.74(산업)</t>
    <phoneticPr fontId="2" type="noConversion"/>
  </si>
  <si>
    <t>1m 4.04</t>
    <phoneticPr fontId="2" type="noConversion"/>
  </si>
  <si>
    <t>3M 4.15</t>
    <phoneticPr fontId="2" type="noConversion"/>
  </si>
  <si>
    <t>대리 방새록</t>
    <phoneticPr fontId="2" type="noConversion"/>
  </si>
  <si>
    <t>아영건설㈜</t>
    <phoneticPr fontId="2" type="noConversion"/>
  </si>
  <si>
    <t>지점장 박주영</t>
    <phoneticPr fontId="2" type="noConversion"/>
  </si>
  <si>
    <t>디오㈜</t>
    <phoneticPr fontId="2" type="noConversion"/>
  </si>
  <si>
    <t>1M 4.04</t>
    <phoneticPr fontId="2" type="noConversion"/>
  </si>
  <si>
    <t>3M  4.05</t>
    <phoneticPr fontId="2" type="noConversion"/>
  </si>
  <si>
    <t>1m 4.05</t>
    <phoneticPr fontId="2" type="noConversion"/>
  </si>
  <si>
    <t>3.70(산업)</t>
    <phoneticPr fontId="2" type="noConversion"/>
  </si>
  <si>
    <t>부지점장 손현주</t>
    <phoneticPr fontId="2" type="noConversion"/>
  </si>
  <si>
    <t>3.66(산업)</t>
    <phoneticPr fontId="2" type="noConversion"/>
  </si>
  <si>
    <t xml:space="preserve">1주 3.75 </t>
    <phoneticPr fontId="2" type="noConversion"/>
  </si>
  <si>
    <t>mmda 3.64</t>
    <phoneticPr fontId="2" type="noConversion"/>
  </si>
  <si>
    <t>3M  4.00</t>
    <phoneticPr fontId="2" type="noConversion"/>
  </si>
  <si>
    <t>1M 4.02</t>
    <phoneticPr fontId="2" type="noConversion"/>
  </si>
  <si>
    <t>3M 4.03</t>
    <phoneticPr fontId="2" type="noConversion"/>
  </si>
  <si>
    <t>MMDA 3.64</t>
    <phoneticPr fontId="2" type="noConversion"/>
  </si>
  <si>
    <t>김상범</t>
    <phoneticPr fontId="2" type="noConversion"/>
  </si>
  <si>
    <t>부지점장 이진아</t>
    <phoneticPr fontId="2" type="noConversion"/>
  </si>
  <si>
    <t xml:space="preserve">계장 박지영 </t>
    <phoneticPr fontId="2" type="noConversion"/>
  </si>
  <si>
    <t>넥센타이어</t>
    <phoneticPr fontId="2" type="noConversion"/>
  </si>
  <si>
    <t>JPY</t>
    <phoneticPr fontId="2" type="noConversion"/>
  </si>
  <si>
    <t>1,450백만</t>
    <phoneticPr fontId="2" type="noConversion"/>
  </si>
  <si>
    <t xml:space="preserve">1M 0.50% 수준임 </t>
    <phoneticPr fontId="2" type="noConversion"/>
  </si>
  <si>
    <t>한국비엔씨</t>
    <phoneticPr fontId="2" type="noConversion"/>
  </si>
  <si>
    <t>1m</t>
    <phoneticPr fontId="2" type="noConversion"/>
  </si>
  <si>
    <t>1m 3.97%</t>
    <phoneticPr fontId="2" type="noConversion"/>
  </si>
  <si>
    <t>차장 안영은</t>
    <phoneticPr fontId="2" type="noConversion"/>
  </si>
  <si>
    <t>지점장 박종욱</t>
    <phoneticPr fontId="2" type="noConversion"/>
  </si>
  <si>
    <t>대리 정윤미</t>
    <phoneticPr fontId="2" type="noConversion"/>
  </si>
  <si>
    <t>12m 3.83</t>
    <phoneticPr fontId="2" type="noConversion"/>
  </si>
  <si>
    <t>지점장 채수경</t>
    <phoneticPr fontId="2" type="noConversion"/>
  </si>
  <si>
    <t>계장 이희명</t>
    <phoneticPr fontId="2" type="noConversion"/>
  </si>
  <si>
    <t>1주 3.77</t>
    <phoneticPr fontId="2" type="noConversion"/>
  </si>
  <si>
    <t>지점장 김준석</t>
    <phoneticPr fontId="2" type="noConversion"/>
  </si>
  <si>
    <t>지점장 방진욱</t>
    <phoneticPr fontId="2" type="noConversion"/>
  </si>
  <si>
    <t xml:space="preserve">서울산업 </t>
    <phoneticPr fontId="2" type="noConversion"/>
  </si>
  <si>
    <t>1M 3.70</t>
    <phoneticPr fontId="2" type="noConversion"/>
  </si>
  <si>
    <t xml:space="preserve">9m 3.80 수준 매칭 없음 </t>
    <phoneticPr fontId="2" type="noConversion"/>
  </si>
  <si>
    <t>3M 3.80</t>
    <phoneticPr fontId="2" type="noConversion"/>
  </si>
  <si>
    <t>1m 3.75%</t>
    <phoneticPr fontId="2" type="noConversion"/>
  </si>
  <si>
    <t>전혜연</t>
    <phoneticPr fontId="2" type="noConversion"/>
  </si>
  <si>
    <t>여의도영업부</t>
    <phoneticPr fontId="2" type="noConversion"/>
  </si>
  <si>
    <t>3m 3.86</t>
    <phoneticPr fontId="2" type="noConversion"/>
  </si>
  <si>
    <t xml:space="preserve">3m 3.80 수준 </t>
    <phoneticPr fontId="2" type="noConversion"/>
  </si>
  <si>
    <t>1m 3.75%</t>
  </si>
  <si>
    <t>지점장 홍성수</t>
    <phoneticPr fontId="2" type="noConversion"/>
  </si>
  <si>
    <t>1. 2월 27일(금) 김상범 MMDA 1백만불 - 요청오면 금리 3.15% 로 승인 부탁해</t>
    <phoneticPr fontId="2" type="noConversion"/>
  </si>
  <si>
    <t>2. 울산지점 김미경팀장님 1개월 3.4 제시</t>
    <phoneticPr fontId="2" type="noConversion"/>
  </si>
  <si>
    <t>가산디지털금융센터</t>
    <phoneticPr fontId="2" type="noConversion"/>
  </si>
  <si>
    <t>센터장 정상국</t>
    <phoneticPr fontId="2" type="noConversion"/>
  </si>
  <si>
    <t>㈜더블유비엘</t>
    <phoneticPr fontId="2" type="noConversion"/>
  </si>
  <si>
    <t>mmda 3.6</t>
    <phoneticPr fontId="2" type="noConversion"/>
  </si>
  <si>
    <t>3M  3.85%</t>
  </si>
  <si>
    <t>3M  3.85%</t>
    <phoneticPr fontId="2" type="noConversion"/>
  </si>
  <si>
    <t>중동지점</t>
  </si>
  <si>
    <t>지점장 최재호</t>
  </si>
  <si>
    <t>대리 정준우</t>
  </si>
  <si>
    <t>동화인더스트리</t>
  </si>
  <si>
    <t>지점장 서민석</t>
  </si>
  <si>
    <t>과장 안영은</t>
  </si>
  <si>
    <t>거림테크주식회사</t>
  </si>
  <si>
    <t>3M 3.91</t>
    <phoneticPr fontId="2" type="noConversion"/>
  </si>
  <si>
    <t>3M  3.95</t>
    <phoneticPr fontId="2" type="noConversion"/>
  </si>
  <si>
    <t xml:space="preserve">지점장 김건화 </t>
    <phoneticPr fontId="2" type="noConversion"/>
  </si>
  <si>
    <t>계장 정유진</t>
    <phoneticPr fontId="2" type="noConversion"/>
  </si>
  <si>
    <t>대리 장성임</t>
    <phoneticPr fontId="2" type="noConversion"/>
  </si>
  <si>
    <t>더스킨팩토리</t>
    <phoneticPr fontId="2" type="noConversion"/>
  </si>
  <si>
    <t>1m 3.90%</t>
    <phoneticPr fontId="2" type="noConversion"/>
  </si>
  <si>
    <t>MMDA 3.64</t>
  </si>
  <si>
    <t>6M 4.15</t>
    <phoneticPr fontId="2" type="noConversion"/>
  </si>
  <si>
    <t>계장 김태민</t>
    <phoneticPr fontId="2" type="noConversion"/>
  </si>
  <si>
    <t xml:space="preserve">부장 박철희 </t>
    <phoneticPr fontId="2" type="noConversion"/>
  </si>
  <si>
    <t xml:space="preserve">계장 조은비 </t>
    <phoneticPr fontId="2" type="noConversion"/>
  </si>
  <si>
    <t>㈜신한은행(JB자산운용)</t>
    <phoneticPr fontId="2" type="noConversion"/>
  </si>
  <si>
    <t>3M 4.00</t>
    <phoneticPr fontId="2" type="noConversion"/>
  </si>
  <si>
    <t>대리 한솔</t>
    <phoneticPr fontId="2" type="noConversion"/>
  </si>
  <si>
    <t xml:space="preserve">지점장 김창현 </t>
    <phoneticPr fontId="2" type="noConversion"/>
  </si>
  <si>
    <t>상신브레이크㈜</t>
    <phoneticPr fontId="2" type="noConversion"/>
  </si>
  <si>
    <t>다사지점</t>
    <phoneticPr fontId="2" type="noConversion"/>
  </si>
  <si>
    <t xml:space="preserve">지점장 최중원 </t>
    <phoneticPr fontId="2" type="noConversion"/>
  </si>
  <si>
    <t>차장 문정미</t>
    <phoneticPr fontId="2" type="noConversion"/>
  </si>
  <si>
    <t>루브캠코리아</t>
    <phoneticPr fontId="2" type="noConversion"/>
  </si>
  <si>
    <t>6m 4.00</t>
    <phoneticPr fontId="2" type="noConversion"/>
  </si>
  <si>
    <t>한국비앤씨㈜</t>
    <phoneticPr fontId="2" type="noConversion"/>
  </si>
  <si>
    <t>대리 박유경</t>
    <phoneticPr fontId="2" type="noConversion"/>
  </si>
  <si>
    <t>원주금융센터</t>
  </si>
  <si>
    <t>센터장 정병훈</t>
  </si>
  <si>
    <t>부지점장 이정화</t>
  </si>
  <si>
    <t>㈜비알팜</t>
  </si>
  <si>
    <t>센터장 방진욱</t>
    <phoneticPr fontId="2" type="noConversion"/>
  </si>
  <si>
    <t>부산동부점</t>
    <phoneticPr fontId="2" type="noConversion"/>
  </si>
  <si>
    <t>지점장 김현정</t>
    <phoneticPr fontId="2" type="noConversion"/>
  </si>
  <si>
    <t>대리 박원경</t>
    <phoneticPr fontId="2" type="noConversion"/>
  </si>
  <si>
    <t>3M 3.96</t>
    <phoneticPr fontId="2" type="noConversion"/>
  </si>
  <si>
    <t>1m 3.80%</t>
    <phoneticPr fontId="2" type="noConversion"/>
  </si>
  <si>
    <t>대리 김효정</t>
    <phoneticPr fontId="2" type="noConversion"/>
  </si>
  <si>
    <t xml:space="preserve">3m 3.95 수준 </t>
    <phoneticPr fontId="2" type="noConversion"/>
  </si>
  <si>
    <t>달성공단영업부</t>
  </si>
  <si>
    <t xml:space="preserve">지점장 이명훈 </t>
    <phoneticPr fontId="2" type="noConversion"/>
  </si>
  <si>
    <t>마곡금융센터</t>
    <phoneticPr fontId="2" type="noConversion"/>
  </si>
  <si>
    <t xml:space="preserve">센터장 이창옥 </t>
    <phoneticPr fontId="2" type="noConversion"/>
  </si>
  <si>
    <t xml:space="preserve">차장 신욱동 </t>
    <phoneticPr fontId="2" type="noConversion"/>
  </si>
  <si>
    <t>엘티메탈</t>
    <phoneticPr fontId="2" type="noConversion"/>
  </si>
  <si>
    <t>mmda 3.64</t>
  </si>
  <si>
    <t xml:space="preserve">센터장 박청동 </t>
  </si>
  <si>
    <t>대리 박유경</t>
  </si>
  <si>
    <t>한국비앤씨㈜</t>
  </si>
  <si>
    <t>1m 3.78%</t>
    <phoneticPr fontId="2" type="noConversion"/>
  </si>
  <si>
    <t>이태희</t>
  </si>
  <si>
    <t>동탄금융센터</t>
    <phoneticPr fontId="2" type="noConversion"/>
  </si>
  <si>
    <t>지점장 김한극</t>
    <phoneticPr fontId="2" type="noConversion"/>
  </si>
  <si>
    <t>과장 조화경</t>
    <phoneticPr fontId="2" type="noConversion"/>
  </si>
  <si>
    <t>예스티</t>
    <phoneticPr fontId="2" type="noConversion"/>
  </si>
  <si>
    <t>삼양연마공업</t>
    <phoneticPr fontId="2" type="noConversion"/>
  </si>
  <si>
    <t>부장 홍종규</t>
    <phoneticPr fontId="2" type="noConversion"/>
  </si>
  <si>
    <t>차장 김경희</t>
    <phoneticPr fontId="2" type="noConversion"/>
  </si>
  <si>
    <t>지점장 차찬호</t>
    <phoneticPr fontId="2" type="noConversion"/>
  </si>
  <si>
    <t>지점장 장수녕</t>
    <phoneticPr fontId="2" type="noConversion"/>
  </si>
  <si>
    <t xml:space="preserve">지점장 김창현 </t>
  </si>
  <si>
    <t xml:space="preserve">대리 손지민 </t>
  </si>
  <si>
    <t xml:space="preserve">대리 손지민 </t>
    <phoneticPr fontId="2" type="noConversion"/>
  </si>
  <si>
    <t xml:space="preserve">지점장 이명훈 </t>
  </si>
  <si>
    <t>계장 이향하</t>
  </si>
  <si>
    <t>와이엠에스에이</t>
  </si>
  <si>
    <t>지점장 김준석</t>
  </si>
  <si>
    <t>이현공단영업부</t>
  </si>
  <si>
    <t>지점장 이병휘</t>
  </si>
  <si>
    <t xml:space="preserve">대리 김지은 </t>
  </si>
  <si>
    <t>㈜지엠메탈</t>
  </si>
  <si>
    <t>한국비철㈜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</si>
</sst>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1" formatCode="_-* #,##0_-;\-* #,##0_-;_-* &quot;-&quot;_-;_-@_-"/>
    <numFmt numFmtId="44" formatCode="_-&quot;₩&quot;* #,##0.00_-;\-&quot;₩&quot;* #,##0.00_-;_-&quot;₩&quot;* &quot;-&quot;??_-;_-@_-"/>
    <numFmt numFmtId="43" formatCode="_-* #,##0.00_-;\-* #,##0.00_-;_-* &quot;-&quot;??_-;_-@_-"/>
    <numFmt numFmtId="176" formatCode="0.0000%"/>
    <numFmt numFmtId="177" formatCode="_-[$$-409]* #,##0.00_ ;_-[$$-409]* \-#,##0.00\ ;_-[$$-409]* &quot;-&quot;??_ ;_-@_ "/>
    <numFmt numFmtId="178" formatCode="0_);[Red]\(0\)"/>
    <numFmt numFmtId="179" formatCode="0.00000%"/>
    <numFmt numFmtId="180" formatCode="00000"/>
    <numFmt numFmtId="181" formatCode="_-* #,##0.00_-;\-* #,##0.00_-;_-* &quot;-&quot;_-;_-@_-"/>
    <numFmt numFmtId="182" formatCode="0.00_ "/>
    <numFmt numFmtId="183" formatCode="0.0_ "/>
    <numFmt numFmtId="184" formatCode="_-* #,##0.0000_-;\-* #,##0.0000_-;_-* &quot;-&quot;_-;_-@_-"/>
    <numFmt numFmtId="185" formatCode="_-* #,##0.0000_-;\-* #,##0.0000_-;_-* &quot;-&quot;??_-;_-@_-"/>
    <numFmt numFmtId="186" formatCode="000"/>
    <numFmt numFmtId="187" formatCode="#,##0.00_);[Red]\(#,##0.00\)"/>
    <numFmt numFmtId="188" formatCode="##&quot;m&quot;"/>
    <numFmt numFmtId="189" formatCode="#,##0_);[Red]\(#,##0\)"/>
    <numFmt numFmtId="190" formatCode="0&quot;일&quot;"/>
    <numFmt numFmtId="191" formatCode="#,##0.00_);\(#,##0.00\)"/>
    <numFmt numFmtId="192" formatCode="#,##0.00000000_);\(#,##0.00000000\)"/>
    <numFmt numFmtId="193" formatCode="#,##0.00000000_ ;[Red]\-#,##0.00000000\ "/>
    <numFmt numFmtId="194" formatCode="#,###.0000\ &quot;bp&quot;"/>
    <numFmt numFmtId="195" formatCode="#,##0.0000_ "/>
    <numFmt numFmtId="196" formatCode="@\ &quot;운용금리&quot;"/>
    <numFmt numFmtId="197" formatCode="@\ &quot;조달금리&quot;"/>
    <numFmt numFmtId="198" formatCode="#####"/>
    <numFmt numFmtId="199" formatCode="0.0000"/>
    <numFmt numFmtId="200" formatCode="0.00000_);[Red]\(0.00000\)"/>
    <numFmt numFmtId="201" formatCode="[$CNY]\ #,##0.00"/>
    <numFmt numFmtId="202" formatCode="_-* #,##0.00000_-;\-* #,##0.00000_-;_-* &quot;-&quot;_-;_-@_-"/>
    <numFmt numFmtId="203" formatCode="_ &quot;₩&quot;* #,##0_ ;_ &quot;₩&quot;* \-#,##0_ ;_ &quot;₩&quot;* &quot;-&quot;_ ;_ @_ "/>
    <numFmt numFmtId="204" formatCode="_ &quot;₩&quot;* #,##0.00_ ;_ &quot;₩&quot;* \-#,##0.00_ ;_ &quot;₩&quot;* &quot;-&quot;??_ ;_ @_ "/>
    <numFmt numFmtId="205" formatCode="_ * #,##0_ ;_ * \-#,##0_ ;_ * &quot;-&quot;_ ;_ @_ "/>
    <numFmt numFmtId="206" formatCode="_ * #,##0.00_ ;_ * \-#,##0.00_ ;_ * &quot;-&quot;??_ ;_ @_ "/>
    <numFmt numFmtId="207" formatCode="mmm\.yy"/>
    <numFmt numFmtId="208" formatCode="&quot;$&quot;#,##0_);[Red]\(&quot;$&quot;#,##0\)"/>
    <numFmt numFmtId="209" formatCode="_ &quot;₩&quot;* #,##0.00_ ;_ &quot;₩&quot;* &quot;₩&quot;\-#,##0.00_ ;_ &quot;₩&quot;* &quot;-&quot;??_ ;_ @_ "/>
    <numFmt numFmtId="210" formatCode="_-&quot;₩&quot;* #,##0_-;&quot;₩&quot;&quot;₩&quot;&quot;₩&quot;&quot;₩&quot;&quot;₩&quot;\-&quot;₩&quot;* #,##0_-;_-&quot;₩&quot;* &quot;-&quot;_-;_-@_-"/>
    <numFmt numFmtId="211" formatCode="_-* #,##0_-;&quot;₩&quot;&quot;₩&quot;&quot;₩&quot;&quot;₩&quot;&quot;₩&quot;\-* #,##0_-;_-* &quot;-&quot;_-;_-@_-"/>
    <numFmt numFmtId="212" formatCode="_(&quot;$&quot;* #,##0_);_(&quot;$&quot;* \(#,##0\);_(&quot;$&quot;* &quot;-&quot;??_);_(@_)"/>
    <numFmt numFmtId="213" formatCode="##.00&quot;m&quot;"/>
    <numFmt numFmtId="214" formatCode="mm&quot;월&quot;\ dd&quot;일&quot;"/>
    <numFmt numFmtId="215" formatCode="0.000000%"/>
    <numFmt numFmtId="216" formatCode="&quot;$&quot;\ 0.00"/>
  </numFmts>
  <fonts count="149">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name val="맑은 고딕"/>
      <family val="2"/>
      <charset val="129"/>
      <scheme val="minor"/>
    </font>
    <font>
      <sz val="11"/>
      <name val="맑은 고딕"/>
      <family val="3"/>
      <charset val="129"/>
      <scheme val="minor"/>
    </font>
    <font>
      <sz val="11"/>
      <color theme="1"/>
      <name val="맑은 고딕"/>
      <family val="3"/>
      <charset val="129"/>
    </font>
    <font>
      <b/>
      <sz val="9"/>
      <color indexed="81"/>
      <name val="돋움"/>
      <family val="3"/>
      <charset val="129"/>
    </font>
    <font>
      <sz val="9"/>
      <color indexed="81"/>
      <name val="Tahoma"/>
      <family val="2"/>
    </font>
    <font>
      <b/>
      <sz val="9"/>
      <color indexed="81"/>
      <name val="Tahoma"/>
      <family val="2"/>
    </font>
    <font>
      <sz val="11"/>
      <color rgb="FFFF0000"/>
      <name val="맑은 고딕"/>
      <family val="2"/>
      <charset val="129"/>
      <scheme val="minor"/>
    </font>
    <font>
      <b/>
      <u/>
      <sz val="11"/>
      <color rgb="FF0070C0"/>
      <name val="돋움"/>
      <family val="3"/>
      <charset val="129"/>
    </font>
    <font>
      <sz val="8"/>
      <name val="돋움"/>
      <family val="3"/>
      <charset val="129"/>
    </font>
    <font>
      <sz val="11"/>
      <name val="돋움"/>
      <family val="3"/>
      <charset val="129"/>
    </font>
    <font>
      <b/>
      <sz val="11"/>
      <name val="돋움"/>
      <family val="3"/>
      <charset val="129"/>
    </font>
    <font>
      <sz val="11"/>
      <color rgb="FF333333"/>
      <name val="돋움"/>
      <family val="3"/>
      <charset val="129"/>
    </font>
    <font>
      <sz val="11"/>
      <color indexed="10"/>
      <name val="돋움"/>
      <family val="3"/>
      <charset val="129"/>
    </font>
    <font>
      <sz val="11"/>
      <color indexed="63"/>
      <name val="돋움"/>
      <family val="3"/>
      <charset val="129"/>
    </font>
    <font>
      <sz val="11"/>
      <name val="맑은 고딕"/>
      <family val="3"/>
      <charset val="129"/>
    </font>
    <font>
      <sz val="11"/>
      <color rgb="FFFF0000"/>
      <name val="돋움"/>
      <family val="3"/>
      <charset val="129"/>
    </font>
    <font>
      <b/>
      <u/>
      <sz val="10"/>
      <color rgb="FF0070C0"/>
      <name val="돋움"/>
      <family val="3"/>
      <charset val="129"/>
    </font>
    <font>
      <sz val="11"/>
      <color rgb="FF0070C0"/>
      <name val="돋움"/>
      <family val="3"/>
      <charset val="129"/>
    </font>
    <font>
      <sz val="11"/>
      <color indexed="8"/>
      <name val="돋움"/>
      <family val="3"/>
      <charset val="129"/>
    </font>
    <font>
      <sz val="11"/>
      <name val="굴림체"/>
      <family val="3"/>
      <charset val="129"/>
    </font>
    <font>
      <sz val="11"/>
      <color indexed="8"/>
      <name val="굴림"/>
      <family val="3"/>
      <charset val="129"/>
    </font>
    <font>
      <b/>
      <sz val="10"/>
      <color indexed="81"/>
      <name val="맑은 고딕"/>
      <family val="3"/>
      <charset val="129"/>
    </font>
    <font>
      <b/>
      <sz val="11"/>
      <color rgb="FFFF0000"/>
      <name val="돋움"/>
      <family val="3"/>
      <charset val="129"/>
    </font>
    <font>
      <b/>
      <u/>
      <sz val="11"/>
      <color rgb="FFFF0000"/>
      <name val="돋움"/>
      <family val="3"/>
      <charset val="129"/>
    </font>
    <font>
      <b/>
      <sz val="12"/>
      <name val="돋움"/>
      <family val="3"/>
      <charset val="129"/>
    </font>
    <font>
      <sz val="12"/>
      <name val="돋움"/>
      <family val="3"/>
      <charset val="129"/>
    </font>
    <font>
      <sz val="11"/>
      <color rgb="FFFF0000"/>
      <name val="맑은 고딕"/>
      <family val="3"/>
      <charset val="129"/>
      <scheme val="minor"/>
    </font>
    <font>
      <sz val="11"/>
      <color theme="1"/>
      <name val="맑은 고딕"/>
      <family val="3"/>
      <charset val="129"/>
      <scheme val="minor"/>
    </font>
    <font>
      <b/>
      <sz val="10"/>
      <color indexed="81"/>
      <name val="Tahoma"/>
      <family val="2"/>
    </font>
    <font>
      <b/>
      <sz val="10"/>
      <color indexed="81"/>
      <name val="돋움"/>
      <family val="3"/>
      <charset val="129"/>
    </font>
    <font>
      <b/>
      <sz val="11"/>
      <color theme="1"/>
      <name val="맑은 고딕"/>
      <family val="3"/>
      <charset val="129"/>
      <scheme val="minor"/>
    </font>
    <font>
      <b/>
      <sz val="11"/>
      <color rgb="FFFF0000"/>
      <name val="맑은 고딕"/>
      <family val="3"/>
      <charset val="129"/>
      <scheme val="minor"/>
    </font>
    <font>
      <b/>
      <sz val="11"/>
      <name val="맑은 고딕"/>
      <family val="3"/>
      <charset val="129"/>
      <scheme val="minor"/>
    </font>
    <font>
      <b/>
      <u/>
      <sz val="11"/>
      <color theme="1"/>
      <name val="맑은 고딕"/>
      <family val="3"/>
      <charset val="129"/>
      <scheme val="minor"/>
    </font>
    <font>
      <b/>
      <sz val="11"/>
      <color theme="0"/>
      <name val="맑은 고딕"/>
      <family val="3"/>
      <charset val="129"/>
      <scheme val="minor"/>
    </font>
    <font>
      <b/>
      <sz val="12"/>
      <color rgb="FFFFFF00"/>
      <name val="맑은 고딕"/>
      <family val="3"/>
      <charset val="129"/>
      <scheme val="minor"/>
    </font>
    <font>
      <sz val="11"/>
      <color rgb="FF0000FF"/>
      <name val="맑은 고딕"/>
      <family val="2"/>
      <charset val="129"/>
      <scheme val="minor"/>
    </font>
    <font>
      <sz val="11"/>
      <color theme="0"/>
      <name val="맑은 고딕"/>
      <family val="3"/>
      <charset val="129"/>
      <scheme val="minor"/>
    </font>
    <font>
      <b/>
      <sz val="11"/>
      <color rgb="FF0000FF"/>
      <name val="맑은 고딕"/>
      <family val="3"/>
      <charset val="129"/>
      <scheme val="minor"/>
    </font>
    <font>
      <b/>
      <sz val="11"/>
      <color rgb="FFFFFF00"/>
      <name val="맑은 고딕"/>
      <family val="3"/>
      <charset val="129"/>
      <scheme val="minor"/>
    </font>
    <font>
      <b/>
      <sz val="12"/>
      <color theme="1"/>
      <name val="맑은 고딕"/>
      <family val="3"/>
      <charset val="129"/>
      <scheme val="minor"/>
    </font>
    <font>
      <b/>
      <sz val="14"/>
      <color theme="1"/>
      <name val="맑은 고딕"/>
      <family val="3"/>
      <charset val="129"/>
      <scheme val="minor"/>
    </font>
    <font>
      <b/>
      <sz val="18"/>
      <color theme="1"/>
      <name val="맑은 고딕"/>
      <family val="3"/>
      <charset val="129"/>
      <scheme val="minor"/>
    </font>
    <font>
      <b/>
      <sz val="10"/>
      <color theme="1"/>
      <name val="맑은 고딕"/>
      <family val="3"/>
      <charset val="129"/>
      <scheme val="minor"/>
    </font>
    <font>
      <sz val="10"/>
      <color rgb="FFFF0000"/>
      <name val="맑은 고딕"/>
      <family val="2"/>
      <charset val="129"/>
      <scheme val="minor"/>
    </font>
    <font>
      <sz val="10"/>
      <color rgb="FF0000FF"/>
      <name val="맑은 고딕"/>
      <family val="3"/>
      <charset val="129"/>
      <scheme val="minor"/>
    </font>
    <font>
      <sz val="10"/>
      <color theme="1"/>
      <name val="맑은 고딕"/>
      <family val="2"/>
      <charset val="129"/>
      <scheme val="minor"/>
    </font>
    <font>
      <sz val="10"/>
      <color rgb="FF00B050"/>
      <name val="맑은 고딕"/>
      <family val="2"/>
      <charset val="129"/>
      <scheme val="minor"/>
    </font>
    <font>
      <b/>
      <sz val="10"/>
      <color rgb="FFFF0000"/>
      <name val="맑은 고딕"/>
      <family val="3"/>
      <charset val="129"/>
      <scheme val="minor"/>
    </font>
    <font>
      <b/>
      <sz val="10"/>
      <color rgb="FF0000FF"/>
      <name val="맑은 고딕"/>
      <family val="3"/>
      <charset val="129"/>
      <scheme val="minor"/>
    </font>
    <font>
      <b/>
      <sz val="10"/>
      <color theme="0"/>
      <name val="맑은 고딕"/>
      <family val="3"/>
      <charset val="129"/>
      <scheme val="minor"/>
    </font>
    <font>
      <b/>
      <sz val="10"/>
      <color theme="1"/>
      <name val="맑은 고딕"/>
      <family val="3"/>
      <charset val="129"/>
    </font>
    <font>
      <b/>
      <u/>
      <sz val="11"/>
      <color theme="1"/>
      <name val="맑은 고딕"/>
      <family val="3"/>
      <charset val="129"/>
    </font>
    <font>
      <b/>
      <u/>
      <sz val="9.35"/>
      <color theme="1"/>
      <name val="맑은 고딕"/>
      <family val="3"/>
      <charset val="129"/>
    </font>
    <font>
      <b/>
      <sz val="10"/>
      <name val="맑은 고딕"/>
      <family val="3"/>
      <charset val="129"/>
      <scheme val="minor"/>
    </font>
    <font>
      <sz val="10"/>
      <name val="맑은 고딕"/>
      <family val="3"/>
      <charset val="129"/>
      <scheme val="minor"/>
    </font>
    <font>
      <b/>
      <sz val="12"/>
      <color indexed="81"/>
      <name val="Tahoma"/>
      <family val="2"/>
    </font>
    <font>
      <b/>
      <sz val="12"/>
      <color indexed="12"/>
      <name val="맑은 고딕"/>
      <family val="3"/>
      <charset val="129"/>
    </font>
    <font>
      <b/>
      <sz val="12"/>
      <color indexed="81"/>
      <name val="맑은 고딕"/>
      <family val="3"/>
      <charset val="129"/>
    </font>
    <font>
      <b/>
      <sz val="12"/>
      <color indexed="10"/>
      <name val="맑은 고딕"/>
      <family val="3"/>
      <charset val="129"/>
    </font>
    <font>
      <sz val="11"/>
      <color theme="9" tint="-0.499984740745262"/>
      <name val="맑은 고딕"/>
      <family val="2"/>
      <charset val="129"/>
      <scheme val="minor"/>
    </font>
    <font>
      <b/>
      <sz val="11"/>
      <color theme="9" tint="-0.499984740745262"/>
      <name val="맑은 고딕"/>
      <family val="2"/>
      <charset val="129"/>
      <scheme val="minor"/>
    </font>
    <font>
      <sz val="11"/>
      <color theme="9" tint="-0.499984740745262"/>
      <name val="맑은 고딕"/>
      <family val="3"/>
      <charset val="129"/>
      <scheme val="minor"/>
    </font>
    <font>
      <b/>
      <u/>
      <sz val="14"/>
      <name val="돋움"/>
      <family val="3"/>
      <charset val="129"/>
    </font>
    <font>
      <b/>
      <u/>
      <sz val="14"/>
      <color rgb="FFFF0000"/>
      <name val="돋움"/>
      <family val="3"/>
      <charset val="129"/>
    </font>
    <font>
      <b/>
      <sz val="11"/>
      <color rgb="FFFF0000"/>
      <name val="맑은 고딕"/>
      <family val="2"/>
      <charset val="129"/>
      <scheme val="minor"/>
    </font>
    <font>
      <b/>
      <sz val="11"/>
      <name val="맑은 고딕"/>
      <family val="2"/>
      <charset val="129"/>
      <scheme val="minor"/>
    </font>
    <font>
      <sz val="11"/>
      <name val="굴림"/>
      <family val="3"/>
      <charset val="129"/>
    </font>
    <font>
      <b/>
      <sz val="10"/>
      <name val="MS Sans Serif"/>
      <family val="2"/>
    </font>
    <font>
      <sz val="12"/>
      <name val="바탕체"/>
      <family val="1"/>
      <charset val="129"/>
    </font>
    <font>
      <sz val="20"/>
      <name val="돋움체"/>
      <family val="3"/>
      <charset val="129"/>
    </font>
    <font>
      <sz val="11"/>
      <color indexed="8"/>
      <name val="맑은 고딕"/>
      <family val="3"/>
    </font>
    <font>
      <sz val="11"/>
      <color indexed="8"/>
      <name val="맑은 고딕"/>
      <family val="3"/>
      <charset val="129"/>
    </font>
    <font>
      <sz val="11"/>
      <color indexed="9"/>
      <name val="맑은 고딕"/>
      <family val="3"/>
    </font>
    <font>
      <sz val="11"/>
      <color indexed="9"/>
      <name val="맑은 고딕"/>
      <family val="3"/>
      <charset val="129"/>
    </font>
    <font>
      <sz val="12"/>
      <name val="¹UAAA¼"/>
      <family val="1"/>
      <charset val="129"/>
    </font>
    <font>
      <sz val="11"/>
      <color indexed="20"/>
      <name val="맑은 고딕"/>
      <family val="3"/>
    </font>
    <font>
      <sz val="12"/>
      <name val="±¼¸²A¼"/>
      <family val="3"/>
    </font>
    <font>
      <b/>
      <sz val="11"/>
      <color indexed="52"/>
      <name val="맑은 고딕"/>
      <family val="3"/>
    </font>
    <font>
      <b/>
      <sz val="10"/>
      <name val="Helv"/>
      <family val="2"/>
    </font>
    <font>
      <b/>
      <sz val="14"/>
      <name val="돋움"/>
      <family val="3"/>
      <charset val="129"/>
    </font>
    <font>
      <b/>
      <sz val="11"/>
      <color indexed="9"/>
      <name val="맑은 고딕"/>
      <family val="3"/>
    </font>
    <font>
      <sz val="10"/>
      <name val="Arial"/>
      <family val="2"/>
    </font>
    <font>
      <i/>
      <sz val="11"/>
      <color indexed="23"/>
      <name val="맑은 고딕"/>
      <family val="3"/>
    </font>
    <font>
      <sz val="11"/>
      <color indexed="17"/>
      <name val="맑은 고딕"/>
      <family val="3"/>
    </font>
    <font>
      <sz val="8"/>
      <name val="Arial"/>
      <family val="2"/>
    </font>
    <font>
      <b/>
      <sz val="16"/>
      <name val="돋움"/>
      <family val="3"/>
      <charset val="129"/>
    </font>
    <font>
      <b/>
      <sz val="12"/>
      <name val="Helv"/>
      <family val="2"/>
    </font>
    <font>
      <sz val="11"/>
      <name val="궁서체"/>
      <family val="1"/>
      <charset val="129"/>
    </font>
    <font>
      <b/>
      <sz val="12"/>
      <name val="Arial"/>
      <family val="2"/>
    </font>
    <font>
      <sz val="11"/>
      <name val="바탕"/>
      <family val="1"/>
      <charset val="129"/>
    </font>
    <font>
      <b/>
      <sz val="15"/>
      <color indexed="56"/>
      <name val="맑은 고딕"/>
      <family val="3"/>
    </font>
    <font>
      <b/>
      <sz val="13"/>
      <color indexed="56"/>
      <name val="맑은 고딕"/>
      <family val="3"/>
    </font>
    <font>
      <b/>
      <sz val="11"/>
      <color indexed="56"/>
      <name val="맑은 고딕"/>
      <family val="3"/>
    </font>
    <font>
      <b/>
      <sz val="10"/>
      <name val="Arial"/>
      <family val="2"/>
    </font>
    <font>
      <sz val="11"/>
      <color indexed="62"/>
      <name val="맑은 고딕"/>
      <family val="3"/>
    </font>
    <font>
      <sz val="11"/>
      <color indexed="52"/>
      <name val="맑은 고딕"/>
      <family val="3"/>
    </font>
    <font>
      <b/>
      <sz val="11"/>
      <name val="Helv"/>
      <family val="2"/>
    </font>
    <font>
      <sz val="10"/>
      <name val="바탕체"/>
      <family val="1"/>
      <charset val="129"/>
    </font>
    <font>
      <sz val="11"/>
      <color indexed="60"/>
      <name val="맑은 고딕"/>
      <family val="3"/>
    </font>
    <font>
      <sz val="11"/>
      <name val="새굴림"/>
      <family val="1"/>
      <charset val="129"/>
    </font>
    <font>
      <b/>
      <sz val="11"/>
      <color indexed="63"/>
      <name val="맑은 고딕"/>
      <family val="3"/>
    </font>
    <font>
      <sz val="11"/>
      <name val="한컴돋움"/>
      <family val="1"/>
      <charset val="129"/>
    </font>
    <font>
      <b/>
      <sz val="18"/>
      <color indexed="56"/>
      <name val="맑은 고딕"/>
      <family val="3"/>
    </font>
    <font>
      <b/>
      <sz val="11"/>
      <color indexed="8"/>
      <name val="맑은 고딕"/>
      <family val="3"/>
    </font>
    <font>
      <sz val="11"/>
      <color indexed="10"/>
      <name val="맑은 고딕"/>
      <family val="3"/>
    </font>
    <font>
      <sz val="11"/>
      <color indexed="10"/>
      <name val="맑은 고딕"/>
      <family val="3"/>
      <charset val="129"/>
    </font>
    <font>
      <b/>
      <sz val="11"/>
      <color indexed="52"/>
      <name val="맑은 고딕"/>
      <family val="3"/>
      <charset val="129"/>
    </font>
    <font>
      <sz val="11"/>
      <color indexed="20"/>
      <name val="맑은 고딕"/>
      <family val="3"/>
      <charset val="129"/>
    </font>
    <font>
      <u/>
      <sz val="10"/>
      <color indexed="36"/>
      <name val="바탕체"/>
      <family val="1"/>
      <charset val="129"/>
    </font>
    <font>
      <sz val="11"/>
      <color indexed="60"/>
      <name val="맑은 고딕"/>
      <family val="3"/>
      <charset val="129"/>
    </font>
    <font>
      <sz val="12"/>
      <name val="뼻뮝"/>
      <family val="3"/>
      <charset val="129"/>
    </font>
    <font>
      <i/>
      <sz val="11"/>
      <color indexed="23"/>
      <name val="맑은 고딕"/>
      <family val="3"/>
      <charset val="129"/>
    </font>
    <font>
      <b/>
      <sz val="11"/>
      <color indexed="9"/>
      <name val="맑은 고딕"/>
      <family val="3"/>
      <charset val="129"/>
    </font>
    <font>
      <sz val="1"/>
      <name val="돋움"/>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0"/>
      <color indexed="8"/>
      <name val="Arial"/>
      <family val="2"/>
    </font>
    <font>
      <sz val="9"/>
      <color theme="1"/>
      <name val="맑은 고딕"/>
      <family val="3"/>
      <charset val="129"/>
    </font>
    <font>
      <u/>
      <sz val="11"/>
      <color theme="10"/>
      <name val="맑은 고딕"/>
      <family val="3"/>
      <charset val="129"/>
    </font>
    <font>
      <u/>
      <sz val="9.35"/>
      <color indexed="12"/>
      <name val="돋움"/>
      <family val="3"/>
      <charset val="129"/>
    </font>
    <font>
      <b/>
      <sz val="20"/>
      <name val="맑은 고딕"/>
      <family val="3"/>
      <charset val="129"/>
      <scheme val="minor"/>
    </font>
    <font>
      <sz val="12"/>
      <name val="맑은 고딕"/>
      <family val="3"/>
      <charset val="129"/>
      <scheme val="minor"/>
    </font>
    <font>
      <sz val="12"/>
      <color theme="1"/>
      <name val="맑은 고딕"/>
      <family val="3"/>
      <charset val="129"/>
      <scheme val="minor"/>
    </font>
    <font>
      <b/>
      <sz val="12"/>
      <color rgb="FFFF0000"/>
      <name val="맑은 고딕"/>
      <family val="3"/>
      <charset val="129"/>
      <scheme val="minor"/>
    </font>
    <font>
      <sz val="10"/>
      <color theme="1"/>
      <name val="맑은 고딕"/>
      <family val="3"/>
      <charset val="129"/>
      <scheme val="minor"/>
    </font>
    <font>
      <sz val="10"/>
      <color theme="1"/>
      <name val="맑은 고딕"/>
      <family val="3"/>
      <charset val="129"/>
    </font>
    <font>
      <sz val="9"/>
      <color indexed="81"/>
      <name val="돋움"/>
      <family val="3"/>
      <charset val="129"/>
    </font>
    <font>
      <sz val="11"/>
      <color indexed="81"/>
      <name val="Tahoma"/>
      <family val="2"/>
    </font>
    <font>
      <sz val="11"/>
      <color indexed="81"/>
      <name val="돋움"/>
      <family val="3"/>
      <charset val="129"/>
    </font>
    <font>
      <sz val="11"/>
      <color theme="0"/>
      <name val="맑은 고딕"/>
      <family val="2"/>
      <charset val="129"/>
      <scheme val="minor"/>
    </font>
    <font>
      <i/>
      <sz val="11"/>
      <color theme="1"/>
      <name val="맑은 고딕"/>
      <family val="3"/>
      <charset val="129"/>
      <scheme val="minor"/>
    </font>
    <font>
      <b/>
      <i/>
      <sz val="11"/>
      <color theme="1"/>
      <name val="맑은 고딕"/>
      <family val="3"/>
      <charset val="129"/>
      <scheme val="minor"/>
    </font>
    <font>
      <b/>
      <i/>
      <sz val="12"/>
      <color theme="1"/>
      <name val="맑은 고딕"/>
      <family val="3"/>
      <charset val="129"/>
      <scheme val="minor"/>
    </font>
    <font>
      <sz val="12"/>
      <color theme="1"/>
      <name val="맑은 고딕"/>
      <family val="2"/>
      <charset val="129"/>
      <scheme val="minor"/>
    </font>
    <font>
      <b/>
      <sz val="12"/>
      <name val="맑은 고딕"/>
      <family val="3"/>
      <charset val="129"/>
      <scheme val="minor"/>
    </font>
    <font>
      <sz val="14"/>
      <name val="맑은 고딕"/>
      <family val="3"/>
      <charset val="129"/>
      <scheme val="minor"/>
    </font>
    <font>
      <sz val="14"/>
      <color theme="1"/>
      <name val="맑은 고딕"/>
      <family val="3"/>
      <charset val="129"/>
      <scheme val="minor"/>
    </font>
    <font>
      <b/>
      <sz val="12"/>
      <color indexed="81"/>
      <name val="돋움"/>
      <family val="3"/>
      <charset val="129"/>
    </font>
  </fonts>
  <fills count="6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rgb="FFFFC000"/>
        <bgColor indexed="64"/>
      </patternFill>
    </fill>
    <fill>
      <patternFill patternType="solid">
        <fgColor indexed="13"/>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rgb="FFFFFF99"/>
        <bgColor indexed="64"/>
      </patternFill>
    </fill>
    <fill>
      <patternFill patternType="solid">
        <fgColor rgb="FF002060"/>
        <bgColor indexed="64"/>
      </patternFill>
    </fill>
    <fill>
      <patternFill patternType="solid">
        <fgColor rgb="FFFFFFCC"/>
        <bgColor indexed="64"/>
      </patternFill>
    </fill>
    <fill>
      <patternFill patternType="solid">
        <fgColor theme="9" tint="0.39997558519241921"/>
        <bgColor indexed="64"/>
      </patternFill>
    </fill>
    <fill>
      <patternFill patternType="solid">
        <fgColor theme="9" tint="-0.499984740745262"/>
        <bgColor indexed="64"/>
      </patternFill>
    </fill>
    <fill>
      <patternFill patternType="solid">
        <fgColor theme="8" tint="0.39997558519241921"/>
        <bgColor indexed="64"/>
      </patternFill>
    </fill>
    <fill>
      <patternFill patternType="solid">
        <fgColor theme="8" tint="-0.499984740745262"/>
        <bgColor indexed="64"/>
      </patternFill>
    </fill>
    <fill>
      <patternFill patternType="solid">
        <fgColor rgb="FFFFFF4B"/>
        <bgColor indexed="64"/>
      </patternFill>
    </fill>
    <fill>
      <patternFill patternType="solid">
        <fgColor indexed="51"/>
        <bgColor indexed="64"/>
      </patternFill>
    </fill>
    <fill>
      <patternFill patternType="solid">
        <fgColor rgb="FF92D050"/>
        <bgColor indexed="64"/>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rgb="FF00B0F0"/>
        <bgColor indexed="64"/>
      </patternFill>
    </fill>
    <fill>
      <patternFill patternType="solid">
        <fgColor theme="0"/>
        <bgColor indexed="64"/>
      </patternFill>
    </fill>
    <fill>
      <patternFill patternType="solid">
        <fgColor theme="3" tint="0.59999389629810485"/>
        <bgColor indexed="64"/>
      </patternFill>
    </fill>
    <fill>
      <patternFill patternType="solid">
        <fgColor theme="2"/>
        <bgColor indexed="64"/>
      </patternFill>
    </fill>
  </fills>
  <borders count="10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auto="1"/>
      </left>
      <right/>
      <top/>
      <bottom/>
      <diagonal/>
    </border>
    <border>
      <left/>
      <right style="medium">
        <color indexed="64"/>
      </right>
      <top/>
      <bottom/>
      <diagonal/>
    </border>
    <border>
      <left style="hair">
        <color indexed="64"/>
      </left>
      <right style="medium">
        <color indexed="64"/>
      </right>
      <top style="medium">
        <color indexed="64"/>
      </top>
      <bottom style="hair">
        <color indexed="64"/>
      </bottom>
      <diagonal/>
    </border>
    <border>
      <left/>
      <right/>
      <top/>
      <bottom style="medium">
        <color indexed="64"/>
      </bottom>
      <diagonal/>
    </border>
    <border>
      <left/>
      <right style="medium">
        <color auto="1"/>
      </right>
      <top/>
      <bottom style="medium">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medium">
        <color indexed="64"/>
      </left>
      <right style="hair">
        <color indexed="64"/>
      </right>
      <top style="medium">
        <color indexed="64"/>
      </top>
      <bottom/>
      <diagonal/>
    </border>
    <border>
      <left style="medium">
        <color indexed="64"/>
      </left>
      <right style="medium">
        <color indexed="64"/>
      </right>
      <top/>
      <bottom/>
      <diagonal/>
    </border>
    <border>
      <left style="medium">
        <color indexed="64"/>
      </left>
      <right style="hair">
        <color indexed="64"/>
      </right>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hair">
        <color indexed="64"/>
      </right>
      <top/>
      <bottom style="hair">
        <color indexed="64"/>
      </bottom>
      <diagonal/>
    </border>
    <border>
      <left/>
      <right style="medium">
        <color indexed="64"/>
      </right>
      <top/>
      <bottom style="hair">
        <color indexed="64"/>
      </bottom>
      <diagonal/>
    </border>
    <border>
      <left style="medium">
        <color indexed="64"/>
      </left>
      <right style="medium">
        <color indexed="64"/>
      </right>
      <top/>
      <bottom style="medium">
        <color indexed="64"/>
      </bottom>
      <diagonal/>
    </border>
    <border>
      <left/>
      <right/>
      <top style="medium">
        <color indexed="64"/>
      </top>
      <bottom style="hair">
        <color indexed="64"/>
      </bottom>
      <diagonal/>
    </border>
    <border>
      <left style="medium">
        <color indexed="64"/>
      </left>
      <right/>
      <top style="medium">
        <color indexed="64"/>
      </top>
      <bottom style="hair">
        <color indexed="64"/>
      </bottom>
      <diagonal/>
    </border>
    <border>
      <left/>
      <right style="hair">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hair">
        <color indexed="64"/>
      </left>
      <right/>
      <top/>
      <bottom style="hair">
        <color indexed="64"/>
      </bottom>
      <diagonal/>
    </border>
    <border>
      <left style="medium">
        <color auto="1"/>
      </left>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style="medium">
        <color indexed="64"/>
      </left>
      <right/>
      <top style="hair">
        <color indexed="64"/>
      </top>
      <bottom style="medium">
        <color indexed="64"/>
      </bottom>
      <diagonal/>
    </border>
    <border>
      <left/>
      <right style="hair">
        <color indexed="64"/>
      </right>
      <top style="medium">
        <color indexed="64"/>
      </top>
      <bottom/>
      <diagonal/>
    </border>
    <border>
      <left style="hair">
        <color indexed="64"/>
      </left>
      <right/>
      <top style="medium">
        <color indexed="64"/>
      </top>
      <bottom style="hair">
        <color indexed="64"/>
      </bottom>
      <diagonal/>
    </border>
    <border>
      <left/>
      <right style="hair">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double">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double">
        <color indexed="64"/>
      </bottom>
      <diagonal/>
    </border>
    <border>
      <left style="medium">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right/>
      <top style="dotted">
        <color indexed="64"/>
      </top>
      <bottom style="medium">
        <color indexed="64"/>
      </bottom>
      <diagonal/>
    </border>
    <border>
      <left/>
      <right/>
      <top/>
      <bottom style="dotted">
        <color indexed="64"/>
      </bottom>
      <diagonal/>
    </border>
    <border>
      <left/>
      <right style="dotted">
        <color indexed="64"/>
      </right>
      <top/>
      <bottom style="dotted">
        <color indexed="64"/>
      </bottom>
      <diagonal/>
    </border>
    <border>
      <left style="medium">
        <color indexed="64"/>
      </left>
      <right style="hair">
        <color indexed="64"/>
      </right>
      <top style="medium">
        <color indexed="64"/>
      </top>
      <bottom style="dotted">
        <color indexed="64"/>
      </bottom>
      <diagonal/>
    </border>
    <border>
      <left style="medium">
        <color indexed="64"/>
      </left>
      <right style="hair">
        <color indexed="64"/>
      </right>
      <top/>
      <bottom style="dotted">
        <color indexed="64"/>
      </bottom>
      <diagonal/>
    </border>
    <border>
      <left style="dotted">
        <color indexed="64"/>
      </left>
      <right style="medium">
        <color indexed="64"/>
      </right>
      <top/>
      <bottom/>
      <diagonal/>
    </border>
    <border>
      <left/>
      <right/>
      <top/>
      <bottom style="dashed">
        <color indexed="64"/>
      </bottom>
      <diagonal/>
    </border>
  </borders>
  <cellStyleXfs count="1330">
    <xf numFmtId="0" fontId="0"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9" fontId="12" fillId="0" borderId="0" applyFont="0" applyFill="0" applyBorder="0" applyAlignment="0" applyProtection="0">
      <alignment vertical="center"/>
    </xf>
    <xf numFmtId="0" fontId="71" fillId="0" borderId="0" applyNumberFormat="0" applyFill="0" applyBorder="0" applyAlignment="0" applyProtection="0"/>
    <xf numFmtId="0" fontId="72" fillId="0" borderId="0"/>
    <xf numFmtId="0" fontId="73" fillId="0" borderId="0">
      <alignment horizontal="centerContinuous"/>
    </xf>
    <xf numFmtId="0" fontId="74" fillId="36" borderId="0" applyNumberFormat="0" applyBorder="0" applyAlignment="0" applyProtection="0">
      <alignment vertical="center"/>
    </xf>
    <xf numFmtId="0" fontId="74" fillId="37" borderId="0" applyNumberFormat="0" applyBorder="0" applyAlignment="0" applyProtection="0">
      <alignment vertical="center"/>
    </xf>
    <xf numFmtId="0" fontId="74" fillId="38" borderId="0" applyNumberFormat="0" applyBorder="0" applyAlignment="0" applyProtection="0">
      <alignment vertical="center"/>
    </xf>
    <xf numFmtId="0" fontId="74" fillId="39" borderId="0" applyNumberFormat="0" applyBorder="0" applyAlignment="0" applyProtection="0">
      <alignment vertical="center"/>
    </xf>
    <xf numFmtId="0" fontId="74" fillId="40" borderId="0" applyNumberFormat="0" applyBorder="0" applyAlignment="0" applyProtection="0">
      <alignment vertical="center"/>
    </xf>
    <xf numFmtId="0" fontId="74" fillId="41" borderId="0" applyNumberFormat="0" applyBorder="0" applyAlignment="0" applyProtection="0">
      <alignment vertical="center"/>
    </xf>
    <xf numFmtId="0" fontId="75" fillId="36" borderId="0" applyNumberFormat="0" applyBorder="0" applyAlignment="0" applyProtection="0">
      <alignment vertical="center"/>
    </xf>
    <xf numFmtId="0" fontId="75" fillId="36" borderId="0" applyNumberFormat="0" applyBorder="0" applyAlignment="0" applyProtection="0">
      <alignment vertical="center"/>
    </xf>
    <xf numFmtId="0" fontId="75" fillId="36" borderId="0" applyNumberFormat="0" applyBorder="0" applyAlignment="0" applyProtection="0">
      <alignment vertical="center"/>
    </xf>
    <xf numFmtId="0" fontId="75" fillId="36" borderId="0" applyNumberFormat="0" applyBorder="0" applyAlignment="0" applyProtection="0">
      <alignment vertical="center"/>
    </xf>
    <xf numFmtId="0" fontId="75" fillId="36" borderId="0" applyNumberFormat="0" applyBorder="0" applyAlignment="0" applyProtection="0">
      <alignment vertical="center"/>
    </xf>
    <xf numFmtId="0" fontId="75" fillId="36" borderId="0" applyNumberFormat="0" applyBorder="0" applyAlignment="0" applyProtection="0">
      <alignment vertical="center"/>
    </xf>
    <xf numFmtId="0" fontId="1" fillId="24" borderId="0" applyNumberFormat="0" applyBorder="0" applyAlignment="0" applyProtection="0">
      <alignment vertical="center"/>
    </xf>
    <xf numFmtId="0" fontId="75" fillId="37" borderId="0" applyNumberFormat="0" applyBorder="0" applyAlignment="0" applyProtection="0">
      <alignment vertical="center"/>
    </xf>
    <xf numFmtId="0" fontId="75" fillId="37" borderId="0" applyNumberFormat="0" applyBorder="0" applyAlignment="0" applyProtection="0">
      <alignment vertical="center"/>
    </xf>
    <xf numFmtId="0" fontId="75" fillId="37" borderId="0" applyNumberFormat="0" applyBorder="0" applyAlignment="0" applyProtection="0">
      <alignment vertical="center"/>
    </xf>
    <xf numFmtId="0" fontId="75" fillId="37" borderId="0" applyNumberFormat="0" applyBorder="0" applyAlignment="0" applyProtection="0">
      <alignment vertical="center"/>
    </xf>
    <xf numFmtId="0" fontId="75" fillId="37" borderId="0" applyNumberFormat="0" applyBorder="0" applyAlignment="0" applyProtection="0">
      <alignment vertical="center"/>
    </xf>
    <xf numFmtId="0" fontId="75" fillId="37" borderId="0" applyNumberFormat="0" applyBorder="0" applyAlignment="0" applyProtection="0">
      <alignment vertical="center"/>
    </xf>
    <xf numFmtId="0" fontId="1" fillId="26" borderId="0" applyNumberFormat="0" applyBorder="0" applyAlignment="0" applyProtection="0">
      <alignment vertical="center"/>
    </xf>
    <xf numFmtId="0" fontId="75" fillId="38" borderId="0" applyNumberFormat="0" applyBorder="0" applyAlignment="0" applyProtection="0">
      <alignment vertical="center"/>
    </xf>
    <xf numFmtId="0" fontId="75" fillId="38" borderId="0" applyNumberFormat="0" applyBorder="0" applyAlignment="0" applyProtection="0">
      <alignment vertical="center"/>
    </xf>
    <xf numFmtId="0" fontId="75" fillId="38" borderId="0" applyNumberFormat="0" applyBorder="0" applyAlignment="0" applyProtection="0">
      <alignment vertical="center"/>
    </xf>
    <xf numFmtId="0" fontId="75" fillId="38" borderId="0" applyNumberFormat="0" applyBorder="0" applyAlignment="0" applyProtection="0">
      <alignment vertical="center"/>
    </xf>
    <xf numFmtId="0" fontId="75" fillId="38" borderId="0" applyNumberFormat="0" applyBorder="0" applyAlignment="0" applyProtection="0">
      <alignment vertical="center"/>
    </xf>
    <xf numFmtId="0" fontId="75" fillId="38" borderId="0" applyNumberFormat="0" applyBorder="0" applyAlignment="0" applyProtection="0">
      <alignment vertical="center"/>
    </xf>
    <xf numFmtId="0" fontId="1" fillId="28" borderId="0" applyNumberFormat="0" applyBorder="0" applyAlignment="0" applyProtection="0">
      <alignment vertical="center"/>
    </xf>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1" fillId="30" borderId="0" applyNumberFormat="0" applyBorder="0" applyAlignment="0" applyProtection="0">
      <alignment vertical="center"/>
    </xf>
    <xf numFmtId="0" fontId="75" fillId="40" borderId="0" applyNumberFormat="0" applyBorder="0" applyAlignment="0" applyProtection="0">
      <alignment vertical="center"/>
    </xf>
    <xf numFmtId="0" fontId="75" fillId="40" borderId="0" applyNumberFormat="0" applyBorder="0" applyAlignment="0" applyProtection="0">
      <alignment vertical="center"/>
    </xf>
    <xf numFmtId="0" fontId="75" fillId="40" borderId="0" applyNumberFormat="0" applyBorder="0" applyAlignment="0" applyProtection="0">
      <alignment vertical="center"/>
    </xf>
    <xf numFmtId="0" fontId="75" fillId="40" borderId="0" applyNumberFormat="0" applyBorder="0" applyAlignment="0" applyProtection="0">
      <alignment vertical="center"/>
    </xf>
    <xf numFmtId="0" fontId="75" fillId="40" borderId="0" applyNumberFormat="0" applyBorder="0" applyAlignment="0" applyProtection="0">
      <alignment vertical="center"/>
    </xf>
    <xf numFmtId="0" fontId="75" fillId="40" borderId="0" applyNumberFormat="0" applyBorder="0" applyAlignment="0" applyProtection="0">
      <alignment vertical="center"/>
    </xf>
    <xf numFmtId="0" fontId="1" fillId="32" borderId="0" applyNumberFormat="0" applyBorder="0" applyAlignment="0" applyProtection="0">
      <alignment vertical="center"/>
    </xf>
    <xf numFmtId="0" fontId="75" fillId="41" borderId="0" applyNumberFormat="0" applyBorder="0" applyAlignment="0" applyProtection="0">
      <alignment vertical="center"/>
    </xf>
    <xf numFmtId="0" fontId="75" fillId="41" borderId="0" applyNumberFormat="0" applyBorder="0" applyAlignment="0" applyProtection="0">
      <alignment vertical="center"/>
    </xf>
    <xf numFmtId="0" fontId="75" fillId="41" borderId="0" applyNumberFormat="0" applyBorder="0" applyAlignment="0" applyProtection="0">
      <alignment vertical="center"/>
    </xf>
    <xf numFmtId="0" fontId="75" fillId="41" borderId="0" applyNumberFormat="0" applyBorder="0" applyAlignment="0" applyProtection="0">
      <alignment vertical="center"/>
    </xf>
    <xf numFmtId="0" fontId="75" fillId="41" borderId="0" applyNumberFormat="0" applyBorder="0" applyAlignment="0" applyProtection="0">
      <alignment vertical="center"/>
    </xf>
    <xf numFmtId="0" fontId="75" fillId="41" borderId="0" applyNumberFormat="0" applyBorder="0" applyAlignment="0" applyProtection="0">
      <alignment vertical="center"/>
    </xf>
    <xf numFmtId="0" fontId="1" fillId="34" borderId="0" applyNumberFormat="0" applyBorder="0" applyAlignment="0" applyProtection="0">
      <alignment vertical="center"/>
    </xf>
    <xf numFmtId="0" fontId="74" fillId="42" borderId="0" applyNumberFormat="0" applyBorder="0" applyAlignment="0" applyProtection="0">
      <alignment vertical="center"/>
    </xf>
    <xf numFmtId="0" fontId="74" fillId="43" borderId="0" applyNumberFormat="0" applyBorder="0" applyAlignment="0" applyProtection="0">
      <alignment vertical="center"/>
    </xf>
    <xf numFmtId="0" fontId="74" fillId="44" borderId="0" applyNumberFormat="0" applyBorder="0" applyAlignment="0" applyProtection="0">
      <alignment vertical="center"/>
    </xf>
    <xf numFmtId="0" fontId="74" fillId="39" borderId="0" applyNumberFormat="0" applyBorder="0" applyAlignment="0" applyProtection="0">
      <alignment vertical="center"/>
    </xf>
    <xf numFmtId="0" fontId="74" fillId="42" borderId="0" applyNumberFormat="0" applyBorder="0" applyAlignment="0" applyProtection="0">
      <alignment vertical="center"/>
    </xf>
    <xf numFmtId="0" fontId="74" fillId="45" borderId="0" applyNumberFormat="0" applyBorder="0" applyAlignment="0" applyProtection="0">
      <alignment vertical="center"/>
    </xf>
    <xf numFmtId="0" fontId="75" fillId="42" borderId="0" applyNumberFormat="0" applyBorder="0" applyAlignment="0" applyProtection="0">
      <alignment vertical="center"/>
    </xf>
    <xf numFmtId="0" fontId="75" fillId="42" borderId="0" applyNumberFormat="0" applyBorder="0" applyAlignment="0" applyProtection="0">
      <alignment vertical="center"/>
    </xf>
    <xf numFmtId="0" fontId="75" fillId="42" borderId="0" applyNumberFormat="0" applyBorder="0" applyAlignment="0" applyProtection="0">
      <alignment vertical="center"/>
    </xf>
    <xf numFmtId="0" fontId="75" fillId="42" borderId="0" applyNumberFormat="0" applyBorder="0" applyAlignment="0" applyProtection="0">
      <alignment vertical="center"/>
    </xf>
    <xf numFmtId="0" fontId="75" fillId="42" borderId="0" applyNumberFormat="0" applyBorder="0" applyAlignment="0" applyProtection="0">
      <alignment vertical="center"/>
    </xf>
    <xf numFmtId="0" fontId="75" fillId="42" borderId="0" applyNumberFormat="0" applyBorder="0" applyAlignment="0" applyProtection="0">
      <alignment vertical="center"/>
    </xf>
    <xf numFmtId="0" fontId="1" fillId="25" borderId="0" applyNumberFormat="0" applyBorder="0" applyAlignment="0" applyProtection="0">
      <alignment vertical="center"/>
    </xf>
    <xf numFmtId="0" fontId="75" fillId="43" borderId="0" applyNumberFormat="0" applyBorder="0" applyAlignment="0" applyProtection="0">
      <alignment vertical="center"/>
    </xf>
    <xf numFmtId="0" fontId="75" fillId="43" borderId="0" applyNumberFormat="0" applyBorder="0" applyAlignment="0" applyProtection="0">
      <alignment vertical="center"/>
    </xf>
    <xf numFmtId="0" fontId="75" fillId="43" borderId="0" applyNumberFormat="0" applyBorder="0" applyAlignment="0" applyProtection="0">
      <alignment vertical="center"/>
    </xf>
    <xf numFmtId="0" fontId="75" fillId="43" borderId="0" applyNumberFormat="0" applyBorder="0" applyAlignment="0" applyProtection="0">
      <alignment vertical="center"/>
    </xf>
    <xf numFmtId="0" fontId="75" fillId="43" borderId="0" applyNumberFormat="0" applyBorder="0" applyAlignment="0" applyProtection="0">
      <alignment vertical="center"/>
    </xf>
    <xf numFmtId="0" fontId="75" fillId="43" borderId="0" applyNumberFormat="0" applyBorder="0" applyAlignment="0" applyProtection="0">
      <alignment vertical="center"/>
    </xf>
    <xf numFmtId="0" fontId="1" fillId="27" borderId="0" applyNumberFormat="0" applyBorder="0" applyAlignment="0" applyProtection="0">
      <alignment vertical="center"/>
    </xf>
    <xf numFmtId="0" fontId="75" fillId="44" borderId="0" applyNumberFormat="0" applyBorder="0" applyAlignment="0" applyProtection="0">
      <alignment vertical="center"/>
    </xf>
    <xf numFmtId="0" fontId="75" fillId="44" borderId="0" applyNumberFormat="0" applyBorder="0" applyAlignment="0" applyProtection="0">
      <alignment vertical="center"/>
    </xf>
    <xf numFmtId="0" fontId="75" fillId="44" borderId="0" applyNumberFormat="0" applyBorder="0" applyAlignment="0" applyProtection="0">
      <alignment vertical="center"/>
    </xf>
    <xf numFmtId="0" fontId="75" fillId="44" borderId="0" applyNumberFormat="0" applyBorder="0" applyAlignment="0" applyProtection="0">
      <alignment vertical="center"/>
    </xf>
    <xf numFmtId="0" fontId="75" fillId="44" borderId="0" applyNumberFormat="0" applyBorder="0" applyAlignment="0" applyProtection="0">
      <alignment vertical="center"/>
    </xf>
    <xf numFmtId="0" fontId="75" fillId="44" borderId="0" applyNumberFormat="0" applyBorder="0" applyAlignment="0" applyProtection="0">
      <alignment vertical="center"/>
    </xf>
    <xf numFmtId="0" fontId="1" fillId="29" borderId="0" applyNumberFormat="0" applyBorder="0" applyAlignment="0" applyProtection="0">
      <alignment vertical="center"/>
    </xf>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1" fillId="31" borderId="0" applyNumberFormat="0" applyBorder="0" applyAlignment="0" applyProtection="0">
      <alignment vertical="center"/>
    </xf>
    <xf numFmtId="0" fontId="75" fillId="42" borderId="0" applyNumberFormat="0" applyBorder="0" applyAlignment="0" applyProtection="0">
      <alignment vertical="center"/>
    </xf>
    <xf numFmtId="0" fontId="75" fillId="42" borderId="0" applyNumberFormat="0" applyBorder="0" applyAlignment="0" applyProtection="0">
      <alignment vertical="center"/>
    </xf>
    <xf numFmtId="0" fontId="75" fillId="42" borderId="0" applyNumberFormat="0" applyBorder="0" applyAlignment="0" applyProtection="0">
      <alignment vertical="center"/>
    </xf>
    <xf numFmtId="0" fontId="75" fillId="42" borderId="0" applyNumberFormat="0" applyBorder="0" applyAlignment="0" applyProtection="0">
      <alignment vertical="center"/>
    </xf>
    <xf numFmtId="0" fontId="75" fillId="42" borderId="0" applyNumberFormat="0" applyBorder="0" applyAlignment="0" applyProtection="0">
      <alignment vertical="center"/>
    </xf>
    <xf numFmtId="0" fontId="75" fillId="42" borderId="0" applyNumberFormat="0" applyBorder="0" applyAlignment="0" applyProtection="0">
      <alignment vertical="center"/>
    </xf>
    <xf numFmtId="0" fontId="1" fillId="33" borderId="0" applyNumberFormat="0" applyBorder="0" applyAlignment="0" applyProtection="0">
      <alignment vertical="center"/>
    </xf>
    <xf numFmtId="0" fontId="75" fillId="45" borderId="0" applyNumberFormat="0" applyBorder="0" applyAlignment="0" applyProtection="0">
      <alignment vertical="center"/>
    </xf>
    <xf numFmtId="0" fontId="75" fillId="45" borderId="0" applyNumberFormat="0" applyBorder="0" applyAlignment="0" applyProtection="0">
      <alignment vertical="center"/>
    </xf>
    <xf numFmtId="0" fontId="75" fillId="45" borderId="0" applyNumberFormat="0" applyBorder="0" applyAlignment="0" applyProtection="0">
      <alignment vertical="center"/>
    </xf>
    <xf numFmtId="0" fontId="75" fillId="45" borderId="0" applyNumberFormat="0" applyBorder="0" applyAlignment="0" applyProtection="0">
      <alignment vertical="center"/>
    </xf>
    <xf numFmtId="0" fontId="75" fillId="45" borderId="0" applyNumberFormat="0" applyBorder="0" applyAlignment="0" applyProtection="0">
      <alignment vertical="center"/>
    </xf>
    <xf numFmtId="0" fontId="75" fillId="45" borderId="0" applyNumberFormat="0" applyBorder="0" applyAlignment="0" applyProtection="0">
      <alignment vertical="center"/>
    </xf>
    <xf numFmtId="0" fontId="1" fillId="35" borderId="0" applyNumberFormat="0" applyBorder="0" applyAlignment="0" applyProtection="0">
      <alignment vertical="center"/>
    </xf>
    <xf numFmtId="0" fontId="76" fillId="46" borderId="0" applyNumberFormat="0" applyBorder="0" applyAlignment="0" applyProtection="0">
      <alignment vertical="center"/>
    </xf>
    <xf numFmtId="0" fontId="76" fillId="43" borderId="0" applyNumberFormat="0" applyBorder="0" applyAlignment="0" applyProtection="0">
      <alignment vertical="center"/>
    </xf>
    <xf numFmtId="0" fontId="76" fillId="44" borderId="0" applyNumberFormat="0" applyBorder="0" applyAlignment="0" applyProtection="0">
      <alignment vertical="center"/>
    </xf>
    <xf numFmtId="0" fontId="76" fillId="47" borderId="0" applyNumberFormat="0" applyBorder="0" applyAlignment="0" applyProtection="0">
      <alignment vertical="center"/>
    </xf>
    <xf numFmtId="0" fontId="76" fillId="48" borderId="0" applyNumberFormat="0" applyBorder="0" applyAlignment="0" applyProtection="0">
      <alignment vertical="center"/>
    </xf>
    <xf numFmtId="0" fontId="76" fillId="49" borderId="0" applyNumberFormat="0" applyBorder="0" applyAlignment="0" applyProtection="0">
      <alignment vertical="center"/>
    </xf>
    <xf numFmtId="0" fontId="77" fillId="46" borderId="0" applyNumberFormat="0" applyBorder="0" applyAlignment="0" applyProtection="0">
      <alignment vertical="center"/>
    </xf>
    <xf numFmtId="0" fontId="77" fillId="43" borderId="0" applyNumberFormat="0" applyBorder="0" applyAlignment="0" applyProtection="0">
      <alignment vertical="center"/>
    </xf>
    <xf numFmtId="0" fontId="77" fillId="44" borderId="0" applyNumberFormat="0" applyBorder="0" applyAlignment="0" applyProtection="0">
      <alignment vertical="center"/>
    </xf>
    <xf numFmtId="0" fontId="77" fillId="47" borderId="0" applyNumberFormat="0" applyBorder="0" applyAlignment="0" applyProtection="0">
      <alignment vertical="center"/>
    </xf>
    <xf numFmtId="0" fontId="77" fillId="48" borderId="0" applyNumberFormat="0" applyBorder="0" applyAlignment="0" applyProtection="0">
      <alignment vertical="center"/>
    </xf>
    <xf numFmtId="0" fontId="77" fillId="49" borderId="0" applyNumberFormat="0" applyBorder="0" applyAlignment="0" applyProtection="0">
      <alignment vertical="center"/>
    </xf>
    <xf numFmtId="0" fontId="76" fillId="50" borderId="0" applyNumberFormat="0" applyBorder="0" applyAlignment="0" applyProtection="0">
      <alignment vertical="center"/>
    </xf>
    <xf numFmtId="0" fontId="76" fillId="51" borderId="0" applyNumberFormat="0" applyBorder="0" applyAlignment="0" applyProtection="0">
      <alignment vertical="center"/>
    </xf>
    <xf numFmtId="0" fontId="76" fillId="52" borderId="0" applyNumberFormat="0" applyBorder="0" applyAlignment="0" applyProtection="0">
      <alignment vertical="center"/>
    </xf>
    <xf numFmtId="0" fontId="76" fillId="47" borderId="0" applyNumberFormat="0" applyBorder="0" applyAlignment="0" applyProtection="0">
      <alignment vertical="center"/>
    </xf>
    <xf numFmtId="0" fontId="76" fillId="48" borderId="0" applyNumberFormat="0" applyBorder="0" applyAlignment="0" applyProtection="0">
      <alignment vertical="center"/>
    </xf>
    <xf numFmtId="0" fontId="76" fillId="53" borderId="0" applyNumberFormat="0" applyBorder="0" applyAlignment="0" applyProtection="0">
      <alignment vertical="center"/>
    </xf>
    <xf numFmtId="203" fontId="78" fillId="0" borderId="0" applyFont="0" applyFill="0" applyBorder="0" applyAlignment="0" applyProtection="0"/>
    <xf numFmtId="204" fontId="78" fillId="0" borderId="0" applyFont="0" applyFill="0" applyBorder="0" applyAlignment="0" applyProtection="0"/>
    <xf numFmtId="205" fontId="78" fillId="0" borderId="0" applyFont="0" applyFill="0" applyBorder="0" applyAlignment="0" applyProtection="0"/>
    <xf numFmtId="206" fontId="78" fillId="0" borderId="0" applyFont="0" applyFill="0" applyBorder="0" applyAlignment="0" applyProtection="0"/>
    <xf numFmtId="0" fontId="79" fillId="37" borderId="0" applyNumberFormat="0" applyBorder="0" applyAlignment="0" applyProtection="0">
      <alignment vertical="center"/>
    </xf>
    <xf numFmtId="0" fontId="80" fillId="0" borderId="0"/>
    <xf numFmtId="0" fontId="81" fillId="54" borderId="78" applyNumberFormat="0" applyAlignment="0" applyProtection="0">
      <alignment vertical="center"/>
    </xf>
    <xf numFmtId="0" fontId="82" fillId="0" borderId="0"/>
    <xf numFmtId="0" fontId="83" fillId="0" borderId="0"/>
    <xf numFmtId="0" fontId="82" fillId="0" borderId="0"/>
    <xf numFmtId="0" fontId="82" fillId="0" borderId="0"/>
    <xf numFmtId="0" fontId="82" fillId="0" borderId="0"/>
    <xf numFmtId="0" fontId="83" fillId="0" borderId="0"/>
    <xf numFmtId="0" fontId="84" fillId="55" borderId="79" applyNumberFormat="0" applyAlignment="0" applyProtection="0">
      <alignment vertical="center"/>
    </xf>
    <xf numFmtId="38" fontId="85" fillId="0" borderId="0" applyFont="0" applyFill="0" applyBorder="0" applyAlignment="0" applyProtection="0"/>
    <xf numFmtId="207" fontId="12" fillId="0" borderId="0"/>
    <xf numFmtId="0" fontId="85" fillId="0" borderId="0" applyFont="0" applyFill="0" applyBorder="0" applyAlignment="0" applyProtection="0"/>
    <xf numFmtId="208" fontId="85" fillId="0" borderId="0" applyFont="0" applyFill="0" applyBorder="0" applyAlignment="0" applyProtection="0"/>
    <xf numFmtId="0" fontId="72" fillId="0" borderId="0" applyFont="0" applyFill="0" applyBorder="0" applyAlignment="0" applyProtection="0"/>
    <xf numFmtId="0" fontId="12" fillId="0" borderId="0"/>
    <xf numFmtId="0" fontId="12" fillId="0" borderId="0"/>
    <xf numFmtId="0" fontId="72" fillId="0" borderId="0"/>
    <xf numFmtId="209" fontId="12" fillId="0" borderId="0"/>
    <xf numFmtId="0" fontId="86" fillId="0" borderId="0" applyNumberFormat="0" applyFill="0" applyBorder="0" applyAlignment="0" applyProtection="0">
      <alignment vertical="center"/>
    </xf>
    <xf numFmtId="0" fontId="87" fillId="38" borderId="0" applyNumberFormat="0" applyBorder="0" applyAlignment="0" applyProtection="0">
      <alignment vertical="center"/>
    </xf>
    <xf numFmtId="38" fontId="88" fillId="56" borderId="0" applyNumberFormat="0" applyBorder="0" applyAlignment="0" applyProtection="0"/>
    <xf numFmtId="38" fontId="89" fillId="56" borderId="0" applyNumberFormat="0" applyBorder="0" applyAlignment="0" applyProtection="0"/>
    <xf numFmtId="38" fontId="88" fillId="56" borderId="0" applyNumberFormat="0" applyBorder="0" applyAlignment="0" applyProtection="0"/>
    <xf numFmtId="38" fontId="88" fillId="56" borderId="0" applyNumberFormat="0" applyBorder="0" applyAlignment="0" applyProtection="0"/>
    <xf numFmtId="38" fontId="88" fillId="57" borderId="0" applyNumberFormat="0" applyBorder="0" applyAlignment="0" applyProtection="0"/>
    <xf numFmtId="38" fontId="89" fillId="56" borderId="0" applyNumberFormat="0" applyBorder="0" applyAlignment="0" applyProtection="0"/>
    <xf numFmtId="0" fontId="85" fillId="57" borderId="1" applyNumberFormat="0" applyFont="0" applyBorder="0">
      <alignment horizontal="center" vertical="center"/>
    </xf>
    <xf numFmtId="0" fontId="90" fillId="0" borderId="0">
      <alignment horizontal="left"/>
    </xf>
    <xf numFmtId="0" fontId="91" fillId="0" borderId="0">
      <alignment horizontal="left"/>
    </xf>
    <xf numFmtId="0" fontId="90" fillId="0" borderId="0">
      <alignment horizontal="left"/>
    </xf>
    <xf numFmtId="0" fontId="90" fillId="0" borderId="0">
      <alignment horizontal="left"/>
    </xf>
    <xf numFmtId="0" fontId="90" fillId="0" borderId="0">
      <alignment horizontal="left"/>
    </xf>
    <xf numFmtId="0" fontId="91" fillId="0" borderId="0">
      <alignment horizontal="left"/>
    </xf>
    <xf numFmtId="0" fontId="92" fillId="0" borderId="51" applyNumberFormat="0" applyAlignment="0" applyProtection="0">
      <alignment horizontal="left" vertical="center"/>
    </xf>
    <xf numFmtId="0" fontId="93" fillId="0" borderId="51" applyNumberFormat="0" applyAlignment="0" applyProtection="0">
      <alignment horizontal="left" vertical="center"/>
    </xf>
    <xf numFmtId="0" fontId="92" fillId="0" borderId="51" applyNumberFormat="0" applyAlignment="0" applyProtection="0">
      <alignment horizontal="left" vertical="center"/>
    </xf>
    <xf numFmtId="0" fontId="92" fillId="0" borderId="51" applyNumberFormat="0" applyAlignment="0" applyProtection="0">
      <alignment horizontal="left" vertical="center"/>
    </xf>
    <xf numFmtId="0" fontId="92" fillId="0" borderId="51" applyNumberFormat="0" applyAlignment="0" applyProtection="0">
      <alignment horizontal="left" vertical="center"/>
    </xf>
    <xf numFmtId="0" fontId="93" fillId="0" borderId="51" applyNumberFormat="0" applyAlignment="0" applyProtection="0">
      <alignment horizontal="left" vertical="center"/>
    </xf>
    <xf numFmtId="0" fontId="92" fillId="0" borderId="26">
      <alignment horizontal="left" vertical="center"/>
    </xf>
    <xf numFmtId="0" fontId="93" fillId="0" borderId="26">
      <alignment horizontal="left" vertical="center"/>
    </xf>
    <xf numFmtId="0" fontId="92" fillId="0" borderId="26">
      <alignment horizontal="left" vertical="center"/>
    </xf>
    <xf numFmtId="0" fontId="92" fillId="0" borderId="26">
      <alignment horizontal="left" vertical="center"/>
    </xf>
    <xf numFmtId="0" fontId="92" fillId="0" borderId="26">
      <alignment horizontal="left" vertical="center"/>
    </xf>
    <xf numFmtId="0" fontId="93" fillId="0" borderId="26">
      <alignment horizontal="left" vertical="center"/>
    </xf>
    <xf numFmtId="0" fontId="94" fillId="0" borderId="80" applyNumberFormat="0" applyFill="0" applyAlignment="0" applyProtection="0">
      <alignment vertical="center"/>
    </xf>
    <xf numFmtId="0" fontId="92" fillId="0" borderId="0" applyNumberFormat="0" applyFill="0" applyBorder="0" applyAlignment="0" applyProtection="0"/>
    <xf numFmtId="0" fontId="92" fillId="0" borderId="0" applyNumberFormat="0" applyFill="0" applyBorder="0" applyAlignment="0" applyProtection="0"/>
    <xf numFmtId="0" fontId="95" fillId="0" borderId="81" applyNumberFormat="0" applyFill="0" applyAlignment="0" applyProtection="0">
      <alignment vertical="center"/>
    </xf>
    <xf numFmtId="0" fontId="96" fillId="0" borderId="82" applyNumberFormat="0" applyFill="0" applyAlignment="0" applyProtection="0">
      <alignment vertical="center"/>
    </xf>
    <xf numFmtId="0" fontId="96" fillId="0" borderId="0" applyNumberFormat="0" applyFill="0" applyBorder="0" applyAlignment="0" applyProtection="0">
      <alignment vertical="center"/>
    </xf>
    <xf numFmtId="0" fontId="97" fillId="56" borderId="7" applyFont="0" applyBorder="0">
      <alignment horizontal="center" wrapText="1"/>
    </xf>
    <xf numFmtId="0" fontId="97" fillId="56" borderId="7" applyFont="0" applyBorder="0">
      <alignment horizontal="center" wrapText="1"/>
    </xf>
    <xf numFmtId="9" fontId="85" fillId="58" borderId="1" applyFont="0" applyProtection="0">
      <alignment horizontal="right" vertical="center"/>
    </xf>
    <xf numFmtId="0" fontId="85" fillId="58" borderId="7" applyNumberFormat="0" applyFont="0" applyBorder="0" applyProtection="0">
      <alignment horizontal="left" vertical="center"/>
    </xf>
    <xf numFmtId="0" fontId="98" fillId="41" borderId="78" applyNumberFormat="0" applyAlignment="0" applyProtection="0">
      <alignment vertical="center"/>
    </xf>
    <xf numFmtId="10" fontId="88" fillId="56" borderId="1" applyNumberFormat="0" applyBorder="0" applyAlignment="0" applyProtection="0"/>
    <xf numFmtId="10" fontId="89" fillId="56" borderId="1" applyNumberFormat="0" applyBorder="0" applyAlignment="0" applyProtection="0"/>
    <xf numFmtId="10" fontId="88" fillId="56" borderId="1" applyNumberFormat="0" applyBorder="0" applyAlignment="0" applyProtection="0"/>
    <xf numFmtId="10" fontId="88" fillId="56" borderId="1" applyNumberFormat="0" applyBorder="0" applyAlignment="0" applyProtection="0"/>
    <xf numFmtId="10" fontId="88" fillId="59" borderId="1" applyNumberFormat="0" applyBorder="0" applyAlignment="0" applyProtection="0"/>
    <xf numFmtId="10" fontId="89" fillId="56" borderId="1" applyNumberFormat="0" applyBorder="0" applyAlignment="0" applyProtection="0"/>
    <xf numFmtId="3" fontId="85" fillId="5" borderId="1" applyFont="0">
      <alignment horizontal="right" vertical="center"/>
      <protection locked="0"/>
    </xf>
    <xf numFmtId="3" fontId="85" fillId="5" borderId="1" applyFont="0">
      <alignment horizontal="right" vertical="center"/>
      <protection locked="0"/>
    </xf>
    <xf numFmtId="0" fontId="99" fillId="0" borderId="83" applyNumberFormat="0" applyFill="0" applyAlignment="0" applyProtection="0">
      <alignment vertical="center"/>
    </xf>
    <xf numFmtId="41" fontId="85" fillId="0" borderId="0" applyFont="0" applyFill="0" applyBorder="0" applyAlignment="0" applyProtection="0"/>
    <xf numFmtId="43" fontId="85" fillId="0" borderId="0" applyFont="0" applyFill="0" applyBorder="0" applyAlignment="0" applyProtection="0"/>
    <xf numFmtId="0" fontId="100" fillId="0" borderId="38"/>
    <xf numFmtId="0" fontId="70" fillId="0" borderId="38"/>
    <xf numFmtId="0" fontId="100" fillId="0" borderId="38"/>
    <xf numFmtId="0" fontId="100" fillId="0" borderId="38"/>
    <xf numFmtId="0" fontId="100" fillId="0" borderId="38"/>
    <xf numFmtId="0" fontId="70" fillId="0" borderId="38"/>
    <xf numFmtId="210" fontId="101" fillId="0" borderId="0" applyFont="0" applyFill="0" applyBorder="0" applyAlignment="0" applyProtection="0"/>
    <xf numFmtId="211" fontId="101" fillId="0" borderId="0" applyFont="0" applyFill="0" applyBorder="0" applyAlignment="0" applyProtection="0"/>
    <xf numFmtId="0" fontId="102" fillId="60" borderId="0" applyNumberFormat="0" applyBorder="0" applyAlignment="0" applyProtection="0">
      <alignment vertical="center"/>
    </xf>
    <xf numFmtId="0" fontId="72" fillId="0" borderId="0"/>
    <xf numFmtId="0" fontId="103" fillId="0" borderId="0"/>
    <xf numFmtId="0" fontId="72" fillId="0" borderId="0"/>
    <xf numFmtId="0" fontId="72" fillId="0" borderId="0"/>
    <xf numFmtId="212" fontId="72" fillId="0" borderId="0"/>
    <xf numFmtId="0" fontId="103" fillId="0" borderId="0"/>
    <xf numFmtId="0" fontId="85" fillId="0" borderId="0"/>
    <xf numFmtId="0" fontId="74" fillId="61" borderId="84" applyNumberFormat="0" applyFont="0" applyAlignment="0" applyProtection="0">
      <alignment vertical="center"/>
    </xf>
    <xf numFmtId="3" fontId="85" fillId="62" borderId="1" applyFont="0">
      <alignment horizontal="right" vertical="center"/>
      <protection locked="0"/>
    </xf>
    <xf numFmtId="3" fontId="85" fillId="62" borderId="1" applyFont="0">
      <alignment horizontal="right" vertical="center"/>
      <protection locked="0"/>
    </xf>
    <xf numFmtId="0" fontId="104" fillId="54" borderId="85" applyNumberFormat="0" applyAlignment="0" applyProtection="0">
      <alignment vertical="center"/>
    </xf>
    <xf numFmtId="10" fontId="85" fillId="0" borderId="0" applyFont="0" applyFill="0" applyBorder="0" applyAlignment="0" applyProtection="0"/>
    <xf numFmtId="10" fontId="105" fillId="0" borderId="0" applyFont="0" applyFill="0" applyBorder="0" applyAlignment="0" applyProtection="0"/>
    <xf numFmtId="10" fontId="85" fillId="0" borderId="0" applyFont="0" applyFill="0" applyBorder="0" applyAlignment="0" applyProtection="0"/>
    <xf numFmtId="10" fontId="85" fillId="0" borderId="0" applyFont="0" applyFill="0" applyBorder="0" applyAlignment="0" applyProtection="0"/>
    <xf numFmtId="10" fontId="85" fillId="0" borderId="0" applyFont="0" applyFill="0" applyBorder="0" applyAlignment="0" applyProtection="0"/>
    <xf numFmtId="10" fontId="105" fillId="0" borderId="0" applyFont="0" applyFill="0" applyBorder="0" applyAlignment="0" applyProtection="0"/>
    <xf numFmtId="3" fontId="85" fillId="56" borderId="1" applyFont="0">
      <alignment horizontal="right" vertical="center"/>
    </xf>
    <xf numFmtId="203" fontId="85" fillId="56" borderId="1" applyFont="0">
      <alignment horizontal="right" vertical="center"/>
    </xf>
    <xf numFmtId="0" fontId="100" fillId="0" borderId="0"/>
    <xf numFmtId="0" fontId="70" fillId="0" borderId="0"/>
    <xf numFmtId="0" fontId="100" fillId="0" borderId="0"/>
    <xf numFmtId="0" fontId="100" fillId="0" borderId="0"/>
    <xf numFmtId="0" fontId="100" fillId="0" borderId="0"/>
    <xf numFmtId="0" fontId="70" fillId="0" borderId="0"/>
    <xf numFmtId="0" fontId="106" fillId="0" borderId="0" applyNumberFormat="0" applyFill="0" applyBorder="0" applyAlignment="0" applyProtection="0">
      <alignment vertical="center"/>
    </xf>
    <xf numFmtId="0" fontId="107" fillId="0" borderId="86" applyNumberFormat="0" applyFill="0" applyAlignment="0" applyProtection="0">
      <alignment vertical="center"/>
    </xf>
    <xf numFmtId="0" fontId="108" fillId="0" borderId="0" applyNumberFormat="0" applyFill="0" applyBorder="0" applyAlignment="0" applyProtection="0">
      <alignment vertical="center"/>
    </xf>
    <xf numFmtId="0" fontId="77" fillId="50"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40" fillId="23" borderId="0" applyNumberFormat="0" applyBorder="0" applyAlignment="0" applyProtection="0">
      <alignment vertical="center"/>
    </xf>
    <xf numFmtId="0" fontId="77" fillId="51" borderId="0" applyNumberFormat="0" applyBorder="0" applyAlignment="0" applyProtection="0">
      <alignment vertical="center"/>
    </xf>
    <xf numFmtId="0" fontId="77" fillId="52" borderId="0" applyNumberFormat="0" applyBorder="0" applyAlignment="0" applyProtection="0">
      <alignment vertical="center"/>
    </xf>
    <xf numFmtId="0" fontId="77" fillId="47" borderId="0" applyNumberFormat="0" applyBorder="0" applyAlignment="0" applyProtection="0">
      <alignment vertical="center"/>
    </xf>
    <xf numFmtId="0" fontId="77" fillId="48" borderId="0" applyNumberFormat="0" applyBorder="0" applyAlignment="0" applyProtection="0">
      <alignment vertical="center"/>
    </xf>
    <xf numFmtId="0" fontId="77" fillId="53" borderId="0" applyNumberFormat="0" applyBorder="0" applyAlignment="0" applyProtection="0">
      <alignment vertical="center"/>
    </xf>
    <xf numFmtId="0" fontId="109" fillId="0" borderId="0" applyNumberFormat="0" applyFill="0" applyBorder="0" applyAlignment="0" applyProtection="0">
      <alignment vertical="center"/>
    </xf>
    <xf numFmtId="0" fontId="110" fillId="54" borderId="78" applyNumberFormat="0" applyAlignment="0" applyProtection="0">
      <alignment vertical="center"/>
    </xf>
    <xf numFmtId="0" fontId="111" fillId="37" borderId="0" applyNumberFormat="0" applyBorder="0" applyAlignment="0" applyProtection="0">
      <alignment vertical="center"/>
    </xf>
    <xf numFmtId="0" fontId="112" fillId="0" borderId="0" applyNumberFormat="0" applyFill="0" applyBorder="0" applyAlignment="0" applyProtection="0">
      <alignment vertical="top"/>
      <protection locked="0"/>
    </xf>
    <xf numFmtId="0" fontId="75" fillId="61" borderId="84" applyNumberFormat="0" applyFont="0" applyAlignment="0" applyProtection="0">
      <alignment vertical="center"/>
    </xf>
    <xf numFmtId="0" fontId="75" fillId="61" borderId="84" applyNumberFormat="0" applyFont="0" applyAlignment="0" applyProtection="0">
      <alignment vertical="center"/>
    </xf>
    <xf numFmtId="0" fontId="75" fillId="61" borderId="84" applyNumberFormat="0" applyFont="0" applyAlignment="0" applyProtection="0">
      <alignment vertical="center"/>
    </xf>
    <xf numFmtId="0" fontId="75" fillId="61" borderId="84" applyNumberFormat="0" applyFont="0" applyAlignment="0" applyProtection="0">
      <alignment vertical="center"/>
    </xf>
    <xf numFmtId="0" fontId="75" fillId="61" borderId="84" applyNumberFormat="0" applyFont="0" applyAlignment="0" applyProtection="0">
      <alignment vertical="center"/>
    </xf>
    <xf numFmtId="0" fontId="75" fillId="61" borderId="84" applyNumberFormat="0" applyFont="0" applyAlignment="0" applyProtection="0">
      <alignment vertical="center"/>
    </xf>
    <xf numFmtId="0" fontId="1" fillId="22" borderId="77" applyNumberFormat="0" applyFont="0" applyAlignment="0" applyProtection="0">
      <alignment vertical="center"/>
    </xf>
    <xf numFmtId="0" fontId="1" fillId="22" borderId="77" applyNumberFormat="0" applyFont="0" applyAlignment="0" applyProtection="0">
      <alignment vertical="center"/>
    </xf>
    <xf numFmtId="9" fontId="72" fillId="0" borderId="0" applyFont="0" applyFill="0" applyBorder="0" applyAlignment="0" applyProtection="0"/>
    <xf numFmtId="9" fontId="75" fillId="0" borderId="0" applyFont="0" applyFill="0" applyBorder="0" applyAlignment="0" applyProtection="0">
      <alignment vertical="center"/>
    </xf>
    <xf numFmtId="9" fontId="75" fillId="0" borderId="0" applyFont="0" applyFill="0" applyBorder="0" applyAlignment="0" applyProtection="0">
      <alignment vertical="center"/>
    </xf>
    <xf numFmtId="9" fontId="75" fillId="0" borderId="0" applyFont="0" applyFill="0" applyBorder="0" applyAlignment="0" applyProtection="0">
      <alignment vertical="center"/>
    </xf>
    <xf numFmtId="9" fontId="75" fillId="0" borderId="0" applyFont="0" applyFill="0" applyBorder="0" applyAlignment="0" applyProtection="0">
      <alignment vertical="center"/>
    </xf>
    <xf numFmtId="9" fontId="75" fillId="0" borderId="0" applyFont="0" applyFill="0" applyBorder="0" applyAlignment="0" applyProtection="0">
      <alignment vertical="center"/>
    </xf>
    <xf numFmtId="9" fontId="75" fillId="0" borderId="0" applyFont="0" applyFill="0" applyBorder="0" applyAlignment="0" applyProtection="0">
      <alignment vertical="center"/>
    </xf>
    <xf numFmtId="9" fontId="75" fillId="0" borderId="0" applyFont="0" applyFill="0" applyBorder="0" applyAlignment="0" applyProtection="0">
      <alignment vertical="center"/>
    </xf>
    <xf numFmtId="9" fontId="72" fillId="0" borderId="0" applyFont="0" applyFill="0" applyBorder="0" applyAlignment="0" applyProtection="0"/>
    <xf numFmtId="9" fontId="12"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 fillId="0" borderId="0" applyFont="0" applyFill="0" applyBorder="0" applyAlignment="0" applyProtection="0">
      <alignment vertical="center"/>
    </xf>
    <xf numFmtId="0" fontId="113" fillId="60" borderId="0" applyNumberFormat="0" applyBorder="0" applyAlignment="0" applyProtection="0">
      <alignment vertical="center"/>
    </xf>
    <xf numFmtId="0" fontId="114" fillId="0" borderId="0"/>
    <xf numFmtId="0" fontId="12" fillId="0" borderId="0"/>
    <xf numFmtId="0" fontId="115" fillId="0" borderId="0" applyNumberFormat="0" applyFill="0" applyBorder="0" applyAlignment="0" applyProtection="0">
      <alignment vertical="center"/>
    </xf>
    <xf numFmtId="0" fontId="116" fillId="55" borderId="79" applyNumberFormat="0" applyAlignment="0" applyProtection="0">
      <alignment vertical="center"/>
    </xf>
    <xf numFmtId="41" fontId="1" fillId="0" borderId="0" applyFont="0" applyFill="0" applyBorder="0" applyAlignment="0" applyProtection="0">
      <alignment vertical="center"/>
    </xf>
    <xf numFmtId="41" fontId="117"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75" fillId="0" borderId="0" applyFont="0" applyFill="0" applyBorder="0" applyAlignment="0" applyProtection="0">
      <alignment vertical="center"/>
    </xf>
    <xf numFmtId="41" fontId="117"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12"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2" fillId="0" borderId="0" applyFont="0" applyFill="0" applyBorder="0" applyAlignment="0" applyProtection="0">
      <alignment vertical="center"/>
    </xf>
    <xf numFmtId="41" fontId="75"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205" fontId="72" fillId="0" borderId="0" applyFont="0" applyFill="0" applyBorder="0" applyAlignment="0" applyProtection="0"/>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205" fontId="72"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75"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117"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205" fontId="72" fillId="0" borderId="0" applyFont="0" applyFill="0" applyBorder="0" applyAlignment="0" applyProtection="0"/>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85" fillId="0" borderId="0" applyNumberFormat="0" applyFill="0" applyBorder="0" applyAlignment="0" applyProtection="0"/>
    <xf numFmtId="0" fontId="118" fillId="0" borderId="83" applyNumberFormat="0" applyFill="0" applyAlignment="0" applyProtection="0">
      <alignment vertical="center"/>
    </xf>
    <xf numFmtId="0" fontId="119" fillId="0" borderId="86" applyNumberFormat="0" applyFill="0" applyAlignment="0" applyProtection="0">
      <alignment vertical="center"/>
    </xf>
    <xf numFmtId="0" fontId="120" fillId="41" borderId="78" applyNumberFormat="0" applyAlignment="0" applyProtection="0">
      <alignment vertical="center"/>
    </xf>
    <xf numFmtId="0" fontId="121" fillId="0" borderId="80" applyNumberFormat="0" applyFill="0" applyAlignment="0" applyProtection="0">
      <alignment vertical="center"/>
    </xf>
    <xf numFmtId="0" fontId="122" fillId="0" borderId="81" applyNumberFormat="0" applyFill="0" applyAlignment="0" applyProtection="0">
      <alignment vertical="center"/>
    </xf>
    <xf numFmtId="0" fontId="123" fillId="0" borderId="82" applyNumberFormat="0" applyFill="0" applyAlignment="0" applyProtection="0">
      <alignment vertical="center"/>
    </xf>
    <xf numFmtId="0" fontId="123"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5" fillId="38" borderId="0" applyNumberFormat="0" applyBorder="0" applyAlignment="0" applyProtection="0">
      <alignment vertical="center"/>
    </xf>
    <xf numFmtId="0" fontId="126" fillId="54" borderId="85" applyNumberFormat="0" applyAlignment="0" applyProtection="0">
      <alignment vertical="center"/>
    </xf>
    <xf numFmtId="41"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alignment vertical="center"/>
    </xf>
    <xf numFmtId="0" fontId="30" fillId="0" borderId="0">
      <alignment vertical="center"/>
    </xf>
    <xf numFmtId="0" fontId="30" fillId="0" borderId="0">
      <alignment vertical="center"/>
    </xf>
    <xf numFmtId="0" fontId="1" fillId="0" borderId="0">
      <alignment vertical="center"/>
    </xf>
    <xf numFmtId="0" fontId="75" fillId="0" borderId="0">
      <alignment vertical="center"/>
    </xf>
    <xf numFmtId="0" fontId="75" fillId="0" borderId="0">
      <alignment vertical="center"/>
    </xf>
    <xf numFmtId="0" fontId="1" fillId="0" borderId="0">
      <alignment vertical="center"/>
    </xf>
    <xf numFmtId="0" fontId="3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3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72" fillId="0" borderId="0"/>
    <xf numFmtId="0" fontId="30" fillId="0" borderId="0">
      <alignment vertical="center"/>
    </xf>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0" borderId="0"/>
    <xf numFmtId="0" fontId="1" fillId="0" borderId="0">
      <alignment vertical="center"/>
    </xf>
    <xf numFmtId="0" fontId="127" fillId="0" borderId="0"/>
    <xf numFmtId="0" fontId="30" fillId="0" borderId="0">
      <alignment vertical="center"/>
    </xf>
    <xf numFmtId="0" fontId="30" fillId="0" borderId="0">
      <alignment vertical="center"/>
    </xf>
    <xf numFmtId="0" fontId="127" fillId="0" borderId="0"/>
    <xf numFmtId="0" fontId="30" fillId="0" borderId="0">
      <alignment vertical="center"/>
    </xf>
    <xf numFmtId="0" fontId="127" fillId="0" borderId="0"/>
    <xf numFmtId="0" fontId="30" fillId="0" borderId="0">
      <alignment vertical="center"/>
    </xf>
    <xf numFmtId="0" fontId="127" fillId="0" borderId="0"/>
    <xf numFmtId="0" fontId="30" fillId="0" borderId="0">
      <alignment vertical="center"/>
    </xf>
    <xf numFmtId="0" fontId="127" fillId="0" borderId="0"/>
    <xf numFmtId="0" fontId="30" fillId="0" borderId="0">
      <alignment vertical="center"/>
    </xf>
    <xf numFmtId="0" fontId="127" fillId="0" borderId="0"/>
    <xf numFmtId="0" fontId="30" fillId="0" borderId="0">
      <alignment vertical="center"/>
    </xf>
    <xf numFmtId="0" fontId="127" fillId="0" borderId="0"/>
    <xf numFmtId="0" fontId="30" fillId="0" borderId="0">
      <alignment vertical="center"/>
    </xf>
    <xf numFmtId="0" fontId="127" fillId="0" borderId="0"/>
    <xf numFmtId="0" fontId="30" fillId="0" borderId="0">
      <alignment vertical="center"/>
    </xf>
    <xf numFmtId="0" fontId="127" fillId="0" borderId="0"/>
    <xf numFmtId="0" fontId="30"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30" fillId="0" borderId="0">
      <alignment vertical="center"/>
    </xf>
    <xf numFmtId="0" fontId="30" fillId="0" borderId="0">
      <alignment vertical="center"/>
    </xf>
    <xf numFmtId="0" fontId="1" fillId="0" borderId="0">
      <alignment vertical="center"/>
    </xf>
    <xf numFmtId="0" fontId="1" fillId="0" borderId="0">
      <alignment vertical="center"/>
    </xf>
    <xf numFmtId="0" fontId="30" fillId="0" borderId="0">
      <alignment vertical="center"/>
    </xf>
    <xf numFmtId="0" fontId="1" fillId="0" borderId="0">
      <alignment vertical="center"/>
    </xf>
    <xf numFmtId="0" fontId="1" fillId="0" borderId="0">
      <alignment vertical="center"/>
    </xf>
    <xf numFmtId="0" fontId="30" fillId="0" borderId="0">
      <alignment vertical="center"/>
    </xf>
    <xf numFmtId="0" fontId="127"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2" fillId="0" borderId="0">
      <alignment vertical="center"/>
    </xf>
    <xf numFmtId="0" fontId="1" fillId="0" borderId="0">
      <alignment vertical="center"/>
    </xf>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27"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2" fillId="0" borderId="0">
      <alignment vertical="center"/>
    </xf>
    <xf numFmtId="0" fontId="127" fillId="0" borderId="0"/>
    <xf numFmtId="0" fontId="12" fillId="0" borderId="0"/>
    <xf numFmtId="0" fontId="127" fillId="0" borderId="0"/>
    <xf numFmtId="0" fontId="30" fillId="0" borderId="0">
      <alignment vertical="center"/>
    </xf>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30" fillId="0" borderId="0">
      <alignment vertical="center"/>
    </xf>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30" fillId="0" borderId="0">
      <alignment vertical="center"/>
    </xf>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127" fillId="0" borderId="0"/>
    <xf numFmtId="0" fontId="30" fillId="0" borderId="0">
      <alignment vertical="center"/>
    </xf>
    <xf numFmtId="0" fontId="127" fillId="0" borderId="0"/>
    <xf numFmtId="0" fontId="127" fillId="0" borderId="0"/>
    <xf numFmtId="0" fontId="127" fillId="0" borderId="0"/>
    <xf numFmtId="0" fontId="12" fillId="0" borderId="0">
      <alignment vertical="center"/>
    </xf>
    <xf numFmtId="0" fontId="30" fillId="0" borderId="0">
      <alignment vertical="center"/>
    </xf>
    <xf numFmtId="0" fontId="30" fillId="0" borderId="0">
      <alignment vertical="center"/>
    </xf>
    <xf numFmtId="0" fontId="30" fillId="0" borderId="0">
      <alignment vertical="center"/>
    </xf>
    <xf numFmtId="0" fontId="7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2" fillId="0" borderId="0"/>
    <xf numFmtId="0" fontId="12" fillId="0" borderId="0"/>
    <xf numFmtId="0" fontId="1" fillId="0" borderId="0">
      <alignment vertical="center"/>
    </xf>
    <xf numFmtId="0" fontId="1" fillId="0" borderId="0">
      <alignment vertical="center"/>
    </xf>
    <xf numFmtId="0" fontId="1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0" borderId="0"/>
    <xf numFmtId="0" fontId="12" fillId="0" borderId="0"/>
    <xf numFmtId="0" fontId="127" fillId="0" borderId="0"/>
    <xf numFmtId="0" fontId="12" fillId="0" borderId="0"/>
    <xf numFmtId="0" fontId="12" fillId="0" borderId="0"/>
    <xf numFmtId="0" fontId="12" fillId="0" borderId="0"/>
    <xf numFmtId="0" fontId="12"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2" fillId="0" borderId="0"/>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127" fillId="0" borderId="0"/>
    <xf numFmtId="0" fontId="3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127" fillId="0" borderId="0"/>
    <xf numFmtId="0" fontId="1" fillId="0" borderId="0">
      <alignment vertical="center"/>
    </xf>
    <xf numFmtId="0" fontId="12" fillId="0" borderId="0"/>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12" fillId="0" borderId="0">
      <alignment vertical="center"/>
    </xf>
    <xf numFmtId="0" fontId="30" fillId="0" borderId="0">
      <alignment vertical="center"/>
    </xf>
    <xf numFmtId="0" fontId="12" fillId="0" borderId="0">
      <alignment vertical="center"/>
    </xf>
    <xf numFmtId="0" fontId="1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127" fillId="0" borderId="0"/>
    <xf numFmtId="0" fontId="30" fillId="0" borderId="0">
      <alignment vertical="center"/>
    </xf>
    <xf numFmtId="0" fontId="127" fillId="0" borderId="0"/>
    <xf numFmtId="0" fontId="1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127" fillId="0" borderId="0"/>
    <xf numFmtId="0" fontId="127" fillId="0" borderId="0"/>
    <xf numFmtId="0" fontId="85" fillId="0" borderId="0"/>
    <xf numFmtId="0" fontId="12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alignment vertical="center"/>
    </xf>
    <xf numFmtId="0" fontId="30" fillId="0" borderId="0">
      <alignment vertical="center"/>
    </xf>
    <xf numFmtId="0" fontId="30" fillId="0" borderId="0">
      <alignment vertical="center"/>
    </xf>
    <xf numFmtId="0" fontId="127" fillId="0" borderId="0"/>
    <xf numFmtId="0" fontId="127" fillId="0" borderId="0"/>
    <xf numFmtId="0" fontId="1" fillId="0" borderId="0">
      <alignment vertical="center"/>
    </xf>
    <xf numFmtId="0" fontId="30" fillId="0" borderId="0">
      <alignment vertical="center"/>
    </xf>
    <xf numFmtId="0" fontId="127" fillId="0" borderId="0"/>
    <xf numFmtId="0" fontId="128" fillId="0" borderId="0">
      <alignment vertical="center"/>
    </xf>
    <xf numFmtId="0" fontId="1" fillId="0" borderId="0">
      <alignment vertical="center"/>
    </xf>
    <xf numFmtId="0" fontId="75" fillId="0" borderId="0">
      <alignment vertical="center"/>
    </xf>
    <xf numFmtId="0" fontId="30" fillId="0" borderId="0">
      <alignment vertical="center"/>
    </xf>
    <xf numFmtId="0" fontId="129" fillId="0" borderId="0" applyNumberFormat="0" applyFill="0" applyBorder="0" applyAlignment="0" applyProtection="0">
      <alignment vertical="top"/>
      <protection locked="0"/>
    </xf>
    <xf numFmtId="0" fontId="130" fillId="0" borderId="0" applyNumberFormat="0" applyFill="0" applyBorder="0" applyAlignment="0" applyProtection="0">
      <alignment vertical="top"/>
      <protection locked="0"/>
    </xf>
    <xf numFmtId="0" fontId="130" fillId="0" borderId="0" applyNumberFormat="0" applyFill="0" applyBorder="0" applyAlignment="0" applyProtection="0">
      <alignment vertical="top"/>
      <protection locked="0"/>
    </xf>
  </cellStyleXfs>
  <cellXfs count="1160">
    <xf numFmtId="0" fontId="0" fillId="0" borderId="0" xfId="0">
      <alignment vertical="center"/>
    </xf>
    <xf numFmtId="14" fontId="0" fillId="0" borderId="0" xfId="0" applyNumberFormat="1">
      <alignment vertical="center"/>
    </xf>
    <xf numFmtId="176" fontId="0" fillId="0" borderId="0" xfId="1" applyNumberFormat="1" applyFont="1">
      <alignment vertical="center"/>
    </xf>
    <xf numFmtId="177" fontId="0" fillId="0" borderId="0" xfId="0" applyNumberFormat="1">
      <alignment vertical="center"/>
    </xf>
    <xf numFmtId="10" fontId="0" fillId="0" borderId="1" xfId="0" applyNumberFormat="1" applyBorder="1" applyAlignment="1">
      <alignment horizontal="center" vertical="center"/>
    </xf>
    <xf numFmtId="14" fontId="0" fillId="0" borderId="1" xfId="0" applyNumberFormat="1" applyBorder="1">
      <alignment vertical="center"/>
    </xf>
    <xf numFmtId="177" fontId="0" fillId="0" borderId="1" xfId="0" applyNumberFormat="1" applyBorder="1">
      <alignment vertical="center"/>
    </xf>
    <xf numFmtId="176" fontId="0" fillId="0" borderId="1" xfId="1" applyNumberFormat="1" applyFont="1" applyBorder="1">
      <alignment vertical="center"/>
    </xf>
    <xf numFmtId="10" fontId="0" fillId="2" borderId="1" xfId="1" applyNumberFormat="1" applyFont="1" applyFill="1" applyBorder="1">
      <alignment vertical="center"/>
    </xf>
    <xf numFmtId="0" fontId="0" fillId="0" borderId="1" xfId="0" applyBorder="1">
      <alignment vertical="center"/>
    </xf>
    <xf numFmtId="10" fontId="0" fillId="0" borderId="0" xfId="0" applyNumberFormat="1" applyAlignment="1">
      <alignment horizontal="center" vertical="center"/>
    </xf>
    <xf numFmtId="10" fontId="4" fillId="0" borderId="1" xfId="1" applyNumberFormat="1" applyFont="1" applyFill="1" applyBorder="1" applyAlignment="1">
      <alignment horizontal="center" vertical="center"/>
    </xf>
    <xf numFmtId="10" fontId="4" fillId="0" borderId="1" xfId="0" applyNumberFormat="1" applyFont="1" applyFill="1" applyBorder="1" applyAlignment="1">
      <alignment horizontal="center" vertical="center"/>
    </xf>
    <xf numFmtId="10" fontId="4" fillId="0" borderId="1" xfId="0" applyNumberFormat="1" applyFont="1" applyBorder="1" applyAlignment="1">
      <alignment horizontal="center" vertical="center"/>
    </xf>
    <xf numFmtId="0" fontId="5" fillId="0" borderId="1" xfId="0" applyFont="1" applyBorder="1" applyAlignment="1">
      <alignment horizontal="center" vertical="center"/>
    </xf>
    <xf numFmtId="0" fontId="0" fillId="0" borderId="0" xfId="0" applyAlignment="1">
      <alignment horizontal="center" vertical="center"/>
    </xf>
    <xf numFmtId="0" fontId="0" fillId="0" borderId="1" xfId="0" applyFill="1" applyBorder="1" applyAlignment="1">
      <alignment horizontal="center" vertical="center"/>
    </xf>
    <xf numFmtId="0" fontId="0" fillId="0" borderId="2" xfId="0" applyFill="1" applyBorder="1" applyAlignment="1">
      <alignment horizontal="center" vertical="center"/>
    </xf>
    <xf numFmtId="14" fontId="0" fillId="0" borderId="1" xfId="0" applyNumberFormat="1" applyFill="1" applyBorder="1">
      <alignment vertical="center"/>
    </xf>
    <xf numFmtId="177" fontId="0" fillId="0" borderId="1" xfId="0" applyNumberFormat="1" applyFill="1" applyBorder="1">
      <alignment vertical="center"/>
    </xf>
    <xf numFmtId="176" fontId="0" fillId="0" borderId="1" xfId="1" applyNumberFormat="1" applyFont="1" applyFill="1" applyBorder="1">
      <alignment vertical="center"/>
    </xf>
    <xf numFmtId="0" fontId="0" fillId="0" borderId="3" xfId="0" applyFill="1" applyBorder="1" applyAlignment="1">
      <alignment horizontal="left" vertical="center"/>
    </xf>
    <xf numFmtId="14" fontId="0" fillId="0" borderId="4" xfId="0" applyNumberFormat="1" applyBorder="1">
      <alignment vertical="center"/>
    </xf>
    <xf numFmtId="14" fontId="0" fillId="0" borderId="4" xfId="0" applyNumberFormat="1" applyFill="1" applyBorder="1">
      <alignment vertical="center"/>
    </xf>
    <xf numFmtId="180" fontId="0" fillId="0" borderId="1" xfId="0" applyNumberFormat="1" applyBorder="1" applyAlignment="1">
      <alignment horizontal="center" vertical="center"/>
    </xf>
    <xf numFmtId="0" fontId="0" fillId="0" borderId="0" xfId="0" applyAlignment="1">
      <alignment horizontal="left" vertical="center"/>
    </xf>
    <xf numFmtId="10" fontId="0" fillId="2" borderId="0" xfId="1" applyNumberFormat="1" applyFont="1" applyFill="1">
      <alignment vertical="center"/>
    </xf>
    <xf numFmtId="176" fontId="0" fillId="0" borderId="0" xfId="1" applyNumberFormat="1" applyFont="1" applyFill="1">
      <alignment vertical="center"/>
    </xf>
    <xf numFmtId="10" fontId="9" fillId="2" borderId="1" xfId="1" applyNumberFormat="1" applyFont="1" applyFill="1" applyBorder="1">
      <alignment vertical="center"/>
    </xf>
    <xf numFmtId="14" fontId="3" fillId="0" borderId="1" xfId="0" applyNumberFormat="1" applyFont="1" applyFill="1" applyBorder="1">
      <alignment vertical="center"/>
    </xf>
    <xf numFmtId="41" fontId="0" fillId="0" borderId="0" xfId="2" applyFont="1" applyAlignment="1">
      <alignment vertical="center" wrapText="1"/>
    </xf>
    <xf numFmtId="0" fontId="0" fillId="0" borderId="0" xfId="0" applyFont="1" applyAlignment="1">
      <alignment horizontal="center" vertical="center" wrapText="1"/>
    </xf>
    <xf numFmtId="0" fontId="0" fillId="0" borderId="0" xfId="0" applyFont="1" applyAlignment="1">
      <alignment vertical="center" wrapText="1"/>
    </xf>
    <xf numFmtId="0" fontId="13" fillId="0" borderId="0" xfId="0" applyFont="1" applyAlignment="1">
      <alignment vertical="center" wrapText="1"/>
    </xf>
    <xf numFmtId="0" fontId="0" fillId="0" borderId="0" xfId="0" applyAlignment="1">
      <alignment vertical="center"/>
    </xf>
    <xf numFmtId="0" fontId="0" fillId="0" borderId="0" xfId="0" applyFont="1" applyAlignment="1">
      <alignment vertical="center"/>
    </xf>
    <xf numFmtId="0" fontId="14" fillId="0" borderId="0" xfId="0" applyFont="1" applyAlignment="1">
      <alignment horizontal="justify" vertical="center"/>
    </xf>
    <xf numFmtId="14" fontId="0" fillId="0" borderId="0" xfId="0" applyNumberFormat="1" applyFont="1" applyAlignment="1">
      <alignment vertical="center"/>
    </xf>
    <xf numFmtId="0" fontId="0" fillId="0" borderId="0" xfId="0" applyFont="1" applyAlignment="1">
      <alignment horizontal="left" vertical="center"/>
    </xf>
    <xf numFmtId="0" fontId="0" fillId="0" borderId="0" xfId="0" applyFont="1" applyAlignment="1">
      <alignment horizontal="center" vertical="center"/>
    </xf>
    <xf numFmtId="0" fontId="0" fillId="0" borderId="0" xfId="0" applyFont="1" applyAlignment="1">
      <alignment horizontal="left" vertical="center" wrapText="1"/>
    </xf>
    <xf numFmtId="0" fontId="18" fillId="0" borderId="0" xfId="0" applyFont="1" applyAlignment="1">
      <alignment horizontal="left" vertical="center" wrapText="1"/>
    </xf>
    <xf numFmtId="41" fontId="19" fillId="0" borderId="0" xfId="3" applyFont="1" applyBorder="1" applyAlignment="1">
      <alignment horizontal="center" vertical="center"/>
    </xf>
    <xf numFmtId="0" fontId="20" fillId="0" borderId="0" xfId="4" applyFont="1" applyBorder="1" applyAlignment="1">
      <alignment horizontal="center" vertical="center"/>
    </xf>
    <xf numFmtId="41" fontId="20" fillId="0" borderId="0" xfId="3" applyFont="1" applyBorder="1" applyAlignment="1">
      <alignment horizontal="center" vertical="center"/>
    </xf>
    <xf numFmtId="41" fontId="20" fillId="0" borderId="0" xfId="3" applyFont="1" applyFill="1" applyBorder="1" applyAlignment="1">
      <alignment horizontal="center" vertical="center"/>
    </xf>
    <xf numFmtId="14" fontId="20" fillId="0" borderId="0" xfId="4" applyNumberFormat="1" applyFont="1" applyBorder="1" applyAlignment="1">
      <alignment horizontal="center" vertical="center"/>
    </xf>
    <xf numFmtId="181" fontId="20" fillId="0" borderId="0" xfId="3" applyNumberFormat="1" applyFont="1" applyBorder="1" applyAlignment="1">
      <alignment horizontal="center" vertical="center"/>
    </xf>
    <xf numFmtId="0" fontId="18" fillId="0" borderId="0" xfId="4" applyFont="1" applyBorder="1" applyAlignment="1">
      <alignment horizontal="center" vertical="center"/>
    </xf>
    <xf numFmtId="49" fontId="13" fillId="5" borderId="1" xfId="4" applyNumberFormat="1" applyFont="1" applyFill="1" applyBorder="1" applyAlignment="1">
      <alignment horizontal="center" vertical="center"/>
    </xf>
    <xf numFmtId="0" fontId="13" fillId="5" borderId="1" xfId="4" applyFont="1" applyFill="1" applyBorder="1" applyAlignment="1">
      <alignment horizontal="center" vertical="center"/>
    </xf>
    <xf numFmtId="41" fontId="13" fillId="5" borderId="1" xfId="3" applyFont="1" applyFill="1" applyBorder="1" applyAlignment="1">
      <alignment horizontal="center" vertical="center"/>
    </xf>
    <xf numFmtId="41" fontId="13" fillId="2" borderId="1" xfId="3" applyFont="1" applyFill="1" applyBorder="1" applyAlignment="1">
      <alignment horizontal="center" vertical="center"/>
    </xf>
    <xf numFmtId="14" fontId="13" fillId="5" borderId="1" xfId="4" applyNumberFormat="1" applyFont="1" applyFill="1" applyBorder="1" applyAlignment="1">
      <alignment horizontal="center" vertical="center"/>
    </xf>
    <xf numFmtId="181" fontId="13" fillId="5" borderId="1" xfId="3" applyNumberFormat="1" applyFont="1" applyFill="1" applyBorder="1" applyAlignment="1">
      <alignment horizontal="center" vertical="center" wrapText="1"/>
    </xf>
    <xf numFmtId="0" fontId="13" fillId="0" borderId="0" xfId="4" applyFont="1" applyAlignment="1">
      <alignment horizontal="center" vertical="center"/>
    </xf>
    <xf numFmtId="49" fontId="12" fillId="0" borderId="1" xfId="4" applyNumberFormat="1" applyFont="1" applyFill="1" applyBorder="1" applyAlignment="1">
      <alignment horizontal="center" vertical="center"/>
    </xf>
    <xf numFmtId="14" fontId="12" fillId="0" borderId="1" xfId="4" applyNumberFormat="1" applyFill="1" applyBorder="1" applyAlignment="1">
      <alignment horizontal="center" vertical="center"/>
    </xf>
    <xf numFmtId="0" fontId="12" fillId="0" borderId="1" xfId="4" applyFill="1" applyBorder="1" applyAlignment="1">
      <alignment horizontal="center" vertical="center"/>
    </xf>
    <xf numFmtId="41" fontId="12" fillId="0" borderId="1" xfId="3" applyFont="1" applyFill="1" applyBorder="1" applyAlignment="1">
      <alignment horizontal="center" vertical="center"/>
    </xf>
    <xf numFmtId="41" fontId="12" fillId="2" borderId="1" xfId="3" applyFont="1" applyFill="1" applyBorder="1" applyAlignment="1">
      <alignment horizontal="center" vertical="center"/>
    </xf>
    <xf numFmtId="0" fontId="12" fillId="0" borderId="1" xfId="4" applyFont="1" applyFill="1" applyBorder="1" applyAlignment="1">
      <alignment horizontal="center" vertical="center"/>
    </xf>
    <xf numFmtId="181" fontId="0" fillId="0" borderId="1" xfId="3" applyNumberFormat="1" applyFont="1" applyFill="1" applyBorder="1" applyAlignment="1">
      <alignment horizontal="center" vertical="center" wrapText="1"/>
    </xf>
    <xf numFmtId="0" fontId="18" fillId="0" borderId="1" xfId="4" applyFont="1" applyFill="1" applyBorder="1" applyAlignment="1">
      <alignment horizontal="center" vertical="center"/>
    </xf>
    <xf numFmtId="0" fontId="12" fillId="0" borderId="0" xfId="4" applyFill="1" applyAlignment="1">
      <alignment horizontal="center" vertical="center"/>
    </xf>
    <xf numFmtId="41" fontId="12" fillId="2" borderId="1" xfId="3" applyFill="1" applyBorder="1" applyAlignment="1">
      <alignment horizontal="center" vertical="center"/>
    </xf>
    <xf numFmtId="0" fontId="12" fillId="0" borderId="0" xfId="4" applyFont="1" applyFill="1" applyAlignment="1">
      <alignment horizontal="center" vertical="center"/>
    </xf>
    <xf numFmtId="0" fontId="18" fillId="0" borderId="1" xfId="4" applyFont="1" applyBorder="1" applyAlignment="1">
      <alignment horizontal="center" vertical="center"/>
    </xf>
    <xf numFmtId="0" fontId="12" fillId="0" borderId="0" xfId="4" applyFont="1" applyAlignment="1">
      <alignment horizontal="center" vertical="center"/>
    </xf>
    <xf numFmtId="0" fontId="21" fillId="0" borderId="0" xfId="4" applyFont="1" applyAlignment="1">
      <alignment horizontal="center" vertical="center"/>
    </xf>
    <xf numFmtId="14" fontId="12" fillId="0" borderId="1" xfId="4" applyNumberFormat="1" applyFont="1" applyFill="1" applyBorder="1" applyAlignment="1">
      <alignment horizontal="center" vertical="center"/>
    </xf>
    <xf numFmtId="181" fontId="12" fillId="0" borderId="1" xfId="3" applyNumberFormat="1" applyFont="1" applyFill="1" applyBorder="1" applyAlignment="1">
      <alignment horizontal="center" vertical="center"/>
    </xf>
    <xf numFmtId="0" fontId="12" fillId="0" borderId="1" xfId="4" applyFont="1" applyBorder="1" applyAlignment="1">
      <alignment horizontal="center" vertical="center"/>
    </xf>
    <xf numFmtId="14" fontId="12" fillId="0" borderId="1" xfId="4" applyNumberFormat="1" applyFont="1" applyBorder="1" applyAlignment="1">
      <alignment horizontal="center" vertical="center"/>
    </xf>
    <xf numFmtId="181" fontId="0" fillId="0" borderId="1" xfId="3" applyNumberFormat="1" applyFont="1" applyBorder="1" applyAlignment="1">
      <alignment horizontal="center" vertical="center"/>
    </xf>
    <xf numFmtId="49" fontId="12" fillId="0" borderId="1" xfId="4" applyNumberFormat="1" applyFill="1" applyBorder="1" applyAlignment="1">
      <alignment horizontal="center" vertical="center"/>
    </xf>
    <xf numFmtId="41" fontId="12" fillId="0" borderId="1" xfId="3" applyFill="1" applyBorder="1" applyAlignment="1">
      <alignment horizontal="center" vertical="center"/>
    </xf>
    <xf numFmtId="181" fontId="12" fillId="0" borderId="1" xfId="3" applyNumberFormat="1" applyFill="1" applyBorder="1" applyAlignment="1">
      <alignment horizontal="center" vertical="center"/>
    </xf>
    <xf numFmtId="0" fontId="22" fillId="0" borderId="1" xfId="4" applyFont="1" applyBorder="1" applyAlignment="1">
      <alignment horizontal="center" vertical="center"/>
    </xf>
    <xf numFmtId="41" fontId="23" fillId="0" borderId="1" xfId="3" applyFont="1" applyFill="1" applyBorder="1" applyAlignment="1" applyProtection="1">
      <alignment horizontal="center" vertical="center"/>
      <protection locked="0"/>
    </xf>
    <xf numFmtId="41" fontId="12" fillId="0" borderId="1" xfId="3" applyFont="1" applyBorder="1" applyAlignment="1">
      <alignment horizontal="center" vertical="center"/>
    </xf>
    <xf numFmtId="181" fontId="12" fillId="0" borderId="1" xfId="3" applyNumberFormat="1" applyFont="1" applyBorder="1" applyAlignment="1">
      <alignment horizontal="center" vertical="center"/>
    </xf>
    <xf numFmtId="49" fontId="21" fillId="0" borderId="1" xfId="4" applyNumberFormat="1" applyFont="1" applyBorder="1" applyAlignment="1">
      <alignment horizontal="center" vertical="center"/>
    </xf>
    <xf numFmtId="14" fontId="21" fillId="0" borderId="1" xfId="4" applyNumberFormat="1" applyFont="1" applyBorder="1" applyAlignment="1">
      <alignment horizontal="center" vertical="center"/>
    </xf>
    <xf numFmtId="0" fontId="21" fillId="0" borderId="1" xfId="4" applyFont="1" applyBorder="1" applyAlignment="1">
      <alignment horizontal="center" vertical="center"/>
    </xf>
    <xf numFmtId="41" fontId="21" fillId="0" borderId="1" xfId="3" applyFont="1" applyBorder="1" applyAlignment="1">
      <alignment horizontal="center" vertical="center"/>
    </xf>
    <xf numFmtId="181" fontId="21" fillId="0" borderId="1" xfId="3" applyNumberFormat="1" applyFont="1" applyBorder="1" applyAlignment="1">
      <alignment horizontal="center" vertical="center"/>
    </xf>
    <xf numFmtId="49" fontId="21" fillId="0" borderId="1" xfId="4" applyNumberFormat="1" applyFont="1" applyFill="1" applyBorder="1" applyAlignment="1">
      <alignment horizontal="center" vertical="center"/>
    </xf>
    <xf numFmtId="14" fontId="21" fillId="0" borderId="1" xfId="4" applyNumberFormat="1" applyFont="1" applyFill="1" applyBorder="1" applyAlignment="1">
      <alignment horizontal="center" vertical="center"/>
    </xf>
    <xf numFmtId="0" fontId="21" fillId="0" borderId="1" xfId="4" applyFont="1" applyFill="1" applyBorder="1" applyAlignment="1">
      <alignment horizontal="center" vertical="center"/>
    </xf>
    <xf numFmtId="41" fontId="21" fillId="0" borderId="1" xfId="3" applyFont="1" applyFill="1" applyBorder="1" applyAlignment="1">
      <alignment horizontal="center" vertical="center"/>
    </xf>
    <xf numFmtId="181" fontId="21" fillId="0" borderId="1" xfId="3" applyNumberFormat="1" applyFont="1" applyFill="1" applyBorder="1" applyAlignment="1">
      <alignment horizontal="center" vertical="center"/>
    </xf>
    <xf numFmtId="0" fontId="22" fillId="0" borderId="1" xfId="4" applyFont="1" applyFill="1" applyBorder="1" applyAlignment="1">
      <alignment horizontal="center" vertical="center"/>
    </xf>
    <xf numFmtId="0" fontId="12" fillId="0" borderId="0" xfId="4" applyAlignment="1">
      <alignment horizontal="center" vertical="center"/>
    </xf>
    <xf numFmtId="49" fontId="12" fillId="0" borderId="1" xfId="4" applyNumberFormat="1" applyFont="1" applyBorder="1" applyAlignment="1">
      <alignment horizontal="center" vertical="center"/>
    </xf>
    <xf numFmtId="0" fontId="12" fillId="0" borderId="1" xfId="4" applyBorder="1" applyAlignment="1">
      <alignment horizontal="center" vertical="center"/>
    </xf>
    <xf numFmtId="14" fontId="12" fillId="0" borderId="1" xfId="4" applyNumberFormat="1" applyBorder="1" applyAlignment="1">
      <alignment horizontal="center" vertical="center"/>
    </xf>
    <xf numFmtId="41" fontId="12" fillId="0" borderId="1" xfId="3" applyBorder="1" applyAlignment="1">
      <alignment horizontal="center" vertical="center"/>
    </xf>
    <xf numFmtId="181" fontId="0" fillId="0" borderId="1" xfId="3" applyNumberFormat="1" applyFont="1" applyFill="1" applyBorder="1" applyAlignment="1">
      <alignment horizontal="center" vertical="center"/>
    </xf>
    <xf numFmtId="49" fontId="12" fillId="2" borderId="1" xfId="4" applyNumberFormat="1" applyFont="1" applyFill="1" applyBorder="1" applyAlignment="1">
      <alignment horizontal="center" vertical="center"/>
    </xf>
    <xf numFmtId="41" fontId="0" fillId="0" borderId="1" xfId="3" applyFont="1" applyFill="1" applyBorder="1" applyAlignment="1">
      <alignment horizontal="center" vertical="center"/>
    </xf>
    <xf numFmtId="49" fontId="12" fillId="4" borderId="1" xfId="4" applyNumberFormat="1" applyFont="1" applyFill="1" applyBorder="1" applyAlignment="1">
      <alignment horizontal="center" vertical="center"/>
    </xf>
    <xf numFmtId="49" fontId="18" fillId="0" borderId="1" xfId="4" applyNumberFormat="1" applyFont="1" applyBorder="1" applyAlignment="1">
      <alignment horizontal="center" vertical="center"/>
    </xf>
    <xf numFmtId="14" fontId="18" fillId="0" borderId="1" xfId="4" applyNumberFormat="1" applyFont="1" applyBorder="1" applyAlignment="1">
      <alignment horizontal="center" vertical="center"/>
    </xf>
    <xf numFmtId="41" fontId="18" fillId="0" borderId="1" xfId="3" applyFont="1" applyBorder="1" applyAlignment="1">
      <alignment horizontal="center" vertical="center"/>
    </xf>
    <xf numFmtId="181" fontId="18" fillId="0" borderId="1" xfId="3" applyNumberFormat="1" applyFont="1" applyBorder="1" applyAlignment="1">
      <alignment horizontal="center" vertical="center"/>
    </xf>
    <xf numFmtId="41" fontId="0" fillId="0" borderId="1" xfId="3" applyFont="1" applyBorder="1" applyAlignment="1">
      <alignment horizontal="center" vertical="center"/>
    </xf>
    <xf numFmtId="49" fontId="12" fillId="0" borderId="1" xfId="4" applyNumberFormat="1" applyBorder="1" applyAlignment="1">
      <alignment horizontal="center" vertical="center"/>
    </xf>
    <xf numFmtId="14" fontId="10" fillId="0" borderId="0" xfId="4" applyNumberFormat="1" applyFont="1" applyAlignment="1">
      <alignment horizontal="left" vertical="center"/>
    </xf>
    <xf numFmtId="0" fontId="12" fillId="0" borderId="0" xfId="4">
      <alignment vertical="center"/>
    </xf>
    <xf numFmtId="0" fontId="12" fillId="0" borderId="0" xfId="4" applyAlignment="1">
      <alignment vertical="center"/>
    </xf>
    <xf numFmtId="0" fontId="25" fillId="0" borderId="0" xfId="4" applyFont="1" applyAlignment="1">
      <alignment vertical="center"/>
    </xf>
    <xf numFmtId="0" fontId="12" fillId="0" borderId="0" xfId="4" applyFont="1" applyAlignment="1">
      <alignment vertical="center"/>
    </xf>
    <xf numFmtId="0" fontId="18" fillId="0" borderId="0" xfId="4" applyFont="1" applyAlignment="1">
      <alignment vertical="center"/>
    </xf>
    <xf numFmtId="0" fontId="18" fillId="0" borderId="0" xfId="4" applyFont="1">
      <alignment vertical="center"/>
    </xf>
    <xf numFmtId="0" fontId="26" fillId="0" borderId="0" xfId="4" applyFont="1" applyAlignment="1">
      <alignment vertical="center"/>
    </xf>
    <xf numFmtId="49" fontId="27" fillId="5" borderId="1" xfId="4" applyNumberFormat="1" applyFont="1" applyFill="1" applyBorder="1" applyAlignment="1">
      <alignment horizontal="center" vertical="center"/>
    </xf>
    <xf numFmtId="0" fontId="27" fillId="5" borderId="1" xfId="4" applyFont="1" applyFill="1" applyBorder="1" applyAlignment="1">
      <alignment horizontal="center" vertical="center"/>
    </xf>
    <xf numFmtId="41" fontId="27" fillId="5" borderId="1" xfId="3" applyFont="1" applyFill="1" applyBorder="1" applyAlignment="1">
      <alignment horizontal="center" vertical="center"/>
    </xf>
    <xf numFmtId="9" fontId="27" fillId="5" borderId="5" xfId="5" applyFont="1" applyFill="1" applyBorder="1" applyAlignment="1">
      <alignment horizontal="center" vertical="center"/>
    </xf>
    <xf numFmtId="0" fontId="27" fillId="5" borderId="1" xfId="4" applyFont="1" applyFill="1" applyBorder="1" applyAlignment="1">
      <alignment horizontal="center" vertical="center" wrapText="1"/>
    </xf>
    <xf numFmtId="0" fontId="28" fillId="0" borderId="0" xfId="4" applyFont="1">
      <alignment vertical="center"/>
    </xf>
    <xf numFmtId="41" fontId="0" fillId="0" borderId="1" xfId="3" applyFont="1" applyBorder="1">
      <alignment vertical="center"/>
    </xf>
    <xf numFmtId="41" fontId="12" fillId="0" borderId="1" xfId="3" applyFont="1" applyBorder="1">
      <alignment vertical="center"/>
    </xf>
    <xf numFmtId="9" fontId="12" fillId="0" borderId="1" xfId="5" applyFont="1" applyBorder="1" applyAlignment="1">
      <alignment horizontal="center" vertical="center"/>
    </xf>
    <xf numFmtId="0" fontId="12" fillId="0" borderId="1" xfId="4" applyFont="1" applyBorder="1" applyAlignment="1">
      <alignment horizontal="left" vertical="center" wrapText="1"/>
    </xf>
    <xf numFmtId="182" fontId="12" fillId="0" borderId="1" xfId="4" applyNumberFormat="1" applyFont="1" applyBorder="1" applyAlignment="1">
      <alignment horizontal="left" vertical="center" wrapText="1"/>
    </xf>
    <xf numFmtId="0" fontId="12" fillId="0" borderId="0" xfId="4" applyFont="1">
      <alignment vertical="center"/>
    </xf>
    <xf numFmtId="9" fontId="12" fillId="0" borderId="1" xfId="5" applyFont="1" applyFill="1" applyBorder="1" applyAlignment="1">
      <alignment horizontal="center" vertical="center"/>
    </xf>
    <xf numFmtId="9" fontId="12" fillId="0" borderId="5" xfId="5" applyFont="1" applyBorder="1" applyAlignment="1">
      <alignment horizontal="center" vertical="center"/>
    </xf>
    <xf numFmtId="0" fontId="12" fillId="0" borderId="0" xfId="4" applyFill="1">
      <alignment vertical="center"/>
    </xf>
    <xf numFmtId="9" fontId="12" fillId="0" borderId="5" xfId="5" applyFont="1" applyFill="1" applyBorder="1" applyAlignment="1">
      <alignment horizontal="center" vertical="center"/>
    </xf>
    <xf numFmtId="41" fontId="12" fillId="0" borderId="1" xfId="3" applyFont="1" applyFill="1" applyBorder="1">
      <alignment vertical="center"/>
    </xf>
    <xf numFmtId="9" fontId="0" fillId="0" borderId="5" xfId="5" applyFont="1" applyFill="1" applyBorder="1" applyAlignment="1">
      <alignment horizontal="center" vertical="center"/>
    </xf>
    <xf numFmtId="9" fontId="0" fillId="0" borderId="1" xfId="5" applyFont="1" applyFill="1" applyBorder="1" applyAlignment="1">
      <alignment horizontal="center" vertical="center"/>
    </xf>
    <xf numFmtId="0" fontId="12" fillId="0" borderId="0" xfId="4" applyFont="1" applyFill="1">
      <alignment vertical="center"/>
    </xf>
    <xf numFmtId="9" fontId="0" fillId="0" borderId="1" xfId="5" applyFont="1" applyBorder="1" applyAlignment="1">
      <alignment horizontal="center" vertical="center"/>
    </xf>
    <xf numFmtId="0" fontId="12" fillId="0" borderId="0" xfId="4" applyFill="1" applyBorder="1" applyAlignment="1">
      <alignment horizontal="center" vertical="center" wrapText="1"/>
    </xf>
    <xf numFmtId="41" fontId="12" fillId="0" borderId="1" xfId="3" applyFill="1" applyBorder="1">
      <alignment vertical="center"/>
    </xf>
    <xf numFmtId="41" fontId="12" fillId="0" borderId="1" xfId="3" applyBorder="1">
      <alignment vertical="center"/>
    </xf>
    <xf numFmtId="49" fontId="12" fillId="0" borderId="0" xfId="4" applyNumberFormat="1" applyAlignment="1">
      <alignment horizontal="center" vertical="center"/>
    </xf>
    <xf numFmtId="41" fontId="12" fillId="0" borderId="0" xfId="3" applyAlignment="1">
      <alignment horizontal="center" vertical="center"/>
    </xf>
    <xf numFmtId="41" fontId="12" fillId="0" borderId="0" xfId="3">
      <alignment vertical="center"/>
    </xf>
    <xf numFmtId="9" fontId="0" fillId="0" borderId="0" xfId="5" applyFont="1" applyAlignment="1">
      <alignment horizontal="center" vertical="center"/>
    </xf>
    <xf numFmtId="0" fontId="18" fillId="0" borderId="0" xfId="0" applyFont="1" applyAlignment="1">
      <alignment horizontal="justify" vertical="center"/>
    </xf>
    <xf numFmtId="0" fontId="9" fillId="0" borderId="0" xfId="0" applyFont="1">
      <alignment vertical="center"/>
    </xf>
    <xf numFmtId="0" fontId="27" fillId="5" borderId="1" xfId="4" applyFont="1" applyFill="1" applyBorder="1" applyAlignment="1">
      <alignment horizontal="left" vertical="center" wrapText="1"/>
    </xf>
    <xf numFmtId="0" fontId="12" fillId="0" borderId="1" xfId="4" applyFont="1" applyBorder="1" applyAlignment="1">
      <alignment horizontal="left" vertical="center"/>
    </xf>
    <xf numFmtId="0" fontId="12" fillId="0" borderId="1" xfId="4" applyFill="1" applyBorder="1" applyAlignment="1">
      <alignment horizontal="left" vertical="center" wrapText="1"/>
    </xf>
    <xf numFmtId="0" fontId="12" fillId="0" borderId="1" xfId="4" applyFont="1" applyFill="1" applyBorder="1" applyAlignment="1">
      <alignment horizontal="left" vertical="center"/>
    </xf>
    <xf numFmtId="182" fontId="12" fillId="0" borderId="1" xfId="4" applyNumberFormat="1" applyFont="1" applyBorder="1" applyAlignment="1">
      <alignment horizontal="left" vertical="center"/>
    </xf>
    <xf numFmtId="182" fontId="12" fillId="0" borderId="1" xfId="4" applyNumberFormat="1" applyFont="1" applyFill="1" applyBorder="1" applyAlignment="1">
      <alignment horizontal="left" vertical="center"/>
    </xf>
    <xf numFmtId="182" fontId="12" fillId="0" borderId="1" xfId="4" applyNumberFormat="1" applyFill="1" applyBorder="1" applyAlignment="1">
      <alignment horizontal="left" vertical="center" wrapText="1"/>
    </xf>
    <xf numFmtId="183" fontId="12" fillId="0" borderId="1" xfId="4" applyNumberFormat="1" applyFill="1" applyBorder="1" applyAlignment="1">
      <alignment horizontal="left" vertical="center" wrapText="1"/>
    </xf>
    <xf numFmtId="2" fontId="12" fillId="0" borderId="1" xfId="4" applyNumberFormat="1" applyFill="1" applyBorder="1" applyAlignment="1">
      <alignment horizontal="left" vertical="center"/>
    </xf>
    <xf numFmtId="2" fontId="12" fillId="0" borderId="1" xfId="4" applyNumberFormat="1" applyBorder="1" applyAlignment="1">
      <alignment horizontal="left" vertical="center"/>
    </xf>
    <xf numFmtId="0" fontId="12" fillId="0" borderId="0" xfId="4" applyAlignment="1">
      <alignment horizontal="left" vertical="center"/>
    </xf>
    <xf numFmtId="0" fontId="18" fillId="0" borderId="1" xfId="4" applyFont="1" applyBorder="1" applyAlignment="1">
      <alignment horizontal="left" vertical="center"/>
    </xf>
    <xf numFmtId="0" fontId="12" fillId="0" borderId="5" xfId="4" applyBorder="1" applyAlignment="1">
      <alignment horizontal="center" vertical="center"/>
    </xf>
    <xf numFmtId="184" fontId="12" fillId="0" borderId="1" xfId="2" applyNumberFormat="1" applyFont="1" applyBorder="1" applyAlignment="1">
      <alignment horizontal="center" vertical="center"/>
    </xf>
    <xf numFmtId="0" fontId="12" fillId="0" borderId="7" xfId="4" applyBorder="1" applyAlignment="1">
      <alignment horizontal="center" vertical="center"/>
    </xf>
    <xf numFmtId="0" fontId="12" fillId="0" borderId="6" xfId="4" applyBorder="1" applyAlignment="1">
      <alignment horizontal="center" vertical="center"/>
    </xf>
    <xf numFmtId="0" fontId="18" fillId="0" borderId="6" xfId="4" applyFont="1" applyBorder="1" applyAlignment="1">
      <alignment horizontal="center" vertical="center"/>
    </xf>
    <xf numFmtId="0" fontId="18" fillId="0" borderId="5" xfId="4" applyFont="1" applyBorder="1" applyAlignment="1">
      <alignment horizontal="center" vertical="center"/>
    </xf>
    <xf numFmtId="184" fontId="12" fillId="0" borderId="8" xfId="2" applyNumberFormat="1" applyFont="1" applyBorder="1" applyAlignment="1">
      <alignment horizontal="center" vertical="center"/>
    </xf>
    <xf numFmtId="43" fontId="12" fillId="2" borderId="11" xfId="4" applyNumberFormat="1" applyFill="1" applyBorder="1" applyAlignment="1">
      <alignment horizontal="center" vertical="center"/>
    </xf>
    <xf numFmtId="43" fontId="12" fillId="2" borderId="12" xfId="4" applyNumberFormat="1" applyFill="1" applyBorder="1" applyAlignment="1">
      <alignment horizontal="center" vertical="center"/>
    </xf>
    <xf numFmtId="0" fontId="12" fillId="0" borderId="16" xfId="4" applyBorder="1" applyAlignment="1">
      <alignment horizontal="center" vertical="center"/>
    </xf>
    <xf numFmtId="0" fontId="12" fillId="0" borderId="17" xfId="4" applyBorder="1" applyAlignment="1">
      <alignment horizontal="center" vertical="center"/>
    </xf>
    <xf numFmtId="0" fontId="12" fillId="2" borderId="11" xfId="4" applyFont="1" applyFill="1" applyBorder="1" applyAlignment="1">
      <alignment horizontal="center" vertical="center"/>
    </xf>
    <xf numFmtId="43" fontId="12" fillId="4" borderId="6" xfId="4" applyNumberFormat="1" applyFill="1" applyBorder="1" applyAlignment="1">
      <alignment horizontal="center" vertical="center"/>
    </xf>
    <xf numFmtId="43" fontId="12" fillId="4" borderId="20" xfId="4" applyNumberFormat="1" applyFill="1" applyBorder="1" applyAlignment="1">
      <alignment horizontal="center" vertical="center"/>
    </xf>
    <xf numFmtId="43" fontId="12" fillId="0" borderId="16" xfId="4" applyNumberFormat="1" applyFill="1" applyBorder="1" applyAlignment="1">
      <alignment horizontal="center" vertical="center"/>
    </xf>
    <xf numFmtId="43" fontId="12" fillId="0" borderId="17" xfId="4" applyNumberFormat="1" applyFill="1" applyBorder="1" applyAlignment="1">
      <alignment horizontal="center" vertical="center"/>
    </xf>
    <xf numFmtId="0" fontId="12" fillId="0" borderId="23" xfId="4" applyFill="1" applyBorder="1" applyAlignment="1">
      <alignment horizontal="center" vertical="center"/>
    </xf>
    <xf numFmtId="0" fontId="12" fillId="0" borderId="24" xfId="4" applyFill="1" applyBorder="1" applyAlignment="1">
      <alignment horizontal="center" vertical="center"/>
    </xf>
    <xf numFmtId="185" fontId="12" fillId="0" borderId="16" xfId="4" applyNumberFormat="1" applyFill="1" applyBorder="1" applyAlignment="1">
      <alignment horizontal="center" vertical="center"/>
    </xf>
    <xf numFmtId="185" fontId="12" fillId="0" borderId="17" xfId="4" applyNumberFormat="1" applyFill="1" applyBorder="1" applyAlignment="1">
      <alignment horizontal="center" vertical="center"/>
    </xf>
    <xf numFmtId="184" fontId="12" fillId="6" borderId="1" xfId="2" applyNumberFormat="1" applyFont="1" applyFill="1" applyBorder="1" applyAlignment="1">
      <alignment horizontal="center" vertical="center"/>
    </xf>
    <xf numFmtId="184" fontId="12" fillId="6" borderId="8" xfId="2" applyNumberFormat="1" applyFont="1" applyFill="1" applyBorder="1" applyAlignment="1">
      <alignment horizontal="center" vertical="center"/>
    </xf>
    <xf numFmtId="0" fontId="12" fillId="7" borderId="5" xfId="4" applyFont="1" applyFill="1" applyBorder="1" applyAlignment="1">
      <alignment horizontal="center" vertical="center"/>
    </xf>
    <xf numFmtId="184" fontId="12" fillId="7" borderId="5" xfId="2" applyNumberFormat="1" applyFont="1" applyFill="1" applyBorder="1" applyAlignment="1">
      <alignment horizontal="center" vertical="center"/>
    </xf>
    <xf numFmtId="184" fontId="12" fillId="7" borderId="13" xfId="2" applyNumberFormat="1" applyFont="1" applyFill="1" applyBorder="1" applyAlignment="1">
      <alignment horizontal="center" vertical="center"/>
    </xf>
    <xf numFmtId="177" fontId="0" fillId="0" borderId="1" xfId="0" applyNumberFormat="1" applyBorder="1" applyAlignment="1">
      <alignment horizontal="right" vertical="center"/>
    </xf>
    <xf numFmtId="0" fontId="30" fillId="0" borderId="3" xfId="0" applyFont="1" applyFill="1" applyBorder="1" applyAlignment="1">
      <alignment horizontal="left" vertical="center"/>
    </xf>
    <xf numFmtId="180" fontId="0" fillId="0" borderId="5" xfId="0" applyNumberFormat="1" applyBorder="1" applyAlignment="1">
      <alignment horizontal="center" vertical="center"/>
    </xf>
    <xf numFmtId="177" fontId="0" fillId="0" borderId="5" xfId="0" applyNumberFormat="1" applyBorder="1">
      <alignment vertical="center"/>
    </xf>
    <xf numFmtId="10" fontId="0" fillId="2" borderId="5" xfId="1" applyNumberFormat="1" applyFont="1" applyFill="1" applyBorder="1">
      <alignment vertical="center"/>
    </xf>
    <xf numFmtId="176" fontId="0" fillId="0" borderId="0" xfId="1" applyNumberFormat="1" applyFont="1" applyFill="1" applyBorder="1">
      <alignment vertical="center"/>
    </xf>
    <xf numFmtId="14" fontId="0" fillId="0" borderId="25" xfId="0" applyNumberFormat="1" applyBorder="1">
      <alignment vertical="center"/>
    </xf>
    <xf numFmtId="14" fontId="0" fillId="0" borderId="5" xfId="0" applyNumberFormat="1" applyBorder="1">
      <alignment vertical="center"/>
    </xf>
    <xf numFmtId="14" fontId="3" fillId="0" borderId="5" xfId="0" applyNumberFormat="1" applyFont="1" applyFill="1" applyBorder="1">
      <alignment vertical="center"/>
    </xf>
    <xf numFmtId="176" fontId="0" fillId="0" borderId="5" xfId="1" applyNumberFormat="1" applyFont="1" applyBorder="1">
      <alignment vertical="center"/>
    </xf>
    <xf numFmtId="176" fontId="0" fillId="0" borderId="5" xfId="1" applyNumberFormat="1" applyFont="1" applyFill="1" applyBorder="1">
      <alignment vertical="center"/>
    </xf>
    <xf numFmtId="10" fontId="4" fillId="0" borderId="5" xfId="1" applyNumberFormat="1" applyFont="1" applyFill="1" applyBorder="1" applyAlignment="1">
      <alignment horizontal="center" vertical="center"/>
    </xf>
    <xf numFmtId="0" fontId="0" fillId="0" borderId="1" xfId="0" applyBorder="1" applyAlignment="1">
      <alignment horizontal="left" vertical="center"/>
    </xf>
    <xf numFmtId="176" fontId="3" fillId="0" borderId="0" xfId="1" applyNumberFormat="1" applyFont="1" applyFill="1" applyBorder="1">
      <alignment vertical="center"/>
    </xf>
    <xf numFmtId="176" fontId="3" fillId="0" borderId="1" xfId="1" applyNumberFormat="1" applyFont="1" applyFill="1" applyBorder="1">
      <alignment vertical="center"/>
    </xf>
    <xf numFmtId="176" fontId="4" fillId="0" borderId="5" xfId="1" applyNumberFormat="1" applyFont="1" applyFill="1" applyBorder="1">
      <alignment vertical="center"/>
    </xf>
    <xf numFmtId="176" fontId="4" fillId="0" borderId="0" xfId="1" applyNumberFormat="1" applyFont="1" applyFill="1">
      <alignment vertical="center"/>
    </xf>
    <xf numFmtId="177" fontId="0" fillId="0" borderId="5" xfId="0" applyNumberFormat="1" applyBorder="1" applyAlignment="1">
      <alignment horizontal="center" vertical="center"/>
    </xf>
    <xf numFmtId="177" fontId="0" fillId="0" borderId="1" xfId="0" applyNumberFormat="1" applyFill="1" applyBorder="1" applyAlignment="1">
      <alignment horizontal="center" vertical="center"/>
    </xf>
    <xf numFmtId="179" fontId="0" fillId="0" borderId="1" xfId="1" applyNumberFormat="1" applyFont="1" applyBorder="1" applyAlignment="1">
      <alignment horizontal="center" vertical="center"/>
    </xf>
    <xf numFmtId="177" fontId="0" fillId="0" borderId="0" xfId="0" applyNumberFormat="1" applyAlignment="1">
      <alignment horizontal="center" vertical="center"/>
    </xf>
    <xf numFmtId="178" fontId="0" fillId="0" borderId="5" xfId="0" applyNumberFormat="1" applyBorder="1" applyAlignment="1">
      <alignment horizontal="center" vertical="center"/>
    </xf>
    <xf numFmtId="178" fontId="0" fillId="0" borderId="1" xfId="0" applyNumberFormat="1" applyFill="1" applyBorder="1" applyAlignment="1">
      <alignment horizontal="center" vertical="center"/>
    </xf>
    <xf numFmtId="0" fontId="0" fillId="3" borderId="1" xfId="0" applyFill="1" applyBorder="1" applyAlignment="1">
      <alignment horizontal="center" vertical="center"/>
    </xf>
    <xf numFmtId="186" fontId="20" fillId="0" borderId="0" xfId="4" applyNumberFormat="1" applyFont="1" applyBorder="1" applyAlignment="1">
      <alignment horizontal="center" vertical="center"/>
    </xf>
    <xf numFmtId="186" fontId="13" fillId="5" borderId="1" xfId="4" applyNumberFormat="1" applyFont="1" applyFill="1" applyBorder="1" applyAlignment="1">
      <alignment horizontal="center" vertical="center"/>
    </xf>
    <xf numFmtId="186" fontId="12" fillId="0" borderId="1" xfId="4" applyNumberFormat="1" applyFill="1" applyBorder="1" applyAlignment="1">
      <alignment horizontal="center" vertical="center"/>
    </xf>
    <xf numFmtId="186" fontId="12" fillId="0" borderId="1" xfId="4" applyNumberFormat="1" applyFont="1" applyFill="1" applyBorder="1" applyAlignment="1">
      <alignment horizontal="center" vertical="center"/>
    </xf>
    <xf numFmtId="186" fontId="12" fillId="0" borderId="1" xfId="4" applyNumberFormat="1" applyFont="1" applyBorder="1" applyAlignment="1">
      <alignment horizontal="center" vertical="center"/>
    </xf>
    <xf numFmtId="186" fontId="21" fillId="0" borderId="1" xfId="4" applyNumberFormat="1" applyFont="1" applyBorder="1" applyAlignment="1">
      <alignment horizontal="center" vertical="center"/>
    </xf>
    <xf numFmtId="186" fontId="21" fillId="0" borderId="1" xfId="4" applyNumberFormat="1" applyFont="1" applyFill="1" applyBorder="1" applyAlignment="1">
      <alignment horizontal="center" vertical="center"/>
    </xf>
    <xf numFmtId="186" fontId="12" fillId="0" borderId="1" xfId="4" applyNumberFormat="1" applyBorder="1" applyAlignment="1">
      <alignment horizontal="center" vertical="center"/>
    </xf>
    <xf numFmtId="186" fontId="18" fillId="0" borderId="1" xfId="4" applyNumberFormat="1" applyFont="1" applyBorder="1" applyAlignment="1">
      <alignment horizontal="center" vertical="center"/>
    </xf>
    <xf numFmtId="180" fontId="0" fillId="0" borderId="1" xfId="0" applyNumberFormat="1" applyBorder="1" applyAlignment="1">
      <alignment horizontal="center" vertical="center"/>
    </xf>
    <xf numFmtId="0" fontId="9" fillId="0" borderId="3" xfId="0" applyFont="1" applyFill="1" applyBorder="1" applyAlignment="1">
      <alignment horizontal="left" vertical="center"/>
    </xf>
    <xf numFmtId="0" fontId="0" fillId="0" borderId="0" xfId="0" applyFill="1" applyBorder="1" applyAlignment="1">
      <alignment horizontal="center" vertical="center"/>
    </xf>
    <xf numFmtId="180" fontId="0" fillId="0" borderId="0" xfId="0" applyNumberFormat="1" applyFill="1" applyBorder="1" applyAlignment="1">
      <alignment horizontal="center" vertical="center"/>
    </xf>
    <xf numFmtId="0" fontId="0" fillId="0" borderId="0" xfId="0" applyFill="1" applyBorder="1">
      <alignment vertical="center"/>
    </xf>
    <xf numFmtId="177" fontId="0" fillId="0" borderId="0" xfId="0" applyNumberFormat="1" applyFill="1" applyBorder="1">
      <alignment vertical="center"/>
    </xf>
    <xf numFmtId="177" fontId="0" fillId="0" borderId="0" xfId="0" applyNumberFormat="1" applyFill="1" applyBorder="1" applyAlignment="1">
      <alignment horizontal="center" vertical="center"/>
    </xf>
    <xf numFmtId="10" fontId="0" fillId="0" borderId="0" xfId="1" applyNumberFormat="1" applyFont="1" applyFill="1" applyBorder="1">
      <alignment vertical="center"/>
    </xf>
    <xf numFmtId="10" fontId="0" fillId="0" borderId="0" xfId="0" applyNumberFormat="1" applyFill="1" applyBorder="1" applyAlignment="1">
      <alignment horizontal="center" vertical="center"/>
    </xf>
    <xf numFmtId="0" fontId="0" fillId="0" borderId="0" xfId="0" applyFill="1" applyBorder="1" applyAlignment="1">
      <alignment horizontal="left" vertical="center"/>
    </xf>
    <xf numFmtId="0" fontId="0" fillId="0" borderId="27" xfId="0" applyBorder="1" applyAlignment="1">
      <alignment horizontal="center" vertical="center"/>
    </xf>
    <xf numFmtId="177" fontId="0" fillId="0" borderId="27" xfId="0" applyNumberFormat="1" applyBorder="1" applyAlignment="1">
      <alignment horizontal="center" vertical="center"/>
    </xf>
    <xf numFmtId="176" fontId="0" fillId="0" borderId="27" xfId="1" applyNumberFormat="1" applyFont="1" applyBorder="1" applyAlignment="1">
      <alignment horizontal="center" vertical="center"/>
    </xf>
    <xf numFmtId="176" fontId="0" fillId="0" borderId="27" xfId="1" applyNumberFormat="1" applyFont="1" applyFill="1" applyBorder="1" applyAlignment="1">
      <alignment horizontal="center" vertical="center"/>
    </xf>
    <xf numFmtId="10" fontId="0" fillId="2" borderId="27" xfId="1" applyNumberFormat="1" applyFont="1" applyFill="1" applyBorder="1" applyAlignment="1">
      <alignment horizontal="center" vertical="center"/>
    </xf>
    <xf numFmtId="0" fontId="0" fillId="0" borderId="27" xfId="0" applyBorder="1" applyAlignment="1">
      <alignment horizontal="left" vertical="center"/>
    </xf>
    <xf numFmtId="0" fontId="0" fillId="0" borderId="27" xfId="0" applyBorder="1">
      <alignment vertical="center"/>
    </xf>
    <xf numFmtId="0" fontId="33" fillId="0" borderId="0" xfId="0" applyFont="1" applyFill="1" applyBorder="1">
      <alignment vertical="center"/>
    </xf>
    <xf numFmtId="0" fontId="34" fillId="0" borderId="0" xfId="0" applyFont="1" applyFill="1" applyBorder="1">
      <alignment vertical="center"/>
    </xf>
    <xf numFmtId="0" fontId="33" fillId="0" borderId="0" xfId="0" applyFont="1" applyFill="1" applyBorder="1" applyAlignment="1">
      <alignment horizontal="center" vertical="center"/>
    </xf>
    <xf numFmtId="177" fontId="33" fillId="0" borderId="0" xfId="0" applyNumberFormat="1" applyFont="1" applyFill="1" applyBorder="1">
      <alignment vertical="center"/>
    </xf>
    <xf numFmtId="176" fontId="33" fillId="0" borderId="0" xfId="1" applyNumberFormat="1" applyFont="1" applyFill="1" applyBorder="1">
      <alignment vertical="center"/>
    </xf>
    <xf numFmtId="10" fontId="33" fillId="0" borderId="0" xfId="1" applyNumberFormat="1" applyFont="1" applyFill="1" applyBorder="1">
      <alignment vertical="center"/>
    </xf>
    <xf numFmtId="176" fontId="35" fillId="0" borderId="0" xfId="1" applyNumberFormat="1" applyFont="1" applyFill="1" applyBorder="1">
      <alignment vertical="center"/>
    </xf>
    <xf numFmtId="180" fontId="33" fillId="0" borderId="0" xfId="0" applyNumberFormat="1" applyFont="1" applyFill="1" applyBorder="1" applyAlignment="1">
      <alignment horizontal="center" vertical="center"/>
    </xf>
    <xf numFmtId="10" fontId="33" fillId="0" borderId="0" xfId="0" applyNumberFormat="1" applyFont="1" applyFill="1" applyBorder="1" applyAlignment="1">
      <alignment horizontal="center" vertical="center"/>
    </xf>
    <xf numFmtId="0" fontId="33" fillId="0" borderId="0" xfId="0" applyFont="1" applyFill="1" applyBorder="1" applyAlignment="1">
      <alignment horizontal="left" vertical="center"/>
    </xf>
    <xf numFmtId="0" fontId="36" fillId="0" borderId="0" xfId="0" applyFont="1" applyFill="1" applyBorder="1">
      <alignment vertical="center"/>
    </xf>
    <xf numFmtId="187" fontId="0" fillId="0" borderId="0" xfId="2" applyNumberFormat="1" applyFont="1" applyFill="1" applyBorder="1" applyAlignment="1">
      <alignment horizontal="center" vertical="center"/>
    </xf>
    <xf numFmtId="187" fontId="33" fillId="0" borderId="0" xfId="2" applyNumberFormat="1" applyFont="1" applyFill="1" applyBorder="1" applyAlignment="1">
      <alignment horizontal="center" vertical="center"/>
    </xf>
    <xf numFmtId="187" fontId="0" fillId="0" borderId="27" xfId="2" applyNumberFormat="1" applyFont="1" applyBorder="1" applyAlignment="1">
      <alignment horizontal="center" vertical="center"/>
    </xf>
    <xf numFmtId="187" fontId="0" fillId="0" borderId="5" xfId="2" applyNumberFormat="1" applyFont="1" applyBorder="1" applyAlignment="1">
      <alignment horizontal="center" vertical="center"/>
    </xf>
    <xf numFmtId="187" fontId="0" fillId="0" borderId="1" xfId="2" applyNumberFormat="1" applyFont="1" applyBorder="1" applyAlignment="1">
      <alignment horizontal="center" vertical="center"/>
    </xf>
    <xf numFmtId="187" fontId="0" fillId="0" borderId="1" xfId="2" applyNumberFormat="1" applyFont="1" applyFill="1" applyBorder="1" applyAlignment="1">
      <alignment horizontal="center" vertical="center"/>
    </xf>
    <xf numFmtId="187" fontId="0" fillId="0" borderId="0" xfId="2" applyNumberFormat="1" applyFont="1" applyAlignment="1">
      <alignment horizontal="center" vertical="center"/>
    </xf>
    <xf numFmtId="188" fontId="0" fillId="0" borderId="0" xfId="0" applyNumberFormat="1" applyFill="1" applyBorder="1" applyAlignment="1">
      <alignment horizontal="center" vertical="center"/>
    </xf>
    <xf numFmtId="188" fontId="33" fillId="0" borderId="0" xfId="0" applyNumberFormat="1" applyFont="1" applyFill="1" applyBorder="1" applyAlignment="1">
      <alignment horizontal="center" vertical="center"/>
    </xf>
    <xf numFmtId="188" fontId="0" fillId="0" borderId="5" xfId="0" applyNumberFormat="1" applyBorder="1" applyAlignment="1">
      <alignment horizontal="center" vertical="center"/>
    </xf>
    <xf numFmtId="188" fontId="0" fillId="0" borderId="1" xfId="0" applyNumberFormat="1" applyBorder="1" applyAlignment="1">
      <alignment horizontal="center" vertical="center"/>
    </xf>
    <xf numFmtId="188" fontId="0" fillId="0" borderId="1" xfId="0" applyNumberFormat="1" applyFill="1" applyBorder="1" applyAlignment="1">
      <alignment horizontal="center" vertical="center"/>
    </xf>
    <xf numFmtId="188" fontId="0" fillId="0" borderId="1" xfId="1" applyNumberFormat="1" applyFont="1" applyBorder="1" applyAlignment="1">
      <alignment horizontal="center" vertical="center"/>
    </xf>
    <xf numFmtId="188" fontId="0" fillId="0" borderId="0" xfId="0" applyNumberFormat="1" applyAlignment="1">
      <alignment horizontal="center" vertical="center"/>
    </xf>
    <xf numFmtId="188" fontId="0" fillId="0" borderId="0" xfId="1" applyNumberFormat="1" applyFont="1" applyFill="1" applyBorder="1" applyAlignment="1">
      <alignment horizontal="center" vertical="center"/>
    </xf>
    <xf numFmtId="188" fontId="33" fillId="0" borderId="0" xfId="1" applyNumberFormat="1" applyFont="1" applyFill="1" applyBorder="1" applyAlignment="1">
      <alignment horizontal="center" vertical="center"/>
    </xf>
    <xf numFmtId="188" fontId="0" fillId="0" borderId="5" xfId="1" applyNumberFormat="1" applyFont="1" applyBorder="1" applyAlignment="1">
      <alignment horizontal="center" vertical="center"/>
    </xf>
    <xf numFmtId="188" fontId="0" fillId="0" borderId="1" xfId="1" applyNumberFormat="1" applyFont="1" applyFill="1" applyBorder="1" applyAlignment="1">
      <alignment horizontal="center" vertical="center"/>
    </xf>
    <xf numFmtId="188" fontId="0" fillId="0" borderId="0" xfId="1" applyNumberFormat="1" applyFont="1" applyAlignment="1">
      <alignment horizontal="center" vertical="center"/>
    </xf>
    <xf numFmtId="188" fontId="0" fillId="0" borderId="27" xfId="0" applyNumberFormat="1" applyBorder="1" applyAlignment="1">
      <alignment horizontal="center" vertical="center"/>
    </xf>
    <xf numFmtId="177" fontId="0" fillId="0" borderId="26" xfId="0" applyNumberFormat="1" applyBorder="1" applyAlignment="1">
      <alignment vertical="center"/>
    </xf>
    <xf numFmtId="177" fontId="0" fillId="0" borderId="4" xfId="0" applyNumberFormat="1" applyBorder="1" applyAlignment="1">
      <alignment vertical="center"/>
    </xf>
    <xf numFmtId="0" fontId="0" fillId="9" borderId="0" xfId="0" applyFill="1">
      <alignment vertical="center"/>
    </xf>
    <xf numFmtId="181" fontId="33" fillId="9" borderId="0" xfId="2" applyNumberFormat="1" applyFont="1" applyFill="1">
      <alignment vertical="center"/>
    </xf>
    <xf numFmtId="0" fontId="33" fillId="9" borderId="0" xfId="0" applyFont="1" applyFill="1">
      <alignment vertical="center"/>
    </xf>
    <xf numFmtId="0" fontId="34" fillId="9" borderId="0" xfId="0" applyFont="1" applyFill="1" applyAlignment="1">
      <alignment horizontal="center" vertical="center"/>
    </xf>
    <xf numFmtId="0" fontId="39" fillId="9" borderId="0" xfId="0" applyFont="1" applyFill="1" applyAlignment="1">
      <alignment horizontal="center" vertical="center"/>
    </xf>
    <xf numFmtId="0" fontId="40" fillId="10" borderId="35" xfId="0" applyFont="1" applyFill="1" applyBorder="1">
      <alignment vertical="center"/>
    </xf>
    <xf numFmtId="0" fontId="40" fillId="10" borderId="0" xfId="0" applyFont="1" applyFill="1" applyBorder="1">
      <alignment vertical="center"/>
    </xf>
    <xf numFmtId="0" fontId="40" fillId="10" borderId="36" xfId="0" applyFont="1" applyFill="1" applyBorder="1">
      <alignment vertical="center"/>
    </xf>
    <xf numFmtId="0" fontId="33" fillId="9" borderId="0" xfId="0" applyFont="1" applyFill="1" applyAlignment="1">
      <alignment horizontal="center" vertical="center"/>
    </xf>
    <xf numFmtId="0" fontId="34" fillId="11" borderId="0" xfId="0" applyFont="1" applyFill="1" applyAlignment="1">
      <alignment horizontal="center" vertical="center"/>
    </xf>
    <xf numFmtId="181" fontId="34" fillId="11" borderId="0" xfId="2" applyNumberFormat="1" applyFont="1" applyFill="1" applyAlignment="1">
      <alignment horizontal="center" vertical="center"/>
    </xf>
    <xf numFmtId="181" fontId="34" fillId="9" borderId="0" xfId="2" applyNumberFormat="1" applyFont="1" applyFill="1" applyAlignment="1">
      <alignment horizontal="center" vertical="center"/>
    </xf>
    <xf numFmtId="0" fontId="0" fillId="9" borderId="0" xfId="0" applyFill="1" applyAlignment="1">
      <alignment horizontal="center" vertical="center"/>
    </xf>
    <xf numFmtId="0" fontId="40" fillId="10" borderId="35" xfId="0" applyFont="1" applyFill="1" applyBorder="1" applyAlignment="1">
      <alignment horizontal="center" vertical="center"/>
    </xf>
    <xf numFmtId="0" fontId="40" fillId="10" borderId="0" xfId="0" applyFont="1" applyFill="1" applyBorder="1" applyAlignment="1">
      <alignment horizontal="center" vertical="center"/>
    </xf>
    <xf numFmtId="0" fontId="40" fillId="10" borderId="36" xfId="0" applyFont="1" applyFill="1" applyBorder="1" applyAlignment="1">
      <alignment horizontal="center" vertical="center"/>
    </xf>
    <xf numFmtId="0" fontId="41" fillId="9" borderId="0" xfId="0" applyFont="1" applyFill="1" applyAlignment="1">
      <alignment horizontal="center" vertical="center"/>
    </xf>
    <xf numFmtId="0" fontId="41" fillId="11" borderId="0" xfId="0" applyFont="1" applyFill="1" applyAlignment="1">
      <alignment horizontal="center" vertical="center"/>
    </xf>
    <xf numFmtId="189" fontId="42" fillId="11" borderId="0" xfId="2" applyNumberFormat="1" applyFont="1" applyFill="1" applyAlignment="1">
      <alignment horizontal="center" vertical="center"/>
    </xf>
    <xf numFmtId="181" fontId="41" fillId="9" borderId="0" xfId="2" applyNumberFormat="1" applyFont="1" applyFill="1" applyAlignment="1">
      <alignment horizontal="center" vertical="center"/>
    </xf>
    <xf numFmtId="0" fontId="0" fillId="0" borderId="0" xfId="0" applyFill="1" applyAlignment="1">
      <alignment horizontal="center" vertical="center"/>
    </xf>
    <xf numFmtId="0" fontId="43" fillId="9" borderId="18" xfId="0" applyFont="1" applyFill="1" applyBorder="1" applyAlignment="1">
      <alignment horizontal="center" vertical="center"/>
    </xf>
    <xf numFmtId="0" fontId="44" fillId="12" borderId="37" xfId="0" applyFont="1" applyFill="1" applyBorder="1" applyAlignment="1">
      <alignment horizontal="center" vertical="center"/>
    </xf>
    <xf numFmtId="0" fontId="0" fillId="9" borderId="0" xfId="0" applyFill="1" applyAlignment="1">
      <alignment horizontal="left" vertical="center"/>
    </xf>
    <xf numFmtId="0" fontId="45" fillId="9" borderId="31" xfId="0" applyFont="1" applyFill="1" applyBorder="1" applyAlignment="1">
      <alignment vertical="center" wrapText="1"/>
    </xf>
    <xf numFmtId="0" fontId="43" fillId="9" borderId="1" xfId="0" applyFont="1" applyFill="1" applyBorder="1" applyAlignment="1">
      <alignment horizontal="center" vertical="center"/>
    </xf>
    <xf numFmtId="0" fontId="46" fillId="11" borderId="1" xfId="0" applyFont="1" applyFill="1" applyBorder="1" applyAlignment="1">
      <alignment horizontal="center" vertical="center"/>
    </xf>
    <xf numFmtId="181" fontId="46" fillId="11" borderId="1" xfId="2" applyNumberFormat="1" applyFont="1" applyFill="1" applyBorder="1" applyAlignment="1">
      <alignment horizontal="center" vertical="center"/>
    </xf>
    <xf numFmtId="181" fontId="46" fillId="9" borderId="1" xfId="2" applyNumberFormat="1" applyFont="1" applyFill="1" applyBorder="1" applyAlignment="1">
      <alignment horizontal="center" vertical="center"/>
    </xf>
    <xf numFmtId="0" fontId="43" fillId="9" borderId="40" xfId="0" applyFont="1" applyFill="1" applyBorder="1" applyAlignment="1">
      <alignment horizontal="center" vertical="center"/>
    </xf>
    <xf numFmtId="0" fontId="44" fillId="14" borderId="41" xfId="0" applyFont="1" applyFill="1" applyBorder="1" applyAlignment="1">
      <alignment horizontal="center" vertical="center"/>
    </xf>
    <xf numFmtId="190" fontId="46" fillId="0" borderId="33" xfId="0" applyNumberFormat="1" applyFont="1" applyFill="1" applyBorder="1" applyAlignment="1">
      <alignment horizontal="center" vertical="center"/>
    </xf>
    <xf numFmtId="190" fontId="46" fillId="0" borderId="34" xfId="0" applyNumberFormat="1" applyFont="1" applyFill="1" applyBorder="1" applyAlignment="1">
      <alignment horizontal="center" vertical="center"/>
    </xf>
    <xf numFmtId="0" fontId="45" fillId="9" borderId="31" xfId="0" applyFont="1" applyFill="1" applyBorder="1" applyAlignment="1">
      <alignment vertical="center"/>
    </xf>
    <xf numFmtId="0" fontId="33" fillId="14" borderId="1" xfId="0" applyFont="1" applyFill="1" applyBorder="1" applyAlignment="1">
      <alignment horizontal="center" vertical="center"/>
    </xf>
    <xf numFmtId="0" fontId="44" fillId="9" borderId="0" xfId="0" applyFont="1" applyFill="1">
      <alignment vertical="center"/>
    </xf>
    <xf numFmtId="0" fontId="46" fillId="9" borderId="48" xfId="0" applyFont="1" applyFill="1" applyBorder="1" applyAlignment="1">
      <alignment horizontal="center" vertical="center"/>
    </xf>
    <xf numFmtId="189" fontId="46" fillId="14" borderId="49" xfId="2" applyNumberFormat="1" applyFont="1" applyFill="1" applyBorder="1" applyAlignment="1">
      <alignment horizontal="center" vertical="center"/>
    </xf>
    <xf numFmtId="0" fontId="47" fillId="9" borderId="0" xfId="0" applyFont="1" applyFill="1" applyAlignment="1">
      <alignment horizontal="left" vertical="center"/>
    </xf>
    <xf numFmtId="41" fontId="48" fillId="9" borderId="0" xfId="2" applyFont="1" applyFill="1" applyAlignment="1">
      <alignment horizontal="center" vertical="center"/>
    </xf>
    <xf numFmtId="0" fontId="46" fillId="0" borderId="50" xfId="0" applyFont="1" applyFill="1" applyBorder="1" applyAlignment="1">
      <alignment horizontal="center" vertical="center"/>
    </xf>
    <xf numFmtId="0" fontId="46" fillId="9" borderId="52" xfId="0" applyFont="1" applyFill="1" applyBorder="1" applyAlignment="1">
      <alignment horizontal="center" vertical="center"/>
    </xf>
    <xf numFmtId="14" fontId="46" fillId="14" borderId="53" xfId="2" applyNumberFormat="1" applyFont="1" applyFill="1" applyBorder="1" applyAlignment="1">
      <alignment horizontal="center" vertical="center"/>
    </xf>
    <xf numFmtId="41" fontId="47" fillId="9" borderId="0" xfId="2" applyFont="1" applyFill="1" applyAlignment="1">
      <alignment horizontal="left" vertical="center"/>
    </xf>
    <xf numFmtId="190" fontId="46" fillId="0" borderId="0" xfId="0" applyNumberFormat="1" applyFont="1" applyFill="1" applyBorder="1" applyAlignment="1">
      <alignment horizontal="center" vertical="center"/>
    </xf>
    <xf numFmtId="190" fontId="46" fillId="0" borderId="49" xfId="0" applyNumberFormat="1" applyFont="1" applyFill="1" applyBorder="1" applyAlignment="1">
      <alignment horizontal="center" vertical="center"/>
    </xf>
    <xf numFmtId="0" fontId="49" fillId="9" borderId="0" xfId="0" applyFont="1" applyFill="1" applyAlignment="1">
      <alignment horizontal="center" vertical="center"/>
    </xf>
    <xf numFmtId="193" fontId="46" fillId="14" borderId="53" xfId="0" applyNumberFormat="1" applyFont="1" applyFill="1" applyBorder="1" applyAlignment="1">
      <alignment horizontal="right" vertical="center"/>
    </xf>
    <xf numFmtId="190" fontId="46" fillId="0" borderId="55" xfId="0" applyNumberFormat="1" applyFont="1" applyFill="1" applyBorder="1" applyAlignment="1">
      <alignment horizontal="center" vertical="center"/>
    </xf>
    <xf numFmtId="194" fontId="46" fillId="14" borderId="53" xfId="0" applyNumberFormat="1" applyFont="1" applyFill="1" applyBorder="1" applyAlignment="1">
      <alignment horizontal="right" vertical="center"/>
    </xf>
    <xf numFmtId="194" fontId="47" fillId="9" borderId="0" xfId="0" applyNumberFormat="1" applyFont="1" applyFill="1" applyAlignment="1">
      <alignment horizontal="left" vertical="center"/>
    </xf>
    <xf numFmtId="0" fontId="50" fillId="9" borderId="0" xfId="0" applyFont="1" applyFill="1" applyAlignment="1">
      <alignment horizontal="left" vertical="center"/>
    </xf>
    <xf numFmtId="0" fontId="51" fillId="9" borderId="0" xfId="0" applyFont="1" applyFill="1" applyAlignment="1">
      <alignment horizontal="right" vertical="center"/>
    </xf>
    <xf numFmtId="0" fontId="46" fillId="9" borderId="45" xfId="0" applyFont="1" applyFill="1" applyBorder="1" applyAlignment="1">
      <alignment horizontal="center" vertical="center"/>
    </xf>
    <xf numFmtId="193" fontId="46" fillId="9" borderId="39" xfId="0" applyNumberFormat="1" applyFont="1" applyFill="1" applyBorder="1" applyAlignment="1">
      <alignment horizontal="right" vertical="center"/>
    </xf>
    <xf numFmtId="0" fontId="51" fillId="9" borderId="0" xfId="0" applyFont="1" applyFill="1" applyAlignment="1">
      <alignment horizontal="left" vertical="center"/>
    </xf>
    <xf numFmtId="49" fontId="46" fillId="9" borderId="48" xfId="0" applyNumberFormat="1" applyFont="1" applyFill="1" applyBorder="1" applyAlignment="1">
      <alignment horizontal="center" vertical="center"/>
    </xf>
    <xf numFmtId="179" fontId="46" fillId="14" borderId="37" xfId="1" applyNumberFormat="1" applyFont="1" applyFill="1" applyBorder="1" applyAlignment="1">
      <alignment horizontal="center" vertical="center"/>
    </xf>
    <xf numFmtId="43" fontId="46" fillId="9" borderId="0" xfId="0" applyNumberFormat="1" applyFont="1" applyFill="1">
      <alignment vertical="center"/>
    </xf>
    <xf numFmtId="0" fontId="49" fillId="9" borderId="0" xfId="0" applyFont="1" applyFill="1" applyBorder="1" applyAlignment="1">
      <alignment horizontal="right" vertical="center"/>
    </xf>
    <xf numFmtId="41" fontId="0" fillId="9" borderId="0" xfId="2" applyFont="1" applyFill="1">
      <alignment vertical="center"/>
    </xf>
    <xf numFmtId="0" fontId="49" fillId="9" borderId="0" xfId="0" applyFont="1" applyFill="1" applyBorder="1" applyAlignment="1">
      <alignment horizontal="center" vertical="center"/>
    </xf>
    <xf numFmtId="49" fontId="46" fillId="9" borderId="45" xfId="0" applyNumberFormat="1" applyFont="1" applyFill="1" applyBorder="1" applyAlignment="1">
      <alignment horizontal="center" vertical="center"/>
    </xf>
    <xf numFmtId="179" fontId="46" fillId="14" borderId="39" xfId="1" applyNumberFormat="1" applyFont="1" applyFill="1" applyBorder="1" applyAlignment="1">
      <alignment horizontal="center" vertical="center"/>
    </xf>
    <xf numFmtId="0" fontId="0" fillId="9" borderId="0" xfId="0" applyFill="1" applyAlignment="1">
      <alignment horizontal="right" vertical="center"/>
    </xf>
    <xf numFmtId="176" fontId="0" fillId="9" borderId="0" xfId="1" applyNumberFormat="1" applyFont="1" applyFill="1">
      <alignment vertical="center"/>
    </xf>
    <xf numFmtId="0" fontId="46" fillId="9" borderId="56" xfId="0" applyFont="1" applyFill="1" applyBorder="1" applyAlignment="1">
      <alignment horizontal="center" vertical="center"/>
    </xf>
    <xf numFmtId="181" fontId="46" fillId="14" borderId="49" xfId="2" applyNumberFormat="1" applyFont="1" applyFill="1" applyBorder="1">
      <alignment vertical="center"/>
    </xf>
    <xf numFmtId="190" fontId="46" fillId="15" borderId="62" xfId="0" applyNumberFormat="1" applyFont="1" applyFill="1" applyBorder="1" applyAlignment="1">
      <alignment horizontal="center" vertical="center"/>
    </xf>
    <xf numFmtId="187" fontId="46" fillId="15" borderId="36" xfId="2" applyNumberFormat="1" applyFont="1" applyFill="1" applyBorder="1" applyAlignment="1">
      <alignment horizontal="center" vertical="center"/>
    </xf>
    <xf numFmtId="0" fontId="46" fillId="9" borderId="63" xfId="0" applyFont="1" applyFill="1" applyBorder="1" applyAlignment="1">
      <alignment horizontal="center" vertical="center"/>
    </xf>
    <xf numFmtId="179" fontId="46" fillId="14" borderId="64" xfId="1" applyNumberFormat="1" applyFont="1" applyFill="1" applyBorder="1">
      <alignment vertical="center"/>
    </xf>
    <xf numFmtId="41" fontId="0" fillId="8" borderId="0" xfId="2" applyFont="1" applyFill="1">
      <alignment vertical="center"/>
    </xf>
    <xf numFmtId="0" fontId="46" fillId="15" borderId="65" xfId="0" applyFont="1" applyFill="1" applyBorder="1" applyAlignment="1">
      <alignment horizontal="center" vertical="center"/>
    </xf>
    <xf numFmtId="189" fontId="46" fillId="15" borderId="47" xfId="2" applyNumberFormat="1" applyFont="1" applyFill="1" applyBorder="1" applyAlignment="1">
      <alignment horizontal="center" vertical="center"/>
    </xf>
    <xf numFmtId="176" fontId="33" fillId="14" borderId="1" xfId="1" applyNumberFormat="1" applyFont="1" applyFill="1" applyBorder="1" applyAlignment="1">
      <alignment horizontal="center" vertical="center"/>
    </xf>
    <xf numFmtId="43" fontId="33" fillId="14" borderId="1" xfId="0" applyNumberFormat="1" applyFont="1" applyFill="1" applyBorder="1" applyAlignment="1">
      <alignment horizontal="center" vertical="center"/>
    </xf>
    <xf numFmtId="0" fontId="46" fillId="9" borderId="68" xfId="0" applyFont="1" applyFill="1" applyBorder="1" applyAlignment="1">
      <alignment horizontal="center" vertical="center"/>
    </xf>
    <xf numFmtId="179" fontId="46" fillId="14" borderId="47" xfId="1" applyNumberFormat="1" applyFont="1" applyFill="1" applyBorder="1">
      <alignment vertical="center"/>
    </xf>
    <xf numFmtId="190" fontId="46" fillId="17" borderId="70" xfId="0" applyNumberFormat="1" applyFont="1" applyFill="1" applyBorder="1" applyAlignment="1">
      <alignment horizontal="center" vertical="center"/>
    </xf>
    <xf numFmtId="187" fontId="46" fillId="17" borderId="49" xfId="2" applyNumberFormat="1" applyFont="1" applyFill="1" applyBorder="1" applyAlignment="1">
      <alignment horizontal="center" vertical="center"/>
    </xf>
    <xf numFmtId="187" fontId="49" fillId="9" borderId="0" xfId="0" applyNumberFormat="1" applyFont="1" applyFill="1" applyAlignment="1">
      <alignment horizontal="center" vertical="center"/>
    </xf>
    <xf numFmtId="176" fontId="0" fillId="9" borderId="0" xfId="1" applyNumberFormat="1" applyFont="1" applyFill="1" applyAlignment="1">
      <alignment horizontal="right" vertical="center"/>
    </xf>
    <xf numFmtId="0" fontId="46" fillId="17" borderId="38" xfId="0" applyFont="1" applyFill="1" applyBorder="1" applyAlignment="1">
      <alignment horizontal="center" vertical="center"/>
    </xf>
    <xf numFmtId="189" fontId="46" fillId="17" borderId="39" xfId="2" applyNumberFormat="1" applyFont="1" applyFill="1" applyBorder="1" applyAlignment="1">
      <alignment horizontal="center" vertical="center"/>
    </xf>
    <xf numFmtId="196" fontId="46" fillId="9" borderId="48" xfId="0" applyNumberFormat="1" applyFont="1" applyFill="1" applyBorder="1" applyAlignment="1">
      <alignment horizontal="center" vertical="center"/>
    </xf>
    <xf numFmtId="179" fontId="46" fillId="14" borderId="37" xfId="1" applyNumberFormat="1" applyFont="1" applyFill="1" applyBorder="1">
      <alignment vertical="center"/>
    </xf>
    <xf numFmtId="197" fontId="46" fillId="9" borderId="45" xfId="0" applyNumberFormat="1" applyFont="1" applyFill="1" applyBorder="1" applyAlignment="1">
      <alignment horizontal="center" vertical="center"/>
    </xf>
    <xf numFmtId="179" fontId="46" fillId="14" borderId="39" xfId="1" applyNumberFormat="1" applyFont="1" applyFill="1" applyBorder="1">
      <alignment vertical="center"/>
    </xf>
    <xf numFmtId="0" fontId="33" fillId="11" borderId="0" xfId="0" applyFont="1" applyFill="1">
      <alignment vertical="center"/>
    </xf>
    <xf numFmtId="181" fontId="33" fillId="11" borderId="0" xfId="2" applyNumberFormat="1" applyFont="1" applyFill="1">
      <alignment vertical="center"/>
    </xf>
    <xf numFmtId="0" fontId="33" fillId="0" borderId="0" xfId="0" applyFont="1">
      <alignment vertical="center"/>
    </xf>
    <xf numFmtId="176" fontId="63" fillId="0" borderId="0" xfId="1" applyNumberFormat="1" applyFont="1" applyFill="1" applyBorder="1">
      <alignment vertical="center"/>
    </xf>
    <xf numFmtId="176" fontId="64" fillId="0" borderId="0" xfId="1" applyNumberFormat="1" applyFont="1" applyFill="1" applyBorder="1">
      <alignment vertical="center"/>
    </xf>
    <xf numFmtId="176" fontId="65" fillId="4" borderId="5" xfId="1" applyNumberFormat="1" applyFont="1" applyFill="1" applyBorder="1">
      <alignment vertical="center"/>
    </xf>
    <xf numFmtId="176" fontId="65" fillId="4" borderId="1" xfId="1" applyNumberFormat="1" applyFont="1" applyFill="1" applyBorder="1">
      <alignment vertical="center"/>
    </xf>
    <xf numFmtId="176" fontId="65" fillId="4" borderId="0" xfId="1" applyNumberFormat="1" applyFont="1" applyFill="1">
      <alignment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49" fontId="0" fillId="0" borderId="1" xfId="0" applyNumberFormat="1" applyBorder="1" applyAlignment="1">
      <alignment horizontal="left" vertical="center"/>
    </xf>
    <xf numFmtId="14" fontId="0" fillId="0" borderId="1" xfId="0" applyNumberFormat="1" applyBorder="1" applyAlignment="1">
      <alignment horizontal="left" vertical="center"/>
    </xf>
    <xf numFmtId="198" fontId="0" fillId="0" borderId="1" xfId="0" applyNumberFormat="1" applyBorder="1" applyAlignment="1">
      <alignment horizontal="center" vertical="center"/>
    </xf>
    <xf numFmtId="0" fontId="0" fillId="0" borderId="5" xfId="0" applyBorder="1">
      <alignment vertical="center"/>
    </xf>
    <xf numFmtId="49" fontId="66" fillId="0" borderId="72" xfId="4" applyNumberFormat="1" applyFont="1" applyBorder="1" applyAlignment="1">
      <alignment vertical="center"/>
    </xf>
    <xf numFmtId="0" fontId="66" fillId="0" borderId="72" xfId="4" applyFont="1" applyBorder="1" applyAlignment="1">
      <alignment vertical="center"/>
    </xf>
    <xf numFmtId="0" fontId="66" fillId="0" borderId="72" xfId="4" applyFont="1" applyBorder="1" applyAlignment="1">
      <alignment horizontal="center" vertical="center"/>
    </xf>
    <xf numFmtId="41" fontId="66" fillId="0" borderId="72" xfId="3" applyFont="1" applyBorder="1" applyAlignment="1">
      <alignment horizontal="center" vertical="center"/>
    </xf>
    <xf numFmtId="41" fontId="66" fillId="0" borderId="72" xfId="3" applyFont="1" applyBorder="1" applyAlignment="1">
      <alignment vertical="center"/>
    </xf>
    <xf numFmtId="0" fontId="66" fillId="0" borderId="72" xfId="4" applyFont="1" applyBorder="1" applyAlignment="1">
      <alignment horizontal="left" vertical="center"/>
    </xf>
    <xf numFmtId="199" fontId="67" fillId="0" borderId="72" xfId="4" applyNumberFormat="1" applyFont="1" applyBorder="1" applyAlignment="1">
      <alignment horizontal="center" vertical="center"/>
    </xf>
    <xf numFmtId="0" fontId="67" fillId="0" borderId="72" xfId="4" applyFont="1" applyBorder="1" applyAlignment="1">
      <alignment horizontal="center" vertical="center"/>
    </xf>
    <xf numFmtId="49" fontId="12" fillId="5" borderId="1" xfId="4" applyNumberFormat="1" applyFont="1" applyFill="1" applyBorder="1" applyAlignment="1">
      <alignment horizontal="center" vertical="center"/>
    </xf>
    <xf numFmtId="0" fontId="12" fillId="5" borderId="1" xfId="4" applyFill="1" applyBorder="1" applyAlignment="1">
      <alignment horizontal="center" vertical="center"/>
    </xf>
    <xf numFmtId="41" fontId="12" fillId="5" borderId="1" xfId="3" applyFont="1" applyFill="1" applyBorder="1" applyAlignment="1">
      <alignment horizontal="center" vertical="center"/>
    </xf>
    <xf numFmtId="41" fontId="0" fillId="5" borderId="1" xfId="3" applyFont="1" applyFill="1" applyBorder="1" applyAlignment="1">
      <alignment horizontal="center" vertical="center"/>
    </xf>
    <xf numFmtId="199" fontId="12" fillId="5" borderId="5" xfId="4" applyNumberFormat="1" applyFont="1" applyFill="1" applyBorder="1" applyAlignment="1">
      <alignment horizontal="center" vertical="center"/>
    </xf>
    <xf numFmtId="0" fontId="12" fillId="5" borderId="1" xfId="4" applyFill="1" applyBorder="1" applyAlignment="1">
      <alignment horizontal="center" vertical="center" wrapText="1"/>
    </xf>
    <xf numFmtId="0" fontId="12" fillId="2" borderId="1" xfId="4" applyFill="1" applyBorder="1" applyAlignment="1">
      <alignment horizontal="center" vertical="center"/>
    </xf>
    <xf numFmtId="181" fontId="12" fillId="0" borderId="1" xfId="3" applyNumberFormat="1" applyFont="1" applyBorder="1">
      <alignment vertical="center"/>
    </xf>
    <xf numFmtId="199" fontId="12" fillId="0" borderId="1" xfId="4" applyNumberFormat="1" applyFont="1" applyBorder="1" applyAlignment="1">
      <alignment horizontal="center" vertical="center"/>
    </xf>
    <xf numFmtId="200" fontId="12" fillId="2" borderId="1" xfId="4" applyNumberFormat="1" applyFont="1" applyFill="1" applyBorder="1" applyAlignment="1">
      <alignment horizontal="center" vertical="center"/>
    </xf>
    <xf numFmtId="200" fontId="12" fillId="0" borderId="1" xfId="4" applyNumberFormat="1" applyFont="1" applyBorder="1" applyAlignment="1">
      <alignment horizontal="center" vertical="center"/>
    </xf>
    <xf numFmtId="41" fontId="12" fillId="4" borderId="1" xfId="3" applyFont="1" applyFill="1" applyBorder="1">
      <alignment vertical="center"/>
    </xf>
    <xf numFmtId="0" fontId="12" fillId="20" borderId="1" xfId="4" applyFont="1" applyFill="1" applyBorder="1" applyAlignment="1">
      <alignment horizontal="center" vertical="center"/>
    </xf>
    <xf numFmtId="199" fontId="12" fillId="0" borderId="5" xfId="4" applyNumberFormat="1" applyFont="1" applyFill="1" applyBorder="1" applyAlignment="1">
      <alignment horizontal="center" vertical="center"/>
    </xf>
    <xf numFmtId="200" fontId="12" fillId="2" borderId="1" xfId="4" applyNumberFormat="1" applyFill="1" applyBorder="1" applyAlignment="1">
      <alignment horizontal="center" vertical="center"/>
    </xf>
    <xf numFmtId="200" fontId="12" fillId="0" borderId="1" xfId="4" applyNumberFormat="1" applyFill="1" applyBorder="1" applyAlignment="1">
      <alignment horizontal="center" vertical="center"/>
    </xf>
    <xf numFmtId="14" fontId="12" fillId="0" borderId="1" xfId="4" applyNumberFormat="1" applyFill="1" applyBorder="1" applyAlignment="1">
      <alignment horizontal="center" vertical="center" wrapText="1"/>
    </xf>
    <xf numFmtId="199" fontId="12" fillId="0" borderId="5" xfId="4" applyNumberFormat="1" applyFill="1" applyBorder="1" applyAlignment="1">
      <alignment horizontal="center" vertical="center"/>
    </xf>
    <xf numFmtId="199" fontId="12" fillId="0" borderId="1" xfId="4" applyNumberFormat="1" applyBorder="1" applyAlignment="1">
      <alignment horizontal="center" vertical="center"/>
    </xf>
    <xf numFmtId="10" fontId="0" fillId="0" borderId="1" xfId="5" applyNumberFormat="1" applyFont="1" applyBorder="1" applyAlignment="1">
      <alignment horizontal="center" vertical="center"/>
    </xf>
    <xf numFmtId="199" fontId="12" fillId="0" borderId="1" xfId="4" applyNumberFormat="1" applyFont="1" applyFill="1" applyBorder="1" applyAlignment="1">
      <alignment horizontal="center" vertical="center"/>
    </xf>
    <xf numFmtId="200" fontId="12" fillId="0" borderId="1" xfId="4" applyNumberFormat="1" applyFont="1" applyFill="1" applyBorder="1" applyAlignment="1">
      <alignment horizontal="center" vertical="center"/>
    </xf>
    <xf numFmtId="49" fontId="12" fillId="0" borderId="0" xfId="4" applyNumberFormat="1" applyFont="1" applyAlignment="1">
      <alignment horizontal="center" vertical="center"/>
    </xf>
    <xf numFmtId="41" fontId="12" fillId="0" borderId="0" xfId="3" applyFont="1" applyAlignment="1">
      <alignment horizontal="center" vertical="center"/>
    </xf>
    <xf numFmtId="41" fontId="12" fillId="0" borderId="0" xfId="3" applyFont="1">
      <alignment vertical="center"/>
    </xf>
    <xf numFmtId="199" fontId="12" fillId="0" borderId="0" xfId="4" applyNumberFormat="1" applyFont="1" applyAlignment="1">
      <alignment horizontal="center" vertical="center"/>
    </xf>
    <xf numFmtId="199" fontId="12" fillId="0" borderId="0" xfId="4" applyNumberFormat="1" applyAlignment="1">
      <alignment horizontal="center" vertical="center"/>
    </xf>
    <xf numFmtId="10" fontId="3" fillId="0" borderId="5" xfId="0" applyNumberFormat="1" applyFont="1" applyBorder="1" applyAlignment="1">
      <alignment horizontal="center" vertical="center"/>
    </xf>
    <xf numFmtId="177" fontId="0" fillId="0" borderId="5" xfId="0" applyNumberFormat="1" applyBorder="1" applyAlignment="1">
      <alignment horizontal="center" vertical="center" wrapText="1"/>
    </xf>
    <xf numFmtId="176" fontId="0" fillId="0" borderId="5" xfId="1" applyNumberFormat="1" applyFont="1" applyBorder="1" applyAlignment="1">
      <alignment horizontal="center" vertical="center"/>
    </xf>
    <xf numFmtId="176" fontId="0" fillId="0" borderId="5" xfId="1" applyNumberFormat="1" applyFont="1" applyFill="1" applyBorder="1" applyAlignment="1">
      <alignment horizontal="center" vertical="center"/>
    </xf>
    <xf numFmtId="10" fontId="0" fillId="2" borderId="5" xfId="1" applyNumberFormat="1" applyFont="1" applyFill="1" applyBorder="1" applyAlignment="1">
      <alignment horizontal="center" vertical="center"/>
    </xf>
    <xf numFmtId="176" fontId="3" fillId="0" borderId="5" xfId="1" applyNumberFormat="1" applyFont="1" applyFill="1" applyBorder="1" applyAlignment="1">
      <alignment horizontal="center" vertical="center"/>
    </xf>
    <xf numFmtId="176" fontId="65" fillId="4" borderId="5" xfId="1" applyNumberFormat="1" applyFont="1" applyFill="1" applyBorder="1" applyAlignment="1">
      <alignment horizontal="center" vertical="center"/>
    </xf>
    <xf numFmtId="0" fontId="0" fillId="0" borderId="5" xfId="0" applyBorder="1" applyAlignment="1">
      <alignment horizontal="left" vertical="center"/>
    </xf>
    <xf numFmtId="176" fontId="0" fillId="4" borderId="1" xfId="1" applyNumberFormat="1" applyFont="1" applyFill="1" applyBorder="1">
      <alignment vertical="center"/>
    </xf>
    <xf numFmtId="0" fontId="0" fillId="0" borderId="1" xfId="0" applyBorder="1" applyAlignment="1">
      <alignment horizontal="center" vertical="center"/>
    </xf>
    <xf numFmtId="177" fontId="0" fillId="0" borderId="1" xfId="0" applyNumberFormat="1" applyBorder="1" applyAlignment="1">
      <alignment horizontal="center" vertical="center"/>
    </xf>
    <xf numFmtId="177" fontId="0" fillId="0" borderId="26" xfId="0" applyNumberFormat="1" applyBorder="1" applyAlignment="1">
      <alignment horizontal="center" vertical="center"/>
    </xf>
    <xf numFmtId="178" fontId="0" fillId="0" borderId="1" xfId="0" applyNumberFormat="1" applyBorder="1" applyAlignment="1">
      <alignment horizontal="center" vertical="center"/>
    </xf>
    <xf numFmtId="0" fontId="0" fillId="0" borderId="27"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27" xfId="0" applyBorder="1" applyAlignment="1">
      <alignment horizontal="center" vertical="center"/>
    </xf>
    <xf numFmtId="176" fontId="9" fillId="0" borderId="0" xfId="1" applyNumberFormat="1" applyFont="1" applyFill="1" applyBorder="1">
      <alignment vertical="center"/>
    </xf>
    <xf numFmtId="176" fontId="68" fillId="0" borderId="0" xfId="1" applyNumberFormat="1" applyFont="1" applyFill="1" applyBorder="1">
      <alignment vertical="center"/>
    </xf>
    <xf numFmtId="176" fontId="29" fillId="0" borderId="1" xfId="1" applyNumberFormat="1" applyFont="1" applyFill="1" applyBorder="1">
      <alignment vertical="center"/>
    </xf>
    <xf numFmtId="176" fontId="29" fillId="0" borderId="27" xfId="1" applyNumberFormat="1" applyFont="1" applyFill="1" applyBorder="1" applyAlignment="1">
      <alignment horizontal="center" vertical="center"/>
    </xf>
    <xf numFmtId="176" fontId="29" fillId="0" borderId="5" xfId="1" applyNumberFormat="1" applyFont="1" applyFill="1" applyBorder="1" applyAlignment="1">
      <alignment horizontal="center" vertical="center"/>
    </xf>
    <xf numFmtId="176" fontId="29" fillId="0" borderId="0" xfId="1" applyNumberFormat="1" applyFont="1" applyFill="1">
      <alignment vertical="center"/>
    </xf>
    <xf numFmtId="0" fontId="0" fillId="0" borderId="31" xfId="0" applyFill="1" applyBorder="1" applyAlignment="1">
      <alignment horizontal="left" vertical="center"/>
    </xf>
    <xf numFmtId="0" fontId="30" fillId="0" borderId="31" xfId="0" applyFont="1" applyFill="1" applyBorder="1" applyAlignment="1">
      <alignment horizontal="left" vertical="center"/>
    </xf>
    <xf numFmtId="0" fontId="9" fillId="0" borderId="31" xfId="0" applyFont="1" applyFill="1" applyBorder="1" applyAlignment="1">
      <alignment horizontal="left" vertical="center"/>
    </xf>
    <xf numFmtId="14" fontId="3" fillId="0" borderId="0" xfId="1" applyNumberFormat="1" applyFont="1" applyFill="1" applyBorder="1">
      <alignment vertical="center"/>
    </xf>
    <xf numFmtId="14" fontId="69" fillId="0" borderId="0" xfId="1" applyNumberFormat="1" applyFont="1" applyFill="1" applyBorder="1">
      <alignment vertical="center"/>
    </xf>
    <xf numFmtId="14" fontId="4" fillId="0" borderId="5" xfId="1" applyNumberFormat="1" applyFont="1" applyFill="1" applyBorder="1" applyAlignment="1">
      <alignment horizontal="center" vertical="center"/>
    </xf>
    <xf numFmtId="14" fontId="4" fillId="0" borderId="5" xfId="1" applyNumberFormat="1" applyFont="1" applyFill="1" applyBorder="1">
      <alignment vertical="center"/>
    </xf>
    <xf numFmtId="14" fontId="4" fillId="0" borderId="1" xfId="1" applyNumberFormat="1" applyFont="1" applyFill="1" applyBorder="1">
      <alignment vertical="center"/>
    </xf>
    <xf numFmtId="14" fontId="4" fillId="0" borderId="0" xfId="1" applyNumberFormat="1" applyFont="1" applyFill="1">
      <alignment vertical="center"/>
    </xf>
    <xf numFmtId="176" fontId="4" fillId="21" borderId="0" xfId="1" applyNumberFormat="1" applyFont="1" applyFill="1">
      <alignment vertical="center"/>
    </xf>
    <xf numFmtId="188" fontId="0" fillId="0" borderId="5" xfId="0" applyNumberFormat="1" applyFill="1" applyBorder="1" applyAlignment="1">
      <alignment horizontal="center" vertical="center"/>
    </xf>
    <xf numFmtId="10" fontId="0" fillId="0" borderId="1" xfId="0" applyNumberFormat="1" applyFill="1" applyBorder="1" applyAlignment="1">
      <alignment horizontal="center" vertical="center"/>
    </xf>
    <xf numFmtId="177" fontId="0" fillId="0" borderId="1" xfId="0" applyNumberFormat="1" applyFill="1" applyBorder="1" applyAlignment="1">
      <alignment horizontal="right" vertical="center"/>
    </xf>
    <xf numFmtId="179" fontId="0" fillId="0" borderId="1" xfId="1" applyNumberFormat="1" applyFont="1" applyFill="1" applyBorder="1" applyAlignment="1">
      <alignment horizontal="center" vertical="center"/>
    </xf>
    <xf numFmtId="201" fontId="0" fillId="0" borderId="1" xfId="0" applyNumberFormat="1" applyFill="1" applyBorder="1">
      <alignment vertical="center"/>
    </xf>
    <xf numFmtId="0" fontId="0" fillId="0" borderId="3" xfId="0" applyBorder="1" applyAlignment="1">
      <alignment vertical="center"/>
    </xf>
    <xf numFmtId="0" fontId="0" fillId="0" borderId="1" xfId="0" applyFill="1" applyBorder="1" applyAlignment="1">
      <alignment horizontal="left" vertical="center"/>
    </xf>
    <xf numFmtId="10" fontId="9" fillId="0" borderId="1" xfId="1" applyNumberFormat="1" applyFont="1" applyFill="1" applyBorder="1">
      <alignment vertical="center"/>
    </xf>
    <xf numFmtId="176" fontId="65" fillId="0" borderId="1" xfId="1" applyNumberFormat="1" applyFont="1" applyFill="1" applyBorder="1">
      <alignment vertical="center"/>
    </xf>
    <xf numFmtId="180" fontId="0" fillId="0" borderId="1" xfId="0" applyNumberFormat="1" applyFill="1" applyBorder="1" applyAlignment="1">
      <alignment horizontal="center" vertical="center"/>
    </xf>
    <xf numFmtId="0" fontId="0" fillId="0" borderId="0" xfId="0" applyFill="1">
      <alignment vertical="center"/>
    </xf>
    <xf numFmtId="10" fontId="0" fillId="0" borderId="1" xfId="1" applyNumberFormat="1" applyFont="1" applyFill="1" applyBorder="1">
      <alignment vertical="center"/>
    </xf>
    <xf numFmtId="0" fontId="0" fillId="0" borderId="0" xfId="0" applyFill="1" applyAlignment="1">
      <alignment horizontal="left" vertical="center"/>
    </xf>
    <xf numFmtId="0" fontId="22" fillId="2" borderId="1" xfId="4" applyFont="1" applyFill="1" applyBorder="1" applyAlignment="1">
      <alignment horizontal="center" vertical="center"/>
    </xf>
    <xf numFmtId="0" fontId="12" fillId="2" borderId="1" xfId="4" applyFont="1" applyFill="1" applyBorder="1" applyAlignment="1">
      <alignment horizontal="center" vertical="center"/>
    </xf>
    <xf numFmtId="202" fontId="12" fillId="0" borderId="1" xfId="3" applyNumberFormat="1" applyFont="1" applyFill="1" applyBorder="1" applyAlignment="1">
      <alignment horizontal="center" vertical="center"/>
    </xf>
    <xf numFmtId="202" fontId="12" fillId="0" borderId="1" xfId="3" applyNumberFormat="1" applyFont="1" applyBorder="1" applyAlignment="1">
      <alignment horizontal="center" vertical="center"/>
    </xf>
    <xf numFmtId="202" fontId="12" fillId="0" borderId="1" xfId="3" applyNumberFormat="1" applyBorder="1" applyAlignment="1">
      <alignment horizontal="center" vertical="center"/>
    </xf>
    <xf numFmtId="202" fontId="12" fillId="0" borderId="1" xfId="3" applyNumberFormat="1" applyFill="1" applyBorder="1" applyAlignment="1">
      <alignment horizontal="center" vertical="center"/>
    </xf>
    <xf numFmtId="202" fontId="18" fillId="0" borderId="1" xfId="3" applyNumberFormat="1" applyFont="1" applyBorder="1" applyAlignment="1">
      <alignment horizontal="center" vertical="center"/>
    </xf>
    <xf numFmtId="0" fontId="0" fillId="0" borderId="5" xfId="0" applyFill="1" applyBorder="1" applyAlignment="1">
      <alignment horizontal="center" vertical="center"/>
    </xf>
    <xf numFmtId="10" fontId="3" fillId="0" borderId="5" xfId="0" applyNumberFormat="1" applyFont="1" applyFill="1" applyBorder="1" applyAlignment="1">
      <alignment horizontal="center" vertical="center"/>
    </xf>
    <xf numFmtId="177" fontId="0" fillId="0" borderId="5" xfId="0" applyNumberFormat="1" applyFill="1" applyBorder="1" applyAlignment="1">
      <alignment horizontal="center" vertical="center" wrapText="1"/>
    </xf>
    <xf numFmtId="187" fontId="0" fillId="0" borderId="5" xfId="2" applyNumberFormat="1" applyFont="1" applyFill="1" applyBorder="1" applyAlignment="1">
      <alignment horizontal="center" vertical="center"/>
    </xf>
    <xf numFmtId="177" fontId="0" fillId="0" borderId="5" xfId="0" applyNumberFormat="1" applyFill="1" applyBorder="1" applyAlignment="1">
      <alignment horizontal="center" vertical="center"/>
    </xf>
    <xf numFmtId="10" fontId="0" fillId="0" borderId="5" xfId="1" applyNumberFormat="1" applyFont="1" applyFill="1" applyBorder="1" applyAlignment="1">
      <alignment horizontal="center" vertical="center"/>
    </xf>
    <xf numFmtId="176" fontId="65" fillId="0" borderId="5" xfId="1" applyNumberFormat="1" applyFont="1" applyFill="1" applyBorder="1" applyAlignment="1">
      <alignment horizontal="center" vertical="center"/>
    </xf>
    <xf numFmtId="180" fontId="0" fillId="0" borderId="5" xfId="0" applyNumberFormat="1" applyFill="1" applyBorder="1" applyAlignment="1">
      <alignment horizontal="center" vertical="center"/>
    </xf>
    <xf numFmtId="0" fontId="0" fillId="0" borderId="5" xfId="0" applyFill="1" applyBorder="1" applyAlignment="1">
      <alignment horizontal="left" vertical="center"/>
    </xf>
    <xf numFmtId="0" fontId="0" fillId="0" borderId="25" xfId="0" applyFill="1" applyBorder="1" applyAlignment="1">
      <alignment horizontal="left" vertical="center"/>
    </xf>
    <xf numFmtId="0" fontId="0" fillId="0" borderId="5" xfId="0" applyFill="1" applyBorder="1">
      <alignment vertical="center"/>
    </xf>
    <xf numFmtId="176" fontId="65" fillId="0" borderId="5" xfId="1" applyNumberFormat="1" applyFont="1" applyFill="1" applyBorder="1">
      <alignment vertical="center"/>
    </xf>
    <xf numFmtId="14" fontId="0" fillId="0" borderId="0" xfId="0" applyNumberFormat="1" applyFill="1">
      <alignment vertical="center"/>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xf>
    <xf numFmtId="0" fontId="0" fillId="6" borderId="1" xfId="0" applyFill="1" applyBorder="1" applyAlignment="1">
      <alignment horizontal="center" vertical="center"/>
    </xf>
    <xf numFmtId="14" fontId="0" fillId="6" borderId="25" xfId="0" applyNumberFormat="1" applyFill="1" applyBorder="1">
      <alignment vertical="center"/>
    </xf>
    <xf numFmtId="0" fontId="0" fillId="6" borderId="5" xfId="0" applyFill="1" applyBorder="1" applyAlignment="1">
      <alignment horizontal="center" vertical="center"/>
    </xf>
    <xf numFmtId="14" fontId="0" fillId="6" borderId="5" xfId="0" applyNumberFormat="1" applyFill="1" applyBorder="1">
      <alignment vertical="center"/>
    </xf>
    <xf numFmtId="14" fontId="3" fillId="6" borderId="5" xfId="0" applyNumberFormat="1" applyFont="1" applyFill="1" applyBorder="1">
      <alignment vertical="center"/>
    </xf>
    <xf numFmtId="178" fontId="0" fillId="6" borderId="5" xfId="0" applyNumberFormat="1" applyFill="1" applyBorder="1" applyAlignment="1">
      <alignment horizontal="center" vertical="center"/>
    </xf>
    <xf numFmtId="188" fontId="0" fillId="6" borderId="5" xfId="0" applyNumberFormat="1" applyFill="1" applyBorder="1" applyAlignment="1">
      <alignment horizontal="center" vertical="center"/>
    </xf>
    <xf numFmtId="10" fontId="4" fillId="6" borderId="5" xfId="1" applyNumberFormat="1" applyFont="1" applyFill="1" applyBorder="1" applyAlignment="1">
      <alignment horizontal="center" vertical="center"/>
    </xf>
    <xf numFmtId="177" fontId="0" fillId="6" borderId="5" xfId="0" applyNumberFormat="1" applyFill="1" applyBorder="1">
      <alignment vertical="center"/>
    </xf>
    <xf numFmtId="187" fontId="0" fillId="6" borderId="5" xfId="2" applyNumberFormat="1" applyFont="1" applyFill="1" applyBorder="1" applyAlignment="1">
      <alignment horizontal="center" vertical="center"/>
    </xf>
    <xf numFmtId="177" fontId="0" fillId="6" borderId="5" xfId="0" applyNumberFormat="1" applyFill="1" applyBorder="1" applyAlignment="1">
      <alignment horizontal="center" vertical="center"/>
    </xf>
    <xf numFmtId="176" fontId="0" fillId="6" borderId="5" xfId="1" applyNumberFormat="1" applyFont="1" applyFill="1" applyBorder="1">
      <alignment vertical="center"/>
    </xf>
    <xf numFmtId="188" fontId="0" fillId="6" borderId="5" xfId="1" applyNumberFormat="1" applyFont="1" applyFill="1" applyBorder="1" applyAlignment="1">
      <alignment horizontal="center" vertical="center"/>
    </xf>
    <xf numFmtId="176" fontId="4" fillId="6" borderId="5" xfId="1" applyNumberFormat="1" applyFont="1" applyFill="1" applyBorder="1">
      <alignment vertical="center"/>
    </xf>
    <xf numFmtId="176" fontId="29" fillId="6" borderId="5" xfId="1" applyNumberFormat="1" applyFont="1" applyFill="1" applyBorder="1">
      <alignment vertical="center"/>
    </xf>
    <xf numFmtId="10" fontId="0" fillId="6" borderId="5" xfId="1" applyNumberFormat="1" applyFont="1" applyFill="1" applyBorder="1">
      <alignment vertical="center"/>
    </xf>
    <xf numFmtId="176" fontId="65" fillId="6" borderId="5" xfId="1" applyNumberFormat="1" applyFont="1" applyFill="1" applyBorder="1">
      <alignment vertical="center"/>
    </xf>
    <xf numFmtId="14" fontId="4" fillId="6" borderId="5" xfId="1" applyNumberFormat="1" applyFont="1" applyFill="1" applyBorder="1">
      <alignment vertical="center"/>
    </xf>
    <xf numFmtId="180" fontId="0" fillId="6" borderId="5" xfId="0" applyNumberFormat="1" applyFill="1" applyBorder="1" applyAlignment="1">
      <alignment horizontal="center" vertical="center"/>
    </xf>
    <xf numFmtId="0" fontId="0" fillId="6" borderId="5" xfId="0" applyFill="1" applyBorder="1" applyAlignment="1">
      <alignment horizontal="left" vertical="center"/>
    </xf>
    <xf numFmtId="0" fontId="0" fillId="6" borderId="0" xfId="0" applyFill="1" applyAlignment="1">
      <alignment horizontal="left" vertical="center"/>
    </xf>
    <xf numFmtId="14" fontId="0" fillId="6" borderId="0" xfId="0" applyNumberFormat="1" applyFill="1">
      <alignment vertical="center"/>
    </xf>
    <xf numFmtId="0" fontId="0" fillId="6" borderId="0" xfId="0" applyFill="1">
      <alignment vertical="center"/>
    </xf>
    <xf numFmtId="14" fontId="0" fillId="6" borderId="4" xfId="0" applyNumberFormat="1" applyFill="1" applyBorder="1">
      <alignment vertical="center"/>
    </xf>
    <xf numFmtId="14" fontId="0" fillId="6" borderId="1" xfId="0" applyNumberFormat="1" applyFill="1" applyBorder="1">
      <alignment vertical="center"/>
    </xf>
    <xf numFmtId="14" fontId="3" fillId="6" borderId="1" xfId="0" applyNumberFormat="1" applyFont="1" applyFill="1" applyBorder="1">
      <alignment vertical="center"/>
    </xf>
    <xf numFmtId="178" fontId="0" fillId="6" borderId="1" xfId="0" applyNumberFormat="1" applyFill="1" applyBorder="1" applyAlignment="1">
      <alignment horizontal="center" vertical="center"/>
    </xf>
    <xf numFmtId="10" fontId="4" fillId="6" borderId="1" xfId="0" applyNumberFormat="1" applyFont="1" applyFill="1" applyBorder="1" applyAlignment="1">
      <alignment horizontal="center" vertical="center"/>
    </xf>
    <xf numFmtId="177" fontId="0" fillId="6" borderId="1" xfId="0" applyNumberFormat="1" applyFill="1" applyBorder="1">
      <alignment vertical="center"/>
    </xf>
    <xf numFmtId="187" fontId="0" fillId="6" borderId="1" xfId="2" applyNumberFormat="1" applyFont="1" applyFill="1" applyBorder="1" applyAlignment="1">
      <alignment horizontal="center" vertical="center"/>
    </xf>
    <xf numFmtId="177" fontId="0" fillId="6" borderId="1" xfId="0" applyNumberFormat="1" applyFill="1" applyBorder="1" applyAlignment="1">
      <alignment horizontal="center" vertical="center"/>
    </xf>
    <xf numFmtId="188" fontId="0" fillId="6" borderId="1" xfId="0" applyNumberFormat="1" applyFill="1" applyBorder="1" applyAlignment="1">
      <alignment horizontal="center" vertical="center"/>
    </xf>
    <xf numFmtId="176" fontId="0" fillId="6" borderId="1" xfId="1" applyNumberFormat="1" applyFont="1" applyFill="1" applyBorder="1">
      <alignment vertical="center"/>
    </xf>
    <xf numFmtId="188" fontId="0" fillId="6" borderId="1" xfId="1" applyNumberFormat="1" applyFont="1" applyFill="1" applyBorder="1" applyAlignment="1">
      <alignment horizontal="center" vertical="center"/>
    </xf>
    <xf numFmtId="176" fontId="3" fillId="6" borderId="1" xfId="1" applyNumberFormat="1" applyFont="1" applyFill="1" applyBorder="1">
      <alignment vertical="center"/>
    </xf>
    <xf numFmtId="176" fontId="29" fillId="6" borderId="1" xfId="1" applyNumberFormat="1" applyFont="1" applyFill="1" applyBorder="1">
      <alignment vertical="center"/>
    </xf>
    <xf numFmtId="10" fontId="0" fillId="6" borderId="1" xfId="1" applyNumberFormat="1" applyFont="1" applyFill="1" applyBorder="1">
      <alignment vertical="center"/>
    </xf>
    <xf numFmtId="180" fontId="0" fillId="6" borderId="1" xfId="0" applyNumberFormat="1" applyFill="1" applyBorder="1" applyAlignment="1">
      <alignment horizontal="center" vertical="center"/>
    </xf>
    <xf numFmtId="0" fontId="0" fillId="6" borderId="1" xfId="0" applyFill="1" applyBorder="1" applyAlignment="1">
      <alignment horizontal="left" vertical="center"/>
    </xf>
    <xf numFmtId="10" fontId="0" fillId="6" borderId="1" xfId="0" applyNumberForma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176" fontId="65" fillId="6" borderId="1" xfId="1" applyNumberFormat="1" applyFont="1" applyFill="1" applyBorder="1">
      <alignment vertical="center"/>
    </xf>
    <xf numFmtId="14" fontId="4" fillId="6" borderId="1" xfId="1" applyNumberFormat="1" applyFont="1" applyFill="1" applyBorder="1">
      <alignment vertical="center"/>
    </xf>
    <xf numFmtId="0" fontId="0" fillId="6" borderId="2" xfId="0" applyFill="1" applyBorder="1" applyAlignment="1">
      <alignment horizontal="center" vertical="center"/>
    </xf>
    <xf numFmtId="0" fontId="0" fillId="6" borderId="31" xfId="0" applyFill="1" applyBorder="1" applyAlignment="1">
      <alignment horizontal="left" vertical="center"/>
    </xf>
    <xf numFmtId="179" fontId="0" fillId="6" borderId="1" xfId="1" applyNumberFormat="1" applyFont="1" applyFill="1" applyBorder="1" applyAlignment="1">
      <alignment horizontal="center" vertical="center"/>
    </xf>
    <xf numFmtId="10" fontId="9" fillId="6" borderId="1" xfId="1" applyNumberFormat="1" applyFont="1" applyFill="1" applyBorder="1">
      <alignment vertical="center"/>
    </xf>
    <xf numFmtId="177" fontId="0" fillId="6" borderId="1" xfId="0" applyNumberFormat="1" applyFill="1" applyBorder="1" applyAlignment="1">
      <alignment horizontal="right" vertical="center"/>
    </xf>
    <xf numFmtId="0" fontId="30" fillId="6" borderId="31" xfId="0" applyFont="1" applyFill="1" applyBorder="1" applyAlignment="1">
      <alignment horizontal="left" vertical="center"/>
    </xf>
    <xf numFmtId="10" fontId="0" fillId="6" borderId="0" xfId="0" applyNumberFormat="1" applyFill="1" applyAlignment="1">
      <alignment horizontal="left" vertical="center"/>
    </xf>
    <xf numFmtId="0" fontId="0" fillId="2" borderId="0" xfId="0" applyFill="1" applyAlignment="1">
      <alignment horizontal="left" vertical="center"/>
    </xf>
    <xf numFmtId="0" fontId="0" fillId="2" borderId="0" xfId="0" applyFill="1">
      <alignment vertical="center"/>
    </xf>
    <xf numFmtId="14" fontId="0" fillId="0" borderId="1" xfId="0" applyNumberFormat="1" applyFill="1" applyBorder="1" applyAlignment="1">
      <alignment horizontal="center" vertical="center"/>
    </xf>
    <xf numFmtId="0" fontId="4" fillId="0" borderId="0" xfId="4" applyFont="1">
      <alignment vertical="center"/>
    </xf>
    <xf numFmtId="0" fontId="4" fillId="0" borderId="0" xfId="4" applyFont="1" applyBorder="1" applyAlignment="1">
      <alignment vertical="center"/>
    </xf>
    <xf numFmtId="0" fontId="4" fillId="0" borderId="0" xfId="4" applyFont="1" applyBorder="1">
      <alignment vertical="center"/>
    </xf>
    <xf numFmtId="49" fontId="4" fillId="0" borderId="1" xfId="4" applyNumberFormat="1" applyFont="1" applyFill="1" applyBorder="1" applyAlignment="1">
      <alignment horizontal="center" vertical="center"/>
    </xf>
    <xf numFmtId="0" fontId="4" fillId="0" borderId="1" xfId="4" applyFont="1" applyFill="1" applyBorder="1" applyAlignment="1">
      <alignment horizontal="center" vertical="center"/>
    </xf>
    <xf numFmtId="181" fontId="4" fillId="0" borderId="1" xfId="3" applyNumberFormat="1" applyFont="1" applyFill="1" applyBorder="1" applyAlignment="1">
      <alignment horizontal="center" vertical="center"/>
    </xf>
    <xf numFmtId="49" fontId="4" fillId="0" borderId="0" xfId="4" applyNumberFormat="1" applyFont="1" applyAlignment="1">
      <alignment horizontal="center" vertical="center"/>
    </xf>
    <xf numFmtId="41" fontId="4" fillId="0" borderId="0" xfId="3" applyFont="1">
      <alignment vertical="center"/>
    </xf>
    <xf numFmtId="0" fontId="4" fillId="0" borderId="0" xfId="4" applyFont="1" applyAlignment="1">
      <alignment horizontal="center" vertical="center"/>
    </xf>
    <xf numFmtId="41" fontId="4" fillId="0" borderId="0" xfId="3" applyFont="1" applyAlignment="1">
      <alignment horizontal="center" vertical="center"/>
    </xf>
    <xf numFmtId="176" fontId="0" fillId="0" borderId="1" xfId="1" applyNumberFormat="1" applyFont="1" applyFill="1" applyBorder="1" applyAlignment="1">
      <alignment horizontal="center" vertical="center"/>
    </xf>
    <xf numFmtId="0" fontId="4" fillId="0" borderId="1" xfId="4" applyNumberFormat="1" applyFont="1" applyFill="1" applyBorder="1" applyAlignment="1">
      <alignment horizontal="center" vertical="center"/>
    </xf>
    <xf numFmtId="0" fontId="131" fillId="0" borderId="0" xfId="4" applyFont="1" applyBorder="1" applyAlignment="1">
      <alignment vertical="center"/>
    </xf>
    <xf numFmtId="0" fontId="35" fillId="0" borderId="1" xfId="4" applyFont="1" applyBorder="1" applyAlignment="1">
      <alignment horizontal="center" vertical="center"/>
    </xf>
    <xf numFmtId="0" fontId="131" fillId="0" borderId="0" xfId="4" applyFont="1" applyBorder="1" applyAlignment="1">
      <alignment horizontal="center" vertical="center"/>
    </xf>
    <xf numFmtId="0" fontId="131" fillId="0" borderId="0" xfId="4" applyFont="1" applyBorder="1" applyAlignment="1">
      <alignment horizontal="center" vertical="center"/>
    </xf>
    <xf numFmtId="0" fontId="35" fillId="0" borderId="0" xfId="4" applyFont="1" applyBorder="1" applyAlignment="1">
      <alignment horizontal="center" vertical="center"/>
    </xf>
    <xf numFmtId="0" fontId="35" fillId="0" borderId="72" xfId="4" applyFont="1" applyBorder="1" applyAlignment="1">
      <alignment horizontal="center" vertical="center"/>
    </xf>
    <xf numFmtId="0" fontId="132" fillId="5" borderId="1" xfId="4" applyFont="1" applyFill="1" applyBorder="1" applyAlignment="1">
      <alignment horizontal="center" vertical="center" wrapText="1"/>
    </xf>
    <xf numFmtId="0" fontId="131" fillId="0" borderId="0" xfId="4" applyFont="1" applyBorder="1" applyAlignment="1">
      <alignment horizontal="center" vertical="center"/>
    </xf>
    <xf numFmtId="49" fontId="132" fillId="5" borderId="1" xfId="4" applyNumberFormat="1" applyFont="1" applyFill="1" applyBorder="1" applyAlignment="1">
      <alignment horizontal="center" vertical="center"/>
    </xf>
    <xf numFmtId="41" fontId="133" fillId="5" borderId="1" xfId="3" applyFont="1" applyFill="1" applyBorder="1" applyAlignment="1">
      <alignment horizontal="center" vertical="center"/>
    </xf>
    <xf numFmtId="0" fontId="132" fillId="5" borderId="1" xfId="4" applyFont="1" applyFill="1" applyBorder="1" applyAlignment="1">
      <alignment horizontal="center" vertical="center"/>
    </xf>
    <xf numFmtId="41" fontId="132" fillId="5" borderId="1" xfId="3" applyFont="1" applyFill="1" applyBorder="1" applyAlignment="1">
      <alignment horizontal="center" vertical="center"/>
    </xf>
    <xf numFmtId="0" fontId="4" fillId="0" borderId="1" xfId="4" applyFont="1" applyBorder="1" applyAlignment="1">
      <alignment horizontal="center" vertical="center"/>
    </xf>
    <xf numFmtId="179" fontId="0" fillId="0" borderId="5" xfId="1" applyNumberFormat="1" applyFont="1" applyFill="1" applyBorder="1" applyAlignment="1">
      <alignment horizontal="center" vertical="center"/>
    </xf>
    <xf numFmtId="179" fontId="0" fillId="6" borderId="5" xfId="1" applyNumberFormat="1" applyFont="1" applyFill="1" applyBorder="1">
      <alignment vertical="center"/>
    </xf>
    <xf numFmtId="179" fontId="0" fillId="0" borderId="1" xfId="1" applyNumberFormat="1" applyFont="1" applyFill="1" applyBorder="1">
      <alignment vertical="center"/>
    </xf>
    <xf numFmtId="179" fontId="0" fillId="6" borderId="1" xfId="1" applyNumberFormat="1" applyFont="1" applyFill="1" applyBorder="1">
      <alignment vertical="center"/>
    </xf>
    <xf numFmtId="49" fontId="21" fillId="6" borderId="1" xfId="4" applyNumberFormat="1" applyFont="1" applyFill="1" applyBorder="1" applyAlignment="1">
      <alignment horizontal="center" vertical="center"/>
    </xf>
    <xf numFmtId="14" fontId="18" fillId="6" borderId="1" xfId="4" applyNumberFormat="1" applyFont="1" applyFill="1" applyBorder="1" applyAlignment="1">
      <alignment horizontal="center" vertical="center"/>
    </xf>
    <xf numFmtId="186" fontId="12" fillId="6" borderId="1" xfId="4" applyNumberFormat="1" applyFont="1" applyFill="1" applyBorder="1" applyAlignment="1">
      <alignment horizontal="center" vertical="center"/>
    </xf>
    <xf numFmtId="0" fontId="12" fillId="6" borderId="1" xfId="4" applyFont="1" applyFill="1" applyBorder="1" applyAlignment="1">
      <alignment horizontal="center" vertical="center"/>
    </xf>
    <xf numFmtId="41" fontId="12" fillId="6" borderId="1" xfId="3" applyFont="1" applyFill="1" applyBorder="1" applyAlignment="1">
      <alignment horizontal="center" vertical="center"/>
    </xf>
    <xf numFmtId="202" fontId="12" fillId="6" borderId="1" xfId="3" applyNumberFormat="1" applyFont="1" applyFill="1" applyBorder="1" applyAlignment="1">
      <alignment horizontal="center" vertical="center"/>
    </xf>
    <xf numFmtId="41" fontId="12" fillId="6" borderId="1" xfId="3" applyFill="1" applyBorder="1" applyAlignment="1">
      <alignment horizontal="center" vertical="center"/>
    </xf>
    <xf numFmtId="14" fontId="12" fillId="6" borderId="1" xfId="4" applyNumberFormat="1" applyFont="1" applyFill="1" applyBorder="1" applyAlignment="1">
      <alignment horizontal="center" vertical="center"/>
    </xf>
    <xf numFmtId="181" fontId="12" fillId="6" borderId="1" xfId="3" applyNumberFormat="1" applyFont="1" applyFill="1" applyBorder="1" applyAlignment="1">
      <alignment horizontal="center" vertical="center"/>
    </xf>
    <xf numFmtId="0" fontId="12" fillId="6" borderId="1" xfId="4" applyFill="1" applyBorder="1" applyAlignment="1">
      <alignment horizontal="center" vertical="center"/>
    </xf>
    <xf numFmtId="0" fontId="18" fillId="6" borderId="1" xfId="4" applyFont="1" applyFill="1" applyBorder="1" applyAlignment="1">
      <alignment horizontal="center" vertical="center"/>
    </xf>
    <xf numFmtId="0" fontId="12" fillId="6" borderId="0" xfId="4" applyFill="1" applyAlignment="1">
      <alignment horizontal="center" vertical="center"/>
    </xf>
    <xf numFmtId="0" fontId="134" fillId="0" borderId="0" xfId="0" applyFont="1">
      <alignment vertical="center"/>
    </xf>
    <xf numFmtId="179" fontId="0" fillId="0" borderId="0" xfId="1" applyNumberFormat="1" applyFont="1">
      <alignment vertical="center"/>
    </xf>
    <xf numFmtId="0" fontId="0" fillId="9" borderId="1" xfId="0" applyFill="1" applyBorder="1" applyAlignment="1">
      <alignment horizontal="center" vertical="center"/>
    </xf>
    <xf numFmtId="0" fontId="0" fillId="15" borderId="1" xfId="0" applyFill="1" applyBorder="1" applyAlignment="1">
      <alignment horizontal="center" vertical="center"/>
    </xf>
    <xf numFmtId="14" fontId="0" fillId="15" borderId="4" xfId="0" applyNumberFormat="1" applyFill="1" applyBorder="1">
      <alignment vertical="center"/>
    </xf>
    <xf numFmtId="14" fontId="0" fillId="15" borderId="1" xfId="0" applyNumberFormat="1" applyFill="1" applyBorder="1">
      <alignment vertical="center"/>
    </xf>
    <xf numFmtId="188" fontId="0" fillId="15" borderId="1" xfId="0" applyNumberFormat="1" applyFill="1" applyBorder="1" applyAlignment="1">
      <alignment horizontal="center" vertical="center"/>
    </xf>
    <xf numFmtId="10" fontId="0" fillId="15" borderId="1" xfId="0" applyNumberFormat="1" applyFill="1" applyBorder="1" applyAlignment="1">
      <alignment horizontal="center" vertical="center"/>
    </xf>
    <xf numFmtId="177" fontId="0" fillId="15" borderId="1" xfId="0" applyNumberFormat="1" applyFill="1" applyBorder="1">
      <alignment vertical="center"/>
    </xf>
    <xf numFmtId="187" fontId="0" fillId="15" borderId="1" xfId="2" applyNumberFormat="1" applyFont="1" applyFill="1" applyBorder="1" applyAlignment="1">
      <alignment horizontal="center" vertical="center"/>
    </xf>
    <xf numFmtId="177" fontId="0" fillId="15" borderId="1" xfId="0" applyNumberFormat="1" applyFill="1" applyBorder="1" applyAlignment="1">
      <alignment horizontal="center" vertical="center"/>
    </xf>
    <xf numFmtId="179" fontId="0" fillId="15" borderId="1" xfId="1" applyNumberFormat="1" applyFont="1" applyFill="1" applyBorder="1">
      <alignment vertical="center"/>
    </xf>
    <xf numFmtId="188" fontId="0" fillId="15" borderId="1" xfId="1" applyNumberFormat="1" applyFont="1" applyFill="1" applyBorder="1" applyAlignment="1">
      <alignment horizontal="center" vertical="center"/>
    </xf>
    <xf numFmtId="176" fontId="0" fillId="15" borderId="1" xfId="1" applyNumberFormat="1" applyFont="1" applyFill="1" applyBorder="1">
      <alignment vertical="center"/>
    </xf>
    <xf numFmtId="176" fontId="29" fillId="15" borderId="1" xfId="1" applyNumberFormat="1" applyFont="1" applyFill="1" applyBorder="1">
      <alignment vertical="center"/>
    </xf>
    <xf numFmtId="10" fontId="0" fillId="15" borderId="1" xfId="1" applyNumberFormat="1" applyFont="1" applyFill="1" applyBorder="1">
      <alignment vertical="center"/>
    </xf>
    <xf numFmtId="176" fontId="3" fillId="15" borderId="1" xfId="1" applyNumberFormat="1" applyFont="1" applyFill="1" applyBorder="1">
      <alignment vertical="center"/>
    </xf>
    <xf numFmtId="176" fontId="65" fillId="15" borderId="1" xfId="1" applyNumberFormat="1" applyFont="1" applyFill="1" applyBorder="1">
      <alignment vertical="center"/>
    </xf>
    <xf numFmtId="14" fontId="4" fillId="15" borderId="1" xfId="1" applyNumberFormat="1" applyFont="1" applyFill="1" applyBorder="1">
      <alignment vertical="center"/>
    </xf>
    <xf numFmtId="180" fontId="0" fillId="15" borderId="1" xfId="0" applyNumberFormat="1" applyFill="1" applyBorder="1" applyAlignment="1">
      <alignment horizontal="center" vertical="center"/>
    </xf>
    <xf numFmtId="0" fontId="0" fillId="15" borderId="0" xfId="0" applyFill="1" applyAlignment="1">
      <alignment horizontal="left" vertical="center"/>
    </xf>
    <xf numFmtId="0" fontId="0" fillId="15" borderId="0" xfId="0" applyFill="1">
      <alignment vertical="center"/>
    </xf>
    <xf numFmtId="10" fontId="0" fillId="15" borderId="1" xfId="0" applyNumberFormat="1" applyFill="1" applyBorder="1" applyAlignment="1">
      <alignment horizontal="left" vertical="center" wrapText="1"/>
    </xf>
    <xf numFmtId="0" fontId="3" fillId="15" borderId="1" xfId="0" applyFont="1" applyFill="1" applyBorder="1" applyAlignment="1">
      <alignment horizontal="center" vertical="center"/>
    </xf>
    <xf numFmtId="14" fontId="3" fillId="15" borderId="4" xfId="0" applyNumberFormat="1" applyFont="1" applyFill="1" applyBorder="1">
      <alignment vertical="center"/>
    </xf>
    <xf numFmtId="14" fontId="4" fillId="15" borderId="1" xfId="0" applyNumberFormat="1" applyFont="1" applyFill="1" applyBorder="1">
      <alignment vertical="center"/>
    </xf>
    <xf numFmtId="188" fontId="4" fillId="15" borderId="1" xfId="0" applyNumberFormat="1" applyFont="1" applyFill="1" applyBorder="1" applyAlignment="1">
      <alignment horizontal="center" vertical="center"/>
    </xf>
    <xf numFmtId="10" fontId="4" fillId="15" borderId="1" xfId="0" applyNumberFormat="1" applyFont="1" applyFill="1" applyBorder="1" applyAlignment="1">
      <alignment horizontal="center" vertical="center"/>
    </xf>
    <xf numFmtId="177" fontId="4" fillId="15" borderId="1" xfId="0" applyNumberFormat="1" applyFont="1" applyFill="1" applyBorder="1">
      <alignment vertical="center"/>
    </xf>
    <xf numFmtId="187" fontId="4" fillId="15" borderId="1" xfId="2" applyNumberFormat="1" applyFont="1" applyFill="1" applyBorder="1" applyAlignment="1">
      <alignment horizontal="center" vertical="center"/>
    </xf>
    <xf numFmtId="177" fontId="4" fillId="15" borderId="1" xfId="0" applyNumberFormat="1" applyFont="1" applyFill="1" applyBorder="1" applyAlignment="1">
      <alignment horizontal="center" vertical="center"/>
    </xf>
    <xf numFmtId="179" fontId="4" fillId="15" borderId="1" xfId="1" applyNumberFormat="1" applyFont="1" applyFill="1" applyBorder="1">
      <alignment vertical="center"/>
    </xf>
    <xf numFmtId="188" fontId="4" fillId="15" borderId="1" xfId="1" applyNumberFormat="1" applyFont="1" applyFill="1" applyBorder="1" applyAlignment="1">
      <alignment horizontal="center" vertical="center"/>
    </xf>
    <xf numFmtId="176" fontId="4" fillId="15" borderId="1" xfId="1" applyNumberFormat="1" applyFont="1" applyFill="1" applyBorder="1">
      <alignment vertical="center"/>
    </xf>
    <xf numFmtId="10" fontId="4" fillId="15" borderId="1" xfId="1" applyNumberFormat="1" applyFont="1" applyFill="1" applyBorder="1">
      <alignment vertical="center"/>
    </xf>
    <xf numFmtId="180" fontId="4" fillId="15" borderId="1" xfId="0" applyNumberFormat="1" applyFont="1" applyFill="1" applyBorder="1" applyAlignment="1">
      <alignment horizontal="center" vertical="center"/>
    </xf>
    <xf numFmtId="0" fontId="4" fillId="15" borderId="1" xfId="0" applyFont="1" applyFill="1" applyBorder="1" applyAlignment="1">
      <alignment horizontal="left" vertical="center"/>
    </xf>
    <xf numFmtId="0" fontId="4" fillId="15" borderId="0" xfId="0" applyFont="1" applyFill="1" applyAlignment="1">
      <alignment horizontal="left" vertical="center"/>
    </xf>
    <xf numFmtId="0" fontId="4" fillId="15" borderId="0" xfId="0" applyFont="1" applyFill="1">
      <alignment vertical="center"/>
    </xf>
    <xf numFmtId="49" fontId="17" fillId="0" borderId="0" xfId="4" applyNumberFormat="1" applyFont="1" applyAlignment="1">
      <alignment horizontal="center" vertical="center"/>
    </xf>
    <xf numFmtId="41" fontId="4" fillId="0" borderId="1" xfId="4" applyNumberFormat="1" applyFont="1" applyFill="1" applyBorder="1" applyAlignment="1">
      <alignment horizontal="center" vertical="center"/>
    </xf>
    <xf numFmtId="10" fontId="12" fillId="0" borderId="1" xfId="1" applyNumberFormat="1" applyFont="1" applyBorder="1" applyAlignment="1">
      <alignment horizontal="center" vertical="center"/>
    </xf>
    <xf numFmtId="14" fontId="0" fillId="0" borderId="1" xfId="0" applyNumberFormat="1" applyBorder="1" applyAlignment="1">
      <alignment horizontal="center" vertical="center"/>
    </xf>
    <xf numFmtId="0" fontId="49" fillId="0" borderId="1" xfId="0" applyFont="1" applyFill="1" applyBorder="1" applyAlignment="1">
      <alignment horizontal="center" vertical="center"/>
    </xf>
    <xf numFmtId="14" fontId="49" fillId="0" borderId="4" xfId="0" applyNumberFormat="1" applyFont="1" applyFill="1" applyBorder="1">
      <alignment vertical="center"/>
    </xf>
    <xf numFmtId="10" fontId="135" fillId="0" borderId="1" xfId="0" applyNumberFormat="1" applyFont="1" applyFill="1" applyBorder="1" applyAlignment="1">
      <alignment horizontal="center" vertical="center"/>
    </xf>
    <xf numFmtId="213" fontId="135" fillId="0" borderId="1" xfId="0" applyNumberFormat="1" applyFont="1" applyFill="1" applyBorder="1" applyAlignment="1">
      <alignment horizontal="center" vertical="center"/>
    </xf>
    <xf numFmtId="0" fontId="135" fillId="0" borderId="1" xfId="0" applyFont="1" applyFill="1" applyBorder="1" applyAlignment="1">
      <alignment horizontal="center" vertical="center" wrapText="1"/>
    </xf>
    <xf numFmtId="188" fontId="135" fillId="0" borderId="1" xfId="0" applyNumberFormat="1" applyFont="1" applyFill="1" applyBorder="1" applyAlignment="1">
      <alignment horizontal="center" vertical="center"/>
    </xf>
    <xf numFmtId="14" fontId="135" fillId="0" borderId="1" xfId="0" applyNumberFormat="1" applyFont="1" applyFill="1" applyBorder="1" applyAlignment="1">
      <alignment vertical="center"/>
    </xf>
    <xf numFmtId="0" fontId="135" fillId="0" borderId="0" xfId="0" applyFont="1">
      <alignment vertical="center"/>
    </xf>
    <xf numFmtId="14" fontId="135" fillId="0" borderId="0" xfId="0" applyNumberFormat="1" applyFont="1">
      <alignment vertical="center"/>
    </xf>
    <xf numFmtId="0" fontId="135" fillId="0" borderId="0" xfId="0" applyFont="1" applyAlignment="1">
      <alignment horizontal="left" vertical="center" wrapText="1"/>
    </xf>
    <xf numFmtId="14" fontId="0" fillId="9" borderId="4" xfId="0" applyNumberFormat="1" applyFill="1" applyBorder="1">
      <alignment vertical="center"/>
    </xf>
    <xf numFmtId="14" fontId="0" fillId="9" borderId="1" xfId="0" applyNumberFormat="1" applyFill="1" applyBorder="1">
      <alignment vertical="center"/>
    </xf>
    <xf numFmtId="188" fontId="0" fillId="9" borderId="1" xfId="0" applyNumberFormat="1" applyFill="1" applyBorder="1" applyAlignment="1">
      <alignment horizontal="center" vertical="center"/>
    </xf>
    <xf numFmtId="10" fontId="0" fillId="9" borderId="1" xfId="0" applyNumberFormat="1" applyFill="1" applyBorder="1" applyAlignment="1">
      <alignment horizontal="center" vertical="center"/>
    </xf>
    <xf numFmtId="177" fontId="0" fillId="9" borderId="1" xfId="0" applyNumberFormat="1" applyFill="1" applyBorder="1">
      <alignment vertical="center"/>
    </xf>
    <xf numFmtId="187" fontId="0" fillId="9" borderId="1" xfId="2" applyNumberFormat="1" applyFont="1" applyFill="1" applyBorder="1" applyAlignment="1">
      <alignment horizontal="center" vertical="center"/>
    </xf>
    <xf numFmtId="177" fontId="0" fillId="9" borderId="1" xfId="0" applyNumberFormat="1" applyFill="1" applyBorder="1" applyAlignment="1">
      <alignment horizontal="center" vertical="center"/>
    </xf>
    <xf numFmtId="179" fontId="0" fillId="9" borderId="1" xfId="1" applyNumberFormat="1" applyFont="1" applyFill="1" applyBorder="1">
      <alignment vertical="center"/>
    </xf>
    <xf numFmtId="188" fontId="0" fillId="9" borderId="1" xfId="1" applyNumberFormat="1" applyFont="1" applyFill="1" applyBorder="1" applyAlignment="1">
      <alignment horizontal="center" vertical="center"/>
    </xf>
    <xf numFmtId="176" fontId="0" fillId="9" borderId="1" xfId="1" applyNumberFormat="1" applyFont="1" applyFill="1" applyBorder="1">
      <alignment vertical="center"/>
    </xf>
    <xf numFmtId="176" fontId="29" fillId="9" borderId="1" xfId="1" applyNumberFormat="1" applyFont="1" applyFill="1" applyBorder="1">
      <alignment vertical="center"/>
    </xf>
    <xf numFmtId="10" fontId="0" fillId="9" borderId="1" xfId="1" applyNumberFormat="1" applyFont="1" applyFill="1" applyBorder="1">
      <alignment vertical="center"/>
    </xf>
    <xf numFmtId="176" fontId="3" fillId="9" borderId="1" xfId="1" applyNumberFormat="1" applyFont="1" applyFill="1" applyBorder="1">
      <alignment vertical="center"/>
    </xf>
    <xf numFmtId="176" fontId="65" fillId="9" borderId="1" xfId="1" applyNumberFormat="1" applyFont="1" applyFill="1" applyBorder="1">
      <alignment vertical="center"/>
    </xf>
    <xf numFmtId="14" fontId="4" fillId="9" borderId="1" xfId="1" applyNumberFormat="1" applyFont="1" applyFill="1" applyBorder="1">
      <alignment vertical="center"/>
    </xf>
    <xf numFmtId="180" fontId="0" fillId="9" borderId="1" xfId="0" applyNumberFormat="1" applyFill="1" applyBorder="1" applyAlignment="1">
      <alignment horizontal="center" vertical="center"/>
    </xf>
    <xf numFmtId="0" fontId="0" fillId="9" borderId="1" xfId="0" applyFill="1" applyBorder="1" applyAlignment="1">
      <alignment horizontal="left" vertical="center"/>
    </xf>
    <xf numFmtId="0" fontId="0" fillId="0" borderId="1" xfId="0" applyBorder="1" applyAlignment="1">
      <alignment horizontal="center" vertical="center"/>
    </xf>
    <xf numFmtId="10" fontId="135" fillId="0" borderId="1" xfId="0" applyNumberFormat="1" applyFont="1" applyFill="1" applyBorder="1" applyAlignment="1">
      <alignment horizontal="center" vertical="center" wrapText="1"/>
    </xf>
    <xf numFmtId="213" fontId="135" fillId="0" borderId="1" xfId="0" applyNumberFormat="1" applyFont="1" applyFill="1" applyBorder="1" applyAlignment="1">
      <alignment horizontal="center" vertical="center" wrapText="1"/>
    </xf>
    <xf numFmtId="14" fontId="135" fillId="0" borderId="1" xfId="0" applyNumberFormat="1" applyFont="1" applyFill="1" applyBorder="1" applyAlignment="1">
      <alignment horizontal="center" vertical="center"/>
    </xf>
    <xf numFmtId="14" fontId="135" fillId="0" borderId="1" xfId="0" applyNumberFormat="1" applyFont="1" applyFill="1" applyBorder="1" applyAlignment="1">
      <alignment horizontal="center" vertical="center" wrapText="1"/>
    </xf>
    <xf numFmtId="14" fontId="49" fillId="0" borderId="4" xfId="0" applyNumberFormat="1" applyFont="1" applyFill="1" applyBorder="1" applyAlignment="1">
      <alignment horizontal="center" vertical="center"/>
    </xf>
    <xf numFmtId="0" fontId="0" fillId="0" borderId="1" xfId="0" applyBorder="1" applyAlignment="1">
      <alignment horizontal="center" vertical="center"/>
    </xf>
    <xf numFmtId="0" fontId="135" fillId="0" borderId="0" xfId="0" applyFont="1" applyAlignment="1">
      <alignment horizontal="center" vertical="center"/>
    </xf>
    <xf numFmtId="14" fontId="12" fillId="63" borderId="1" xfId="4" applyNumberFormat="1" applyFont="1" applyFill="1" applyBorder="1" applyAlignment="1">
      <alignment horizontal="center" vertical="center"/>
    </xf>
    <xf numFmtId="14" fontId="135" fillId="0" borderId="1" xfId="0" applyNumberFormat="1" applyFont="1" applyFill="1" applyBorder="1" applyAlignment="1">
      <alignment vertical="center" wrapText="1"/>
    </xf>
    <xf numFmtId="0" fontId="132" fillId="0" borderId="0" xfId="4" applyNumberFormat="1" applyFont="1" applyFill="1" applyBorder="1" applyAlignment="1">
      <alignment horizontal="center" vertical="center"/>
    </xf>
    <xf numFmtId="0" fontId="133" fillId="0" borderId="0" xfId="0" applyNumberFormat="1" applyFont="1" applyFill="1" applyBorder="1" applyAlignment="1">
      <alignment horizontal="center" vertical="center"/>
    </xf>
    <xf numFmtId="0" fontId="132" fillId="0" borderId="0" xfId="3" applyNumberFormat="1" applyFont="1" applyFill="1" applyBorder="1" applyAlignment="1">
      <alignment horizontal="center" vertical="center"/>
    </xf>
    <xf numFmtId="0" fontId="132" fillId="0" borderId="0" xfId="1" applyNumberFormat="1" applyFont="1" applyFill="1" applyBorder="1" applyAlignment="1">
      <alignment horizontal="center" vertical="center"/>
    </xf>
    <xf numFmtId="0" fontId="133" fillId="0" borderId="0" xfId="1" applyNumberFormat="1" applyFont="1" applyFill="1" applyBorder="1" applyAlignment="1">
      <alignment horizontal="center" vertical="center"/>
    </xf>
    <xf numFmtId="10" fontId="133" fillId="0" borderId="0" xfId="1" applyNumberFormat="1" applyFont="1" applyFill="1" applyBorder="1" applyAlignment="1">
      <alignment horizontal="center" vertical="center"/>
    </xf>
    <xf numFmtId="0" fontId="0" fillId="2" borderId="1" xfId="0" applyFill="1" applyBorder="1" applyAlignment="1">
      <alignment horizontal="center" vertical="center"/>
    </xf>
    <xf numFmtId="14" fontId="0" fillId="2" borderId="4" xfId="0" applyNumberFormat="1" applyFill="1" applyBorder="1">
      <alignment vertical="center"/>
    </xf>
    <xf numFmtId="14" fontId="0" fillId="2" borderId="1" xfId="0" applyNumberFormat="1" applyFill="1" applyBorder="1">
      <alignment vertical="center"/>
    </xf>
    <xf numFmtId="188" fontId="0" fillId="2" borderId="1" xfId="0" applyNumberFormat="1" applyFill="1" applyBorder="1" applyAlignment="1">
      <alignment horizontal="center" vertical="center"/>
    </xf>
    <xf numFmtId="10" fontId="0" fillId="2" borderId="1" xfId="0" applyNumberFormat="1" applyFill="1" applyBorder="1" applyAlignment="1">
      <alignment horizontal="center" vertical="center"/>
    </xf>
    <xf numFmtId="177" fontId="0" fillId="2" borderId="1" xfId="0" applyNumberFormat="1" applyFill="1" applyBorder="1">
      <alignment vertical="center"/>
    </xf>
    <xf numFmtId="187" fontId="0" fillId="2" borderId="1" xfId="2" applyNumberFormat="1" applyFont="1" applyFill="1" applyBorder="1" applyAlignment="1">
      <alignment horizontal="center" vertical="center"/>
    </xf>
    <xf numFmtId="177" fontId="0" fillId="2" borderId="1" xfId="0" applyNumberFormat="1" applyFill="1" applyBorder="1" applyAlignment="1">
      <alignment horizontal="center" vertical="center"/>
    </xf>
    <xf numFmtId="179" fontId="0" fillId="2" borderId="1" xfId="1" applyNumberFormat="1" applyFont="1" applyFill="1" applyBorder="1">
      <alignment vertical="center"/>
    </xf>
    <xf numFmtId="188" fontId="0" fillId="2" borderId="1" xfId="1" applyNumberFormat="1" applyFont="1" applyFill="1" applyBorder="1" applyAlignment="1">
      <alignment horizontal="center" vertical="center"/>
    </xf>
    <xf numFmtId="176" fontId="0" fillId="2" borderId="1" xfId="1" applyNumberFormat="1" applyFont="1" applyFill="1" applyBorder="1">
      <alignment vertical="center"/>
    </xf>
    <xf numFmtId="176" fontId="29" fillId="2" borderId="1" xfId="1" applyNumberFormat="1" applyFont="1" applyFill="1" applyBorder="1">
      <alignment vertical="center"/>
    </xf>
    <xf numFmtId="176" fontId="3" fillId="2" borderId="1" xfId="1" applyNumberFormat="1" applyFont="1" applyFill="1" applyBorder="1">
      <alignment vertical="center"/>
    </xf>
    <xf numFmtId="176" fontId="65" fillId="2" borderId="1" xfId="1" applyNumberFormat="1" applyFont="1" applyFill="1" applyBorder="1">
      <alignment vertical="center"/>
    </xf>
    <xf numFmtId="14" fontId="4" fillId="2" borderId="1" xfId="1" applyNumberFormat="1" applyFont="1" applyFill="1" applyBorder="1">
      <alignment vertical="center"/>
    </xf>
    <xf numFmtId="180" fontId="0" fillId="2" borderId="1" xfId="0" applyNumberFormat="1" applyFill="1" applyBorder="1" applyAlignment="1">
      <alignment horizontal="center" vertical="center"/>
    </xf>
    <xf numFmtId="0" fontId="0" fillId="2" borderId="1" xfId="0" applyFill="1" applyBorder="1" applyAlignment="1">
      <alignment horizontal="left" vertical="center"/>
    </xf>
    <xf numFmtId="10" fontId="12" fillId="0" borderId="1" xfId="1" applyNumberFormat="1" applyFont="1" applyFill="1" applyBorder="1" applyAlignment="1">
      <alignment horizontal="center" vertical="center"/>
    </xf>
    <xf numFmtId="0" fontId="49" fillId="0" borderId="1" xfId="0" applyFont="1" applyFill="1" applyBorder="1" applyAlignment="1">
      <alignment horizontal="center" vertical="center" wrapText="1"/>
    </xf>
    <xf numFmtId="0" fontId="0" fillId="21" borderId="1" xfId="0" applyFill="1" applyBorder="1" applyAlignment="1">
      <alignment horizontal="center" vertical="center"/>
    </xf>
    <xf numFmtId="14" fontId="0" fillId="21" borderId="4" xfId="0" applyNumberFormat="1" applyFill="1" applyBorder="1">
      <alignment vertical="center"/>
    </xf>
    <xf numFmtId="14" fontId="0" fillId="21" borderId="1" xfId="0" applyNumberFormat="1" applyFill="1" applyBorder="1">
      <alignment vertical="center"/>
    </xf>
    <xf numFmtId="188" fontId="0" fillId="21" borderId="1" xfId="0" applyNumberFormat="1" applyFill="1" applyBorder="1" applyAlignment="1">
      <alignment horizontal="center" vertical="center"/>
    </xf>
    <xf numFmtId="10" fontId="0" fillId="21" borderId="1" xfId="0" applyNumberFormat="1" applyFill="1" applyBorder="1" applyAlignment="1">
      <alignment horizontal="center" vertical="center"/>
    </xf>
    <xf numFmtId="177" fontId="0" fillId="21" borderId="1" xfId="0" applyNumberFormat="1" applyFill="1" applyBorder="1">
      <alignment vertical="center"/>
    </xf>
    <xf numFmtId="187" fontId="0" fillId="21" borderId="1" xfId="2" applyNumberFormat="1" applyFont="1" applyFill="1" applyBorder="1" applyAlignment="1">
      <alignment horizontal="center" vertical="center"/>
    </xf>
    <xf numFmtId="177" fontId="0" fillId="21" borderId="1" xfId="0" applyNumberFormat="1" applyFill="1" applyBorder="1" applyAlignment="1">
      <alignment horizontal="center" vertical="center"/>
    </xf>
    <xf numFmtId="179" fontId="0" fillId="21" borderId="1" xfId="1" applyNumberFormat="1" applyFont="1" applyFill="1" applyBorder="1">
      <alignment vertical="center"/>
    </xf>
    <xf numFmtId="188" fontId="0" fillId="21" borderId="1" xfId="1" applyNumberFormat="1" applyFont="1" applyFill="1" applyBorder="1" applyAlignment="1">
      <alignment horizontal="center" vertical="center"/>
    </xf>
    <xf numFmtId="176" fontId="0" fillId="21" borderId="1" xfId="1" applyNumberFormat="1" applyFont="1" applyFill="1" applyBorder="1">
      <alignment vertical="center"/>
    </xf>
    <xf numFmtId="176" fontId="29" fillId="21" borderId="1" xfId="1" applyNumberFormat="1" applyFont="1" applyFill="1" applyBorder="1">
      <alignment vertical="center"/>
    </xf>
    <xf numFmtId="10" fontId="0" fillId="21" borderId="1" xfId="1" applyNumberFormat="1" applyFont="1" applyFill="1" applyBorder="1">
      <alignment vertical="center"/>
    </xf>
    <xf numFmtId="176" fontId="3" fillId="21" borderId="1" xfId="1" applyNumberFormat="1" applyFont="1" applyFill="1" applyBorder="1">
      <alignment vertical="center"/>
    </xf>
    <xf numFmtId="176" fontId="65" fillId="21" borderId="1" xfId="1" applyNumberFormat="1" applyFont="1" applyFill="1" applyBorder="1">
      <alignment vertical="center"/>
    </xf>
    <xf numFmtId="14" fontId="4" fillId="21" borderId="1" xfId="1" applyNumberFormat="1" applyFont="1" applyFill="1" applyBorder="1">
      <alignment vertical="center"/>
    </xf>
    <xf numFmtId="180" fontId="0" fillId="21" borderId="1" xfId="0" applyNumberFormat="1" applyFill="1" applyBorder="1" applyAlignment="1">
      <alignment horizontal="center" vertical="center"/>
    </xf>
    <xf numFmtId="0" fontId="0" fillId="21" borderId="1" xfId="0" applyFill="1" applyBorder="1" applyAlignment="1">
      <alignment horizontal="left" vertical="center"/>
    </xf>
    <xf numFmtId="0" fontId="0" fillId="21" borderId="0" xfId="0" applyFill="1" applyAlignment="1">
      <alignment horizontal="left" vertical="center"/>
    </xf>
    <xf numFmtId="0" fontId="0" fillId="21" borderId="0" xfId="0" applyFill="1">
      <alignment vertical="center"/>
    </xf>
    <xf numFmtId="14" fontId="135" fillId="0" borderId="0" xfId="0" applyNumberFormat="1" applyFont="1" applyAlignment="1">
      <alignment horizontal="center" vertical="center"/>
    </xf>
    <xf numFmtId="176" fontId="4" fillId="0" borderId="1" xfId="1" applyNumberFormat="1" applyFont="1" applyFill="1" applyBorder="1">
      <alignment vertical="center"/>
    </xf>
    <xf numFmtId="176" fontId="0" fillId="0" borderId="29" xfId="1" applyNumberFormat="1" applyFont="1" applyBorder="1" applyAlignment="1">
      <alignment vertical="center"/>
    </xf>
    <xf numFmtId="176" fontId="0" fillId="0" borderId="87" xfId="1" applyNumberFormat="1" applyFont="1" applyBorder="1" applyAlignment="1">
      <alignment vertical="center"/>
    </xf>
    <xf numFmtId="176" fontId="0" fillId="0" borderId="30" xfId="1" applyNumberFormat="1" applyFont="1" applyBorder="1" applyAlignment="1">
      <alignment vertical="center"/>
    </xf>
    <xf numFmtId="49" fontId="21" fillId="21" borderId="1" xfId="4" applyNumberFormat="1" applyFont="1" applyFill="1" applyBorder="1" applyAlignment="1">
      <alignment horizontal="center" vertical="center"/>
    </xf>
    <xf numFmtId="14" fontId="12" fillId="21" borderId="1" xfId="4" applyNumberFormat="1" applyFont="1" applyFill="1" applyBorder="1" applyAlignment="1">
      <alignment horizontal="center" vertical="center"/>
    </xf>
    <xf numFmtId="186" fontId="12" fillId="21" borderId="1" xfId="4" applyNumberFormat="1" applyFont="1" applyFill="1" applyBorder="1" applyAlignment="1">
      <alignment horizontal="center" vertical="center"/>
    </xf>
    <xf numFmtId="0" fontId="12" fillId="21" borderId="1" xfId="4" applyFont="1" applyFill="1" applyBorder="1" applyAlignment="1">
      <alignment horizontal="center" vertical="center"/>
    </xf>
    <xf numFmtId="41" fontId="12" fillId="21" borderId="1" xfId="3" applyFont="1" applyFill="1" applyBorder="1" applyAlignment="1">
      <alignment horizontal="center" vertical="center"/>
    </xf>
    <xf numFmtId="202" fontId="12" fillId="21" borderId="1" xfId="3" applyNumberFormat="1" applyFont="1" applyFill="1" applyBorder="1" applyAlignment="1">
      <alignment horizontal="center" vertical="center"/>
    </xf>
    <xf numFmtId="41" fontId="12" fillId="21" borderId="1" xfId="3" applyFill="1" applyBorder="1" applyAlignment="1">
      <alignment horizontal="center" vertical="center"/>
    </xf>
    <xf numFmtId="181" fontId="12" fillId="21" borderId="1" xfId="3" applyNumberFormat="1" applyFont="1" applyFill="1" applyBorder="1" applyAlignment="1">
      <alignment horizontal="center" vertical="center"/>
    </xf>
    <xf numFmtId="0" fontId="12" fillId="21" borderId="1" xfId="4" applyFill="1" applyBorder="1" applyAlignment="1">
      <alignment horizontal="center" vertical="center"/>
    </xf>
    <xf numFmtId="0" fontId="18" fillId="21" borderId="1" xfId="4" applyFont="1" applyFill="1" applyBorder="1" applyAlignment="1">
      <alignment horizontal="center" vertical="center"/>
    </xf>
    <xf numFmtId="0" fontId="12" fillId="21" borderId="0" xfId="4" applyFill="1" applyAlignment="1">
      <alignment horizontal="center" vertical="center"/>
    </xf>
    <xf numFmtId="49" fontId="12" fillId="21" borderId="1" xfId="4" applyNumberFormat="1" applyFill="1" applyBorder="1" applyAlignment="1">
      <alignment horizontal="center" vertical="center"/>
    </xf>
    <xf numFmtId="14" fontId="12" fillId="21" borderId="1" xfId="4" applyNumberFormat="1" applyFill="1" applyBorder="1" applyAlignment="1">
      <alignment horizontal="center" vertical="center"/>
    </xf>
    <xf numFmtId="186" fontId="12" fillId="21" borderId="1" xfId="4" applyNumberFormat="1" applyFill="1" applyBorder="1" applyAlignment="1">
      <alignment horizontal="center" vertical="center"/>
    </xf>
    <xf numFmtId="202" fontId="12" fillId="21" borderId="1" xfId="3" applyNumberFormat="1" applyFill="1" applyBorder="1" applyAlignment="1">
      <alignment horizontal="center" vertical="center"/>
    </xf>
    <xf numFmtId="10" fontId="12" fillId="21" borderId="1" xfId="1" applyNumberFormat="1" applyFont="1" applyFill="1" applyBorder="1" applyAlignment="1">
      <alignment horizontal="center" vertical="center"/>
    </xf>
    <xf numFmtId="14" fontId="0" fillId="21" borderId="1" xfId="0" applyNumberFormat="1" applyFill="1" applyBorder="1" applyAlignment="1">
      <alignment horizontal="center" vertical="center"/>
    </xf>
    <xf numFmtId="188" fontId="0" fillId="21" borderId="5" xfId="0" applyNumberFormat="1" applyFill="1" applyBorder="1" applyAlignment="1">
      <alignment horizontal="center" vertical="center"/>
    </xf>
    <xf numFmtId="176" fontId="4" fillId="21" borderId="5" xfId="1" applyNumberFormat="1" applyFont="1" applyFill="1" applyBorder="1">
      <alignment vertical="center"/>
    </xf>
    <xf numFmtId="0" fontId="9" fillId="21" borderId="31" xfId="0" applyFont="1" applyFill="1" applyBorder="1" applyAlignment="1">
      <alignment horizontal="left" vertical="center"/>
    </xf>
    <xf numFmtId="179" fontId="0" fillId="21" borderId="1" xfId="1" applyNumberFormat="1" applyFont="1" applyFill="1" applyBorder="1" applyAlignment="1">
      <alignment horizontal="center" vertical="center"/>
    </xf>
    <xf numFmtId="0" fontId="0" fillId="21" borderId="31" xfId="0" applyFill="1" applyBorder="1" applyAlignment="1">
      <alignment horizontal="left" vertical="center"/>
    </xf>
    <xf numFmtId="177" fontId="0" fillId="21" borderId="1" xfId="0" applyNumberFormat="1" applyFill="1" applyBorder="1" applyAlignment="1">
      <alignment horizontal="right" vertical="center"/>
    </xf>
    <xf numFmtId="10" fontId="9" fillId="21" borderId="1" xfId="1" applyNumberFormat="1" applyFont="1" applyFill="1" applyBorder="1">
      <alignment vertical="center"/>
    </xf>
    <xf numFmtId="0" fontId="0" fillId="21" borderId="1" xfId="0" applyFill="1" applyBorder="1" applyAlignment="1">
      <alignment horizontal="left" vertical="center" wrapText="1"/>
    </xf>
    <xf numFmtId="0" fontId="0" fillId="7" borderId="1" xfId="0" applyFill="1" applyBorder="1" applyAlignment="1">
      <alignment horizontal="center" vertical="center"/>
    </xf>
    <xf numFmtId="14" fontId="0" fillId="7" borderId="4" xfId="0" applyNumberFormat="1" applyFill="1" applyBorder="1">
      <alignment vertical="center"/>
    </xf>
    <xf numFmtId="14" fontId="0" fillId="7" borderId="1" xfId="0" applyNumberFormat="1" applyFill="1" applyBorder="1">
      <alignment vertical="center"/>
    </xf>
    <xf numFmtId="188" fontId="0" fillId="7" borderId="1" xfId="0" applyNumberFormat="1" applyFill="1" applyBorder="1" applyAlignment="1">
      <alignment horizontal="center" vertical="center"/>
    </xf>
    <xf numFmtId="10" fontId="0" fillId="7" borderId="1" xfId="0" applyNumberFormat="1" applyFill="1" applyBorder="1" applyAlignment="1">
      <alignment horizontal="center" vertical="center"/>
    </xf>
    <xf numFmtId="177" fontId="0" fillId="7" borderId="1" xfId="0" applyNumberFormat="1" applyFill="1" applyBorder="1">
      <alignment vertical="center"/>
    </xf>
    <xf numFmtId="187" fontId="0" fillId="7" borderId="1" xfId="2" applyNumberFormat="1" applyFont="1" applyFill="1" applyBorder="1" applyAlignment="1">
      <alignment horizontal="center" vertical="center"/>
    </xf>
    <xf numFmtId="177" fontId="0" fillId="7" borderId="1" xfId="0" applyNumberFormat="1" applyFill="1" applyBorder="1" applyAlignment="1">
      <alignment horizontal="center" vertical="center"/>
    </xf>
    <xf numFmtId="179" fontId="0" fillId="7" borderId="1" xfId="1" applyNumberFormat="1" applyFont="1" applyFill="1" applyBorder="1">
      <alignment vertical="center"/>
    </xf>
    <xf numFmtId="188" fontId="0" fillId="7" borderId="1" xfId="1" applyNumberFormat="1" applyFont="1" applyFill="1" applyBorder="1" applyAlignment="1">
      <alignment horizontal="center" vertical="center"/>
    </xf>
    <xf numFmtId="176" fontId="0" fillId="7" borderId="1" xfId="1" applyNumberFormat="1" applyFont="1" applyFill="1" applyBorder="1">
      <alignment vertical="center"/>
    </xf>
    <xf numFmtId="176" fontId="29" fillId="7" borderId="1" xfId="1" applyNumberFormat="1" applyFont="1" applyFill="1" applyBorder="1">
      <alignment vertical="center"/>
    </xf>
    <xf numFmtId="10" fontId="0" fillId="7" borderId="1" xfId="1" applyNumberFormat="1" applyFont="1" applyFill="1" applyBorder="1">
      <alignment vertical="center"/>
    </xf>
    <xf numFmtId="176" fontId="3" fillId="7" borderId="1" xfId="1" applyNumberFormat="1" applyFont="1" applyFill="1" applyBorder="1">
      <alignment vertical="center"/>
    </xf>
    <xf numFmtId="176" fontId="65" fillId="7" borderId="1" xfId="1" applyNumberFormat="1" applyFont="1" applyFill="1" applyBorder="1">
      <alignment vertical="center"/>
    </xf>
    <xf numFmtId="14" fontId="4" fillId="7" borderId="1" xfId="1" applyNumberFormat="1" applyFont="1" applyFill="1" applyBorder="1">
      <alignment vertical="center"/>
    </xf>
    <xf numFmtId="180" fontId="0" fillId="7" borderId="1" xfId="0" applyNumberFormat="1" applyFill="1" applyBorder="1" applyAlignment="1">
      <alignment horizontal="center" vertical="center"/>
    </xf>
    <xf numFmtId="0" fontId="0" fillId="7" borderId="1" xfId="0" applyFill="1" applyBorder="1" applyAlignment="1">
      <alignment horizontal="left" vertical="center"/>
    </xf>
    <xf numFmtId="0" fontId="0" fillId="7" borderId="0" xfId="0" applyFill="1" applyAlignment="1">
      <alignment horizontal="left" vertical="center"/>
    </xf>
    <xf numFmtId="0" fontId="0" fillId="7" borderId="0" xfId="0" applyFill="1">
      <alignment vertical="center"/>
    </xf>
    <xf numFmtId="188" fontId="4" fillId="7" borderId="1" xfId="1" applyNumberFormat="1" applyFont="1" applyFill="1" applyBorder="1" applyAlignment="1">
      <alignment horizontal="center" vertical="center"/>
    </xf>
    <xf numFmtId="176" fontId="4" fillId="7" borderId="1" xfId="1" applyNumberFormat="1" applyFont="1" applyFill="1" applyBorder="1">
      <alignment vertical="center"/>
    </xf>
    <xf numFmtId="0" fontId="0" fillId="0" borderId="1" xfId="0" applyFill="1" applyBorder="1" applyAlignment="1">
      <alignment horizontal="left" vertical="center" wrapText="1"/>
    </xf>
    <xf numFmtId="14" fontId="4" fillId="0" borderId="0" xfId="3" applyNumberFormat="1" applyFont="1" applyAlignment="1">
      <alignment horizontal="center" vertical="center"/>
    </xf>
    <xf numFmtId="14" fontId="4" fillId="0" borderId="0" xfId="3" applyNumberFormat="1" applyFont="1">
      <alignment vertical="center"/>
    </xf>
    <xf numFmtId="0" fontId="0" fillId="64" borderId="1" xfId="0" applyFill="1" applyBorder="1" applyAlignment="1">
      <alignment horizontal="center" vertical="center"/>
    </xf>
    <xf numFmtId="14" fontId="0" fillId="64" borderId="4" xfId="0" applyNumberFormat="1" applyFill="1" applyBorder="1">
      <alignment vertical="center"/>
    </xf>
    <xf numFmtId="14" fontId="0" fillId="64" borderId="1" xfId="0" applyNumberFormat="1" applyFill="1" applyBorder="1">
      <alignment vertical="center"/>
    </xf>
    <xf numFmtId="188" fontId="0" fillId="64" borderId="1" xfId="0" applyNumberFormat="1" applyFill="1" applyBorder="1" applyAlignment="1">
      <alignment horizontal="center" vertical="center"/>
    </xf>
    <xf numFmtId="10" fontId="0" fillId="64" borderId="1" xfId="0" applyNumberFormat="1" applyFill="1" applyBorder="1" applyAlignment="1">
      <alignment horizontal="center" vertical="center"/>
    </xf>
    <xf numFmtId="177" fontId="0" fillId="64" borderId="1" xfId="0" applyNumberFormat="1" applyFill="1" applyBorder="1">
      <alignment vertical="center"/>
    </xf>
    <xf numFmtId="187" fontId="0" fillId="64" borderId="1" xfId="2" applyNumberFormat="1" applyFont="1" applyFill="1" applyBorder="1" applyAlignment="1">
      <alignment horizontal="center" vertical="center"/>
    </xf>
    <xf numFmtId="177" fontId="0" fillId="64" borderId="1" xfId="0" applyNumberFormat="1" applyFill="1" applyBorder="1" applyAlignment="1">
      <alignment horizontal="center" vertical="center"/>
    </xf>
    <xf numFmtId="179" fontId="0" fillId="64" borderId="1" xfId="1" applyNumberFormat="1" applyFont="1" applyFill="1" applyBorder="1">
      <alignment vertical="center"/>
    </xf>
    <xf numFmtId="188" fontId="0" fillId="64" borderId="1" xfId="1" applyNumberFormat="1" applyFont="1" applyFill="1" applyBorder="1" applyAlignment="1">
      <alignment horizontal="center" vertical="center"/>
    </xf>
    <xf numFmtId="176" fontId="0" fillId="64" borderId="1" xfId="1" applyNumberFormat="1" applyFont="1" applyFill="1" applyBorder="1">
      <alignment vertical="center"/>
    </xf>
    <xf numFmtId="176" fontId="29" fillId="64" borderId="1" xfId="1" applyNumberFormat="1" applyFont="1" applyFill="1" applyBorder="1">
      <alignment vertical="center"/>
    </xf>
    <xf numFmtId="10" fontId="0" fillId="64" borderId="1" xfId="1" applyNumberFormat="1" applyFont="1" applyFill="1" applyBorder="1">
      <alignment vertical="center"/>
    </xf>
    <xf numFmtId="176" fontId="3" fillId="64" borderId="1" xfId="1" applyNumberFormat="1" applyFont="1" applyFill="1" applyBorder="1">
      <alignment vertical="center"/>
    </xf>
    <xf numFmtId="176" fontId="65" fillId="64" borderId="1" xfId="1" applyNumberFormat="1" applyFont="1" applyFill="1" applyBorder="1">
      <alignment vertical="center"/>
    </xf>
    <xf numFmtId="14" fontId="4" fillId="64" borderId="1" xfId="1" applyNumberFormat="1" applyFont="1" applyFill="1" applyBorder="1">
      <alignment vertical="center"/>
    </xf>
    <xf numFmtId="180" fontId="0" fillId="64" borderId="1" xfId="0" applyNumberFormat="1" applyFill="1" applyBorder="1" applyAlignment="1">
      <alignment horizontal="center" vertical="center"/>
    </xf>
    <xf numFmtId="0" fontId="0" fillId="64" borderId="0" xfId="0" applyFill="1">
      <alignment vertical="center"/>
    </xf>
    <xf numFmtId="177" fontId="135" fillId="0" borderId="7" xfId="0" applyNumberFormat="1" applyFont="1" applyFill="1" applyBorder="1" applyAlignment="1">
      <alignment horizontal="left" vertical="center" wrapText="1"/>
    </xf>
    <xf numFmtId="177" fontId="135" fillId="0" borderId="26" xfId="0" applyNumberFormat="1" applyFont="1" applyFill="1" applyBorder="1" applyAlignment="1">
      <alignment horizontal="left" vertical="center" wrapText="1"/>
    </xf>
    <xf numFmtId="177" fontId="135" fillId="0" borderId="4" xfId="0" applyNumberFormat="1" applyFont="1" applyFill="1" applyBorder="1" applyAlignment="1">
      <alignment horizontal="left" vertical="center" wrapText="1"/>
    </xf>
    <xf numFmtId="0" fontId="0" fillId="7" borderId="1" xfId="0" applyFill="1" applyBorder="1" applyAlignment="1">
      <alignment horizontal="left" vertical="center" wrapText="1"/>
    </xf>
    <xf numFmtId="214" fontId="0" fillId="0" borderId="1" xfId="0" applyNumberFormat="1" applyFill="1" applyBorder="1" applyAlignment="1">
      <alignment horizontal="center" vertical="center"/>
    </xf>
    <xf numFmtId="0" fontId="9" fillId="0" borderId="1" xfId="0" applyFont="1" applyFill="1" applyBorder="1" applyAlignment="1">
      <alignment horizontal="center" vertical="center"/>
    </xf>
    <xf numFmtId="0" fontId="0" fillId="64" borderId="1" xfId="0" applyFill="1" applyBorder="1" applyAlignment="1">
      <alignment horizontal="left" vertical="center"/>
    </xf>
    <xf numFmtId="0" fontId="0" fillId="64" borderId="0" xfId="0" applyFill="1" applyAlignment="1">
      <alignment horizontal="left" vertical="center"/>
    </xf>
    <xf numFmtId="0" fontId="3" fillId="0" borderId="1" xfId="0" applyFont="1" applyFill="1" applyBorder="1" applyAlignment="1">
      <alignment horizontal="center" vertical="center"/>
    </xf>
    <xf numFmtId="0" fontId="12" fillId="2" borderId="0" xfId="4" applyFill="1" applyAlignment="1">
      <alignment vertical="center"/>
    </xf>
    <xf numFmtId="0" fontId="12" fillId="2" borderId="0" xfId="4" applyFill="1">
      <alignment vertical="center"/>
    </xf>
    <xf numFmtId="0" fontId="13" fillId="0" borderId="0" xfId="4" applyFont="1">
      <alignment vertical="center"/>
    </xf>
    <xf numFmtId="0" fontId="4" fillId="64" borderId="0" xfId="4" applyFont="1" applyFill="1">
      <alignment vertical="center"/>
    </xf>
    <xf numFmtId="0" fontId="3" fillId="64" borderId="1" xfId="0" applyFont="1" applyFill="1" applyBorder="1" applyAlignment="1">
      <alignment horizontal="center" vertical="center"/>
    </xf>
    <xf numFmtId="0" fontId="0" fillId="64" borderId="72" xfId="0" applyFill="1" applyBorder="1" applyAlignment="1">
      <alignment horizontal="left" vertical="center"/>
    </xf>
    <xf numFmtId="0" fontId="0" fillId="64" borderId="72" xfId="0" applyFill="1" applyBorder="1">
      <alignment vertical="center"/>
    </xf>
    <xf numFmtId="0" fontId="0" fillId="64" borderId="5" xfId="0" applyFill="1" applyBorder="1" applyAlignment="1">
      <alignment horizontal="center" vertical="center"/>
    </xf>
    <xf numFmtId="14" fontId="0" fillId="64" borderId="25" xfId="0" applyNumberFormat="1" applyFill="1" applyBorder="1">
      <alignment vertical="center"/>
    </xf>
    <xf numFmtId="14" fontId="0" fillId="64" borderId="5" xfId="0" applyNumberFormat="1" applyFill="1" applyBorder="1">
      <alignment vertical="center"/>
    </xf>
    <xf numFmtId="188" fontId="0" fillId="64" borderId="5" xfId="0" applyNumberFormat="1" applyFill="1" applyBorder="1" applyAlignment="1">
      <alignment horizontal="center" vertical="center"/>
    </xf>
    <xf numFmtId="10" fontId="0" fillId="64" borderId="5" xfId="0" applyNumberFormat="1" applyFill="1" applyBorder="1" applyAlignment="1">
      <alignment horizontal="center" vertical="center"/>
    </xf>
    <xf numFmtId="177" fontId="0" fillId="64" borderId="5" xfId="0" applyNumberFormat="1" applyFill="1" applyBorder="1">
      <alignment vertical="center"/>
    </xf>
    <xf numFmtId="187" fontId="0" fillId="64" borderId="5" xfId="2" applyNumberFormat="1" applyFont="1" applyFill="1" applyBorder="1" applyAlignment="1">
      <alignment horizontal="center" vertical="center"/>
    </xf>
    <xf numFmtId="177" fontId="0" fillId="64" borderId="5" xfId="0" applyNumberFormat="1" applyFill="1" applyBorder="1" applyAlignment="1">
      <alignment horizontal="center" vertical="center"/>
    </xf>
    <xf numFmtId="179" fontId="0" fillId="64" borderId="5" xfId="1" applyNumberFormat="1" applyFont="1" applyFill="1" applyBorder="1">
      <alignment vertical="center"/>
    </xf>
    <xf numFmtId="188" fontId="0" fillId="64" borderId="5" xfId="1" applyNumberFormat="1" applyFont="1" applyFill="1" applyBorder="1" applyAlignment="1">
      <alignment horizontal="center" vertical="center"/>
    </xf>
    <xf numFmtId="176" fontId="0" fillId="64" borderId="5" xfId="1" applyNumberFormat="1" applyFont="1" applyFill="1" applyBorder="1">
      <alignment vertical="center"/>
    </xf>
    <xf numFmtId="176" fontId="29" fillId="64" borderId="5" xfId="1" applyNumberFormat="1" applyFont="1" applyFill="1" applyBorder="1">
      <alignment vertical="center"/>
    </xf>
    <xf numFmtId="10" fontId="0" fillId="64" borderId="5" xfId="1" applyNumberFormat="1" applyFont="1" applyFill="1" applyBorder="1">
      <alignment vertical="center"/>
    </xf>
    <xf numFmtId="176" fontId="3" fillId="64" borderId="5" xfId="1" applyNumberFormat="1" applyFont="1" applyFill="1" applyBorder="1">
      <alignment vertical="center"/>
    </xf>
    <xf numFmtId="176" fontId="65" fillId="64" borderId="5" xfId="1" applyNumberFormat="1" applyFont="1" applyFill="1" applyBorder="1">
      <alignment vertical="center"/>
    </xf>
    <xf numFmtId="14" fontId="4" fillId="64" borderId="5" xfId="1" applyNumberFormat="1" applyFont="1" applyFill="1" applyBorder="1">
      <alignment vertical="center"/>
    </xf>
    <xf numFmtId="180" fontId="0" fillId="64" borderId="5" xfId="0" applyNumberFormat="1" applyFill="1" applyBorder="1" applyAlignment="1">
      <alignment horizontal="center" vertical="center"/>
    </xf>
    <xf numFmtId="0" fontId="0" fillId="64" borderId="5" xfId="0" applyFill="1" applyBorder="1" applyAlignment="1">
      <alignment horizontal="left" vertical="center"/>
    </xf>
    <xf numFmtId="14" fontId="3" fillId="64" borderId="4" xfId="0" applyNumberFormat="1" applyFont="1" applyFill="1" applyBorder="1">
      <alignment vertical="center"/>
    </xf>
    <xf numFmtId="14" fontId="4" fillId="64" borderId="1" xfId="0" applyNumberFormat="1" applyFont="1" applyFill="1" applyBorder="1">
      <alignment vertical="center"/>
    </xf>
    <xf numFmtId="188" fontId="4" fillId="64" borderId="1" xfId="0" applyNumberFormat="1" applyFont="1" applyFill="1" applyBorder="1" applyAlignment="1">
      <alignment horizontal="center" vertical="center"/>
    </xf>
    <xf numFmtId="10" fontId="4" fillId="64" borderId="1" xfId="0" applyNumberFormat="1" applyFont="1" applyFill="1" applyBorder="1" applyAlignment="1">
      <alignment horizontal="center" vertical="center"/>
    </xf>
    <xf numFmtId="177" fontId="4" fillId="64" borderId="1" xfId="0" applyNumberFormat="1" applyFont="1" applyFill="1" applyBorder="1">
      <alignment vertical="center"/>
    </xf>
    <xf numFmtId="187" fontId="4" fillId="64" borderId="1" xfId="2" applyNumberFormat="1" applyFont="1" applyFill="1" applyBorder="1" applyAlignment="1">
      <alignment horizontal="center" vertical="center"/>
    </xf>
    <xf numFmtId="177" fontId="4" fillId="64" borderId="1" xfId="0" applyNumberFormat="1" applyFont="1" applyFill="1" applyBorder="1" applyAlignment="1">
      <alignment horizontal="center" vertical="center"/>
    </xf>
    <xf numFmtId="179" fontId="4" fillId="64" borderId="1" xfId="1" applyNumberFormat="1" applyFont="1" applyFill="1" applyBorder="1">
      <alignment vertical="center"/>
    </xf>
    <xf numFmtId="188" fontId="4" fillId="64" borderId="1" xfId="1" applyNumberFormat="1" applyFont="1" applyFill="1" applyBorder="1" applyAlignment="1">
      <alignment horizontal="center" vertical="center"/>
    </xf>
    <xf numFmtId="176" fontId="4" fillId="64" borderId="1" xfId="1" applyNumberFormat="1" applyFont="1" applyFill="1" applyBorder="1">
      <alignment vertical="center"/>
    </xf>
    <xf numFmtId="10" fontId="4" fillId="64" borderId="1" xfId="1" applyNumberFormat="1" applyFont="1" applyFill="1" applyBorder="1">
      <alignment vertical="center"/>
    </xf>
    <xf numFmtId="180" fontId="4" fillId="64" borderId="1" xfId="0" applyNumberFormat="1" applyFont="1" applyFill="1" applyBorder="1" applyAlignment="1">
      <alignment horizontal="center" vertical="center"/>
    </xf>
    <xf numFmtId="0" fontId="4" fillId="64" borderId="1" xfId="0" applyFont="1" applyFill="1" applyBorder="1" applyAlignment="1">
      <alignment horizontal="left" vertical="center"/>
    </xf>
    <xf numFmtId="0" fontId="4" fillId="64" borderId="0" xfId="0" applyFont="1" applyFill="1" applyAlignment="1">
      <alignment horizontal="left" vertical="center"/>
    </xf>
    <xf numFmtId="0" fontId="4" fillId="64" borderId="0" xfId="0" applyFont="1" applyFill="1">
      <alignment vertical="center"/>
    </xf>
    <xf numFmtId="49" fontId="12" fillId="64" borderId="1" xfId="4" applyNumberFormat="1" applyFont="1" applyFill="1" applyBorder="1" applyAlignment="1">
      <alignment horizontal="center" vertical="center"/>
    </xf>
    <xf numFmtId="14" fontId="12" fillId="64" borderId="1" xfId="4" applyNumberFormat="1" applyFont="1" applyFill="1" applyBorder="1" applyAlignment="1">
      <alignment horizontal="center" vertical="center"/>
    </xf>
    <xf numFmtId="186" fontId="12" fillId="64" borderId="1" xfId="4" applyNumberFormat="1" applyFont="1" applyFill="1" applyBorder="1" applyAlignment="1">
      <alignment horizontal="center" vertical="center"/>
    </xf>
    <xf numFmtId="0" fontId="12" fillId="64" borderId="1" xfId="4" applyFont="1" applyFill="1" applyBorder="1" applyAlignment="1">
      <alignment horizontal="center" vertical="center"/>
    </xf>
    <xf numFmtId="41" fontId="12" fillId="64" borderId="1" xfId="3" applyFont="1" applyFill="1" applyBorder="1" applyAlignment="1">
      <alignment horizontal="center" vertical="center"/>
    </xf>
    <xf numFmtId="202" fontId="12" fillId="64" borderId="1" xfId="3" applyNumberFormat="1" applyFont="1" applyFill="1" applyBorder="1" applyAlignment="1">
      <alignment horizontal="center" vertical="center"/>
    </xf>
    <xf numFmtId="10" fontId="12" fillId="64" borderId="1" xfId="1" applyNumberFormat="1" applyFont="1" applyFill="1" applyBorder="1" applyAlignment="1">
      <alignment horizontal="center" vertical="center"/>
    </xf>
    <xf numFmtId="0" fontId="12" fillId="64" borderId="0" xfId="4" applyFont="1" applyFill="1" applyAlignment="1">
      <alignment horizontal="center" vertical="center"/>
    </xf>
    <xf numFmtId="0" fontId="0" fillId="0" borderId="72" xfId="0" applyFill="1" applyBorder="1" applyAlignment="1">
      <alignment horizontal="left" vertical="center"/>
    </xf>
    <xf numFmtId="0" fontId="0" fillId="0" borderId="72" xfId="0" applyFill="1" applyBorder="1">
      <alignment vertical="center"/>
    </xf>
    <xf numFmtId="0" fontId="4" fillId="0" borderId="1" xfId="0" applyFont="1" applyFill="1" applyBorder="1" applyAlignment="1">
      <alignment horizontal="left" vertical="center"/>
    </xf>
    <xf numFmtId="215" fontId="4" fillId="64" borderId="1" xfId="1" applyNumberFormat="1" applyFont="1" applyFill="1" applyBorder="1">
      <alignment vertical="center"/>
    </xf>
    <xf numFmtId="176" fontId="140" fillId="64" borderId="0" xfId="1" applyNumberFormat="1" applyFont="1" applyFill="1" applyBorder="1">
      <alignment vertical="center"/>
    </xf>
    <xf numFmtId="0" fontId="0" fillId="0" borderId="90" xfId="0" applyBorder="1">
      <alignment vertical="center"/>
    </xf>
    <xf numFmtId="0" fontId="0" fillId="0" borderId="91" xfId="0" applyBorder="1">
      <alignment vertical="center"/>
    </xf>
    <xf numFmtId="0" fontId="0" fillId="0" borderId="92" xfId="0" applyBorder="1">
      <alignment vertical="center"/>
    </xf>
    <xf numFmtId="0" fontId="0" fillId="0" borderId="93" xfId="0" applyBorder="1">
      <alignment vertical="center"/>
    </xf>
    <xf numFmtId="0" fontId="0" fillId="0" borderId="94" xfId="0" applyBorder="1">
      <alignment vertical="center"/>
    </xf>
    <xf numFmtId="14" fontId="33" fillId="65" borderId="89" xfId="0" applyNumberFormat="1" applyFont="1" applyFill="1" applyBorder="1" applyAlignment="1">
      <alignment horizontal="center" vertical="center"/>
    </xf>
    <xf numFmtId="0" fontId="141" fillId="65" borderId="34" xfId="0" applyFont="1" applyFill="1" applyBorder="1">
      <alignment vertical="center"/>
    </xf>
    <xf numFmtId="10" fontId="0" fillId="0" borderId="0" xfId="0" applyNumberFormat="1">
      <alignment vertical="center"/>
    </xf>
    <xf numFmtId="0" fontId="0" fillId="0" borderId="97" xfId="0" applyBorder="1">
      <alignment vertical="center"/>
    </xf>
    <xf numFmtId="0" fontId="0" fillId="0" borderId="38" xfId="0" applyBorder="1">
      <alignment vertical="center"/>
    </xf>
    <xf numFmtId="0" fontId="0" fillId="0" borderId="98" xfId="0" applyBorder="1">
      <alignment vertical="center"/>
    </xf>
    <xf numFmtId="0" fontId="0" fillId="0" borderId="99" xfId="0" applyBorder="1">
      <alignment vertical="center"/>
    </xf>
    <xf numFmtId="0" fontId="0" fillId="0" borderId="100" xfId="0" applyBorder="1">
      <alignment vertical="center"/>
    </xf>
    <xf numFmtId="14" fontId="33" fillId="65" borderId="96" xfId="0" applyNumberFormat="1" applyFont="1" applyFill="1" applyBorder="1" applyAlignment="1">
      <alignment horizontal="center" vertical="center"/>
    </xf>
    <xf numFmtId="0" fontId="142" fillId="65" borderId="18" xfId="0" applyFont="1" applyFill="1" applyBorder="1">
      <alignment vertical="center"/>
    </xf>
    <xf numFmtId="0" fontId="142" fillId="65" borderId="33" xfId="0" applyFont="1" applyFill="1" applyBorder="1">
      <alignment vertical="center"/>
    </xf>
    <xf numFmtId="14" fontId="33" fillId="65" borderId="88" xfId="0" applyNumberFormat="1" applyFont="1" applyFill="1" applyBorder="1" applyAlignment="1">
      <alignment horizontal="left" vertical="center"/>
    </xf>
    <xf numFmtId="0" fontId="143" fillId="65" borderId="18" xfId="0" applyFont="1" applyFill="1" applyBorder="1">
      <alignment vertical="center"/>
    </xf>
    <xf numFmtId="216" fontId="33" fillId="9" borderId="101" xfId="0" applyNumberFormat="1" applyFont="1" applyFill="1" applyBorder="1">
      <alignment vertical="center"/>
    </xf>
    <xf numFmtId="0" fontId="144" fillId="0" borderId="0" xfId="0" applyFont="1">
      <alignment vertical="center"/>
    </xf>
    <xf numFmtId="0" fontId="0" fillId="0" borderId="102" xfId="0" applyBorder="1">
      <alignment vertical="center"/>
    </xf>
    <xf numFmtId="0" fontId="144" fillId="0" borderId="0" xfId="0" applyFont="1" applyBorder="1">
      <alignment vertical="center"/>
    </xf>
    <xf numFmtId="0" fontId="0" fillId="0" borderId="0" xfId="0" applyBorder="1">
      <alignment vertical="center"/>
    </xf>
    <xf numFmtId="0" fontId="144" fillId="0" borderId="33" xfId="0" applyFont="1" applyBorder="1">
      <alignment vertical="center"/>
    </xf>
    <xf numFmtId="0" fontId="144" fillId="0" borderId="34" xfId="0" applyFont="1" applyBorder="1">
      <alignment vertical="center"/>
    </xf>
    <xf numFmtId="0" fontId="144" fillId="0" borderId="35" xfId="0" applyFont="1" applyBorder="1">
      <alignment vertical="center"/>
    </xf>
    <xf numFmtId="0" fontId="144" fillId="0" borderId="36" xfId="0" applyFont="1" applyBorder="1">
      <alignment vertical="center"/>
    </xf>
    <xf numFmtId="0" fontId="0" fillId="0" borderId="35" xfId="0" applyBorder="1">
      <alignment vertical="center"/>
    </xf>
    <xf numFmtId="0" fontId="0" fillId="0" borderId="36" xfId="0" applyBorder="1">
      <alignment vertical="center"/>
    </xf>
    <xf numFmtId="0" fontId="0" fillId="0" borderId="21" xfId="0" applyBorder="1">
      <alignment vertical="center"/>
    </xf>
    <xf numFmtId="0" fontId="0" fillId="0" borderId="39" xfId="0" applyBorder="1">
      <alignment vertical="center"/>
    </xf>
    <xf numFmtId="0" fontId="33" fillId="0" borderId="0" xfId="0" applyFont="1" applyBorder="1">
      <alignment vertical="center"/>
    </xf>
    <xf numFmtId="0" fontId="0" fillId="0" borderId="1" xfId="0" applyBorder="1" applyAlignment="1">
      <alignment horizontal="center" vertical="center"/>
    </xf>
    <xf numFmtId="0" fontId="0" fillId="0" borderId="27" xfId="0" applyBorder="1" applyAlignment="1">
      <alignment horizontal="center" vertical="center"/>
    </xf>
    <xf numFmtId="0" fontId="0" fillId="0" borderId="73" xfId="0" applyBorder="1" applyAlignment="1">
      <alignment horizontal="center" vertical="center"/>
    </xf>
    <xf numFmtId="14" fontId="4" fillId="0" borderId="1" xfId="1" applyNumberFormat="1" applyFont="1" applyFill="1" applyBorder="1" applyAlignment="1">
      <alignment horizontal="center" vertical="center"/>
    </xf>
    <xf numFmtId="10" fontId="3" fillId="0" borderId="3" xfId="0" applyNumberFormat="1" applyFont="1" applyBorder="1" applyAlignment="1">
      <alignment vertical="center"/>
    </xf>
    <xf numFmtId="177" fontId="0" fillId="0" borderId="6" xfId="0" applyNumberFormat="1" applyBorder="1" applyAlignment="1">
      <alignment vertical="center" wrapText="1"/>
    </xf>
    <xf numFmtId="0" fontId="0" fillId="0" borderId="1" xfId="0" applyBorder="1" applyAlignment="1">
      <alignment vertical="center"/>
    </xf>
    <xf numFmtId="0" fontId="0" fillId="0" borderId="27" xfId="0" applyBorder="1" applyAlignment="1">
      <alignment vertical="center"/>
    </xf>
    <xf numFmtId="177" fontId="0" fillId="0" borderId="6" xfId="0" applyNumberFormat="1" applyBorder="1" applyAlignment="1">
      <alignment vertical="center"/>
    </xf>
    <xf numFmtId="176" fontId="3" fillId="0" borderId="6" xfId="1" applyNumberFormat="1" applyFont="1" applyFill="1" applyBorder="1" applyAlignment="1">
      <alignment vertical="center"/>
    </xf>
    <xf numFmtId="14" fontId="3" fillId="0" borderId="1" xfId="1" applyNumberFormat="1" applyFont="1" applyFill="1" applyBorder="1" applyAlignment="1">
      <alignment vertical="center"/>
    </xf>
    <xf numFmtId="180" fontId="0" fillId="0" borderId="1" xfId="0" applyNumberFormat="1" applyBorder="1" applyAlignment="1">
      <alignment vertical="center"/>
    </xf>
    <xf numFmtId="176" fontId="0" fillId="21" borderId="27" xfId="1" applyNumberFormat="1" applyFont="1" applyFill="1" applyBorder="1" applyAlignment="1">
      <alignment horizontal="center" vertical="center"/>
    </xf>
    <xf numFmtId="176" fontId="0" fillId="4" borderId="27" xfId="1" applyNumberFormat="1" applyFont="1" applyFill="1" applyBorder="1" applyAlignment="1">
      <alignment horizontal="center" vertical="center"/>
    </xf>
    <xf numFmtId="176" fontId="0" fillId="2" borderId="27" xfId="1" applyNumberFormat="1" applyFont="1" applyFill="1" applyBorder="1" applyAlignment="1">
      <alignment horizontal="center" vertical="center"/>
    </xf>
    <xf numFmtId="10" fontId="0" fillId="64" borderId="6" xfId="1" applyNumberFormat="1" applyFont="1" applyFill="1" applyBorder="1" applyAlignment="1">
      <alignment vertical="center"/>
    </xf>
    <xf numFmtId="10" fontId="0" fillId="64" borderId="3" xfId="1" applyNumberFormat="1" applyFont="1" applyFill="1" applyBorder="1" applyAlignment="1">
      <alignment vertical="center"/>
    </xf>
    <xf numFmtId="176" fontId="3" fillId="64" borderId="6" xfId="1" applyNumberFormat="1" applyFont="1" applyFill="1" applyBorder="1" applyAlignment="1">
      <alignment vertical="center"/>
    </xf>
    <xf numFmtId="176" fontId="63" fillId="64" borderId="6" xfId="1" applyNumberFormat="1" applyFont="1" applyFill="1" applyBorder="1" applyAlignment="1">
      <alignment vertical="center"/>
    </xf>
    <xf numFmtId="0" fontId="0" fillId="0" borderId="73" xfId="0" applyBorder="1" applyAlignment="1">
      <alignment vertical="center"/>
    </xf>
    <xf numFmtId="0" fontId="0" fillId="0" borderId="2" xfId="0" applyBorder="1" applyAlignment="1">
      <alignment vertical="center"/>
    </xf>
    <xf numFmtId="0" fontId="0" fillId="66" borderId="1" xfId="0" applyFill="1" applyBorder="1" applyAlignment="1">
      <alignment horizontal="center" vertical="center"/>
    </xf>
    <xf numFmtId="14" fontId="0" fillId="66" borderId="4" xfId="0" applyNumberFormat="1" applyFill="1" applyBorder="1">
      <alignment vertical="center"/>
    </xf>
    <xf numFmtId="14" fontId="0" fillId="66" borderId="1" xfId="0" applyNumberFormat="1" applyFill="1" applyBorder="1">
      <alignment vertical="center"/>
    </xf>
    <xf numFmtId="188" fontId="0" fillId="66" borderId="1" xfId="0" applyNumberFormat="1" applyFill="1" applyBorder="1" applyAlignment="1">
      <alignment horizontal="center" vertical="center"/>
    </xf>
    <xf numFmtId="10" fontId="0" fillId="66" borderId="1" xfId="0" applyNumberFormat="1" applyFill="1" applyBorder="1" applyAlignment="1">
      <alignment horizontal="center" vertical="center"/>
    </xf>
    <xf numFmtId="177" fontId="0" fillId="66" borderId="1" xfId="0" applyNumberFormat="1" applyFill="1" applyBorder="1">
      <alignment vertical="center"/>
    </xf>
    <xf numFmtId="187" fontId="0" fillId="66" borderId="1" xfId="2" applyNumberFormat="1" applyFont="1" applyFill="1" applyBorder="1" applyAlignment="1">
      <alignment horizontal="center" vertical="center"/>
    </xf>
    <xf numFmtId="177" fontId="0" fillId="66" borderId="1" xfId="0" applyNumberFormat="1" applyFill="1" applyBorder="1" applyAlignment="1">
      <alignment horizontal="center" vertical="center"/>
    </xf>
    <xf numFmtId="179" fontId="0" fillId="66" borderId="1" xfId="1" applyNumberFormat="1" applyFont="1" applyFill="1" applyBorder="1">
      <alignment vertical="center"/>
    </xf>
    <xf numFmtId="188" fontId="0" fillId="66" borderId="1" xfId="1" applyNumberFormat="1" applyFont="1" applyFill="1" applyBorder="1" applyAlignment="1">
      <alignment horizontal="center" vertical="center"/>
    </xf>
    <xf numFmtId="176" fontId="0" fillId="66" borderId="1" xfId="1" applyNumberFormat="1" applyFont="1" applyFill="1" applyBorder="1">
      <alignment vertical="center"/>
    </xf>
    <xf numFmtId="176" fontId="29" fillId="66" borderId="1" xfId="1" applyNumberFormat="1" applyFont="1" applyFill="1" applyBorder="1">
      <alignment vertical="center"/>
    </xf>
    <xf numFmtId="10" fontId="0" fillId="66" borderId="1" xfId="1" applyNumberFormat="1" applyFont="1" applyFill="1" applyBorder="1">
      <alignment vertical="center"/>
    </xf>
    <xf numFmtId="176" fontId="3" fillId="66" borderId="1" xfId="1" applyNumberFormat="1" applyFont="1" applyFill="1" applyBorder="1">
      <alignment vertical="center"/>
    </xf>
    <xf numFmtId="176" fontId="65" fillId="66" borderId="1" xfId="1" applyNumberFormat="1" applyFont="1" applyFill="1" applyBorder="1">
      <alignment vertical="center"/>
    </xf>
    <xf numFmtId="14" fontId="4" fillId="66" borderId="1" xfId="1" applyNumberFormat="1" applyFont="1" applyFill="1" applyBorder="1">
      <alignment vertical="center"/>
    </xf>
    <xf numFmtId="180" fontId="0" fillId="66" borderId="1" xfId="0" applyNumberFormat="1" applyFill="1" applyBorder="1" applyAlignment="1">
      <alignment horizontal="center" vertical="center"/>
    </xf>
    <xf numFmtId="0" fontId="0" fillId="66" borderId="1" xfId="0" applyFill="1" applyBorder="1" applyAlignment="1">
      <alignment horizontal="left" vertical="center"/>
    </xf>
    <xf numFmtId="0" fontId="0" fillId="66" borderId="72" xfId="0" applyFill="1" applyBorder="1" applyAlignment="1">
      <alignment horizontal="left" vertical="center"/>
    </xf>
    <xf numFmtId="0" fontId="0" fillId="66" borderId="72" xfId="0" applyFill="1" applyBorder="1">
      <alignment vertical="center"/>
    </xf>
    <xf numFmtId="14" fontId="144" fillId="0" borderId="18" xfId="0" applyNumberFormat="1" applyFont="1" applyBorder="1" applyAlignment="1">
      <alignment horizontal="center" vertical="center"/>
    </xf>
    <xf numFmtId="2" fontId="0" fillId="0" borderId="95" xfId="0" applyNumberFormat="1" applyBorder="1">
      <alignment vertical="center"/>
    </xf>
    <xf numFmtId="2" fontId="0" fillId="0" borderId="91" xfId="0" applyNumberFormat="1" applyBorder="1">
      <alignment vertical="center"/>
    </xf>
    <xf numFmtId="187" fontId="4" fillId="66" borderId="1" xfId="2" applyNumberFormat="1" applyFont="1" applyFill="1" applyBorder="1" applyAlignment="1">
      <alignment horizontal="center" vertical="center"/>
    </xf>
    <xf numFmtId="177" fontId="4" fillId="66" borderId="1" xfId="0" applyNumberFormat="1" applyFont="1" applyFill="1" applyBorder="1" applyAlignment="1">
      <alignment horizontal="center" vertical="center"/>
    </xf>
    <xf numFmtId="188" fontId="4" fillId="66" borderId="1" xfId="0" applyNumberFormat="1" applyFont="1" applyFill="1" applyBorder="1" applyAlignment="1">
      <alignment horizontal="center" vertical="center"/>
    </xf>
    <xf numFmtId="179" fontId="4" fillId="66" borderId="1" xfId="1" applyNumberFormat="1" applyFont="1" applyFill="1" applyBorder="1">
      <alignment vertical="center"/>
    </xf>
    <xf numFmtId="176" fontId="4" fillId="66" borderId="1" xfId="1" applyNumberFormat="1" applyFont="1" applyFill="1" applyBorder="1">
      <alignment vertical="center"/>
    </xf>
    <xf numFmtId="0" fontId="4" fillId="66" borderId="1" xfId="0" applyFont="1" applyFill="1" applyBorder="1" applyAlignment="1">
      <alignment horizontal="left" vertical="center"/>
    </xf>
    <xf numFmtId="0" fontId="0" fillId="66" borderId="0" xfId="0" applyFill="1" applyAlignment="1">
      <alignment horizontal="left" vertical="center"/>
    </xf>
    <xf numFmtId="0" fontId="0" fillId="66" borderId="0" xfId="0" applyFill="1">
      <alignment vertical="center"/>
    </xf>
    <xf numFmtId="0" fontId="145" fillId="0" borderId="1" xfId="4" applyFont="1" applyBorder="1" applyAlignment="1">
      <alignment horizontal="center" vertical="center"/>
    </xf>
    <xf numFmtId="187" fontId="4" fillId="0" borderId="1" xfId="2"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188" fontId="4" fillId="0" borderId="1" xfId="0" applyNumberFormat="1" applyFont="1" applyFill="1" applyBorder="1" applyAlignment="1">
      <alignment horizontal="center" vertical="center"/>
    </xf>
    <xf numFmtId="179" fontId="4" fillId="0" borderId="1" xfId="1" applyNumberFormat="1" applyFont="1" applyFill="1" applyBorder="1">
      <alignment vertical="center"/>
    </xf>
    <xf numFmtId="187" fontId="4" fillId="2" borderId="1" xfId="2" applyNumberFormat="1" applyFont="1" applyFill="1" applyBorder="1" applyAlignment="1">
      <alignment horizontal="center" vertical="center"/>
    </xf>
    <xf numFmtId="177" fontId="4" fillId="2" borderId="1" xfId="0" applyNumberFormat="1" applyFont="1" applyFill="1" applyBorder="1" applyAlignment="1">
      <alignment horizontal="center" vertical="center"/>
    </xf>
    <xf numFmtId="0" fontId="132" fillId="0" borderId="0" xfId="4" applyFont="1" applyBorder="1" applyAlignment="1">
      <alignment vertical="center"/>
    </xf>
    <xf numFmtId="0" fontId="145" fillId="0" borderId="0" xfId="4" applyFont="1" applyBorder="1" applyAlignment="1">
      <alignment vertical="center"/>
    </xf>
    <xf numFmtId="0" fontId="145" fillId="0" borderId="0" xfId="4" applyFont="1" applyBorder="1" applyAlignment="1">
      <alignment horizontal="center" vertical="center"/>
    </xf>
    <xf numFmtId="10" fontId="65" fillId="64" borderId="1" xfId="1" applyNumberFormat="1" applyFont="1" applyFill="1" applyBorder="1">
      <alignment vertical="center"/>
    </xf>
    <xf numFmtId="0" fontId="146" fillId="0" borderId="1" xfId="4" applyNumberFormat="1" applyFont="1" applyFill="1" applyBorder="1" applyAlignment="1">
      <alignment horizontal="center" vertical="center"/>
    </xf>
    <xf numFmtId="49" fontId="146" fillId="0" borderId="1" xfId="4" applyNumberFormat="1" applyFont="1" applyFill="1" applyBorder="1" applyAlignment="1">
      <alignment horizontal="center" vertical="center"/>
    </xf>
    <xf numFmtId="10" fontId="147" fillId="0" borderId="1" xfId="0" applyNumberFormat="1" applyFont="1" applyFill="1" applyBorder="1" applyAlignment="1">
      <alignment horizontal="center" vertical="center"/>
    </xf>
    <xf numFmtId="41" fontId="146" fillId="0" borderId="1" xfId="4" applyNumberFormat="1" applyFont="1" applyFill="1" applyBorder="1" applyAlignment="1">
      <alignment horizontal="center" vertical="center"/>
    </xf>
    <xf numFmtId="0" fontId="146" fillId="0" borderId="1" xfId="4" applyFont="1" applyFill="1" applyBorder="1" applyAlignment="1">
      <alignment horizontal="center" vertical="center"/>
    </xf>
    <xf numFmtId="181" fontId="146" fillId="0" borderId="1" xfId="3" applyNumberFormat="1" applyFont="1" applyFill="1" applyBorder="1" applyAlignment="1">
      <alignment horizontal="center" vertical="center"/>
    </xf>
    <xf numFmtId="14" fontId="146" fillId="0" borderId="1" xfId="1" applyNumberFormat="1" applyFont="1" applyFill="1" applyBorder="1" applyAlignment="1">
      <alignment horizontal="center" vertical="center"/>
    </xf>
    <xf numFmtId="14" fontId="147" fillId="0" borderId="1" xfId="0" applyNumberFormat="1" applyFont="1" applyFill="1" applyBorder="1" applyAlignment="1">
      <alignment horizontal="center" vertical="center"/>
    </xf>
    <xf numFmtId="188" fontId="147" fillId="0" borderId="1" xfId="0" applyNumberFormat="1" applyFont="1" applyFill="1" applyBorder="1" applyAlignment="1">
      <alignment horizontal="center" vertical="center"/>
    </xf>
    <xf numFmtId="0" fontId="147" fillId="0" borderId="1" xfId="0" applyFont="1" applyFill="1" applyBorder="1" applyAlignment="1">
      <alignment horizontal="center" vertical="center"/>
    </xf>
    <xf numFmtId="176" fontId="147" fillId="0" borderId="1" xfId="1" applyNumberFormat="1" applyFont="1" applyFill="1" applyBorder="1" applyAlignment="1">
      <alignment horizontal="center" vertical="center"/>
    </xf>
    <xf numFmtId="0" fontId="0" fillId="64" borderId="90" xfId="0" applyFill="1" applyBorder="1">
      <alignment vertical="center"/>
    </xf>
    <xf numFmtId="0" fontId="0" fillId="64" borderId="97" xfId="0" applyFill="1" applyBorder="1">
      <alignment vertical="center"/>
    </xf>
    <xf numFmtId="2" fontId="0" fillId="64" borderId="91" xfId="0" applyNumberFormat="1" applyFill="1" applyBorder="1">
      <alignment vertical="center"/>
    </xf>
    <xf numFmtId="0" fontId="0" fillId="4" borderId="1" xfId="0" applyFill="1" applyBorder="1" applyAlignment="1">
      <alignment horizontal="center" vertical="center"/>
    </xf>
    <xf numFmtId="14" fontId="0" fillId="4" borderId="4" xfId="0" applyNumberFormat="1" applyFill="1" applyBorder="1">
      <alignment vertical="center"/>
    </xf>
    <xf numFmtId="0" fontId="3" fillId="4" borderId="1" xfId="0" applyFont="1" applyFill="1" applyBorder="1" applyAlignment="1">
      <alignment horizontal="center" vertical="center"/>
    </xf>
    <xf numFmtId="14" fontId="0" fillId="4" borderId="1" xfId="0" applyNumberFormat="1" applyFill="1" applyBorder="1">
      <alignment vertical="center"/>
    </xf>
    <xf numFmtId="188" fontId="0" fillId="4" borderId="1" xfId="0" applyNumberFormat="1" applyFill="1" applyBorder="1" applyAlignment="1">
      <alignment horizontal="center" vertical="center"/>
    </xf>
    <xf numFmtId="10" fontId="0" fillId="4" borderId="1" xfId="0" applyNumberFormat="1" applyFill="1" applyBorder="1" applyAlignment="1">
      <alignment horizontal="center" vertical="center"/>
    </xf>
    <xf numFmtId="177" fontId="0" fillId="4" borderId="1" xfId="0" applyNumberFormat="1" applyFill="1" applyBorder="1">
      <alignment vertical="center"/>
    </xf>
    <xf numFmtId="187" fontId="4" fillId="4" borderId="1" xfId="2" applyNumberFormat="1" applyFont="1" applyFill="1" applyBorder="1" applyAlignment="1">
      <alignment horizontal="center" vertical="center"/>
    </xf>
    <xf numFmtId="177" fontId="4" fillId="4" borderId="1" xfId="0" applyNumberFormat="1" applyFont="1" applyFill="1" applyBorder="1" applyAlignment="1">
      <alignment horizontal="center" vertical="center"/>
    </xf>
    <xf numFmtId="188" fontId="4" fillId="4" borderId="1" xfId="0" applyNumberFormat="1" applyFont="1" applyFill="1" applyBorder="1" applyAlignment="1">
      <alignment horizontal="center" vertical="center"/>
    </xf>
    <xf numFmtId="179" fontId="4" fillId="4" borderId="1" xfId="1" applyNumberFormat="1" applyFont="1" applyFill="1" applyBorder="1">
      <alignment vertical="center"/>
    </xf>
    <xf numFmtId="179" fontId="0" fillId="4" borderId="1" xfId="1" applyNumberFormat="1" applyFont="1" applyFill="1" applyBorder="1">
      <alignment vertical="center"/>
    </xf>
    <xf numFmtId="188" fontId="0" fillId="4" borderId="1" xfId="1" applyNumberFormat="1" applyFont="1" applyFill="1" applyBorder="1" applyAlignment="1">
      <alignment horizontal="center" vertical="center"/>
    </xf>
    <xf numFmtId="176" fontId="4" fillId="4" borderId="1" xfId="1" applyNumberFormat="1" applyFont="1" applyFill="1" applyBorder="1">
      <alignment vertical="center"/>
    </xf>
    <xf numFmtId="176" fontId="29" fillId="4" borderId="1" xfId="1" applyNumberFormat="1" applyFont="1" applyFill="1" applyBorder="1">
      <alignment vertical="center"/>
    </xf>
    <xf numFmtId="10" fontId="0" fillId="4" borderId="1" xfId="1" applyNumberFormat="1" applyFont="1" applyFill="1" applyBorder="1">
      <alignment vertical="center"/>
    </xf>
    <xf numFmtId="14" fontId="4" fillId="4" borderId="1" xfId="1" applyNumberFormat="1" applyFont="1" applyFill="1" applyBorder="1">
      <alignment vertical="center"/>
    </xf>
    <xf numFmtId="180" fontId="0" fillId="4" borderId="1" xfId="0" applyNumberFormat="1" applyFill="1" applyBorder="1" applyAlignment="1">
      <alignment horizontal="center" vertical="center"/>
    </xf>
    <xf numFmtId="0" fontId="0" fillId="4" borderId="1" xfId="0" applyFill="1" applyBorder="1" applyAlignment="1">
      <alignment horizontal="left" vertical="center"/>
    </xf>
    <xf numFmtId="0" fontId="0" fillId="4" borderId="0" xfId="0" applyFill="1" applyAlignment="1">
      <alignment horizontal="left" vertical="center"/>
    </xf>
    <xf numFmtId="0" fontId="0" fillId="4" borderId="0" xfId="0" applyFill="1">
      <alignment vertical="center"/>
    </xf>
    <xf numFmtId="0" fontId="140" fillId="0" borderId="0" xfId="0" applyFont="1">
      <alignment vertical="center"/>
    </xf>
    <xf numFmtId="14" fontId="140" fillId="0" borderId="0" xfId="0" applyNumberFormat="1" applyFont="1">
      <alignment vertical="center"/>
    </xf>
    <xf numFmtId="10" fontId="40" fillId="0" borderId="0" xfId="0" applyNumberFormat="1" applyFont="1">
      <alignment vertical="center"/>
    </xf>
    <xf numFmtId="0" fontId="29" fillId="2" borderId="1" xfId="0" applyFont="1" applyFill="1" applyBorder="1" applyAlignment="1">
      <alignment horizontal="center" vertical="center"/>
    </xf>
    <xf numFmtId="14" fontId="29" fillId="2" borderId="4" xfId="0" applyNumberFormat="1" applyFont="1" applyFill="1" applyBorder="1">
      <alignment vertical="center"/>
    </xf>
    <xf numFmtId="14" fontId="29" fillId="2" borderId="1" xfId="0" applyNumberFormat="1" applyFont="1" applyFill="1" applyBorder="1">
      <alignment vertical="center"/>
    </xf>
    <xf numFmtId="188" fontId="29" fillId="2" borderId="1" xfId="0" applyNumberFormat="1" applyFont="1" applyFill="1" applyBorder="1" applyAlignment="1">
      <alignment horizontal="center" vertical="center"/>
    </xf>
    <xf numFmtId="10" fontId="29" fillId="2" borderId="1" xfId="0" applyNumberFormat="1" applyFont="1" applyFill="1" applyBorder="1" applyAlignment="1">
      <alignment horizontal="center" vertical="center"/>
    </xf>
    <xf numFmtId="177" fontId="29" fillId="2" borderId="1" xfId="0" applyNumberFormat="1" applyFont="1" applyFill="1" applyBorder="1">
      <alignment vertical="center"/>
    </xf>
    <xf numFmtId="187" fontId="29" fillId="2" borderId="1" xfId="2" applyNumberFormat="1" applyFont="1" applyFill="1" applyBorder="1" applyAlignment="1">
      <alignment horizontal="center" vertical="center"/>
    </xf>
    <xf numFmtId="177" fontId="29" fillId="2" borderId="1" xfId="0" applyNumberFormat="1" applyFont="1" applyFill="1" applyBorder="1" applyAlignment="1">
      <alignment horizontal="center" vertical="center"/>
    </xf>
    <xf numFmtId="179" fontId="29" fillId="2" borderId="1" xfId="1" applyNumberFormat="1" applyFont="1" applyFill="1" applyBorder="1">
      <alignment vertical="center"/>
    </xf>
    <xf numFmtId="188" fontId="29" fillId="2" borderId="1" xfId="1" applyNumberFormat="1" applyFont="1" applyFill="1" applyBorder="1" applyAlignment="1">
      <alignment horizontal="center" vertical="center"/>
    </xf>
    <xf numFmtId="10" fontId="29" fillId="2" borderId="1" xfId="1" applyNumberFormat="1" applyFont="1" applyFill="1" applyBorder="1">
      <alignment vertical="center"/>
    </xf>
    <xf numFmtId="14" fontId="29" fillId="2" borderId="1" xfId="1" applyNumberFormat="1" applyFont="1" applyFill="1" applyBorder="1">
      <alignment vertical="center"/>
    </xf>
    <xf numFmtId="180" fontId="29" fillId="2" borderId="1" xfId="0" applyNumberFormat="1" applyFont="1" applyFill="1" applyBorder="1" applyAlignment="1">
      <alignment horizontal="center" vertical="center"/>
    </xf>
    <xf numFmtId="0" fontId="29" fillId="2" borderId="1" xfId="0" applyFont="1" applyFill="1" applyBorder="1" applyAlignment="1">
      <alignment horizontal="left" vertical="center"/>
    </xf>
    <xf numFmtId="0" fontId="29" fillId="2" borderId="0" xfId="0" applyFont="1" applyFill="1" applyAlignment="1">
      <alignment horizontal="left" vertical="center"/>
    </xf>
    <xf numFmtId="0" fontId="29" fillId="2" borderId="0" xfId="0" applyFont="1" applyFill="1">
      <alignment vertical="center"/>
    </xf>
    <xf numFmtId="187" fontId="0" fillId="4" borderId="1" xfId="2" applyNumberFormat="1" applyFont="1" applyFill="1" applyBorder="1" applyAlignment="1">
      <alignment horizontal="center" vertical="center"/>
    </xf>
    <xf numFmtId="177" fontId="0" fillId="4" borderId="1" xfId="0" applyNumberFormat="1" applyFill="1" applyBorder="1" applyAlignment="1">
      <alignment horizontal="center" vertical="center"/>
    </xf>
    <xf numFmtId="176" fontId="3" fillId="4" borderId="1" xfId="1" applyNumberFormat="1" applyFont="1" applyFill="1" applyBorder="1">
      <alignment vertical="center"/>
    </xf>
    <xf numFmtId="49" fontId="12" fillId="2" borderId="1" xfId="4" applyNumberFormat="1" applyFill="1" applyBorder="1" applyAlignment="1">
      <alignment horizontal="center" vertical="center"/>
    </xf>
    <xf numFmtId="14" fontId="12" fillId="2" borderId="1" xfId="4" applyNumberFormat="1" applyFill="1" applyBorder="1" applyAlignment="1">
      <alignment horizontal="center" vertical="center"/>
    </xf>
    <xf numFmtId="186" fontId="12" fillId="2" borderId="1" xfId="4" applyNumberFormat="1" applyFill="1" applyBorder="1" applyAlignment="1">
      <alignment horizontal="center" vertical="center"/>
    </xf>
    <xf numFmtId="202" fontId="12" fillId="2" borderId="1" xfId="3" applyNumberFormat="1" applyFill="1" applyBorder="1" applyAlignment="1">
      <alignment horizontal="center" vertical="center"/>
    </xf>
    <xf numFmtId="10" fontId="12" fillId="2" borderId="1" xfId="1" applyNumberFormat="1" applyFont="1" applyFill="1" applyBorder="1" applyAlignment="1">
      <alignment horizontal="center" vertical="center"/>
    </xf>
    <xf numFmtId="0" fontId="18" fillId="2" borderId="1" xfId="4" applyFont="1" applyFill="1" applyBorder="1" applyAlignment="1">
      <alignment horizontal="center" vertical="center"/>
    </xf>
    <xf numFmtId="0" fontId="12" fillId="2" borderId="0" xfId="4" applyFill="1" applyAlignment="1">
      <alignment horizontal="center" vertical="center"/>
    </xf>
    <xf numFmtId="14" fontId="10" fillId="0" borderId="0" xfId="0" applyNumberFormat="1" applyFont="1" applyAlignment="1">
      <alignment horizontal="left" vertical="center" wrapText="1"/>
    </xf>
    <xf numFmtId="14" fontId="0" fillId="0" borderId="0" xfId="0" applyNumberFormat="1" applyFont="1" applyAlignment="1">
      <alignment horizontal="left" vertical="center" wrapText="1"/>
    </xf>
    <xf numFmtId="177" fontId="135" fillId="0" borderId="7" xfId="0" applyNumberFormat="1" applyFont="1" applyFill="1" applyBorder="1" applyAlignment="1">
      <alignment horizontal="left" vertical="center" wrapText="1"/>
    </xf>
    <xf numFmtId="177" fontId="135" fillId="0" borderId="26" xfId="0" applyNumberFormat="1" applyFont="1" applyFill="1" applyBorder="1" applyAlignment="1">
      <alignment horizontal="left" vertical="center" wrapText="1"/>
    </xf>
    <xf numFmtId="177" fontId="135" fillId="0" borderId="4" xfId="0" applyNumberFormat="1" applyFont="1" applyFill="1" applyBorder="1" applyAlignment="1">
      <alignment horizontal="left" vertical="center" wrapText="1"/>
    </xf>
    <xf numFmtId="177" fontId="135" fillId="64" borderId="7" xfId="0" applyNumberFormat="1" applyFont="1" applyFill="1" applyBorder="1" applyAlignment="1">
      <alignment horizontal="left" vertical="center" wrapText="1"/>
    </xf>
    <xf numFmtId="177" fontId="135" fillId="64" borderId="26" xfId="0" applyNumberFormat="1" applyFont="1" applyFill="1" applyBorder="1" applyAlignment="1">
      <alignment horizontal="left" vertical="center" wrapText="1"/>
    </xf>
    <xf numFmtId="177" fontId="135" fillId="64" borderId="4" xfId="0" applyNumberFormat="1" applyFont="1" applyFill="1" applyBorder="1" applyAlignment="1">
      <alignment horizontal="left" vertical="center" wrapText="1"/>
    </xf>
    <xf numFmtId="177" fontId="135" fillId="6" borderId="7" xfId="0" applyNumberFormat="1" applyFont="1" applyFill="1" applyBorder="1" applyAlignment="1">
      <alignment horizontal="left" vertical="center" wrapText="1"/>
    </xf>
    <xf numFmtId="177" fontId="135" fillId="6" borderId="26" xfId="0" applyNumberFormat="1" applyFont="1" applyFill="1" applyBorder="1" applyAlignment="1">
      <alignment horizontal="left" vertical="center" wrapText="1"/>
    </xf>
    <xf numFmtId="177" fontId="135" fillId="6" borderId="4" xfId="0" applyNumberFormat="1" applyFont="1" applyFill="1" applyBorder="1" applyAlignment="1">
      <alignment horizontal="left" vertical="center" wrapText="1"/>
    </xf>
    <xf numFmtId="177" fontId="0" fillId="0" borderId="7" xfId="0" applyNumberFormat="1" applyBorder="1" applyAlignment="1">
      <alignment horizontal="center" vertical="center"/>
    </xf>
    <xf numFmtId="177" fontId="0" fillId="0" borderId="4"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77" fontId="0" fillId="0" borderId="26" xfId="0" applyNumberFormat="1" applyBorder="1" applyAlignment="1">
      <alignment horizontal="center" vertical="center"/>
    </xf>
    <xf numFmtId="178" fontId="0" fillId="0" borderId="1" xfId="0" applyNumberFormat="1" applyBorder="1" applyAlignment="1">
      <alignment horizontal="center" vertical="center"/>
    </xf>
    <xf numFmtId="176" fontId="0" fillId="0" borderId="29" xfId="1" applyNumberFormat="1" applyFont="1" applyBorder="1" applyAlignment="1">
      <alignment horizontal="center" vertical="center"/>
    </xf>
    <xf numFmtId="176" fontId="0" fillId="0" borderId="30" xfId="1" applyNumberFormat="1" applyFont="1" applyBorder="1" applyAlignment="1">
      <alignment horizontal="center" vertical="center"/>
    </xf>
    <xf numFmtId="177" fontId="9" fillId="0" borderId="26" xfId="0" applyNumberFormat="1" applyFont="1" applyFill="1" applyBorder="1" applyAlignment="1">
      <alignment horizontal="center" vertical="center"/>
    </xf>
    <xf numFmtId="177" fontId="29" fillId="0" borderId="4" xfId="0" applyNumberFormat="1" applyFont="1" applyFill="1" applyBorder="1" applyAlignment="1">
      <alignment horizontal="center" vertical="center"/>
    </xf>
    <xf numFmtId="177" fontId="0" fillId="0" borderId="1"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5" xfId="0" applyBorder="1" applyAlignment="1">
      <alignment horizontal="center" vertical="center"/>
    </xf>
    <xf numFmtId="0" fontId="0" fillId="0" borderId="31" xfId="0" applyBorder="1" applyAlignment="1">
      <alignment horizontal="center" vertical="center"/>
    </xf>
    <xf numFmtId="0" fontId="0" fillId="0" borderId="76" xfId="0" applyBorder="1" applyAlignment="1">
      <alignment horizontal="center" vertical="center"/>
    </xf>
    <xf numFmtId="177" fontId="135" fillId="21" borderId="7" xfId="0" applyNumberFormat="1" applyFont="1" applyFill="1" applyBorder="1" applyAlignment="1">
      <alignment horizontal="left" vertical="center" wrapText="1"/>
    </xf>
    <xf numFmtId="177" fontId="135" fillId="21" borderId="26" xfId="0" applyNumberFormat="1" applyFont="1" applyFill="1" applyBorder="1" applyAlignment="1">
      <alignment horizontal="left" vertical="center" wrapText="1"/>
    </xf>
    <xf numFmtId="177" fontId="135" fillId="21" borderId="4" xfId="0" applyNumberFormat="1" applyFont="1" applyFill="1" applyBorder="1" applyAlignment="1">
      <alignment horizontal="left" vertical="center" wrapText="1"/>
    </xf>
    <xf numFmtId="0" fontId="43" fillId="0" borderId="72" xfId="0" applyFont="1" applyBorder="1" applyAlignment="1">
      <alignment horizontal="center" vertical="center"/>
    </xf>
    <xf numFmtId="176" fontId="133" fillId="0" borderId="6" xfId="1" applyNumberFormat="1" applyFont="1" applyFill="1" applyBorder="1" applyAlignment="1">
      <alignment horizontal="center" vertical="center"/>
    </xf>
    <xf numFmtId="176" fontId="133" fillId="0" borderId="5" xfId="1" applyNumberFormat="1" applyFont="1" applyFill="1" applyBorder="1" applyAlignment="1">
      <alignment horizontal="center" vertical="center"/>
    </xf>
    <xf numFmtId="0" fontId="132" fillId="9" borderId="6" xfId="4" applyFont="1" applyFill="1" applyBorder="1" applyAlignment="1">
      <alignment horizontal="center" vertical="center"/>
    </xf>
    <xf numFmtId="0" fontId="132" fillId="9" borderId="3" xfId="4" applyFont="1" applyFill="1" applyBorder="1" applyAlignment="1">
      <alignment horizontal="center" vertical="center"/>
    </xf>
    <xf numFmtId="0" fontId="132" fillId="9" borderId="5" xfId="4" applyFont="1" applyFill="1" applyBorder="1" applyAlignment="1">
      <alignment horizontal="center" vertical="center"/>
    </xf>
    <xf numFmtId="41" fontId="132" fillId="0" borderId="6" xfId="4" applyNumberFormat="1" applyFont="1" applyFill="1" applyBorder="1" applyAlignment="1">
      <alignment horizontal="center" vertical="center"/>
    </xf>
    <xf numFmtId="0" fontId="132" fillId="0" borderId="5" xfId="4" applyFont="1" applyFill="1" applyBorder="1" applyAlignment="1">
      <alignment horizontal="center" vertical="center"/>
    </xf>
    <xf numFmtId="41" fontId="133" fillId="0" borderId="6" xfId="0" applyNumberFormat="1" applyFont="1" applyFill="1" applyBorder="1" applyAlignment="1">
      <alignment horizontal="center" vertical="center"/>
    </xf>
    <xf numFmtId="0" fontId="133" fillId="0" borderId="5" xfId="0" applyFont="1" applyFill="1" applyBorder="1" applyAlignment="1">
      <alignment horizontal="center" vertical="center"/>
    </xf>
    <xf numFmtId="0" fontId="133" fillId="0" borderId="6" xfId="0" applyFont="1" applyFill="1" applyBorder="1" applyAlignment="1">
      <alignment horizontal="center" vertical="center"/>
    </xf>
    <xf numFmtId="10" fontId="133" fillId="0" borderId="6" xfId="1" applyNumberFormat="1" applyFont="1" applyFill="1" applyBorder="1" applyAlignment="1">
      <alignment horizontal="center" vertical="center"/>
    </xf>
    <xf numFmtId="10" fontId="133" fillId="0" borderId="5" xfId="1" applyNumberFormat="1" applyFont="1" applyFill="1" applyBorder="1" applyAlignment="1">
      <alignment horizontal="center" vertical="center"/>
    </xf>
    <xf numFmtId="0" fontId="131" fillId="0" borderId="0" xfId="4" applyFont="1" applyBorder="1" applyAlignment="1">
      <alignment horizontal="center" vertical="center" wrapText="1"/>
    </xf>
    <xf numFmtId="14" fontId="131" fillId="0" borderId="0" xfId="4" applyNumberFormat="1" applyFont="1" applyBorder="1" applyAlignment="1">
      <alignment horizontal="center" vertical="center"/>
    </xf>
    <xf numFmtId="0" fontId="132" fillId="9" borderId="6" xfId="4" applyFont="1" applyFill="1" applyBorder="1" applyAlignment="1">
      <alignment horizontal="center" vertical="center" wrapText="1"/>
    </xf>
    <xf numFmtId="0" fontId="132" fillId="9" borderId="5" xfId="4" applyFont="1" applyFill="1" applyBorder="1" applyAlignment="1">
      <alignment horizontal="center" vertical="center" wrapText="1"/>
    </xf>
    <xf numFmtId="49" fontId="132" fillId="0" borderId="6" xfId="4" applyNumberFormat="1" applyFont="1" applyFill="1" applyBorder="1" applyAlignment="1">
      <alignment horizontal="center" vertical="center"/>
    </xf>
    <xf numFmtId="49" fontId="132" fillId="0" borderId="5" xfId="4" applyNumberFormat="1" applyFont="1" applyFill="1" applyBorder="1" applyAlignment="1">
      <alignment horizontal="center" vertical="center"/>
    </xf>
    <xf numFmtId="0" fontId="132" fillId="0" borderId="6" xfId="4" applyNumberFormat="1" applyFont="1" applyFill="1" applyBorder="1" applyAlignment="1">
      <alignment horizontal="center" vertical="center"/>
    </xf>
    <xf numFmtId="0" fontId="132" fillId="0" borderId="5" xfId="4" applyNumberFormat="1" applyFont="1" applyFill="1" applyBorder="1" applyAlignment="1">
      <alignment horizontal="center" vertical="center"/>
    </xf>
    <xf numFmtId="14" fontId="133" fillId="0" borderId="6" xfId="0" applyNumberFormat="1" applyFont="1" applyFill="1" applyBorder="1" applyAlignment="1">
      <alignment horizontal="center" vertical="center"/>
    </xf>
    <xf numFmtId="14" fontId="133" fillId="0" borderId="5" xfId="0" applyNumberFormat="1" applyFont="1" applyFill="1" applyBorder="1" applyAlignment="1">
      <alignment horizontal="center" vertical="center"/>
    </xf>
    <xf numFmtId="14" fontId="132" fillId="0" borderId="6" xfId="1" applyNumberFormat="1" applyFont="1" applyFill="1" applyBorder="1" applyAlignment="1">
      <alignment horizontal="center" vertical="center"/>
    </xf>
    <xf numFmtId="14" fontId="132" fillId="0" borderId="5" xfId="1" applyNumberFormat="1" applyFont="1" applyFill="1" applyBorder="1" applyAlignment="1">
      <alignment horizontal="center" vertical="center"/>
    </xf>
    <xf numFmtId="181" fontId="132" fillId="0" borderId="6" xfId="3" applyNumberFormat="1" applyFont="1" applyFill="1" applyBorder="1" applyAlignment="1">
      <alignment horizontal="center" vertical="center"/>
    </xf>
    <xf numFmtId="181" fontId="132" fillId="0" borderId="5" xfId="3" applyNumberFormat="1" applyFont="1" applyFill="1" applyBorder="1" applyAlignment="1">
      <alignment horizontal="center" vertical="center"/>
    </xf>
    <xf numFmtId="0" fontId="132" fillId="0" borderId="6" xfId="4" applyFont="1" applyFill="1" applyBorder="1" applyAlignment="1">
      <alignment horizontal="center" vertical="center"/>
    </xf>
    <xf numFmtId="10" fontId="133" fillId="0" borderId="6" xfId="0" applyNumberFormat="1" applyFont="1" applyFill="1" applyBorder="1" applyAlignment="1">
      <alignment horizontal="center" vertical="center"/>
    </xf>
    <xf numFmtId="41" fontId="133" fillId="0" borderId="5" xfId="0" applyNumberFormat="1" applyFont="1" applyFill="1" applyBorder="1" applyAlignment="1">
      <alignment horizontal="center" vertical="center"/>
    </xf>
    <xf numFmtId="0" fontId="132" fillId="9" borderId="3" xfId="4" applyFont="1" applyFill="1" applyBorder="1" applyAlignment="1">
      <alignment horizontal="center" vertical="center" wrapText="1"/>
    </xf>
    <xf numFmtId="41" fontId="132" fillId="9" borderId="6" xfId="3" applyFont="1" applyFill="1" applyBorder="1" applyAlignment="1">
      <alignment horizontal="center" vertical="center"/>
    </xf>
    <xf numFmtId="41" fontId="132" fillId="9" borderId="3" xfId="3" applyFont="1" applyFill="1" applyBorder="1" applyAlignment="1">
      <alignment horizontal="center" vertical="center"/>
    </xf>
    <xf numFmtId="41" fontId="132" fillId="9" borderId="5" xfId="3" applyFont="1" applyFill="1" applyBorder="1" applyAlignment="1">
      <alignment horizontal="center" vertical="center"/>
    </xf>
    <xf numFmtId="0" fontId="132" fillId="9" borderId="1" xfId="4" applyFont="1" applyFill="1" applyBorder="1" applyAlignment="1">
      <alignment horizontal="center" vertical="center" wrapText="1"/>
    </xf>
    <xf numFmtId="49" fontId="132" fillId="9" borderId="6" xfId="4" applyNumberFormat="1" applyFont="1" applyFill="1" applyBorder="1" applyAlignment="1">
      <alignment horizontal="center" vertical="center"/>
    </xf>
    <xf numFmtId="49" fontId="132" fillId="9" borderId="3" xfId="4" applyNumberFormat="1" applyFont="1" applyFill="1" applyBorder="1" applyAlignment="1">
      <alignment horizontal="center" vertical="center"/>
    </xf>
    <xf numFmtId="49" fontId="132" fillId="9" borderId="5" xfId="4" applyNumberFormat="1" applyFont="1" applyFill="1" applyBorder="1" applyAlignment="1">
      <alignment horizontal="center" vertical="center"/>
    </xf>
    <xf numFmtId="41" fontId="133" fillId="9" borderId="6" xfId="3" applyFont="1" applyFill="1" applyBorder="1" applyAlignment="1">
      <alignment horizontal="center" vertical="center"/>
    </xf>
    <xf numFmtId="41" fontId="133" fillId="9" borderId="3" xfId="3" applyFont="1" applyFill="1" applyBorder="1" applyAlignment="1">
      <alignment horizontal="center" vertical="center"/>
    </xf>
    <xf numFmtId="41" fontId="133" fillId="9" borderId="5" xfId="3" applyFont="1" applyFill="1" applyBorder="1" applyAlignment="1">
      <alignment horizontal="center" vertical="center"/>
    </xf>
    <xf numFmtId="0" fontId="57" fillId="19" borderId="21" xfId="0" quotePrefix="1" applyFont="1" applyFill="1" applyBorder="1" applyAlignment="1">
      <alignment horizontal="left" vertical="center"/>
    </xf>
    <xf numFmtId="0" fontId="57" fillId="19" borderId="39" xfId="0" quotePrefix="1" applyFont="1" applyFill="1" applyBorder="1" applyAlignment="1">
      <alignment horizontal="left" vertical="center"/>
    </xf>
    <xf numFmtId="0" fontId="46" fillId="0" borderId="56" xfId="0" applyFont="1" applyFill="1" applyBorder="1" applyAlignment="1">
      <alignment horizontal="center" vertical="center"/>
    </xf>
    <xf numFmtId="0" fontId="46" fillId="0" borderId="57" xfId="0" applyFont="1" applyFill="1" applyBorder="1" applyAlignment="1">
      <alignment horizontal="center" vertical="center"/>
    </xf>
    <xf numFmtId="190" fontId="46" fillId="0" borderId="55" xfId="0" applyNumberFormat="1" applyFont="1" applyFill="1" applyBorder="1" applyAlignment="1">
      <alignment horizontal="center" vertical="center"/>
    </xf>
    <xf numFmtId="190" fontId="46" fillId="0" borderId="49" xfId="0" applyNumberFormat="1" applyFont="1" applyFill="1" applyBorder="1" applyAlignment="1">
      <alignment horizontal="center" vertical="center"/>
    </xf>
    <xf numFmtId="0" fontId="46" fillId="0" borderId="58" xfId="0" applyFont="1" applyFill="1" applyBorder="1" applyAlignment="1">
      <alignment horizontal="center" vertical="center"/>
    </xf>
    <xf numFmtId="0" fontId="46" fillId="0" borderId="59" xfId="0" applyFont="1" applyFill="1" applyBorder="1" applyAlignment="1">
      <alignment horizontal="center" vertical="center"/>
    </xf>
    <xf numFmtId="195" fontId="46" fillId="0" borderId="60" xfId="2" applyNumberFormat="1" applyFont="1" applyFill="1" applyBorder="1" applyAlignment="1">
      <alignment horizontal="center" vertical="center"/>
    </xf>
    <xf numFmtId="195" fontId="46" fillId="0" borderId="61" xfId="2" applyNumberFormat="1" applyFont="1" applyFill="1" applyBorder="1" applyAlignment="1">
      <alignment horizontal="center" vertical="center"/>
    </xf>
    <xf numFmtId="0" fontId="46" fillId="15" borderId="35" xfId="0" applyFont="1" applyFill="1" applyBorder="1" applyAlignment="1">
      <alignment horizontal="center" vertical="center" wrapText="1"/>
    </xf>
    <xf numFmtId="0" fontId="46" fillId="15" borderId="0" xfId="0" applyFont="1" applyFill="1" applyBorder="1" applyAlignment="1">
      <alignment horizontal="center" vertical="center"/>
    </xf>
    <xf numFmtId="0" fontId="46" fillId="15" borderId="21" xfId="0" applyFont="1" applyFill="1" applyBorder="1" applyAlignment="1">
      <alignment horizontal="center" vertical="center"/>
    </xf>
    <xf numFmtId="0" fontId="46" fillId="15" borderId="38" xfId="0" applyFont="1" applyFill="1" applyBorder="1" applyAlignment="1">
      <alignment horizontal="center" vertical="center"/>
    </xf>
    <xf numFmtId="0" fontId="53" fillId="16" borderId="66" xfId="0" applyFont="1" applyFill="1" applyBorder="1" applyAlignment="1">
      <alignment horizontal="center" vertical="center"/>
    </xf>
    <xf numFmtId="0" fontId="53" fillId="16" borderId="67" xfId="0" applyFont="1" applyFill="1" applyBorder="1" applyAlignment="1">
      <alignment horizontal="center" vertical="center"/>
    </xf>
    <xf numFmtId="176" fontId="53" fillId="16" borderId="15" xfId="1" applyNumberFormat="1" applyFont="1" applyFill="1" applyBorder="1" applyAlignment="1">
      <alignment horizontal="center" vertical="center"/>
    </xf>
    <xf numFmtId="176" fontId="53" fillId="16" borderId="17" xfId="1" applyNumberFormat="1" applyFont="1" applyFill="1" applyBorder="1" applyAlignment="1">
      <alignment horizontal="center" vertical="center"/>
    </xf>
    <xf numFmtId="0" fontId="46" fillId="17" borderId="18" xfId="0" applyFont="1" applyFill="1" applyBorder="1" applyAlignment="1">
      <alignment horizontal="center" vertical="center" wrapText="1"/>
    </xf>
    <xf numFmtId="0" fontId="46" fillId="17" borderId="69" xfId="0" applyFont="1" applyFill="1" applyBorder="1" applyAlignment="1">
      <alignment horizontal="center" vertical="center"/>
    </xf>
    <xf numFmtId="0" fontId="46" fillId="17" borderId="21" xfId="0" applyFont="1" applyFill="1" applyBorder="1" applyAlignment="1">
      <alignment horizontal="center" vertical="center"/>
    </xf>
    <xf numFmtId="0" fontId="46" fillId="17" borderId="71" xfId="0" applyFont="1" applyFill="1" applyBorder="1" applyAlignment="1">
      <alignment horizontal="center" vertical="center"/>
    </xf>
    <xf numFmtId="0" fontId="53" fillId="18" borderId="66" xfId="0" applyFont="1" applyFill="1" applyBorder="1" applyAlignment="1">
      <alignment horizontal="center" vertical="center"/>
    </xf>
    <xf numFmtId="0" fontId="53" fillId="18" borderId="67" xfId="0" applyFont="1" applyFill="1" applyBorder="1" applyAlignment="1">
      <alignment horizontal="center" vertical="center"/>
    </xf>
    <xf numFmtId="176" fontId="53" fillId="18" borderId="15" xfId="1" applyNumberFormat="1" applyFont="1" applyFill="1" applyBorder="1" applyAlignment="1">
      <alignment horizontal="center" vertical="center"/>
    </xf>
    <xf numFmtId="176" fontId="53" fillId="18" borderId="17" xfId="1" applyNumberFormat="1" applyFont="1" applyFill="1" applyBorder="1" applyAlignment="1">
      <alignment horizontal="center" vertical="center"/>
    </xf>
    <xf numFmtId="0" fontId="55" fillId="19" borderId="18" xfId="0" applyFont="1" applyFill="1" applyBorder="1" applyAlignment="1">
      <alignment horizontal="left" vertical="center"/>
    </xf>
    <xf numFmtId="0" fontId="55" fillId="19" borderId="34" xfId="0" applyFont="1" applyFill="1" applyBorder="1" applyAlignment="1">
      <alignment horizontal="left" vertical="center"/>
    </xf>
    <xf numFmtId="0" fontId="57" fillId="19" borderId="35" xfId="0" quotePrefix="1" applyFont="1" applyFill="1" applyBorder="1" applyAlignment="1">
      <alignment horizontal="left" vertical="center"/>
    </xf>
    <xf numFmtId="0" fontId="58" fillId="19" borderId="36" xfId="0" quotePrefix="1" applyFont="1" applyFill="1" applyBorder="1" applyAlignment="1">
      <alignment horizontal="left" vertical="center"/>
    </xf>
    <xf numFmtId="0" fontId="46" fillId="0" borderId="42" xfId="0" applyFont="1" applyFill="1" applyBorder="1" applyAlignment="1">
      <alignment horizontal="center" vertical="center" wrapText="1"/>
    </xf>
    <xf numFmtId="0" fontId="46" fillId="0" borderId="44" xfId="0" applyFont="1" applyFill="1" applyBorder="1" applyAlignment="1">
      <alignment horizontal="center" vertical="center" wrapText="1"/>
    </xf>
    <xf numFmtId="0" fontId="46" fillId="0" borderId="54" xfId="0" applyFont="1" applyFill="1" applyBorder="1" applyAlignment="1">
      <alignment horizontal="center" vertical="center" wrapText="1"/>
    </xf>
    <xf numFmtId="0" fontId="46" fillId="0" borderId="43" xfId="0" applyFont="1" applyFill="1" applyBorder="1" applyAlignment="1">
      <alignment horizontal="center" vertical="center"/>
    </xf>
    <xf numFmtId="0" fontId="46" fillId="0" borderId="45" xfId="0" applyFont="1" applyFill="1" applyBorder="1" applyAlignment="1">
      <alignment horizontal="center" vertical="center"/>
    </xf>
    <xf numFmtId="191" fontId="46" fillId="0" borderId="0" xfId="2" applyNumberFormat="1" applyFont="1" applyFill="1" applyBorder="1" applyAlignment="1">
      <alignment horizontal="center" vertical="center"/>
    </xf>
    <xf numFmtId="191" fontId="46" fillId="0" borderId="36" xfId="2" applyNumberFormat="1" applyFont="1" applyFill="1" applyBorder="1" applyAlignment="1">
      <alignment horizontal="center" vertical="center"/>
    </xf>
    <xf numFmtId="192" fontId="46" fillId="0" borderId="51" xfId="2" applyNumberFormat="1" applyFont="1" applyFill="1" applyBorder="1" applyAlignment="1">
      <alignment horizontal="center" vertical="center"/>
    </xf>
    <xf numFmtId="192" fontId="46" fillId="0" borderId="32" xfId="2" applyNumberFormat="1" applyFont="1" applyFill="1" applyBorder="1" applyAlignment="1">
      <alignment horizontal="center" vertical="center"/>
    </xf>
    <xf numFmtId="191" fontId="46" fillId="0" borderId="38" xfId="2" applyNumberFormat="1" applyFont="1" applyFill="1" applyBorder="1" applyAlignment="1">
      <alignment horizontal="center" vertical="center"/>
    </xf>
    <xf numFmtId="191" fontId="46" fillId="0" borderId="39" xfId="2" applyNumberFormat="1" applyFont="1" applyFill="1" applyBorder="1" applyAlignment="1">
      <alignment horizontal="center" vertical="center"/>
    </xf>
    <xf numFmtId="0" fontId="37" fillId="10" borderId="14" xfId="0" applyFont="1" applyFill="1" applyBorder="1" applyAlignment="1">
      <alignment horizontal="center" vertical="center"/>
    </xf>
    <xf numFmtId="0" fontId="37" fillId="10" borderId="32" xfId="0" applyFont="1" applyFill="1" applyBorder="1" applyAlignment="1">
      <alignment horizontal="center" vertical="center"/>
    </xf>
    <xf numFmtId="0" fontId="37" fillId="10" borderId="18" xfId="0" applyFont="1" applyFill="1" applyBorder="1" applyAlignment="1">
      <alignment horizontal="center" vertical="center"/>
    </xf>
    <xf numFmtId="0" fontId="37" fillId="10" borderId="33" xfId="0" applyFont="1" applyFill="1" applyBorder="1" applyAlignment="1">
      <alignment horizontal="center" vertical="center"/>
    </xf>
    <xf numFmtId="0" fontId="37" fillId="10" borderId="34" xfId="0" applyFont="1" applyFill="1" applyBorder="1" applyAlignment="1">
      <alignment horizontal="center" vertical="center"/>
    </xf>
    <xf numFmtId="0" fontId="38" fillId="10" borderId="0" xfId="0" applyFont="1" applyFill="1" applyAlignment="1">
      <alignment horizontal="center" vertical="center"/>
    </xf>
    <xf numFmtId="190" fontId="42" fillId="13" borderId="21" xfId="0" applyNumberFormat="1" applyFont="1" applyFill="1" applyBorder="1" applyAlignment="1">
      <alignment horizontal="center" vertical="center"/>
    </xf>
    <xf numFmtId="190" fontId="42" fillId="13" borderId="38" xfId="0" applyNumberFormat="1" applyFont="1" applyFill="1" applyBorder="1" applyAlignment="1">
      <alignment horizontal="center" vertical="center"/>
    </xf>
    <xf numFmtId="190" fontId="42" fillId="13" borderId="39" xfId="0" applyNumberFormat="1" applyFont="1" applyFill="1" applyBorder="1" applyAlignment="1">
      <alignment horizontal="center" vertical="center"/>
    </xf>
    <xf numFmtId="191" fontId="46" fillId="0" borderId="46" xfId="2" applyNumberFormat="1" applyFont="1" applyFill="1" applyBorder="1" applyAlignment="1">
      <alignment horizontal="center" vertical="center"/>
    </xf>
    <xf numFmtId="191" fontId="46" fillId="0" borderId="47" xfId="2" applyNumberFormat="1" applyFont="1" applyFill="1" applyBorder="1" applyAlignment="1">
      <alignment horizontal="center" vertical="center"/>
    </xf>
    <xf numFmtId="49" fontId="132" fillId="5" borderId="1" xfId="4" applyNumberFormat="1" applyFont="1" applyFill="1" applyBorder="1" applyAlignment="1">
      <alignment horizontal="center" vertical="center"/>
    </xf>
    <xf numFmtId="41" fontId="133" fillId="5" borderId="1" xfId="3" applyFont="1" applyFill="1" applyBorder="1" applyAlignment="1">
      <alignment horizontal="center" vertical="center"/>
    </xf>
    <xf numFmtId="0" fontId="132" fillId="5" borderId="1" xfId="4" applyFont="1" applyFill="1" applyBorder="1" applyAlignment="1">
      <alignment horizontal="center" vertical="center"/>
    </xf>
    <xf numFmtId="41" fontId="132" fillId="5" borderId="1" xfId="3" applyFont="1" applyFill="1" applyBorder="1" applyAlignment="1">
      <alignment horizontal="center" vertical="center"/>
    </xf>
    <xf numFmtId="0" fontId="132" fillId="5" borderId="1" xfId="4" applyFont="1" applyFill="1" applyBorder="1" applyAlignment="1">
      <alignment horizontal="center" vertical="center" wrapText="1"/>
    </xf>
    <xf numFmtId="0" fontId="132" fillId="5" borderId="6" xfId="4" applyFont="1" applyFill="1" applyBorder="1" applyAlignment="1">
      <alignment horizontal="center" vertical="center" wrapText="1"/>
    </xf>
    <xf numFmtId="0" fontId="132" fillId="5" borderId="5" xfId="4" applyFont="1" applyFill="1" applyBorder="1" applyAlignment="1">
      <alignment horizontal="center" vertical="center" wrapText="1"/>
    </xf>
    <xf numFmtId="14" fontId="145" fillId="0" borderId="0" xfId="4" applyNumberFormat="1" applyFont="1" applyBorder="1" applyAlignment="1">
      <alignment horizontal="center" vertical="center"/>
    </xf>
    <xf numFmtId="0" fontId="145" fillId="0" borderId="0" xfId="4" applyFont="1" applyBorder="1" applyAlignment="1">
      <alignment horizontal="center" vertical="center"/>
    </xf>
    <xf numFmtId="0" fontId="145" fillId="0" borderId="0" xfId="4" applyFont="1" applyBorder="1" applyAlignment="1">
      <alignment horizontal="center" vertical="center" wrapText="1"/>
    </xf>
    <xf numFmtId="0" fontId="133" fillId="0" borderId="6" xfId="1" applyNumberFormat="1" applyFont="1" applyFill="1" applyBorder="1" applyAlignment="1">
      <alignment horizontal="center" vertical="center"/>
    </xf>
    <xf numFmtId="0" fontId="133" fillId="0" borderId="5" xfId="1" applyNumberFormat="1" applyFont="1" applyFill="1" applyBorder="1" applyAlignment="1">
      <alignment horizontal="center" vertical="center"/>
    </xf>
    <xf numFmtId="0" fontId="133" fillId="0" borderId="6" xfId="0" applyNumberFormat="1" applyFont="1" applyFill="1" applyBorder="1" applyAlignment="1">
      <alignment horizontal="center" vertical="center" wrapText="1"/>
    </xf>
    <xf numFmtId="0" fontId="133" fillId="0" borderId="5" xfId="0" applyNumberFormat="1" applyFont="1" applyFill="1" applyBorder="1" applyAlignment="1">
      <alignment horizontal="center" vertical="center" wrapText="1"/>
    </xf>
    <xf numFmtId="41" fontId="132" fillId="0" borderId="6" xfId="3" applyNumberFormat="1" applyFont="1" applyFill="1" applyBorder="1" applyAlignment="1">
      <alignment horizontal="center" vertical="center"/>
    </xf>
    <xf numFmtId="0" fontId="132" fillId="0" borderId="5" xfId="3" applyNumberFormat="1" applyFont="1" applyFill="1" applyBorder="1" applyAlignment="1">
      <alignment horizontal="center" vertical="center"/>
    </xf>
    <xf numFmtId="0" fontId="132" fillId="0" borderId="5" xfId="1" applyNumberFormat="1" applyFont="1" applyFill="1" applyBorder="1" applyAlignment="1">
      <alignment horizontal="center" vertical="center"/>
    </xf>
    <xf numFmtId="0" fontId="133" fillId="0" borderId="5" xfId="0" applyNumberFormat="1" applyFont="1" applyFill="1" applyBorder="1" applyAlignment="1">
      <alignment horizontal="center" vertical="center"/>
    </xf>
    <xf numFmtId="0" fontId="131" fillId="0" borderId="0" xfId="4" applyFont="1" applyBorder="1" applyAlignment="1">
      <alignment horizontal="center" vertical="center"/>
    </xf>
    <xf numFmtId="14" fontId="133" fillId="0" borderId="6" xfId="1" applyNumberFormat="1" applyFont="1" applyFill="1" applyBorder="1" applyAlignment="1">
      <alignment horizontal="center" vertical="center"/>
    </xf>
    <xf numFmtId="0" fontId="12" fillId="0" borderId="14" xfId="4" applyFont="1" applyFill="1" applyBorder="1" applyAlignment="1">
      <alignment horizontal="center" vertical="center"/>
    </xf>
    <xf numFmtId="0" fontId="12" fillId="0" borderId="15" xfId="4" applyFont="1" applyFill="1" applyBorder="1" applyAlignment="1">
      <alignment horizontal="center" vertical="center"/>
    </xf>
    <xf numFmtId="0" fontId="12" fillId="2" borderId="9" xfId="4" applyFont="1" applyFill="1" applyBorder="1" applyAlignment="1">
      <alignment horizontal="center" vertical="center" wrapText="1"/>
    </xf>
    <xf numFmtId="0" fontId="12" fillId="2" borderId="10" xfId="4" applyFont="1" applyFill="1" applyBorder="1" applyAlignment="1">
      <alignment horizontal="center" vertical="center" wrapText="1"/>
    </xf>
    <xf numFmtId="0" fontId="12" fillId="0" borderId="14" xfId="4" applyBorder="1" applyAlignment="1">
      <alignment horizontal="center" vertical="center" wrapText="1"/>
    </xf>
    <xf numFmtId="0" fontId="12" fillId="0" borderId="15" xfId="4" applyBorder="1" applyAlignment="1">
      <alignment horizontal="center" vertical="center" wrapText="1"/>
    </xf>
    <xf numFmtId="0" fontId="12" fillId="4" borderId="18" xfId="4" applyFont="1" applyFill="1" applyBorder="1" applyAlignment="1">
      <alignment horizontal="center" vertical="center"/>
    </xf>
    <xf numFmtId="0" fontId="12" fillId="4" borderId="19" xfId="4" applyFont="1" applyFill="1" applyBorder="1" applyAlignment="1">
      <alignment horizontal="center" vertical="center"/>
    </xf>
    <xf numFmtId="0" fontId="12" fillId="0" borderId="21" xfId="4" applyFill="1" applyBorder="1" applyAlignment="1">
      <alignment horizontal="center" vertical="center"/>
    </xf>
    <xf numFmtId="0" fontId="12" fillId="0" borderId="22" xfId="4" applyFill="1" applyBorder="1" applyAlignment="1">
      <alignment horizontal="center" vertical="center"/>
    </xf>
    <xf numFmtId="0" fontId="0" fillId="0" borderId="3" xfId="0" applyBorder="1" applyAlignment="1">
      <alignment horizontal="center" vertical="center"/>
    </xf>
    <xf numFmtId="0" fontId="0" fillId="0" borderId="28" xfId="0" applyBorder="1" applyAlignment="1">
      <alignment horizontal="center" vertical="center"/>
    </xf>
    <xf numFmtId="10" fontId="3" fillId="0" borderId="3" xfId="0" applyNumberFormat="1" applyFont="1" applyBorder="1" applyAlignment="1">
      <alignment horizontal="center" vertical="center"/>
    </xf>
    <xf numFmtId="10" fontId="3" fillId="0" borderId="28" xfId="0" applyNumberFormat="1" applyFont="1" applyBorder="1" applyAlignment="1">
      <alignment horizontal="center" vertical="center"/>
    </xf>
    <xf numFmtId="177" fontId="0" fillId="0" borderId="6" xfId="0" applyNumberFormat="1" applyBorder="1" applyAlignment="1">
      <alignment horizontal="center" vertical="center" wrapText="1"/>
    </xf>
    <xf numFmtId="177" fontId="0" fillId="0" borderId="28" xfId="0" applyNumberFormat="1" applyBorder="1" applyAlignment="1">
      <alignment horizontal="center" vertical="center" wrapText="1"/>
    </xf>
    <xf numFmtId="176" fontId="3" fillId="0" borderId="7" xfId="1" applyNumberFormat="1" applyFont="1" applyFill="1" applyBorder="1" applyAlignment="1">
      <alignment horizontal="center" vertical="center"/>
    </xf>
    <xf numFmtId="176" fontId="3" fillId="0" borderId="26" xfId="1" applyNumberFormat="1" applyFont="1" applyFill="1" applyBorder="1" applyAlignment="1">
      <alignment horizontal="center" vertical="center"/>
    </xf>
    <xf numFmtId="176" fontId="3" fillId="0" borderId="4" xfId="1" applyNumberFormat="1" applyFont="1" applyFill="1" applyBorder="1" applyAlignment="1">
      <alignment horizontal="center" vertical="center"/>
    </xf>
    <xf numFmtId="176" fontId="3" fillId="0" borderId="6" xfId="1" applyNumberFormat="1" applyFont="1" applyFill="1" applyBorder="1" applyAlignment="1">
      <alignment horizontal="center" vertical="center"/>
    </xf>
    <xf numFmtId="176" fontId="3" fillId="0" borderId="28" xfId="1" applyNumberFormat="1" applyFont="1" applyFill="1" applyBorder="1" applyAlignment="1">
      <alignment horizontal="center" vertical="center"/>
    </xf>
    <xf numFmtId="176" fontId="63" fillId="4" borderId="6" xfId="1" applyNumberFormat="1" applyFont="1" applyFill="1" applyBorder="1" applyAlignment="1">
      <alignment horizontal="center" vertical="center"/>
    </xf>
    <xf numFmtId="176" fontId="65" fillId="4" borderId="28" xfId="1" applyNumberFormat="1" applyFont="1" applyFill="1" applyBorder="1" applyAlignment="1">
      <alignment horizontal="center" vertical="center"/>
    </xf>
    <xf numFmtId="180" fontId="0" fillId="0" borderId="3" xfId="0" applyNumberFormat="1" applyBorder="1" applyAlignment="1">
      <alignment horizontal="center" vertical="center"/>
    </xf>
    <xf numFmtId="180" fontId="0" fillId="0" borderId="28" xfId="0" applyNumberFormat="1"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center" vertical="center"/>
    </xf>
    <xf numFmtId="0" fontId="0" fillId="0" borderId="30" xfId="0" applyBorder="1" applyAlignment="1">
      <alignment horizontal="center" vertical="center"/>
    </xf>
    <xf numFmtId="176" fontId="4" fillId="2" borderId="1" xfId="1" applyNumberFormat="1" applyFont="1" applyFill="1" applyBorder="1">
      <alignment vertical="center"/>
    </xf>
    <xf numFmtId="0" fontId="3" fillId="2" borderId="1" xfId="0" applyFont="1" applyFill="1" applyBorder="1" applyAlignment="1">
      <alignment horizontal="center" vertical="center"/>
    </xf>
    <xf numFmtId="188" fontId="4" fillId="2" borderId="1" xfId="0" applyNumberFormat="1" applyFont="1" applyFill="1" applyBorder="1" applyAlignment="1">
      <alignment horizontal="center" vertical="center"/>
    </xf>
  </cellXfs>
  <cellStyles count="1330">
    <cellStyle name="_x000a_386grabber=M" xfId="6" xr:uid="{00000000-0005-0000-0000-000000000000}"/>
    <cellStyle name="??&amp;O?&amp;H?_x0008__x000f__x0007_?_x0007__x0001__x0001_" xfId="7" xr:uid="{00000000-0005-0000-0000-000001000000}"/>
    <cellStyle name="=today()" xfId="8" xr:uid="{00000000-0005-0000-0000-000002000000}"/>
    <cellStyle name="20% - Accent1" xfId="9" xr:uid="{00000000-0005-0000-0000-000003000000}"/>
    <cellStyle name="20% - Accent2" xfId="10" xr:uid="{00000000-0005-0000-0000-000004000000}"/>
    <cellStyle name="20% - Accent3" xfId="11" xr:uid="{00000000-0005-0000-0000-000005000000}"/>
    <cellStyle name="20% - Accent4" xfId="12" xr:uid="{00000000-0005-0000-0000-000006000000}"/>
    <cellStyle name="20% - Accent5" xfId="13" xr:uid="{00000000-0005-0000-0000-000007000000}"/>
    <cellStyle name="20% - Accent6" xfId="14" xr:uid="{00000000-0005-0000-0000-000008000000}"/>
    <cellStyle name="20% - 강조색1 2" xfId="15" xr:uid="{00000000-0005-0000-0000-000009000000}"/>
    <cellStyle name="20% - 강조색1 2 2" xfId="16" xr:uid="{00000000-0005-0000-0000-00000A000000}"/>
    <cellStyle name="20% - 강조색1 2 3" xfId="17" xr:uid="{00000000-0005-0000-0000-00000B000000}"/>
    <cellStyle name="20% - 강조색1 2 4" xfId="18" xr:uid="{00000000-0005-0000-0000-00000C000000}"/>
    <cellStyle name="20% - 강조색1 2 5" xfId="19" xr:uid="{00000000-0005-0000-0000-00000D000000}"/>
    <cellStyle name="20% - 강조색1 2 6" xfId="20" xr:uid="{00000000-0005-0000-0000-00000E000000}"/>
    <cellStyle name="20% - 강조색1 3" xfId="21" xr:uid="{00000000-0005-0000-0000-00000F000000}"/>
    <cellStyle name="20% - 강조색2 2" xfId="22" xr:uid="{00000000-0005-0000-0000-000010000000}"/>
    <cellStyle name="20% - 강조색2 2 2" xfId="23" xr:uid="{00000000-0005-0000-0000-000011000000}"/>
    <cellStyle name="20% - 강조색2 2 3" xfId="24" xr:uid="{00000000-0005-0000-0000-000012000000}"/>
    <cellStyle name="20% - 강조색2 2 4" xfId="25" xr:uid="{00000000-0005-0000-0000-000013000000}"/>
    <cellStyle name="20% - 강조색2 2 5" xfId="26" xr:uid="{00000000-0005-0000-0000-000014000000}"/>
    <cellStyle name="20% - 강조색2 2 6" xfId="27" xr:uid="{00000000-0005-0000-0000-000015000000}"/>
    <cellStyle name="20% - 강조색2 3" xfId="28" xr:uid="{00000000-0005-0000-0000-000016000000}"/>
    <cellStyle name="20% - 강조색3 2" xfId="29" xr:uid="{00000000-0005-0000-0000-000017000000}"/>
    <cellStyle name="20% - 강조색3 2 2" xfId="30" xr:uid="{00000000-0005-0000-0000-000018000000}"/>
    <cellStyle name="20% - 강조색3 2 3" xfId="31" xr:uid="{00000000-0005-0000-0000-000019000000}"/>
    <cellStyle name="20% - 강조색3 2 4" xfId="32" xr:uid="{00000000-0005-0000-0000-00001A000000}"/>
    <cellStyle name="20% - 강조색3 2 5" xfId="33" xr:uid="{00000000-0005-0000-0000-00001B000000}"/>
    <cellStyle name="20% - 강조색3 2 6" xfId="34" xr:uid="{00000000-0005-0000-0000-00001C000000}"/>
    <cellStyle name="20% - 강조색3 3" xfId="35" xr:uid="{00000000-0005-0000-0000-00001D000000}"/>
    <cellStyle name="20% - 강조색4 2" xfId="36" xr:uid="{00000000-0005-0000-0000-00001E000000}"/>
    <cellStyle name="20% - 강조색4 2 2" xfId="37" xr:uid="{00000000-0005-0000-0000-00001F000000}"/>
    <cellStyle name="20% - 강조색4 2 3" xfId="38" xr:uid="{00000000-0005-0000-0000-000020000000}"/>
    <cellStyle name="20% - 강조색4 2 4" xfId="39" xr:uid="{00000000-0005-0000-0000-000021000000}"/>
    <cellStyle name="20% - 강조색4 2 5" xfId="40" xr:uid="{00000000-0005-0000-0000-000022000000}"/>
    <cellStyle name="20% - 강조색4 2 6" xfId="41" xr:uid="{00000000-0005-0000-0000-000023000000}"/>
    <cellStyle name="20% - 강조색4 3" xfId="42" xr:uid="{00000000-0005-0000-0000-000024000000}"/>
    <cellStyle name="20% - 강조색5 2" xfId="43" xr:uid="{00000000-0005-0000-0000-000025000000}"/>
    <cellStyle name="20% - 강조색5 2 2" xfId="44" xr:uid="{00000000-0005-0000-0000-000026000000}"/>
    <cellStyle name="20% - 강조색5 2 3" xfId="45" xr:uid="{00000000-0005-0000-0000-000027000000}"/>
    <cellStyle name="20% - 강조색5 2 4" xfId="46" xr:uid="{00000000-0005-0000-0000-000028000000}"/>
    <cellStyle name="20% - 강조색5 2 5" xfId="47" xr:uid="{00000000-0005-0000-0000-000029000000}"/>
    <cellStyle name="20% - 강조색5 2 6" xfId="48" xr:uid="{00000000-0005-0000-0000-00002A000000}"/>
    <cellStyle name="20% - 강조색5 3" xfId="49" xr:uid="{00000000-0005-0000-0000-00002B000000}"/>
    <cellStyle name="20% - 강조색6 2" xfId="50" xr:uid="{00000000-0005-0000-0000-00002C000000}"/>
    <cellStyle name="20% - 강조색6 2 2" xfId="51" xr:uid="{00000000-0005-0000-0000-00002D000000}"/>
    <cellStyle name="20% - 강조색6 2 3" xfId="52" xr:uid="{00000000-0005-0000-0000-00002E000000}"/>
    <cellStyle name="20% - 강조색6 2 4" xfId="53" xr:uid="{00000000-0005-0000-0000-00002F000000}"/>
    <cellStyle name="20% - 강조색6 2 5" xfId="54" xr:uid="{00000000-0005-0000-0000-000030000000}"/>
    <cellStyle name="20% - 강조색6 2 6" xfId="55" xr:uid="{00000000-0005-0000-0000-000031000000}"/>
    <cellStyle name="20% - 강조색6 3" xfId="56" xr:uid="{00000000-0005-0000-0000-000032000000}"/>
    <cellStyle name="40% - Accent1" xfId="57" xr:uid="{00000000-0005-0000-0000-000033000000}"/>
    <cellStyle name="40% - Accent2" xfId="58" xr:uid="{00000000-0005-0000-0000-000034000000}"/>
    <cellStyle name="40% - Accent3" xfId="59" xr:uid="{00000000-0005-0000-0000-000035000000}"/>
    <cellStyle name="40% - Accent4" xfId="60" xr:uid="{00000000-0005-0000-0000-000036000000}"/>
    <cellStyle name="40% - Accent5" xfId="61" xr:uid="{00000000-0005-0000-0000-000037000000}"/>
    <cellStyle name="40% - Accent6" xfId="62" xr:uid="{00000000-0005-0000-0000-000038000000}"/>
    <cellStyle name="40% - 강조색1 2" xfId="63" xr:uid="{00000000-0005-0000-0000-000039000000}"/>
    <cellStyle name="40% - 강조색1 2 2" xfId="64" xr:uid="{00000000-0005-0000-0000-00003A000000}"/>
    <cellStyle name="40% - 강조색1 2 3" xfId="65" xr:uid="{00000000-0005-0000-0000-00003B000000}"/>
    <cellStyle name="40% - 강조색1 2 4" xfId="66" xr:uid="{00000000-0005-0000-0000-00003C000000}"/>
    <cellStyle name="40% - 강조색1 2 5" xfId="67" xr:uid="{00000000-0005-0000-0000-00003D000000}"/>
    <cellStyle name="40% - 강조색1 2 6" xfId="68" xr:uid="{00000000-0005-0000-0000-00003E000000}"/>
    <cellStyle name="40% - 강조색1 3" xfId="69" xr:uid="{00000000-0005-0000-0000-00003F000000}"/>
    <cellStyle name="40% - 강조색2 2" xfId="70" xr:uid="{00000000-0005-0000-0000-000040000000}"/>
    <cellStyle name="40% - 강조색2 2 2" xfId="71" xr:uid="{00000000-0005-0000-0000-000041000000}"/>
    <cellStyle name="40% - 강조색2 2 3" xfId="72" xr:uid="{00000000-0005-0000-0000-000042000000}"/>
    <cellStyle name="40% - 강조색2 2 4" xfId="73" xr:uid="{00000000-0005-0000-0000-000043000000}"/>
    <cellStyle name="40% - 강조색2 2 5" xfId="74" xr:uid="{00000000-0005-0000-0000-000044000000}"/>
    <cellStyle name="40% - 강조색2 2 6" xfId="75" xr:uid="{00000000-0005-0000-0000-000045000000}"/>
    <cellStyle name="40% - 강조색2 3" xfId="76" xr:uid="{00000000-0005-0000-0000-000046000000}"/>
    <cellStyle name="40% - 강조색3 2" xfId="77" xr:uid="{00000000-0005-0000-0000-000047000000}"/>
    <cellStyle name="40% - 강조색3 2 2" xfId="78" xr:uid="{00000000-0005-0000-0000-000048000000}"/>
    <cellStyle name="40% - 강조색3 2 3" xfId="79" xr:uid="{00000000-0005-0000-0000-000049000000}"/>
    <cellStyle name="40% - 강조색3 2 4" xfId="80" xr:uid="{00000000-0005-0000-0000-00004A000000}"/>
    <cellStyle name="40% - 강조색3 2 5" xfId="81" xr:uid="{00000000-0005-0000-0000-00004B000000}"/>
    <cellStyle name="40% - 강조색3 2 6" xfId="82" xr:uid="{00000000-0005-0000-0000-00004C000000}"/>
    <cellStyle name="40% - 강조색3 3" xfId="83" xr:uid="{00000000-0005-0000-0000-00004D000000}"/>
    <cellStyle name="40% - 강조색4 2" xfId="84" xr:uid="{00000000-0005-0000-0000-00004E000000}"/>
    <cellStyle name="40% - 강조색4 2 2" xfId="85" xr:uid="{00000000-0005-0000-0000-00004F000000}"/>
    <cellStyle name="40% - 강조색4 2 3" xfId="86" xr:uid="{00000000-0005-0000-0000-000050000000}"/>
    <cellStyle name="40% - 강조색4 2 4" xfId="87" xr:uid="{00000000-0005-0000-0000-000051000000}"/>
    <cellStyle name="40% - 강조색4 2 5" xfId="88" xr:uid="{00000000-0005-0000-0000-000052000000}"/>
    <cellStyle name="40% - 강조색4 2 6" xfId="89" xr:uid="{00000000-0005-0000-0000-000053000000}"/>
    <cellStyle name="40% - 강조색4 3" xfId="90" xr:uid="{00000000-0005-0000-0000-000054000000}"/>
    <cellStyle name="40% - 강조색5 2" xfId="91" xr:uid="{00000000-0005-0000-0000-000055000000}"/>
    <cellStyle name="40% - 강조색5 2 2" xfId="92" xr:uid="{00000000-0005-0000-0000-000056000000}"/>
    <cellStyle name="40% - 강조색5 2 3" xfId="93" xr:uid="{00000000-0005-0000-0000-000057000000}"/>
    <cellStyle name="40% - 강조색5 2 4" xfId="94" xr:uid="{00000000-0005-0000-0000-000058000000}"/>
    <cellStyle name="40% - 강조색5 2 5" xfId="95" xr:uid="{00000000-0005-0000-0000-000059000000}"/>
    <cellStyle name="40% - 강조색5 2 6" xfId="96" xr:uid="{00000000-0005-0000-0000-00005A000000}"/>
    <cellStyle name="40% - 강조색5 3" xfId="97" xr:uid="{00000000-0005-0000-0000-00005B000000}"/>
    <cellStyle name="40% - 강조색6 2" xfId="98" xr:uid="{00000000-0005-0000-0000-00005C000000}"/>
    <cellStyle name="40% - 강조색6 2 2" xfId="99" xr:uid="{00000000-0005-0000-0000-00005D000000}"/>
    <cellStyle name="40% - 강조색6 2 3" xfId="100" xr:uid="{00000000-0005-0000-0000-00005E000000}"/>
    <cellStyle name="40% - 강조색6 2 4" xfId="101" xr:uid="{00000000-0005-0000-0000-00005F000000}"/>
    <cellStyle name="40% - 강조색6 2 5" xfId="102" xr:uid="{00000000-0005-0000-0000-000060000000}"/>
    <cellStyle name="40% - 강조색6 2 6" xfId="103" xr:uid="{00000000-0005-0000-0000-000061000000}"/>
    <cellStyle name="40% - 강조색6 3" xfId="104" xr:uid="{00000000-0005-0000-0000-000062000000}"/>
    <cellStyle name="60% - Accent1" xfId="105" xr:uid="{00000000-0005-0000-0000-000063000000}"/>
    <cellStyle name="60% - Accent2" xfId="106" xr:uid="{00000000-0005-0000-0000-000064000000}"/>
    <cellStyle name="60% - Accent3" xfId="107" xr:uid="{00000000-0005-0000-0000-000065000000}"/>
    <cellStyle name="60% - Accent4" xfId="108" xr:uid="{00000000-0005-0000-0000-000066000000}"/>
    <cellStyle name="60% - Accent5" xfId="109" xr:uid="{00000000-0005-0000-0000-000067000000}"/>
    <cellStyle name="60% - Accent6" xfId="110" xr:uid="{00000000-0005-0000-0000-000068000000}"/>
    <cellStyle name="60% - 강조색1 2" xfId="111" xr:uid="{00000000-0005-0000-0000-000069000000}"/>
    <cellStyle name="60% - 강조색2 2" xfId="112" xr:uid="{00000000-0005-0000-0000-00006A000000}"/>
    <cellStyle name="60% - 강조색3 2" xfId="113" xr:uid="{00000000-0005-0000-0000-00006B000000}"/>
    <cellStyle name="60% - 강조색4 2" xfId="114" xr:uid="{00000000-0005-0000-0000-00006C000000}"/>
    <cellStyle name="60% - 강조색5 2" xfId="115" xr:uid="{00000000-0005-0000-0000-00006D000000}"/>
    <cellStyle name="60% - 강조색6 2" xfId="116" xr:uid="{00000000-0005-0000-0000-00006E000000}"/>
    <cellStyle name="Accent1" xfId="117" xr:uid="{00000000-0005-0000-0000-00006F000000}"/>
    <cellStyle name="Accent2" xfId="118" xr:uid="{00000000-0005-0000-0000-000070000000}"/>
    <cellStyle name="Accent3" xfId="119" xr:uid="{00000000-0005-0000-0000-000071000000}"/>
    <cellStyle name="Accent4" xfId="120" xr:uid="{00000000-0005-0000-0000-000072000000}"/>
    <cellStyle name="Accent5" xfId="121" xr:uid="{00000000-0005-0000-0000-000073000000}"/>
    <cellStyle name="Accent6" xfId="122" xr:uid="{00000000-0005-0000-0000-000074000000}"/>
    <cellStyle name="AeE­ [0]_±aA¸" xfId="123" xr:uid="{00000000-0005-0000-0000-000075000000}"/>
    <cellStyle name="AeE­_±aA¸" xfId="124" xr:uid="{00000000-0005-0000-0000-000076000000}"/>
    <cellStyle name="AÞ¸¶ [0]_±aA¸" xfId="125" xr:uid="{00000000-0005-0000-0000-000077000000}"/>
    <cellStyle name="AÞ¸¶_±aA¸" xfId="126" xr:uid="{00000000-0005-0000-0000-000078000000}"/>
    <cellStyle name="Bad" xfId="127" xr:uid="{00000000-0005-0000-0000-000079000000}"/>
    <cellStyle name="C￥AØ_¸AAa.¼OAI " xfId="128" xr:uid="{00000000-0005-0000-0000-00007A000000}"/>
    <cellStyle name="Calculation" xfId="129" xr:uid="{00000000-0005-0000-0000-00007B000000}"/>
    <cellStyle name="category" xfId="130" xr:uid="{00000000-0005-0000-0000-00007C000000}"/>
    <cellStyle name="category 2" xfId="131" xr:uid="{00000000-0005-0000-0000-00007D000000}"/>
    <cellStyle name="category 2 2" xfId="132" xr:uid="{00000000-0005-0000-0000-00007E000000}"/>
    <cellStyle name="category 3" xfId="133" xr:uid="{00000000-0005-0000-0000-00007F000000}"/>
    <cellStyle name="category 4" xfId="134" xr:uid="{00000000-0005-0000-0000-000080000000}"/>
    <cellStyle name="category 5" xfId="135" xr:uid="{00000000-0005-0000-0000-000081000000}"/>
    <cellStyle name="Check Cell" xfId="136" xr:uid="{00000000-0005-0000-0000-000082000000}"/>
    <cellStyle name="Comma [0]" xfId="137" xr:uid="{00000000-0005-0000-0000-000083000000}"/>
    <cellStyle name="comma zerodec" xfId="138" xr:uid="{00000000-0005-0000-0000-000084000000}"/>
    <cellStyle name="Comma_ SG&amp;A Bridge " xfId="139" xr:uid="{00000000-0005-0000-0000-000085000000}"/>
    <cellStyle name="Currency [0]" xfId="140" xr:uid="{00000000-0005-0000-0000-000086000000}"/>
    <cellStyle name="Currency_ SG&amp;A Bridge " xfId="141" xr:uid="{00000000-0005-0000-0000-000087000000}"/>
    <cellStyle name="Currency1" xfId="142" xr:uid="{00000000-0005-0000-0000-000088000000}"/>
    <cellStyle name="Currency1 2" xfId="143" xr:uid="{00000000-0005-0000-0000-000089000000}"/>
    <cellStyle name="Currency1 3" xfId="144" xr:uid="{00000000-0005-0000-0000-00008A000000}"/>
    <cellStyle name="Dollar (zero dec)" xfId="145" xr:uid="{00000000-0005-0000-0000-00008B000000}"/>
    <cellStyle name="Explanatory Text" xfId="146" xr:uid="{00000000-0005-0000-0000-00008C000000}"/>
    <cellStyle name="Good" xfId="147" xr:uid="{00000000-0005-0000-0000-00008D000000}"/>
    <cellStyle name="Grey" xfId="148" xr:uid="{00000000-0005-0000-0000-00008E000000}"/>
    <cellStyle name="Grey 2" xfId="149" xr:uid="{00000000-0005-0000-0000-00008F000000}"/>
    <cellStyle name="Grey 2 2" xfId="150" xr:uid="{00000000-0005-0000-0000-000090000000}"/>
    <cellStyle name="Grey 3" xfId="151" xr:uid="{00000000-0005-0000-0000-000091000000}"/>
    <cellStyle name="Grey 4" xfId="152" xr:uid="{00000000-0005-0000-0000-000092000000}"/>
    <cellStyle name="Grey 5" xfId="153" xr:uid="{00000000-0005-0000-0000-000093000000}"/>
    <cellStyle name="greyed" xfId="154" xr:uid="{00000000-0005-0000-0000-000094000000}"/>
    <cellStyle name="HEADER" xfId="155" xr:uid="{00000000-0005-0000-0000-000095000000}"/>
    <cellStyle name="HEADER 2" xfId="156" xr:uid="{00000000-0005-0000-0000-000096000000}"/>
    <cellStyle name="HEADER 2 2" xfId="157" xr:uid="{00000000-0005-0000-0000-000097000000}"/>
    <cellStyle name="HEADER 3" xfId="158" xr:uid="{00000000-0005-0000-0000-000098000000}"/>
    <cellStyle name="HEADER 4" xfId="159" xr:uid="{00000000-0005-0000-0000-000099000000}"/>
    <cellStyle name="HEADER 5" xfId="160" xr:uid="{00000000-0005-0000-0000-00009A000000}"/>
    <cellStyle name="Header1" xfId="161" xr:uid="{00000000-0005-0000-0000-00009B000000}"/>
    <cellStyle name="Header1 2" xfId="162" xr:uid="{00000000-0005-0000-0000-00009C000000}"/>
    <cellStyle name="Header1 2 2" xfId="163" xr:uid="{00000000-0005-0000-0000-00009D000000}"/>
    <cellStyle name="Header1 3" xfId="164" xr:uid="{00000000-0005-0000-0000-00009E000000}"/>
    <cellStyle name="Header1 4" xfId="165" xr:uid="{00000000-0005-0000-0000-00009F000000}"/>
    <cellStyle name="Header1 5" xfId="166" xr:uid="{00000000-0005-0000-0000-0000A0000000}"/>
    <cellStyle name="Header2" xfId="167" xr:uid="{00000000-0005-0000-0000-0000A1000000}"/>
    <cellStyle name="Header2 2" xfId="168" xr:uid="{00000000-0005-0000-0000-0000A2000000}"/>
    <cellStyle name="Header2 2 2" xfId="169" xr:uid="{00000000-0005-0000-0000-0000A3000000}"/>
    <cellStyle name="Header2 3" xfId="170" xr:uid="{00000000-0005-0000-0000-0000A4000000}"/>
    <cellStyle name="Header2 4" xfId="171" xr:uid="{00000000-0005-0000-0000-0000A5000000}"/>
    <cellStyle name="Header2 5" xfId="172" xr:uid="{00000000-0005-0000-0000-0000A6000000}"/>
    <cellStyle name="Heading 1" xfId="173" xr:uid="{00000000-0005-0000-0000-0000A7000000}"/>
    <cellStyle name="Heading 2" xfId="174" xr:uid="{00000000-0005-0000-0000-0000A8000000}"/>
    <cellStyle name="Heading 2 2" xfId="175" xr:uid="{00000000-0005-0000-0000-0000A9000000}"/>
    <cellStyle name="Heading 2 3" xfId="176" xr:uid="{00000000-0005-0000-0000-0000AA000000}"/>
    <cellStyle name="Heading 3" xfId="177" xr:uid="{00000000-0005-0000-0000-0000AB000000}"/>
    <cellStyle name="Heading 4" xfId="178" xr:uid="{00000000-0005-0000-0000-0000AC000000}"/>
    <cellStyle name="HeadingTable 2 2" xfId="179" xr:uid="{00000000-0005-0000-0000-0000AD000000}"/>
    <cellStyle name="HeadingTable 3" xfId="180" xr:uid="{00000000-0005-0000-0000-0000AE000000}"/>
    <cellStyle name="highlightPercentage" xfId="181" xr:uid="{00000000-0005-0000-0000-0000AF000000}"/>
    <cellStyle name="highlightText" xfId="182" xr:uid="{00000000-0005-0000-0000-0000B0000000}"/>
    <cellStyle name="Input" xfId="183" xr:uid="{00000000-0005-0000-0000-0000B1000000}"/>
    <cellStyle name="Input [yellow]" xfId="184" xr:uid="{00000000-0005-0000-0000-0000B2000000}"/>
    <cellStyle name="Input [yellow] 2" xfId="185" xr:uid="{00000000-0005-0000-0000-0000B3000000}"/>
    <cellStyle name="Input [yellow] 2 2" xfId="186" xr:uid="{00000000-0005-0000-0000-0000B4000000}"/>
    <cellStyle name="Input [yellow] 3" xfId="187" xr:uid="{00000000-0005-0000-0000-0000B5000000}"/>
    <cellStyle name="Input [yellow] 4" xfId="188" xr:uid="{00000000-0005-0000-0000-0000B6000000}"/>
    <cellStyle name="Input [yellow] 5" xfId="189" xr:uid="{00000000-0005-0000-0000-0000B7000000}"/>
    <cellStyle name="inputExposure" xfId="190" xr:uid="{00000000-0005-0000-0000-0000B8000000}"/>
    <cellStyle name="inputExposure 13" xfId="191" xr:uid="{00000000-0005-0000-0000-0000B9000000}"/>
    <cellStyle name="Linked Cell" xfId="192" xr:uid="{00000000-0005-0000-0000-0000BA000000}"/>
    <cellStyle name="Millares [0]_PERSONAL" xfId="193" xr:uid="{00000000-0005-0000-0000-0000BB000000}"/>
    <cellStyle name="Millares_PERSONAL" xfId="194" xr:uid="{00000000-0005-0000-0000-0000BC000000}"/>
    <cellStyle name="Model" xfId="195" xr:uid="{00000000-0005-0000-0000-0000BD000000}"/>
    <cellStyle name="Model 2" xfId="196" xr:uid="{00000000-0005-0000-0000-0000BE000000}"/>
    <cellStyle name="Model 2 2" xfId="197" xr:uid="{00000000-0005-0000-0000-0000BF000000}"/>
    <cellStyle name="Model 3" xfId="198" xr:uid="{00000000-0005-0000-0000-0000C0000000}"/>
    <cellStyle name="Model 4" xfId="199" xr:uid="{00000000-0005-0000-0000-0000C1000000}"/>
    <cellStyle name="Model 5" xfId="200" xr:uid="{00000000-0005-0000-0000-0000C2000000}"/>
    <cellStyle name="Moneda [0]_CONTENCION CONDELL 25.051" xfId="201" xr:uid="{00000000-0005-0000-0000-0000C3000000}"/>
    <cellStyle name="Moneda_CONTENCION CONDELL 25.051" xfId="202" xr:uid="{00000000-0005-0000-0000-0000C4000000}"/>
    <cellStyle name="Neutral" xfId="203" xr:uid="{00000000-0005-0000-0000-0000C5000000}"/>
    <cellStyle name="Normal - Style1" xfId="204" xr:uid="{00000000-0005-0000-0000-0000C6000000}"/>
    <cellStyle name="Normal - Style1 2" xfId="205" xr:uid="{00000000-0005-0000-0000-0000C7000000}"/>
    <cellStyle name="Normal - Style1 2 2" xfId="206" xr:uid="{00000000-0005-0000-0000-0000C8000000}"/>
    <cellStyle name="Normal - Style1 3" xfId="207" xr:uid="{00000000-0005-0000-0000-0000C9000000}"/>
    <cellStyle name="Normal - Style1 4" xfId="208" xr:uid="{00000000-0005-0000-0000-0000CA000000}"/>
    <cellStyle name="Normal - Style1 5" xfId="209" xr:uid="{00000000-0005-0000-0000-0000CB000000}"/>
    <cellStyle name="Normal_ SG&amp;A Bridge " xfId="210" xr:uid="{00000000-0005-0000-0000-0000CC000000}"/>
    <cellStyle name="Note" xfId="211" xr:uid="{00000000-0005-0000-0000-0000CD000000}"/>
    <cellStyle name="optionalExposure" xfId="212" xr:uid="{00000000-0005-0000-0000-0000CE000000}"/>
    <cellStyle name="optionalExposure 12" xfId="213" xr:uid="{00000000-0005-0000-0000-0000CF000000}"/>
    <cellStyle name="Output" xfId="214" xr:uid="{00000000-0005-0000-0000-0000D0000000}"/>
    <cellStyle name="Percent [2]" xfId="215" xr:uid="{00000000-0005-0000-0000-0000D1000000}"/>
    <cellStyle name="Percent [2] 2" xfId="216" xr:uid="{00000000-0005-0000-0000-0000D2000000}"/>
    <cellStyle name="Percent [2] 2 2" xfId="217" xr:uid="{00000000-0005-0000-0000-0000D3000000}"/>
    <cellStyle name="Percent [2] 3" xfId="218" xr:uid="{00000000-0005-0000-0000-0000D4000000}"/>
    <cellStyle name="Percent [2] 4" xfId="219" xr:uid="{00000000-0005-0000-0000-0000D5000000}"/>
    <cellStyle name="Percent [2] 5" xfId="220" xr:uid="{00000000-0005-0000-0000-0000D6000000}"/>
    <cellStyle name="showExposure" xfId="221" xr:uid="{00000000-0005-0000-0000-0000D7000000}"/>
    <cellStyle name="showParameterE 2" xfId="222" xr:uid="{00000000-0005-0000-0000-0000D8000000}"/>
    <cellStyle name="subhead" xfId="223" xr:uid="{00000000-0005-0000-0000-0000D9000000}"/>
    <cellStyle name="subhead 2" xfId="224" xr:uid="{00000000-0005-0000-0000-0000DA000000}"/>
    <cellStyle name="subhead 2 2" xfId="225" xr:uid="{00000000-0005-0000-0000-0000DB000000}"/>
    <cellStyle name="subhead 3" xfId="226" xr:uid="{00000000-0005-0000-0000-0000DC000000}"/>
    <cellStyle name="subhead 4" xfId="227" xr:uid="{00000000-0005-0000-0000-0000DD000000}"/>
    <cellStyle name="subhead 5" xfId="228" xr:uid="{00000000-0005-0000-0000-0000DE000000}"/>
    <cellStyle name="Title" xfId="229" xr:uid="{00000000-0005-0000-0000-0000DF000000}"/>
    <cellStyle name="Total" xfId="230" xr:uid="{00000000-0005-0000-0000-0000E0000000}"/>
    <cellStyle name="Warning Text" xfId="231" xr:uid="{00000000-0005-0000-0000-0000E1000000}"/>
    <cellStyle name="강조색1 2" xfId="232" xr:uid="{00000000-0005-0000-0000-0000E2000000}"/>
    <cellStyle name="강조색1 2 10" xfId="233" xr:uid="{00000000-0005-0000-0000-0000E3000000}"/>
    <cellStyle name="강조색1 2 11" xfId="234" xr:uid="{00000000-0005-0000-0000-0000E4000000}"/>
    <cellStyle name="강조색1 2 12" xfId="235" xr:uid="{00000000-0005-0000-0000-0000E5000000}"/>
    <cellStyle name="강조색1 2 13" xfId="236" xr:uid="{00000000-0005-0000-0000-0000E6000000}"/>
    <cellStyle name="강조색1 2 14" xfId="237" xr:uid="{00000000-0005-0000-0000-0000E7000000}"/>
    <cellStyle name="강조색1 2 15" xfId="238" xr:uid="{00000000-0005-0000-0000-0000E8000000}"/>
    <cellStyle name="강조색1 2 16" xfId="239" xr:uid="{00000000-0005-0000-0000-0000E9000000}"/>
    <cellStyle name="강조색1 2 17" xfId="240" xr:uid="{00000000-0005-0000-0000-0000EA000000}"/>
    <cellStyle name="강조색1 2 18" xfId="241" xr:uid="{00000000-0005-0000-0000-0000EB000000}"/>
    <cellStyle name="강조색1 2 19" xfId="242" xr:uid="{00000000-0005-0000-0000-0000EC000000}"/>
    <cellStyle name="강조색1 2 2" xfId="243" xr:uid="{00000000-0005-0000-0000-0000ED000000}"/>
    <cellStyle name="강조색1 2 20" xfId="244" xr:uid="{00000000-0005-0000-0000-0000EE000000}"/>
    <cellStyle name="강조색1 2 21" xfId="245" xr:uid="{00000000-0005-0000-0000-0000EF000000}"/>
    <cellStyle name="강조색1 2 22" xfId="246" xr:uid="{00000000-0005-0000-0000-0000F0000000}"/>
    <cellStyle name="강조색1 2 23" xfId="247" xr:uid="{00000000-0005-0000-0000-0000F1000000}"/>
    <cellStyle name="강조색1 2 24" xfId="248" xr:uid="{00000000-0005-0000-0000-0000F2000000}"/>
    <cellStyle name="강조색1 2 25" xfId="249" xr:uid="{00000000-0005-0000-0000-0000F3000000}"/>
    <cellStyle name="강조색1 2 26" xfId="250" xr:uid="{00000000-0005-0000-0000-0000F4000000}"/>
    <cellStyle name="강조색1 2 27" xfId="251" xr:uid="{00000000-0005-0000-0000-0000F5000000}"/>
    <cellStyle name="강조색1 2 28" xfId="252" xr:uid="{00000000-0005-0000-0000-0000F6000000}"/>
    <cellStyle name="강조색1 2 29" xfId="253" xr:uid="{00000000-0005-0000-0000-0000F7000000}"/>
    <cellStyle name="강조색1 2 3" xfId="254" xr:uid="{00000000-0005-0000-0000-0000F8000000}"/>
    <cellStyle name="강조색1 2 30" xfId="255" xr:uid="{00000000-0005-0000-0000-0000F9000000}"/>
    <cellStyle name="강조색1 2 31" xfId="256" xr:uid="{00000000-0005-0000-0000-0000FA000000}"/>
    <cellStyle name="강조색1 2 32" xfId="257" xr:uid="{00000000-0005-0000-0000-0000FB000000}"/>
    <cellStyle name="강조색1 2 33" xfId="258" xr:uid="{00000000-0005-0000-0000-0000FC000000}"/>
    <cellStyle name="강조색1 2 34" xfId="259" xr:uid="{00000000-0005-0000-0000-0000FD000000}"/>
    <cellStyle name="강조색1 2 35" xfId="260" xr:uid="{00000000-0005-0000-0000-0000FE000000}"/>
    <cellStyle name="강조색1 2 36" xfId="261" xr:uid="{00000000-0005-0000-0000-0000FF000000}"/>
    <cellStyle name="강조색1 2 37" xfId="262" xr:uid="{00000000-0005-0000-0000-000000010000}"/>
    <cellStyle name="강조색1 2 38" xfId="263" xr:uid="{00000000-0005-0000-0000-000001010000}"/>
    <cellStyle name="강조색1 2 39" xfId="264" xr:uid="{00000000-0005-0000-0000-000002010000}"/>
    <cellStyle name="강조색1 2 4" xfId="265" xr:uid="{00000000-0005-0000-0000-000003010000}"/>
    <cellStyle name="강조색1 2 40" xfId="266" xr:uid="{00000000-0005-0000-0000-000004010000}"/>
    <cellStyle name="강조색1 2 41" xfId="267" xr:uid="{00000000-0005-0000-0000-000005010000}"/>
    <cellStyle name="강조색1 2 42" xfId="268" xr:uid="{00000000-0005-0000-0000-000006010000}"/>
    <cellStyle name="강조색1 2 43" xfId="269" xr:uid="{00000000-0005-0000-0000-000007010000}"/>
    <cellStyle name="강조색1 2 44" xfId="270" xr:uid="{00000000-0005-0000-0000-000008010000}"/>
    <cellStyle name="강조색1 2 45" xfId="271" xr:uid="{00000000-0005-0000-0000-000009010000}"/>
    <cellStyle name="강조색1 2 46" xfId="272" xr:uid="{00000000-0005-0000-0000-00000A010000}"/>
    <cellStyle name="강조색1 2 47" xfId="273" xr:uid="{00000000-0005-0000-0000-00000B010000}"/>
    <cellStyle name="강조색1 2 48" xfId="274" xr:uid="{00000000-0005-0000-0000-00000C010000}"/>
    <cellStyle name="강조색1 2 49" xfId="275" xr:uid="{00000000-0005-0000-0000-00000D010000}"/>
    <cellStyle name="강조색1 2 5" xfId="276" xr:uid="{00000000-0005-0000-0000-00000E010000}"/>
    <cellStyle name="강조색1 2 50" xfId="277" xr:uid="{00000000-0005-0000-0000-00000F010000}"/>
    <cellStyle name="강조색1 2 51" xfId="278" xr:uid="{00000000-0005-0000-0000-000010010000}"/>
    <cellStyle name="강조색1 2 52" xfId="279" xr:uid="{00000000-0005-0000-0000-000011010000}"/>
    <cellStyle name="강조색1 2 53" xfId="280" xr:uid="{00000000-0005-0000-0000-000012010000}"/>
    <cellStyle name="강조색1 2 54" xfId="281" xr:uid="{00000000-0005-0000-0000-000013010000}"/>
    <cellStyle name="강조색1 2 55" xfId="282" xr:uid="{00000000-0005-0000-0000-000014010000}"/>
    <cellStyle name="강조색1 2 6" xfId="283" xr:uid="{00000000-0005-0000-0000-000015010000}"/>
    <cellStyle name="강조색1 2 7" xfId="284" xr:uid="{00000000-0005-0000-0000-000016010000}"/>
    <cellStyle name="강조색1 2 8" xfId="285" xr:uid="{00000000-0005-0000-0000-000017010000}"/>
    <cellStyle name="강조색1 2 9" xfId="286" xr:uid="{00000000-0005-0000-0000-000018010000}"/>
    <cellStyle name="강조색2 2" xfId="287" xr:uid="{00000000-0005-0000-0000-000019010000}"/>
    <cellStyle name="강조색3 2" xfId="288" xr:uid="{00000000-0005-0000-0000-00001A010000}"/>
    <cellStyle name="강조색4 2" xfId="289" xr:uid="{00000000-0005-0000-0000-00001B010000}"/>
    <cellStyle name="강조색5 2" xfId="290" xr:uid="{00000000-0005-0000-0000-00001C010000}"/>
    <cellStyle name="강조색6 2" xfId="291" xr:uid="{00000000-0005-0000-0000-00001D010000}"/>
    <cellStyle name="경고문 2" xfId="292" xr:uid="{00000000-0005-0000-0000-00001E010000}"/>
    <cellStyle name="계산 2" xfId="293" xr:uid="{00000000-0005-0000-0000-00001F010000}"/>
    <cellStyle name="나쁨 2" xfId="294" xr:uid="{00000000-0005-0000-0000-000020010000}"/>
    <cellStyle name="뒤에 오는 하이퍼링크_예대금리차7월" xfId="295" xr:uid="{00000000-0005-0000-0000-000021010000}"/>
    <cellStyle name="메모 2" xfId="296" xr:uid="{00000000-0005-0000-0000-000022010000}"/>
    <cellStyle name="메모 2 2" xfId="297" xr:uid="{00000000-0005-0000-0000-000023010000}"/>
    <cellStyle name="메모 2 3" xfId="298" xr:uid="{00000000-0005-0000-0000-000024010000}"/>
    <cellStyle name="메모 2 4" xfId="299" xr:uid="{00000000-0005-0000-0000-000025010000}"/>
    <cellStyle name="메모 2 5" xfId="300" xr:uid="{00000000-0005-0000-0000-000026010000}"/>
    <cellStyle name="메모 2 6" xfId="301" xr:uid="{00000000-0005-0000-0000-000027010000}"/>
    <cellStyle name="메모 3" xfId="302" xr:uid="{00000000-0005-0000-0000-000028010000}"/>
    <cellStyle name="메모 4" xfId="303" xr:uid="{00000000-0005-0000-0000-000029010000}"/>
    <cellStyle name="백분율" xfId="1" builtinId="5"/>
    <cellStyle name="백분율 2" xfId="5" xr:uid="{00000000-0005-0000-0000-00002B010000}"/>
    <cellStyle name="백분율 2 2" xfId="304" xr:uid="{00000000-0005-0000-0000-00002C010000}"/>
    <cellStyle name="백분율 2 2 2" xfId="305" xr:uid="{00000000-0005-0000-0000-00002D010000}"/>
    <cellStyle name="백분율 2 3" xfId="306" xr:uid="{00000000-0005-0000-0000-00002E010000}"/>
    <cellStyle name="백분율 2 4" xfId="307" xr:uid="{00000000-0005-0000-0000-00002F010000}"/>
    <cellStyle name="백분율 2 5" xfId="308" xr:uid="{00000000-0005-0000-0000-000030010000}"/>
    <cellStyle name="백분율 2 6" xfId="309" xr:uid="{00000000-0005-0000-0000-000031010000}"/>
    <cellStyle name="백분율 2 7" xfId="310" xr:uid="{00000000-0005-0000-0000-000032010000}"/>
    <cellStyle name="백분율 3" xfId="311" xr:uid="{00000000-0005-0000-0000-000033010000}"/>
    <cellStyle name="백분율 4" xfId="312" xr:uid="{00000000-0005-0000-0000-000034010000}"/>
    <cellStyle name="백분율 4 2" xfId="313" xr:uid="{00000000-0005-0000-0000-000035010000}"/>
    <cellStyle name="백분율 4 3" xfId="314" xr:uid="{00000000-0005-0000-0000-000036010000}"/>
    <cellStyle name="백분율 5" xfId="315" xr:uid="{00000000-0005-0000-0000-000037010000}"/>
    <cellStyle name="백분율 5 2" xfId="316" xr:uid="{00000000-0005-0000-0000-000038010000}"/>
    <cellStyle name="백분율 6" xfId="317" xr:uid="{00000000-0005-0000-0000-000039010000}"/>
    <cellStyle name="백분율 7" xfId="318" xr:uid="{00000000-0005-0000-0000-00003A010000}"/>
    <cellStyle name="보통 2" xfId="319" xr:uid="{00000000-0005-0000-0000-00003B010000}"/>
    <cellStyle name="뷭?_BOOKSHIP" xfId="320" xr:uid="{00000000-0005-0000-0000-00003C010000}"/>
    <cellStyle name="常规 2" xfId="321" xr:uid="{00000000-0005-0000-0000-00003D010000}"/>
    <cellStyle name="설명 텍스트 2" xfId="322" xr:uid="{00000000-0005-0000-0000-00003E010000}"/>
    <cellStyle name="셀 확인 2" xfId="323" xr:uid="{00000000-0005-0000-0000-00003F010000}"/>
    <cellStyle name="쉼표 [0]" xfId="2" builtinId="6"/>
    <cellStyle name="쉼표 [0] 10" xfId="324" xr:uid="{00000000-0005-0000-0000-000041010000}"/>
    <cellStyle name="쉼표 [0] 10 2" xfId="325" xr:uid="{00000000-0005-0000-0000-000042010000}"/>
    <cellStyle name="쉼표 [0] 10 3" xfId="326" xr:uid="{00000000-0005-0000-0000-000043010000}"/>
    <cellStyle name="쉼표 [0] 10 4" xfId="327" xr:uid="{00000000-0005-0000-0000-000044010000}"/>
    <cellStyle name="쉼표 [0] 10 5" xfId="328" xr:uid="{00000000-0005-0000-0000-000045010000}"/>
    <cellStyle name="쉼표 [0] 10 6" xfId="329" xr:uid="{00000000-0005-0000-0000-000046010000}"/>
    <cellStyle name="쉼표 [0] 10 7" xfId="330" xr:uid="{00000000-0005-0000-0000-000047010000}"/>
    <cellStyle name="쉼표 [0] 10 8" xfId="331" xr:uid="{00000000-0005-0000-0000-000048010000}"/>
    <cellStyle name="쉼표 [0] 10 9" xfId="332" xr:uid="{00000000-0005-0000-0000-000049010000}"/>
    <cellStyle name="쉼표 [0] 11" xfId="333" xr:uid="{00000000-0005-0000-0000-00004A010000}"/>
    <cellStyle name="쉼표 [0] 11 2" xfId="334" xr:uid="{00000000-0005-0000-0000-00004B010000}"/>
    <cellStyle name="쉼표 [0] 11 3" xfId="335" xr:uid="{00000000-0005-0000-0000-00004C010000}"/>
    <cellStyle name="쉼표 [0] 11 4" xfId="336" xr:uid="{00000000-0005-0000-0000-00004D010000}"/>
    <cellStyle name="쉼표 [0] 11 5" xfId="337" xr:uid="{00000000-0005-0000-0000-00004E010000}"/>
    <cellStyle name="쉼표 [0] 11 6" xfId="338" xr:uid="{00000000-0005-0000-0000-00004F010000}"/>
    <cellStyle name="쉼표 [0] 11 7" xfId="339" xr:uid="{00000000-0005-0000-0000-000050010000}"/>
    <cellStyle name="쉼표 [0] 11 8" xfId="340" xr:uid="{00000000-0005-0000-0000-000051010000}"/>
    <cellStyle name="쉼표 [0] 12" xfId="341" xr:uid="{00000000-0005-0000-0000-000052010000}"/>
    <cellStyle name="쉼표 [0] 12 2" xfId="342" xr:uid="{00000000-0005-0000-0000-000053010000}"/>
    <cellStyle name="쉼표 [0] 12 3" xfId="343" xr:uid="{00000000-0005-0000-0000-000054010000}"/>
    <cellStyle name="쉼표 [0] 12 4" xfId="344" xr:uid="{00000000-0005-0000-0000-000055010000}"/>
    <cellStyle name="쉼표 [0] 13" xfId="345" xr:uid="{00000000-0005-0000-0000-000056010000}"/>
    <cellStyle name="쉼표 [0] 13 2" xfId="346" xr:uid="{00000000-0005-0000-0000-000057010000}"/>
    <cellStyle name="쉼표 [0] 13 3" xfId="347" xr:uid="{00000000-0005-0000-0000-000058010000}"/>
    <cellStyle name="쉼표 [0] 14" xfId="348" xr:uid="{00000000-0005-0000-0000-000059010000}"/>
    <cellStyle name="쉼표 [0] 14 2" xfId="349" xr:uid="{00000000-0005-0000-0000-00005A010000}"/>
    <cellStyle name="쉼표 [0] 14 3" xfId="350" xr:uid="{00000000-0005-0000-0000-00005B010000}"/>
    <cellStyle name="쉼표 [0] 15" xfId="351" xr:uid="{00000000-0005-0000-0000-00005C010000}"/>
    <cellStyle name="쉼표 [0] 15 2" xfId="352" xr:uid="{00000000-0005-0000-0000-00005D010000}"/>
    <cellStyle name="쉼표 [0] 15 3" xfId="353" xr:uid="{00000000-0005-0000-0000-00005E010000}"/>
    <cellStyle name="쉼표 [0] 16" xfId="354" xr:uid="{00000000-0005-0000-0000-00005F010000}"/>
    <cellStyle name="쉼표 [0] 16 2" xfId="355" xr:uid="{00000000-0005-0000-0000-000060010000}"/>
    <cellStyle name="쉼표 [0] 16 3" xfId="356" xr:uid="{00000000-0005-0000-0000-000061010000}"/>
    <cellStyle name="쉼표 [0] 17" xfId="357" xr:uid="{00000000-0005-0000-0000-000062010000}"/>
    <cellStyle name="쉼표 [0] 18" xfId="358" xr:uid="{00000000-0005-0000-0000-000063010000}"/>
    <cellStyle name="쉼표 [0] 19" xfId="359" xr:uid="{00000000-0005-0000-0000-000064010000}"/>
    <cellStyle name="쉼표 [0] 2" xfId="3" xr:uid="{00000000-0005-0000-0000-000065010000}"/>
    <cellStyle name="쉼표 [0] 2 10" xfId="360" xr:uid="{00000000-0005-0000-0000-000066010000}"/>
    <cellStyle name="쉼표 [0] 2 10 2" xfId="361" xr:uid="{00000000-0005-0000-0000-000067010000}"/>
    <cellStyle name="쉼표 [0] 2 11" xfId="362" xr:uid="{00000000-0005-0000-0000-000068010000}"/>
    <cellStyle name="쉼표 [0] 2 11 2" xfId="363" xr:uid="{00000000-0005-0000-0000-000069010000}"/>
    <cellStyle name="쉼표 [0] 2 12" xfId="364" xr:uid="{00000000-0005-0000-0000-00006A010000}"/>
    <cellStyle name="쉼표 [0] 2 13" xfId="365" xr:uid="{00000000-0005-0000-0000-00006B010000}"/>
    <cellStyle name="쉼표 [0] 2 14" xfId="366" xr:uid="{00000000-0005-0000-0000-00006C010000}"/>
    <cellStyle name="쉼표 [0] 2 15" xfId="367" xr:uid="{00000000-0005-0000-0000-00006D010000}"/>
    <cellStyle name="쉼표 [0] 2 16" xfId="368" xr:uid="{00000000-0005-0000-0000-00006E010000}"/>
    <cellStyle name="쉼표 [0] 2 17" xfId="369" xr:uid="{00000000-0005-0000-0000-00006F010000}"/>
    <cellStyle name="쉼표 [0] 2 18" xfId="370" xr:uid="{00000000-0005-0000-0000-000070010000}"/>
    <cellStyle name="쉼표 [0] 2 18 2" xfId="371" xr:uid="{00000000-0005-0000-0000-000071010000}"/>
    <cellStyle name="쉼표 [0] 2 18 2 2" xfId="372" xr:uid="{00000000-0005-0000-0000-000072010000}"/>
    <cellStyle name="쉼표 [0] 2 18 3" xfId="373" xr:uid="{00000000-0005-0000-0000-000073010000}"/>
    <cellStyle name="쉼표 [0] 2 18 3 2" xfId="374" xr:uid="{00000000-0005-0000-0000-000074010000}"/>
    <cellStyle name="쉼표 [0] 2 18 4" xfId="375" xr:uid="{00000000-0005-0000-0000-000075010000}"/>
    <cellStyle name="쉼표 [0] 2 19" xfId="376" xr:uid="{00000000-0005-0000-0000-000076010000}"/>
    <cellStyle name="쉼표 [0] 2 19 2" xfId="377" xr:uid="{00000000-0005-0000-0000-000077010000}"/>
    <cellStyle name="쉼표 [0] 2 19 2 2" xfId="378" xr:uid="{00000000-0005-0000-0000-000078010000}"/>
    <cellStyle name="쉼표 [0] 2 19 3" xfId="379" xr:uid="{00000000-0005-0000-0000-000079010000}"/>
    <cellStyle name="쉼표 [0] 2 19 3 2" xfId="380" xr:uid="{00000000-0005-0000-0000-00007A010000}"/>
    <cellStyle name="쉼표 [0] 2 19 4" xfId="381" xr:uid="{00000000-0005-0000-0000-00007B010000}"/>
    <cellStyle name="쉼표 [0] 2 2" xfId="382" xr:uid="{00000000-0005-0000-0000-00007C010000}"/>
    <cellStyle name="쉼표 [0] 2 2 10" xfId="383" xr:uid="{00000000-0005-0000-0000-00007D010000}"/>
    <cellStyle name="쉼표 [0] 2 2 11" xfId="384" xr:uid="{00000000-0005-0000-0000-00007E010000}"/>
    <cellStyle name="쉼표 [0] 2 2 11 2" xfId="385" xr:uid="{00000000-0005-0000-0000-00007F010000}"/>
    <cellStyle name="쉼표 [0] 2 2 12" xfId="386" xr:uid="{00000000-0005-0000-0000-000080010000}"/>
    <cellStyle name="쉼표 [0] 2 2 12 2" xfId="387" xr:uid="{00000000-0005-0000-0000-000081010000}"/>
    <cellStyle name="쉼표 [0] 2 2 13" xfId="388" xr:uid="{00000000-0005-0000-0000-000082010000}"/>
    <cellStyle name="쉼표 [0] 2 2 2" xfId="389" xr:uid="{00000000-0005-0000-0000-000083010000}"/>
    <cellStyle name="쉼표 [0] 2 2 2 2" xfId="390" xr:uid="{00000000-0005-0000-0000-000084010000}"/>
    <cellStyle name="쉼표 [0] 2 2 2 3" xfId="391" xr:uid="{00000000-0005-0000-0000-000085010000}"/>
    <cellStyle name="쉼표 [0] 2 2 2 4" xfId="392" xr:uid="{00000000-0005-0000-0000-000086010000}"/>
    <cellStyle name="쉼표 [0] 2 2 2 5" xfId="393" xr:uid="{00000000-0005-0000-0000-000087010000}"/>
    <cellStyle name="쉼표 [0] 2 2 3" xfId="394" xr:uid="{00000000-0005-0000-0000-000088010000}"/>
    <cellStyle name="쉼표 [0] 2 2 4" xfId="395" xr:uid="{00000000-0005-0000-0000-000089010000}"/>
    <cellStyle name="쉼표 [0] 2 2 5" xfId="396" xr:uid="{00000000-0005-0000-0000-00008A010000}"/>
    <cellStyle name="쉼표 [0] 2 2 6" xfId="397" xr:uid="{00000000-0005-0000-0000-00008B010000}"/>
    <cellStyle name="쉼표 [0] 2 2 7" xfId="398" xr:uid="{00000000-0005-0000-0000-00008C010000}"/>
    <cellStyle name="쉼표 [0] 2 2 8" xfId="399" xr:uid="{00000000-0005-0000-0000-00008D010000}"/>
    <cellStyle name="쉼표 [0] 2 2 9" xfId="400" xr:uid="{00000000-0005-0000-0000-00008E010000}"/>
    <cellStyle name="쉼표 [0] 2 20" xfId="401" xr:uid="{00000000-0005-0000-0000-00008F010000}"/>
    <cellStyle name="쉼표 [0] 2 20 2" xfId="402" xr:uid="{00000000-0005-0000-0000-000090010000}"/>
    <cellStyle name="쉼표 [0] 2 20 2 2" xfId="403" xr:uid="{00000000-0005-0000-0000-000091010000}"/>
    <cellStyle name="쉼표 [0] 2 20 3" xfId="404" xr:uid="{00000000-0005-0000-0000-000092010000}"/>
    <cellStyle name="쉼표 [0] 2 20 3 2" xfId="405" xr:uid="{00000000-0005-0000-0000-000093010000}"/>
    <cellStyle name="쉼표 [0] 2 20 4" xfId="406" xr:uid="{00000000-0005-0000-0000-000094010000}"/>
    <cellStyle name="쉼표 [0] 2 21" xfId="407" xr:uid="{00000000-0005-0000-0000-000095010000}"/>
    <cellStyle name="쉼표 [0] 2 21 2" xfId="408" xr:uid="{00000000-0005-0000-0000-000096010000}"/>
    <cellStyle name="쉼표 [0] 2 21 2 2" xfId="409" xr:uid="{00000000-0005-0000-0000-000097010000}"/>
    <cellStyle name="쉼표 [0] 2 21 3" xfId="410" xr:uid="{00000000-0005-0000-0000-000098010000}"/>
    <cellStyle name="쉼표 [0] 2 21 3 2" xfId="411" xr:uid="{00000000-0005-0000-0000-000099010000}"/>
    <cellStyle name="쉼표 [0] 2 21 4" xfId="412" xr:uid="{00000000-0005-0000-0000-00009A010000}"/>
    <cellStyle name="쉼표 [0] 2 22" xfId="413" xr:uid="{00000000-0005-0000-0000-00009B010000}"/>
    <cellStyle name="쉼표 [0] 2 22 2" xfId="414" xr:uid="{00000000-0005-0000-0000-00009C010000}"/>
    <cellStyle name="쉼표 [0] 2 22 2 2" xfId="415" xr:uid="{00000000-0005-0000-0000-00009D010000}"/>
    <cellStyle name="쉼표 [0] 2 22 3" xfId="416" xr:uid="{00000000-0005-0000-0000-00009E010000}"/>
    <cellStyle name="쉼표 [0] 2 22 3 2" xfId="417" xr:uid="{00000000-0005-0000-0000-00009F010000}"/>
    <cellStyle name="쉼표 [0] 2 22 4" xfId="418" xr:uid="{00000000-0005-0000-0000-0000A0010000}"/>
    <cellStyle name="쉼표 [0] 2 23" xfId="419" xr:uid="{00000000-0005-0000-0000-0000A1010000}"/>
    <cellStyle name="쉼표 [0] 2 23 2" xfId="420" xr:uid="{00000000-0005-0000-0000-0000A2010000}"/>
    <cellStyle name="쉼표 [0] 2 23 2 2" xfId="421" xr:uid="{00000000-0005-0000-0000-0000A3010000}"/>
    <cellStyle name="쉼표 [0] 2 23 3" xfId="422" xr:uid="{00000000-0005-0000-0000-0000A4010000}"/>
    <cellStyle name="쉼표 [0] 2 23 3 2" xfId="423" xr:uid="{00000000-0005-0000-0000-0000A5010000}"/>
    <cellStyle name="쉼표 [0] 2 23 4" xfId="424" xr:uid="{00000000-0005-0000-0000-0000A6010000}"/>
    <cellStyle name="쉼표 [0] 2 24" xfId="425" xr:uid="{00000000-0005-0000-0000-0000A7010000}"/>
    <cellStyle name="쉼표 [0] 2 24 2" xfId="426" xr:uid="{00000000-0005-0000-0000-0000A8010000}"/>
    <cellStyle name="쉼표 [0] 2 24 2 2" xfId="427" xr:uid="{00000000-0005-0000-0000-0000A9010000}"/>
    <cellStyle name="쉼표 [0] 2 24 3" xfId="428" xr:uid="{00000000-0005-0000-0000-0000AA010000}"/>
    <cellStyle name="쉼표 [0] 2 24 3 2" xfId="429" xr:uid="{00000000-0005-0000-0000-0000AB010000}"/>
    <cellStyle name="쉼표 [0] 2 24 4" xfId="430" xr:uid="{00000000-0005-0000-0000-0000AC010000}"/>
    <cellStyle name="쉼표 [0] 2 25" xfId="431" xr:uid="{00000000-0005-0000-0000-0000AD010000}"/>
    <cellStyle name="쉼표 [0] 2 25 2" xfId="432" xr:uid="{00000000-0005-0000-0000-0000AE010000}"/>
    <cellStyle name="쉼표 [0] 2 25 2 2" xfId="433" xr:uid="{00000000-0005-0000-0000-0000AF010000}"/>
    <cellStyle name="쉼표 [0] 2 25 3" xfId="434" xr:uid="{00000000-0005-0000-0000-0000B0010000}"/>
    <cellStyle name="쉼표 [0] 2 25 3 2" xfId="435" xr:uid="{00000000-0005-0000-0000-0000B1010000}"/>
    <cellStyle name="쉼표 [0] 2 25 4" xfId="436" xr:uid="{00000000-0005-0000-0000-0000B2010000}"/>
    <cellStyle name="쉼표 [0] 2 26" xfId="437" xr:uid="{00000000-0005-0000-0000-0000B3010000}"/>
    <cellStyle name="쉼표 [0] 2 3" xfId="438" xr:uid="{00000000-0005-0000-0000-0000B4010000}"/>
    <cellStyle name="쉼표 [0] 2 3 2" xfId="439" xr:uid="{00000000-0005-0000-0000-0000B5010000}"/>
    <cellStyle name="쉼표 [0] 2 3 3" xfId="440" xr:uid="{00000000-0005-0000-0000-0000B6010000}"/>
    <cellStyle name="쉼표 [0] 2 4" xfId="441" xr:uid="{00000000-0005-0000-0000-0000B7010000}"/>
    <cellStyle name="쉼표 [0] 2 4 2" xfId="442" xr:uid="{00000000-0005-0000-0000-0000B8010000}"/>
    <cellStyle name="쉼표 [0] 2 4 3" xfId="443" xr:uid="{00000000-0005-0000-0000-0000B9010000}"/>
    <cellStyle name="쉼표 [0] 2 5" xfId="444" xr:uid="{00000000-0005-0000-0000-0000BA010000}"/>
    <cellStyle name="쉼표 [0] 2 5 2" xfId="445" xr:uid="{00000000-0005-0000-0000-0000BB010000}"/>
    <cellStyle name="쉼표 [0] 2 5 3" xfId="446" xr:uid="{00000000-0005-0000-0000-0000BC010000}"/>
    <cellStyle name="쉼표 [0] 2 6" xfId="447" xr:uid="{00000000-0005-0000-0000-0000BD010000}"/>
    <cellStyle name="쉼표 [0] 2 6 2" xfId="448" xr:uid="{00000000-0005-0000-0000-0000BE010000}"/>
    <cellStyle name="쉼표 [0] 2 6 3" xfId="449" xr:uid="{00000000-0005-0000-0000-0000BF010000}"/>
    <cellStyle name="쉼표 [0] 2 7" xfId="450" xr:uid="{00000000-0005-0000-0000-0000C0010000}"/>
    <cellStyle name="쉼표 [0] 2 7 2" xfId="451" xr:uid="{00000000-0005-0000-0000-0000C1010000}"/>
    <cellStyle name="쉼표 [0] 2 8" xfId="452" xr:uid="{00000000-0005-0000-0000-0000C2010000}"/>
    <cellStyle name="쉼표 [0] 2 8 2" xfId="453" xr:uid="{00000000-0005-0000-0000-0000C3010000}"/>
    <cellStyle name="쉼표 [0] 2 9" xfId="454" xr:uid="{00000000-0005-0000-0000-0000C4010000}"/>
    <cellStyle name="쉼표 [0] 2 9 2" xfId="455" xr:uid="{00000000-0005-0000-0000-0000C5010000}"/>
    <cellStyle name="쉼표 [0] 3" xfId="456" xr:uid="{00000000-0005-0000-0000-0000C6010000}"/>
    <cellStyle name="쉼표 [0] 3 2" xfId="457" xr:uid="{00000000-0005-0000-0000-0000C7010000}"/>
    <cellStyle name="쉼표 [0] 3 3" xfId="458" xr:uid="{00000000-0005-0000-0000-0000C8010000}"/>
    <cellStyle name="쉼표 [0] 3 3 2" xfId="459" xr:uid="{00000000-0005-0000-0000-0000C9010000}"/>
    <cellStyle name="쉼표 [0] 3 3 2 2" xfId="460" xr:uid="{00000000-0005-0000-0000-0000CA010000}"/>
    <cellStyle name="쉼표 [0] 3 3 2 3" xfId="461" xr:uid="{00000000-0005-0000-0000-0000CB010000}"/>
    <cellStyle name="쉼표 [0] 3 3 2 4" xfId="462" xr:uid="{00000000-0005-0000-0000-0000CC010000}"/>
    <cellStyle name="쉼표 [0] 3 3 2 5" xfId="463" xr:uid="{00000000-0005-0000-0000-0000CD010000}"/>
    <cellStyle name="쉼표 [0] 3 3 2 6" xfId="464" xr:uid="{00000000-0005-0000-0000-0000CE010000}"/>
    <cellStyle name="쉼표 [0] 3 3 2 7" xfId="465" xr:uid="{00000000-0005-0000-0000-0000CF010000}"/>
    <cellStyle name="쉼표 [0] 3 4" xfId="466" xr:uid="{00000000-0005-0000-0000-0000D0010000}"/>
    <cellStyle name="쉼표 [0] 3 4 2" xfId="467" xr:uid="{00000000-0005-0000-0000-0000D1010000}"/>
    <cellStyle name="쉼표 [0] 3 5" xfId="468" xr:uid="{00000000-0005-0000-0000-0000D2010000}"/>
    <cellStyle name="쉼표 [0] 3 5 2" xfId="469" xr:uid="{00000000-0005-0000-0000-0000D3010000}"/>
    <cellStyle name="쉼표 [0] 3 5 3" xfId="470" xr:uid="{00000000-0005-0000-0000-0000D4010000}"/>
    <cellStyle name="쉼표 [0] 3 5 4" xfId="471" xr:uid="{00000000-0005-0000-0000-0000D5010000}"/>
    <cellStyle name="쉼표 [0] 3 5 5" xfId="472" xr:uid="{00000000-0005-0000-0000-0000D6010000}"/>
    <cellStyle name="쉼표 [0] 3 5 6" xfId="473" xr:uid="{00000000-0005-0000-0000-0000D7010000}"/>
    <cellStyle name="쉼표 [0] 3 5 7" xfId="474" xr:uid="{00000000-0005-0000-0000-0000D8010000}"/>
    <cellStyle name="쉼표 [0] 3 5 8" xfId="475" xr:uid="{00000000-0005-0000-0000-0000D9010000}"/>
    <cellStyle name="쉼표 [0] 3 6" xfId="476" xr:uid="{00000000-0005-0000-0000-0000DA010000}"/>
    <cellStyle name="쉼표 [0] 3 7" xfId="477" xr:uid="{00000000-0005-0000-0000-0000DB010000}"/>
    <cellStyle name="쉼표 [0] 3 8" xfId="478" xr:uid="{00000000-0005-0000-0000-0000DC010000}"/>
    <cellStyle name="쉼표 [0] 3 9" xfId="479" xr:uid="{00000000-0005-0000-0000-0000DD010000}"/>
    <cellStyle name="쉼표 [0] 4" xfId="480" xr:uid="{00000000-0005-0000-0000-0000DE010000}"/>
    <cellStyle name="쉼표 [0] 4 2" xfId="481" xr:uid="{00000000-0005-0000-0000-0000DF010000}"/>
    <cellStyle name="쉼표 [0] 5" xfId="482" xr:uid="{00000000-0005-0000-0000-0000E0010000}"/>
    <cellStyle name="쉼표 [0] 5 2" xfId="483" xr:uid="{00000000-0005-0000-0000-0000E1010000}"/>
    <cellStyle name="쉼표 [0] 6" xfId="484" xr:uid="{00000000-0005-0000-0000-0000E2010000}"/>
    <cellStyle name="쉼표 [0] 6 2" xfId="485" xr:uid="{00000000-0005-0000-0000-0000E3010000}"/>
    <cellStyle name="쉼표 [0] 6 3" xfId="486" xr:uid="{00000000-0005-0000-0000-0000E4010000}"/>
    <cellStyle name="쉼표 [0] 7" xfId="487" xr:uid="{00000000-0005-0000-0000-0000E5010000}"/>
    <cellStyle name="쉼표 [0] 7 10" xfId="488" xr:uid="{00000000-0005-0000-0000-0000E6010000}"/>
    <cellStyle name="쉼표 [0] 7 11" xfId="489" xr:uid="{00000000-0005-0000-0000-0000E7010000}"/>
    <cellStyle name="쉼표 [0] 7 12" xfId="490" xr:uid="{00000000-0005-0000-0000-0000E8010000}"/>
    <cellStyle name="쉼표 [0] 7 13" xfId="491" xr:uid="{00000000-0005-0000-0000-0000E9010000}"/>
    <cellStyle name="쉼표 [0] 7 14" xfId="492" xr:uid="{00000000-0005-0000-0000-0000EA010000}"/>
    <cellStyle name="쉼표 [0] 7 15" xfId="493" xr:uid="{00000000-0005-0000-0000-0000EB010000}"/>
    <cellStyle name="쉼표 [0] 7 2" xfId="494" xr:uid="{00000000-0005-0000-0000-0000EC010000}"/>
    <cellStyle name="쉼표 [0] 7 2 2" xfId="495" xr:uid="{00000000-0005-0000-0000-0000ED010000}"/>
    <cellStyle name="쉼표 [0] 7 3" xfId="496" xr:uid="{00000000-0005-0000-0000-0000EE010000}"/>
    <cellStyle name="쉼표 [0] 7 4" xfId="497" xr:uid="{00000000-0005-0000-0000-0000EF010000}"/>
    <cellStyle name="쉼표 [0] 7 5" xfId="498" xr:uid="{00000000-0005-0000-0000-0000F0010000}"/>
    <cellStyle name="쉼표 [0] 7 6" xfId="499" xr:uid="{00000000-0005-0000-0000-0000F1010000}"/>
    <cellStyle name="쉼표 [0] 7 7" xfId="500" xr:uid="{00000000-0005-0000-0000-0000F2010000}"/>
    <cellStyle name="쉼표 [0] 7 8" xfId="501" xr:uid="{00000000-0005-0000-0000-0000F3010000}"/>
    <cellStyle name="쉼표 [0] 7 8 2" xfId="502" xr:uid="{00000000-0005-0000-0000-0000F4010000}"/>
    <cellStyle name="쉼표 [0] 7 8 3" xfId="503" xr:uid="{00000000-0005-0000-0000-0000F5010000}"/>
    <cellStyle name="쉼표 [0] 7 8 4" xfId="504" xr:uid="{00000000-0005-0000-0000-0000F6010000}"/>
    <cellStyle name="쉼표 [0] 7 8 5" xfId="505" xr:uid="{00000000-0005-0000-0000-0000F7010000}"/>
    <cellStyle name="쉼표 [0] 7 8 6" xfId="506" xr:uid="{00000000-0005-0000-0000-0000F8010000}"/>
    <cellStyle name="쉼표 [0] 7 8 7" xfId="507" xr:uid="{00000000-0005-0000-0000-0000F9010000}"/>
    <cellStyle name="쉼표 [0] 7 8 8" xfId="508" xr:uid="{00000000-0005-0000-0000-0000FA010000}"/>
    <cellStyle name="쉼표 [0] 7 9" xfId="509" xr:uid="{00000000-0005-0000-0000-0000FB010000}"/>
    <cellStyle name="쉼표 [0] 7 9 2" xfId="510" xr:uid="{00000000-0005-0000-0000-0000FC010000}"/>
    <cellStyle name="쉼표 [0] 7 9 3" xfId="511" xr:uid="{00000000-0005-0000-0000-0000FD010000}"/>
    <cellStyle name="쉼표 [0] 7 9 4" xfId="512" xr:uid="{00000000-0005-0000-0000-0000FE010000}"/>
    <cellStyle name="쉼표 [0] 7 9 5" xfId="513" xr:uid="{00000000-0005-0000-0000-0000FF010000}"/>
    <cellStyle name="쉼표 [0] 7 9 6" xfId="514" xr:uid="{00000000-0005-0000-0000-000000020000}"/>
    <cellStyle name="쉼표 [0] 8" xfId="515" xr:uid="{00000000-0005-0000-0000-000001020000}"/>
    <cellStyle name="쉼표 [0] 8 10" xfId="516" xr:uid="{00000000-0005-0000-0000-000002020000}"/>
    <cellStyle name="쉼표 [0] 8 11" xfId="517" xr:uid="{00000000-0005-0000-0000-000003020000}"/>
    <cellStyle name="쉼표 [0] 8 12" xfId="518" xr:uid="{00000000-0005-0000-0000-000004020000}"/>
    <cellStyle name="쉼표 [0] 8 13" xfId="519" xr:uid="{00000000-0005-0000-0000-000005020000}"/>
    <cellStyle name="쉼표 [0] 8 14" xfId="520" xr:uid="{00000000-0005-0000-0000-000006020000}"/>
    <cellStyle name="쉼표 [0] 8 15" xfId="521" xr:uid="{00000000-0005-0000-0000-000007020000}"/>
    <cellStyle name="쉼표 [0] 8 2" xfId="522" xr:uid="{00000000-0005-0000-0000-000008020000}"/>
    <cellStyle name="쉼표 [0] 8 2 2" xfId="523" xr:uid="{00000000-0005-0000-0000-000009020000}"/>
    <cellStyle name="쉼표 [0] 8 3" xfId="524" xr:uid="{00000000-0005-0000-0000-00000A020000}"/>
    <cellStyle name="쉼표 [0] 8 3 2" xfId="525" xr:uid="{00000000-0005-0000-0000-00000B020000}"/>
    <cellStyle name="쉼표 [0] 8 4" xfId="526" xr:uid="{00000000-0005-0000-0000-00000C020000}"/>
    <cellStyle name="쉼표 [0] 8 5" xfId="527" xr:uid="{00000000-0005-0000-0000-00000D020000}"/>
    <cellStyle name="쉼표 [0] 8 6" xfId="528" xr:uid="{00000000-0005-0000-0000-00000E020000}"/>
    <cellStyle name="쉼표 [0] 8 7" xfId="529" xr:uid="{00000000-0005-0000-0000-00000F020000}"/>
    <cellStyle name="쉼표 [0] 8 8" xfId="530" xr:uid="{00000000-0005-0000-0000-000010020000}"/>
    <cellStyle name="쉼표 [0] 8 8 2" xfId="531" xr:uid="{00000000-0005-0000-0000-000011020000}"/>
    <cellStyle name="쉼표 [0] 8 8 3" xfId="532" xr:uid="{00000000-0005-0000-0000-000012020000}"/>
    <cellStyle name="쉼표 [0] 8 8 4" xfId="533" xr:uid="{00000000-0005-0000-0000-000013020000}"/>
    <cellStyle name="쉼표 [0] 8 8 5" xfId="534" xr:uid="{00000000-0005-0000-0000-000014020000}"/>
    <cellStyle name="쉼표 [0] 8 8 6" xfId="535" xr:uid="{00000000-0005-0000-0000-000015020000}"/>
    <cellStyle name="쉼표 [0] 8 8 7" xfId="536" xr:uid="{00000000-0005-0000-0000-000016020000}"/>
    <cellStyle name="쉼표 [0] 8 8 8" xfId="537" xr:uid="{00000000-0005-0000-0000-000017020000}"/>
    <cellStyle name="쉼표 [0] 8 9" xfId="538" xr:uid="{00000000-0005-0000-0000-000018020000}"/>
    <cellStyle name="쉼표 [0] 8 9 2" xfId="539" xr:uid="{00000000-0005-0000-0000-000019020000}"/>
    <cellStyle name="쉼표 [0] 8 9 3" xfId="540" xr:uid="{00000000-0005-0000-0000-00001A020000}"/>
    <cellStyle name="쉼표 [0] 8 9 4" xfId="541" xr:uid="{00000000-0005-0000-0000-00001B020000}"/>
    <cellStyle name="쉼표 [0] 8 9 5" xfId="542" xr:uid="{00000000-0005-0000-0000-00001C020000}"/>
    <cellStyle name="쉼표 [0] 8 9 6" xfId="543" xr:uid="{00000000-0005-0000-0000-00001D020000}"/>
    <cellStyle name="쉼표 [0] 9" xfId="544" xr:uid="{00000000-0005-0000-0000-00001E020000}"/>
    <cellStyle name="쉼표 [0] 9 10" xfId="545" xr:uid="{00000000-0005-0000-0000-00001F020000}"/>
    <cellStyle name="쉼표 [0] 9 11" xfId="546" xr:uid="{00000000-0005-0000-0000-000020020000}"/>
    <cellStyle name="쉼표 [0] 9 12" xfId="547" xr:uid="{00000000-0005-0000-0000-000021020000}"/>
    <cellStyle name="쉼표 [0] 9 13" xfId="548" xr:uid="{00000000-0005-0000-0000-000022020000}"/>
    <cellStyle name="쉼표 [0] 9 14" xfId="549" xr:uid="{00000000-0005-0000-0000-000023020000}"/>
    <cellStyle name="쉼표 [0] 9 2" xfId="550" xr:uid="{00000000-0005-0000-0000-000024020000}"/>
    <cellStyle name="쉼표 [0] 9 2 2" xfId="551" xr:uid="{00000000-0005-0000-0000-000025020000}"/>
    <cellStyle name="쉼표 [0] 9 3" xfId="552" xr:uid="{00000000-0005-0000-0000-000026020000}"/>
    <cellStyle name="쉼표 [0] 9 3 2" xfId="553" xr:uid="{00000000-0005-0000-0000-000027020000}"/>
    <cellStyle name="쉼표 [0] 9 4" xfId="554" xr:uid="{00000000-0005-0000-0000-000028020000}"/>
    <cellStyle name="쉼표 [0] 9 5" xfId="555" xr:uid="{00000000-0005-0000-0000-000029020000}"/>
    <cellStyle name="쉼표 [0] 9 6" xfId="556" xr:uid="{00000000-0005-0000-0000-00002A020000}"/>
    <cellStyle name="쉼표 [0] 9 7" xfId="557" xr:uid="{00000000-0005-0000-0000-00002B020000}"/>
    <cellStyle name="쉼표 [0] 9 7 2" xfId="558" xr:uid="{00000000-0005-0000-0000-00002C020000}"/>
    <cellStyle name="쉼표 [0] 9 7 3" xfId="559" xr:uid="{00000000-0005-0000-0000-00002D020000}"/>
    <cellStyle name="쉼표 [0] 9 7 4" xfId="560" xr:uid="{00000000-0005-0000-0000-00002E020000}"/>
    <cellStyle name="쉼표 [0] 9 7 5" xfId="561" xr:uid="{00000000-0005-0000-0000-00002F020000}"/>
    <cellStyle name="쉼표 [0] 9 7 6" xfId="562" xr:uid="{00000000-0005-0000-0000-000030020000}"/>
    <cellStyle name="쉼표 [0] 9 7 7" xfId="563" xr:uid="{00000000-0005-0000-0000-000031020000}"/>
    <cellStyle name="쉼표 [0] 9 7 8" xfId="564" xr:uid="{00000000-0005-0000-0000-000032020000}"/>
    <cellStyle name="쉼표 [0] 9 8" xfId="565" xr:uid="{00000000-0005-0000-0000-000033020000}"/>
    <cellStyle name="쉼표 [0] 9 8 2" xfId="566" xr:uid="{00000000-0005-0000-0000-000034020000}"/>
    <cellStyle name="쉼표 [0] 9 8 3" xfId="567" xr:uid="{00000000-0005-0000-0000-000035020000}"/>
    <cellStyle name="쉼표 [0] 9 8 4" xfId="568" xr:uid="{00000000-0005-0000-0000-000036020000}"/>
    <cellStyle name="쉼표 [0] 9 8 5" xfId="569" xr:uid="{00000000-0005-0000-0000-000037020000}"/>
    <cellStyle name="쉼표 [0] 9 8 6" xfId="570" xr:uid="{00000000-0005-0000-0000-000038020000}"/>
    <cellStyle name="쉼표 [0] 9 9" xfId="571" xr:uid="{00000000-0005-0000-0000-000039020000}"/>
    <cellStyle name="스타일 1" xfId="572" xr:uid="{00000000-0005-0000-0000-00003A020000}"/>
    <cellStyle name="연결된 셀 2" xfId="573" xr:uid="{00000000-0005-0000-0000-00003B020000}"/>
    <cellStyle name="요약 2" xfId="574" xr:uid="{00000000-0005-0000-0000-00003C020000}"/>
    <cellStyle name="입력 2" xfId="575" xr:uid="{00000000-0005-0000-0000-00003D020000}"/>
    <cellStyle name="제목 1 2" xfId="576" xr:uid="{00000000-0005-0000-0000-00003E020000}"/>
    <cellStyle name="제목 2 2" xfId="577" xr:uid="{00000000-0005-0000-0000-00003F020000}"/>
    <cellStyle name="제목 3 2" xfId="578" xr:uid="{00000000-0005-0000-0000-000040020000}"/>
    <cellStyle name="제목 4 2" xfId="579" xr:uid="{00000000-0005-0000-0000-000041020000}"/>
    <cellStyle name="제목 5" xfId="580" xr:uid="{00000000-0005-0000-0000-000042020000}"/>
    <cellStyle name="좋음 2" xfId="581" xr:uid="{00000000-0005-0000-0000-000043020000}"/>
    <cellStyle name="출력 2" xfId="582" xr:uid="{00000000-0005-0000-0000-000044020000}"/>
    <cellStyle name="콤마 [0]_010819IRFORM200109" xfId="583" xr:uid="{00000000-0005-0000-0000-000045020000}"/>
    <cellStyle name="콤마_010819IRFORM200109" xfId="584" xr:uid="{00000000-0005-0000-0000-000046020000}"/>
    <cellStyle name="통화 2" xfId="585" xr:uid="{00000000-0005-0000-0000-000047020000}"/>
    <cellStyle name="표준" xfId="0" builtinId="0"/>
    <cellStyle name="표준 10" xfId="586" xr:uid="{00000000-0005-0000-0000-000049020000}"/>
    <cellStyle name="표준 10 2" xfId="587" xr:uid="{00000000-0005-0000-0000-00004A020000}"/>
    <cellStyle name="표준 10 3" xfId="588" xr:uid="{00000000-0005-0000-0000-00004B020000}"/>
    <cellStyle name="표준 10 3 2" xfId="589" xr:uid="{00000000-0005-0000-0000-00004C020000}"/>
    <cellStyle name="표준 10 4" xfId="590" xr:uid="{00000000-0005-0000-0000-00004D020000}"/>
    <cellStyle name="표준 10 5" xfId="591" xr:uid="{00000000-0005-0000-0000-00004E020000}"/>
    <cellStyle name="표준 11" xfId="592" xr:uid="{00000000-0005-0000-0000-00004F020000}"/>
    <cellStyle name="표준 11 10" xfId="593" xr:uid="{00000000-0005-0000-0000-000050020000}"/>
    <cellStyle name="표준 11 11" xfId="594" xr:uid="{00000000-0005-0000-0000-000051020000}"/>
    <cellStyle name="표준 11 12" xfId="595" xr:uid="{00000000-0005-0000-0000-000052020000}"/>
    <cellStyle name="표준 11 13" xfId="596" xr:uid="{00000000-0005-0000-0000-000053020000}"/>
    <cellStyle name="표준 11 14" xfId="597" xr:uid="{00000000-0005-0000-0000-000054020000}"/>
    <cellStyle name="표준 11 15" xfId="598" xr:uid="{00000000-0005-0000-0000-000055020000}"/>
    <cellStyle name="표준 11 2" xfId="599" xr:uid="{00000000-0005-0000-0000-000056020000}"/>
    <cellStyle name="표준 11 3" xfId="600" xr:uid="{00000000-0005-0000-0000-000057020000}"/>
    <cellStyle name="표준 11 3 2" xfId="601" xr:uid="{00000000-0005-0000-0000-000058020000}"/>
    <cellStyle name="표준 11 4" xfId="602" xr:uid="{00000000-0005-0000-0000-000059020000}"/>
    <cellStyle name="표준 11 5" xfId="603" xr:uid="{00000000-0005-0000-0000-00005A020000}"/>
    <cellStyle name="표준 11 6" xfId="604" xr:uid="{00000000-0005-0000-0000-00005B020000}"/>
    <cellStyle name="표준 11 7" xfId="605" xr:uid="{00000000-0005-0000-0000-00005C020000}"/>
    <cellStyle name="표준 11 8" xfId="606" xr:uid="{00000000-0005-0000-0000-00005D020000}"/>
    <cellStyle name="표준 11 8 2" xfId="607" xr:uid="{00000000-0005-0000-0000-00005E020000}"/>
    <cellStyle name="표준 11 8 3" xfId="608" xr:uid="{00000000-0005-0000-0000-00005F020000}"/>
    <cellStyle name="표준 11 8 4" xfId="609" xr:uid="{00000000-0005-0000-0000-000060020000}"/>
    <cellStyle name="표준 11 8 5" xfId="610" xr:uid="{00000000-0005-0000-0000-000061020000}"/>
    <cellStyle name="표준 11 8 6" xfId="611" xr:uid="{00000000-0005-0000-0000-000062020000}"/>
    <cellStyle name="표준 11 8 7" xfId="612" xr:uid="{00000000-0005-0000-0000-000063020000}"/>
    <cellStyle name="표준 11 8 8" xfId="613" xr:uid="{00000000-0005-0000-0000-000064020000}"/>
    <cellStyle name="표준 11 9" xfId="614" xr:uid="{00000000-0005-0000-0000-000065020000}"/>
    <cellStyle name="표준 11 9 2" xfId="615" xr:uid="{00000000-0005-0000-0000-000066020000}"/>
    <cellStyle name="표준 11 9 3" xfId="616" xr:uid="{00000000-0005-0000-0000-000067020000}"/>
    <cellStyle name="표준 11 9 4" xfId="617" xr:uid="{00000000-0005-0000-0000-000068020000}"/>
    <cellStyle name="표준 11 9 5" xfId="618" xr:uid="{00000000-0005-0000-0000-000069020000}"/>
    <cellStyle name="표준 11 9 6" xfId="619" xr:uid="{00000000-0005-0000-0000-00006A020000}"/>
    <cellStyle name="표준 12" xfId="620" xr:uid="{00000000-0005-0000-0000-00006B020000}"/>
    <cellStyle name="표준 12 2" xfId="621" xr:uid="{00000000-0005-0000-0000-00006C020000}"/>
    <cellStyle name="표준 12 4 2" xfId="622" xr:uid="{00000000-0005-0000-0000-00006D020000}"/>
    <cellStyle name="표준 12 4 2 2" xfId="623" xr:uid="{00000000-0005-0000-0000-00006E020000}"/>
    <cellStyle name="표준 12 4 2 3" xfId="624" xr:uid="{00000000-0005-0000-0000-00006F020000}"/>
    <cellStyle name="표준 12 4 2 4" xfId="625" xr:uid="{00000000-0005-0000-0000-000070020000}"/>
    <cellStyle name="표준 12 4 2 5" xfId="626" xr:uid="{00000000-0005-0000-0000-000071020000}"/>
    <cellStyle name="표준 12 4 2 6" xfId="627" xr:uid="{00000000-0005-0000-0000-000072020000}"/>
    <cellStyle name="표준 12 4 2 7" xfId="628" xr:uid="{00000000-0005-0000-0000-000073020000}"/>
    <cellStyle name="표준 13" xfId="629" xr:uid="{00000000-0005-0000-0000-000074020000}"/>
    <cellStyle name="표준 13 10" xfId="630" xr:uid="{00000000-0005-0000-0000-000075020000}"/>
    <cellStyle name="표준 13 11" xfId="631" xr:uid="{00000000-0005-0000-0000-000076020000}"/>
    <cellStyle name="표준 13 12" xfId="632" xr:uid="{00000000-0005-0000-0000-000077020000}"/>
    <cellStyle name="표준 13 13" xfId="633" xr:uid="{00000000-0005-0000-0000-000078020000}"/>
    <cellStyle name="표준 13 14" xfId="634" xr:uid="{00000000-0005-0000-0000-000079020000}"/>
    <cellStyle name="표준 13 15" xfId="635" xr:uid="{00000000-0005-0000-0000-00007A020000}"/>
    <cellStyle name="표준 13 2" xfId="636" xr:uid="{00000000-0005-0000-0000-00007B020000}"/>
    <cellStyle name="표준 13 2 2" xfId="637" xr:uid="{00000000-0005-0000-0000-00007C020000}"/>
    <cellStyle name="표준 13 3" xfId="638" xr:uid="{00000000-0005-0000-0000-00007D020000}"/>
    <cellStyle name="표준 13 4" xfId="639" xr:uid="{00000000-0005-0000-0000-00007E020000}"/>
    <cellStyle name="표준 13 5" xfId="640" xr:uid="{00000000-0005-0000-0000-00007F020000}"/>
    <cellStyle name="표준 13 6" xfId="641" xr:uid="{00000000-0005-0000-0000-000080020000}"/>
    <cellStyle name="표준 13 7" xfId="642" xr:uid="{00000000-0005-0000-0000-000081020000}"/>
    <cellStyle name="표준 13 8" xfId="643" xr:uid="{00000000-0005-0000-0000-000082020000}"/>
    <cellStyle name="표준 13 8 2" xfId="644" xr:uid="{00000000-0005-0000-0000-000083020000}"/>
    <cellStyle name="표준 13 8 3" xfId="645" xr:uid="{00000000-0005-0000-0000-000084020000}"/>
    <cellStyle name="표준 13 8 4" xfId="646" xr:uid="{00000000-0005-0000-0000-000085020000}"/>
    <cellStyle name="표준 13 8 5" xfId="647" xr:uid="{00000000-0005-0000-0000-000086020000}"/>
    <cellStyle name="표준 13 8 6" xfId="648" xr:uid="{00000000-0005-0000-0000-000087020000}"/>
    <cellStyle name="표준 13 8 7" xfId="649" xr:uid="{00000000-0005-0000-0000-000088020000}"/>
    <cellStyle name="표준 13 8 8" xfId="650" xr:uid="{00000000-0005-0000-0000-000089020000}"/>
    <cellStyle name="표준 13 9" xfId="651" xr:uid="{00000000-0005-0000-0000-00008A020000}"/>
    <cellStyle name="표준 13 9 2" xfId="652" xr:uid="{00000000-0005-0000-0000-00008B020000}"/>
    <cellStyle name="표준 13 9 3" xfId="653" xr:uid="{00000000-0005-0000-0000-00008C020000}"/>
    <cellStyle name="표준 13 9 4" xfId="654" xr:uid="{00000000-0005-0000-0000-00008D020000}"/>
    <cellStyle name="표준 13 9 5" xfId="655" xr:uid="{00000000-0005-0000-0000-00008E020000}"/>
    <cellStyle name="표준 13 9 6" xfId="656" xr:uid="{00000000-0005-0000-0000-00008F020000}"/>
    <cellStyle name="표준 14" xfId="657" xr:uid="{00000000-0005-0000-0000-000090020000}"/>
    <cellStyle name="표준 14 2" xfId="658" xr:uid="{00000000-0005-0000-0000-000091020000}"/>
    <cellStyle name="표준 14 3" xfId="659" xr:uid="{00000000-0005-0000-0000-000092020000}"/>
    <cellStyle name="표준 15" xfId="660" xr:uid="{00000000-0005-0000-0000-000093020000}"/>
    <cellStyle name="표준 15 10" xfId="661" xr:uid="{00000000-0005-0000-0000-000094020000}"/>
    <cellStyle name="표준 15 11" xfId="662" xr:uid="{00000000-0005-0000-0000-000095020000}"/>
    <cellStyle name="표준 15 12" xfId="663" xr:uid="{00000000-0005-0000-0000-000096020000}"/>
    <cellStyle name="표준 15 13" xfId="664" xr:uid="{00000000-0005-0000-0000-000097020000}"/>
    <cellStyle name="표준 15 14" xfId="665" xr:uid="{00000000-0005-0000-0000-000098020000}"/>
    <cellStyle name="표준 15 15" xfId="666" xr:uid="{00000000-0005-0000-0000-000099020000}"/>
    <cellStyle name="표준 15 2" xfId="667" xr:uid="{00000000-0005-0000-0000-00009A020000}"/>
    <cellStyle name="표준 15 2 2" xfId="668" xr:uid="{00000000-0005-0000-0000-00009B020000}"/>
    <cellStyle name="표준 15 3" xfId="669" xr:uid="{00000000-0005-0000-0000-00009C020000}"/>
    <cellStyle name="표준 15 4" xfId="670" xr:uid="{00000000-0005-0000-0000-00009D020000}"/>
    <cellStyle name="표준 15 5" xfId="671" xr:uid="{00000000-0005-0000-0000-00009E020000}"/>
    <cellStyle name="표준 15 6" xfId="672" xr:uid="{00000000-0005-0000-0000-00009F020000}"/>
    <cellStyle name="표준 15 7" xfId="673" xr:uid="{00000000-0005-0000-0000-0000A0020000}"/>
    <cellStyle name="표준 15 8" xfId="674" xr:uid="{00000000-0005-0000-0000-0000A1020000}"/>
    <cellStyle name="표준 15 8 2" xfId="675" xr:uid="{00000000-0005-0000-0000-0000A2020000}"/>
    <cellStyle name="표준 15 8 3" xfId="676" xr:uid="{00000000-0005-0000-0000-0000A3020000}"/>
    <cellStyle name="표준 15 8 4" xfId="677" xr:uid="{00000000-0005-0000-0000-0000A4020000}"/>
    <cellStyle name="표준 15 8 5" xfId="678" xr:uid="{00000000-0005-0000-0000-0000A5020000}"/>
    <cellStyle name="표준 15 8 6" xfId="679" xr:uid="{00000000-0005-0000-0000-0000A6020000}"/>
    <cellStyle name="표준 15 8 7" xfId="680" xr:uid="{00000000-0005-0000-0000-0000A7020000}"/>
    <cellStyle name="표준 15 8 8" xfId="681" xr:uid="{00000000-0005-0000-0000-0000A8020000}"/>
    <cellStyle name="표준 15 9" xfId="682" xr:uid="{00000000-0005-0000-0000-0000A9020000}"/>
    <cellStyle name="표준 15 9 2" xfId="683" xr:uid="{00000000-0005-0000-0000-0000AA020000}"/>
    <cellStyle name="표준 15 9 3" xfId="684" xr:uid="{00000000-0005-0000-0000-0000AB020000}"/>
    <cellStyle name="표준 15 9 4" xfId="685" xr:uid="{00000000-0005-0000-0000-0000AC020000}"/>
    <cellStyle name="표준 15 9 5" xfId="686" xr:uid="{00000000-0005-0000-0000-0000AD020000}"/>
    <cellStyle name="표준 15 9 6" xfId="687" xr:uid="{00000000-0005-0000-0000-0000AE020000}"/>
    <cellStyle name="표준 16" xfId="688" xr:uid="{00000000-0005-0000-0000-0000AF020000}"/>
    <cellStyle name="표준 16 10" xfId="689" xr:uid="{00000000-0005-0000-0000-0000B0020000}"/>
    <cellStyle name="표준 16 11" xfId="690" xr:uid="{00000000-0005-0000-0000-0000B1020000}"/>
    <cellStyle name="표준 16 12" xfId="691" xr:uid="{00000000-0005-0000-0000-0000B2020000}"/>
    <cellStyle name="표준 16 13" xfId="692" xr:uid="{00000000-0005-0000-0000-0000B3020000}"/>
    <cellStyle name="표준 16 14" xfId="693" xr:uid="{00000000-0005-0000-0000-0000B4020000}"/>
    <cellStyle name="표준 16 2" xfId="694" xr:uid="{00000000-0005-0000-0000-0000B5020000}"/>
    <cellStyle name="표준 16 2 2" xfId="695" xr:uid="{00000000-0005-0000-0000-0000B6020000}"/>
    <cellStyle name="표준 16 3" xfId="696" xr:uid="{00000000-0005-0000-0000-0000B7020000}"/>
    <cellStyle name="표준 16 4" xfId="697" xr:uid="{00000000-0005-0000-0000-0000B8020000}"/>
    <cellStyle name="표준 16 5" xfId="698" xr:uid="{00000000-0005-0000-0000-0000B9020000}"/>
    <cellStyle name="표준 16 6" xfId="699" xr:uid="{00000000-0005-0000-0000-0000BA020000}"/>
    <cellStyle name="표준 16 7" xfId="700" xr:uid="{00000000-0005-0000-0000-0000BB020000}"/>
    <cellStyle name="표준 16 7 2" xfId="701" xr:uid="{00000000-0005-0000-0000-0000BC020000}"/>
    <cellStyle name="표준 16 7 3" xfId="702" xr:uid="{00000000-0005-0000-0000-0000BD020000}"/>
    <cellStyle name="표준 16 7 4" xfId="703" xr:uid="{00000000-0005-0000-0000-0000BE020000}"/>
    <cellStyle name="표준 16 7 5" xfId="704" xr:uid="{00000000-0005-0000-0000-0000BF020000}"/>
    <cellStyle name="표준 16 7 6" xfId="705" xr:uid="{00000000-0005-0000-0000-0000C0020000}"/>
    <cellStyle name="표준 16 7 7" xfId="706" xr:uid="{00000000-0005-0000-0000-0000C1020000}"/>
    <cellStyle name="표준 16 7 8" xfId="707" xr:uid="{00000000-0005-0000-0000-0000C2020000}"/>
    <cellStyle name="표준 16 8" xfId="708" xr:uid="{00000000-0005-0000-0000-0000C3020000}"/>
    <cellStyle name="표준 16 8 2" xfId="709" xr:uid="{00000000-0005-0000-0000-0000C4020000}"/>
    <cellStyle name="표준 16 8 3" xfId="710" xr:uid="{00000000-0005-0000-0000-0000C5020000}"/>
    <cellStyle name="표준 16 8 4" xfId="711" xr:uid="{00000000-0005-0000-0000-0000C6020000}"/>
    <cellStyle name="표준 16 8 5" xfId="712" xr:uid="{00000000-0005-0000-0000-0000C7020000}"/>
    <cellStyle name="표준 16 8 6" xfId="713" xr:uid="{00000000-0005-0000-0000-0000C8020000}"/>
    <cellStyle name="표준 16 9" xfId="714" xr:uid="{00000000-0005-0000-0000-0000C9020000}"/>
    <cellStyle name="표준 17" xfId="715" xr:uid="{00000000-0005-0000-0000-0000CA020000}"/>
    <cellStyle name="표준 17 10" xfId="716" xr:uid="{00000000-0005-0000-0000-0000CB020000}"/>
    <cellStyle name="표준 17 11" xfId="717" xr:uid="{00000000-0005-0000-0000-0000CC020000}"/>
    <cellStyle name="표준 17 12" xfId="718" xr:uid="{00000000-0005-0000-0000-0000CD020000}"/>
    <cellStyle name="표준 17 13" xfId="719" xr:uid="{00000000-0005-0000-0000-0000CE020000}"/>
    <cellStyle name="표준 17 14" xfId="720" xr:uid="{00000000-0005-0000-0000-0000CF020000}"/>
    <cellStyle name="표준 17 2" xfId="721" xr:uid="{00000000-0005-0000-0000-0000D0020000}"/>
    <cellStyle name="표준 17 2 2" xfId="722" xr:uid="{00000000-0005-0000-0000-0000D1020000}"/>
    <cellStyle name="표준 17 3" xfId="723" xr:uid="{00000000-0005-0000-0000-0000D2020000}"/>
    <cellStyle name="표준 17 3 2" xfId="724" xr:uid="{00000000-0005-0000-0000-0000D3020000}"/>
    <cellStyle name="표준 17 4" xfId="725" xr:uid="{00000000-0005-0000-0000-0000D4020000}"/>
    <cellStyle name="표준 17 4 2" xfId="726" xr:uid="{00000000-0005-0000-0000-0000D5020000}"/>
    <cellStyle name="표준 17 5" xfId="727" xr:uid="{00000000-0005-0000-0000-0000D6020000}"/>
    <cellStyle name="표준 17 6" xfId="728" xr:uid="{00000000-0005-0000-0000-0000D7020000}"/>
    <cellStyle name="표준 17 7" xfId="729" xr:uid="{00000000-0005-0000-0000-0000D8020000}"/>
    <cellStyle name="표준 17 7 2" xfId="730" xr:uid="{00000000-0005-0000-0000-0000D9020000}"/>
    <cellStyle name="표준 17 7 3" xfId="731" xr:uid="{00000000-0005-0000-0000-0000DA020000}"/>
    <cellStyle name="표준 17 7 4" xfId="732" xr:uid="{00000000-0005-0000-0000-0000DB020000}"/>
    <cellStyle name="표준 17 7 5" xfId="733" xr:uid="{00000000-0005-0000-0000-0000DC020000}"/>
    <cellStyle name="표준 17 7 6" xfId="734" xr:uid="{00000000-0005-0000-0000-0000DD020000}"/>
    <cellStyle name="표준 17 7 7" xfId="735" xr:uid="{00000000-0005-0000-0000-0000DE020000}"/>
    <cellStyle name="표준 17 7 8" xfId="736" xr:uid="{00000000-0005-0000-0000-0000DF020000}"/>
    <cellStyle name="표준 17 8" xfId="737" xr:uid="{00000000-0005-0000-0000-0000E0020000}"/>
    <cellStyle name="표준 17 8 2" xfId="738" xr:uid="{00000000-0005-0000-0000-0000E1020000}"/>
    <cellStyle name="표준 17 8 3" xfId="739" xr:uid="{00000000-0005-0000-0000-0000E2020000}"/>
    <cellStyle name="표준 17 8 4" xfId="740" xr:uid="{00000000-0005-0000-0000-0000E3020000}"/>
    <cellStyle name="표준 17 8 5" xfId="741" xr:uid="{00000000-0005-0000-0000-0000E4020000}"/>
    <cellStyle name="표준 17 8 6" xfId="742" xr:uid="{00000000-0005-0000-0000-0000E5020000}"/>
    <cellStyle name="표준 17 9" xfId="743" xr:uid="{00000000-0005-0000-0000-0000E6020000}"/>
    <cellStyle name="표준 18" xfId="744" xr:uid="{00000000-0005-0000-0000-0000E7020000}"/>
    <cellStyle name="표준 18 10" xfId="745" xr:uid="{00000000-0005-0000-0000-0000E8020000}"/>
    <cellStyle name="표준 18 11" xfId="746" xr:uid="{00000000-0005-0000-0000-0000E9020000}"/>
    <cellStyle name="표준 18 12" xfId="747" xr:uid="{00000000-0005-0000-0000-0000EA020000}"/>
    <cellStyle name="표준 18 13" xfId="748" xr:uid="{00000000-0005-0000-0000-0000EB020000}"/>
    <cellStyle name="표준 18 14" xfId="749" xr:uid="{00000000-0005-0000-0000-0000EC020000}"/>
    <cellStyle name="표준 18 2" xfId="750" xr:uid="{00000000-0005-0000-0000-0000ED020000}"/>
    <cellStyle name="표준 18 3" xfId="751" xr:uid="{00000000-0005-0000-0000-0000EE020000}"/>
    <cellStyle name="표준 18 4" xfId="752" xr:uid="{00000000-0005-0000-0000-0000EF020000}"/>
    <cellStyle name="표준 18 5" xfId="753" xr:uid="{00000000-0005-0000-0000-0000F0020000}"/>
    <cellStyle name="표준 18 6" xfId="754" xr:uid="{00000000-0005-0000-0000-0000F1020000}"/>
    <cellStyle name="표준 18 7" xfId="755" xr:uid="{00000000-0005-0000-0000-0000F2020000}"/>
    <cellStyle name="표준 18 7 2" xfId="756" xr:uid="{00000000-0005-0000-0000-0000F3020000}"/>
    <cellStyle name="표준 18 7 3" xfId="757" xr:uid="{00000000-0005-0000-0000-0000F4020000}"/>
    <cellStyle name="표준 18 7 4" xfId="758" xr:uid="{00000000-0005-0000-0000-0000F5020000}"/>
    <cellStyle name="표준 18 7 5" xfId="759" xr:uid="{00000000-0005-0000-0000-0000F6020000}"/>
    <cellStyle name="표준 18 7 6" xfId="760" xr:uid="{00000000-0005-0000-0000-0000F7020000}"/>
    <cellStyle name="표준 18 7 7" xfId="761" xr:uid="{00000000-0005-0000-0000-0000F8020000}"/>
    <cellStyle name="표준 18 7 8" xfId="762" xr:uid="{00000000-0005-0000-0000-0000F9020000}"/>
    <cellStyle name="표준 18 8" xfId="763" xr:uid="{00000000-0005-0000-0000-0000FA020000}"/>
    <cellStyle name="표준 18 8 2" xfId="764" xr:uid="{00000000-0005-0000-0000-0000FB020000}"/>
    <cellStyle name="표준 18 8 3" xfId="765" xr:uid="{00000000-0005-0000-0000-0000FC020000}"/>
    <cellStyle name="표준 18 8 4" xfId="766" xr:uid="{00000000-0005-0000-0000-0000FD020000}"/>
    <cellStyle name="표준 18 8 5" xfId="767" xr:uid="{00000000-0005-0000-0000-0000FE020000}"/>
    <cellStyle name="표준 18 8 6" xfId="768" xr:uid="{00000000-0005-0000-0000-0000FF020000}"/>
    <cellStyle name="표준 18 9" xfId="769" xr:uid="{00000000-0005-0000-0000-000000030000}"/>
    <cellStyle name="표준 19" xfId="770" xr:uid="{00000000-0005-0000-0000-000001030000}"/>
    <cellStyle name="표준 19 2" xfId="771" xr:uid="{00000000-0005-0000-0000-000002030000}"/>
    <cellStyle name="표준 19 3" xfId="772" xr:uid="{00000000-0005-0000-0000-000003030000}"/>
    <cellStyle name="표준 2" xfId="4" xr:uid="{00000000-0005-0000-0000-000004030000}"/>
    <cellStyle name="표준 2 10" xfId="773" xr:uid="{00000000-0005-0000-0000-000005030000}"/>
    <cellStyle name="표준 2 10 2" xfId="774" xr:uid="{00000000-0005-0000-0000-000006030000}"/>
    <cellStyle name="표준 2 10 3" xfId="775" xr:uid="{00000000-0005-0000-0000-000007030000}"/>
    <cellStyle name="표준 2 11" xfId="776" xr:uid="{00000000-0005-0000-0000-000008030000}"/>
    <cellStyle name="표준 2 11 2" xfId="777" xr:uid="{00000000-0005-0000-0000-000009030000}"/>
    <cellStyle name="표준 2 12" xfId="778" xr:uid="{00000000-0005-0000-0000-00000A030000}"/>
    <cellStyle name="표준 2 12 2" xfId="779" xr:uid="{00000000-0005-0000-0000-00000B030000}"/>
    <cellStyle name="표준 2 13" xfId="780" xr:uid="{00000000-0005-0000-0000-00000C030000}"/>
    <cellStyle name="표준 2 13 2" xfId="781" xr:uid="{00000000-0005-0000-0000-00000D030000}"/>
    <cellStyle name="표준 2 14" xfId="782" xr:uid="{00000000-0005-0000-0000-00000E030000}"/>
    <cellStyle name="표준 2 14 2" xfId="783" xr:uid="{00000000-0005-0000-0000-00000F030000}"/>
    <cellStyle name="표준 2 15" xfId="784" xr:uid="{00000000-0005-0000-0000-000010030000}"/>
    <cellStyle name="표준 2 15 2" xfId="785" xr:uid="{00000000-0005-0000-0000-000011030000}"/>
    <cellStyle name="표준 2 16" xfId="786" xr:uid="{00000000-0005-0000-0000-000012030000}"/>
    <cellStyle name="표준 2 16 2" xfId="787" xr:uid="{00000000-0005-0000-0000-000013030000}"/>
    <cellStyle name="표준 2 17" xfId="788" xr:uid="{00000000-0005-0000-0000-000014030000}"/>
    <cellStyle name="표준 2 17 2" xfId="789" xr:uid="{00000000-0005-0000-0000-000015030000}"/>
    <cellStyle name="표준 2 18" xfId="790" xr:uid="{00000000-0005-0000-0000-000016030000}"/>
    <cellStyle name="표준 2 18 2" xfId="791" xr:uid="{00000000-0005-0000-0000-000017030000}"/>
    <cellStyle name="표준 2 19" xfId="792" xr:uid="{00000000-0005-0000-0000-000018030000}"/>
    <cellStyle name="표준 2 19 2" xfId="793" xr:uid="{00000000-0005-0000-0000-000019030000}"/>
    <cellStyle name="표준 2 19 2 2" xfId="794" xr:uid="{00000000-0005-0000-0000-00001A030000}"/>
    <cellStyle name="표준 2 19 3" xfId="795" xr:uid="{00000000-0005-0000-0000-00001B030000}"/>
    <cellStyle name="표준 2 19 3 2" xfId="796" xr:uid="{00000000-0005-0000-0000-00001C030000}"/>
    <cellStyle name="표준 2 19 4" xfId="797" xr:uid="{00000000-0005-0000-0000-00001D030000}"/>
    <cellStyle name="표준 2 19 5" xfId="798" xr:uid="{00000000-0005-0000-0000-00001E030000}"/>
    <cellStyle name="표준 2 2" xfId="799" xr:uid="{00000000-0005-0000-0000-00001F030000}"/>
    <cellStyle name="표준 2 2 10" xfId="800" xr:uid="{00000000-0005-0000-0000-000020030000}"/>
    <cellStyle name="표준 2 2 11" xfId="801" xr:uid="{00000000-0005-0000-0000-000021030000}"/>
    <cellStyle name="표준 2 2 11 2" xfId="802" xr:uid="{00000000-0005-0000-0000-000022030000}"/>
    <cellStyle name="표준 2 2 11 3" xfId="803" xr:uid="{00000000-0005-0000-0000-000023030000}"/>
    <cellStyle name="표준 2 2 12" xfId="804" xr:uid="{00000000-0005-0000-0000-000024030000}"/>
    <cellStyle name="표준 2 2 12 2" xfId="805" xr:uid="{00000000-0005-0000-0000-000025030000}"/>
    <cellStyle name="표준 2 2 12 3" xfId="806" xr:uid="{00000000-0005-0000-0000-000026030000}"/>
    <cellStyle name="표준 2 2 13" xfId="807" xr:uid="{00000000-0005-0000-0000-000027030000}"/>
    <cellStyle name="표준 2 2 13 2" xfId="808" xr:uid="{00000000-0005-0000-0000-000028030000}"/>
    <cellStyle name="표준 2 2 14" xfId="809" xr:uid="{00000000-0005-0000-0000-000029030000}"/>
    <cellStyle name="표준 2 2 15" xfId="810" xr:uid="{00000000-0005-0000-0000-00002A030000}"/>
    <cellStyle name="표준 2 2 16" xfId="811" xr:uid="{00000000-0005-0000-0000-00002B030000}"/>
    <cellStyle name="표준 2 2 17" xfId="812" xr:uid="{00000000-0005-0000-0000-00002C030000}"/>
    <cellStyle name="표준 2 2 18" xfId="813" xr:uid="{00000000-0005-0000-0000-00002D030000}"/>
    <cellStyle name="표준 2 2 19" xfId="814" xr:uid="{00000000-0005-0000-0000-00002E030000}"/>
    <cellStyle name="표준 2 2 2" xfId="815" xr:uid="{00000000-0005-0000-0000-00002F030000}"/>
    <cellStyle name="표준 2 2 2 2" xfId="816" xr:uid="{00000000-0005-0000-0000-000030030000}"/>
    <cellStyle name="표준 2 2 2 3" xfId="817" xr:uid="{00000000-0005-0000-0000-000031030000}"/>
    <cellStyle name="표준 2 2 2 4" xfId="818" xr:uid="{00000000-0005-0000-0000-000032030000}"/>
    <cellStyle name="표준 2 2 2 5" xfId="819" xr:uid="{00000000-0005-0000-0000-000033030000}"/>
    <cellStyle name="표준 2 2 2 6" xfId="820" xr:uid="{00000000-0005-0000-0000-000034030000}"/>
    <cellStyle name="표준 2 2 20" xfId="821" xr:uid="{00000000-0005-0000-0000-000035030000}"/>
    <cellStyle name="표준 2 2 21" xfId="822" xr:uid="{00000000-0005-0000-0000-000036030000}"/>
    <cellStyle name="표준 2 2 22" xfId="823" xr:uid="{00000000-0005-0000-0000-000037030000}"/>
    <cellStyle name="표준 2 2 23" xfId="824" xr:uid="{00000000-0005-0000-0000-000038030000}"/>
    <cellStyle name="표준 2 2 24" xfId="825" xr:uid="{00000000-0005-0000-0000-000039030000}"/>
    <cellStyle name="표준 2 2 25" xfId="826" xr:uid="{00000000-0005-0000-0000-00003A030000}"/>
    <cellStyle name="표준 2 2 26" xfId="827" xr:uid="{00000000-0005-0000-0000-00003B030000}"/>
    <cellStyle name="표준 2 2 27" xfId="828" xr:uid="{00000000-0005-0000-0000-00003C030000}"/>
    <cellStyle name="표준 2 2 28" xfId="829" xr:uid="{00000000-0005-0000-0000-00003D030000}"/>
    <cellStyle name="표준 2 2 29" xfId="830" xr:uid="{00000000-0005-0000-0000-00003E030000}"/>
    <cellStyle name="표준 2 2 3" xfId="831" xr:uid="{00000000-0005-0000-0000-00003F030000}"/>
    <cellStyle name="표준 2 2 30" xfId="832" xr:uid="{00000000-0005-0000-0000-000040030000}"/>
    <cellStyle name="표준 2 2 31" xfId="833" xr:uid="{00000000-0005-0000-0000-000041030000}"/>
    <cellStyle name="표준 2 2 32" xfId="834" xr:uid="{00000000-0005-0000-0000-000042030000}"/>
    <cellStyle name="표준 2 2 33" xfId="835" xr:uid="{00000000-0005-0000-0000-000043030000}"/>
    <cellStyle name="표준 2 2 34" xfId="836" xr:uid="{00000000-0005-0000-0000-000044030000}"/>
    <cellStyle name="표준 2 2 35" xfId="837" xr:uid="{00000000-0005-0000-0000-000045030000}"/>
    <cellStyle name="표준 2 2 36" xfId="838" xr:uid="{00000000-0005-0000-0000-000046030000}"/>
    <cellStyle name="표준 2 2 37" xfId="839" xr:uid="{00000000-0005-0000-0000-000047030000}"/>
    <cellStyle name="표준 2 2 38" xfId="840" xr:uid="{00000000-0005-0000-0000-000048030000}"/>
    <cellStyle name="표준 2 2 39" xfId="841" xr:uid="{00000000-0005-0000-0000-000049030000}"/>
    <cellStyle name="표준 2 2 4" xfId="842" xr:uid="{00000000-0005-0000-0000-00004A030000}"/>
    <cellStyle name="표준 2 2 4 2" xfId="843" xr:uid="{00000000-0005-0000-0000-00004B030000}"/>
    <cellStyle name="표준 2 2 40" xfId="844" xr:uid="{00000000-0005-0000-0000-00004C030000}"/>
    <cellStyle name="표준 2 2 41" xfId="845" xr:uid="{00000000-0005-0000-0000-00004D030000}"/>
    <cellStyle name="표준 2 2 42" xfId="846" xr:uid="{00000000-0005-0000-0000-00004E030000}"/>
    <cellStyle name="표준 2 2 43" xfId="847" xr:uid="{00000000-0005-0000-0000-00004F030000}"/>
    <cellStyle name="표준 2 2 44" xfId="848" xr:uid="{00000000-0005-0000-0000-000050030000}"/>
    <cellStyle name="표준 2 2 45" xfId="849" xr:uid="{00000000-0005-0000-0000-000051030000}"/>
    <cellStyle name="표준 2 2 46" xfId="850" xr:uid="{00000000-0005-0000-0000-000052030000}"/>
    <cellStyle name="표준 2 2 47" xfId="851" xr:uid="{00000000-0005-0000-0000-000053030000}"/>
    <cellStyle name="표준 2 2 48" xfId="852" xr:uid="{00000000-0005-0000-0000-000054030000}"/>
    <cellStyle name="표준 2 2 49" xfId="853" xr:uid="{00000000-0005-0000-0000-000055030000}"/>
    <cellStyle name="표준 2 2 5" xfId="854" xr:uid="{00000000-0005-0000-0000-000056030000}"/>
    <cellStyle name="표준 2 2 50" xfId="855" xr:uid="{00000000-0005-0000-0000-000057030000}"/>
    <cellStyle name="표준 2 2 51" xfId="856" xr:uid="{00000000-0005-0000-0000-000058030000}"/>
    <cellStyle name="표준 2 2 52" xfId="857" xr:uid="{00000000-0005-0000-0000-000059030000}"/>
    <cellStyle name="표준 2 2 53" xfId="858" xr:uid="{00000000-0005-0000-0000-00005A030000}"/>
    <cellStyle name="표준 2 2 54" xfId="859" xr:uid="{00000000-0005-0000-0000-00005B030000}"/>
    <cellStyle name="표준 2 2 55" xfId="860" xr:uid="{00000000-0005-0000-0000-00005C030000}"/>
    <cellStyle name="표준 2 2 56" xfId="861" xr:uid="{00000000-0005-0000-0000-00005D030000}"/>
    <cellStyle name="표준 2 2 57" xfId="862" xr:uid="{00000000-0005-0000-0000-00005E030000}"/>
    <cellStyle name="표준 2 2 6" xfId="863" xr:uid="{00000000-0005-0000-0000-00005F030000}"/>
    <cellStyle name="표준 2 2 7" xfId="864" xr:uid="{00000000-0005-0000-0000-000060030000}"/>
    <cellStyle name="표준 2 2 8" xfId="865" xr:uid="{00000000-0005-0000-0000-000061030000}"/>
    <cellStyle name="표준 2 2 9" xfId="866" xr:uid="{00000000-0005-0000-0000-000062030000}"/>
    <cellStyle name="표준 2 20" xfId="867" xr:uid="{00000000-0005-0000-0000-000063030000}"/>
    <cellStyle name="표준 2 20 2" xfId="868" xr:uid="{00000000-0005-0000-0000-000064030000}"/>
    <cellStyle name="표준 2 20 2 2" xfId="869" xr:uid="{00000000-0005-0000-0000-000065030000}"/>
    <cellStyle name="표준 2 20 3" xfId="870" xr:uid="{00000000-0005-0000-0000-000066030000}"/>
    <cellStyle name="표준 2 20 3 2" xfId="871" xr:uid="{00000000-0005-0000-0000-000067030000}"/>
    <cellStyle name="표준 2 20 4" xfId="872" xr:uid="{00000000-0005-0000-0000-000068030000}"/>
    <cellStyle name="표준 2 20 5" xfId="873" xr:uid="{00000000-0005-0000-0000-000069030000}"/>
    <cellStyle name="표준 2 21" xfId="874" xr:uid="{00000000-0005-0000-0000-00006A030000}"/>
    <cellStyle name="표준 2 21 2" xfId="875" xr:uid="{00000000-0005-0000-0000-00006B030000}"/>
    <cellStyle name="표준 2 21 2 2" xfId="876" xr:uid="{00000000-0005-0000-0000-00006C030000}"/>
    <cellStyle name="표준 2 21 3" xfId="877" xr:uid="{00000000-0005-0000-0000-00006D030000}"/>
    <cellStyle name="표준 2 21 3 2" xfId="878" xr:uid="{00000000-0005-0000-0000-00006E030000}"/>
    <cellStyle name="표준 2 21 4" xfId="879" xr:uid="{00000000-0005-0000-0000-00006F030000}"/>
    <cellStyle name="표준 2 21 5" xfId="880" xr:uid="{00000000-0005-0000-0000-000070030000}"/>
    <cellStyle name="표준 2 22" xfId="881" xr:uid="{00000000-0005-0000-0000-000071030000}"/>
    <cellStyle name="표준 2 22 2" xfId="882" xr:uid="{00000000-0005-0000-0000-000072030000}"/>
    <cellStyle name="표준 2 22 2 2" xfId="883" xr:uid="{00000000-0005-0000-0000-000073030000}"/>
    <cellStyle name="표준 2 22 3" xfId="884" xr:uid="{00000000-0005-0000-0000-000074030000}"/>
    <cellStyle name="표준 2 22 3 2" xfId="885" xr:uid="{00000000-0005-0000-0000-000075030000}"/>
    <cellStyle name="표준 2 22 4" xfId="886" xr:uid="{00000000-0005-0000-0000-000076030000}"/>
    <cellStyle name="표준 2 22 5" xfId="887" xr:uid="{00000000-0005-0000-0000-000077030000}"/>
    <cellStyle name="표준 2 23" xfId="888" xr:uid="{00000000-0005-0000-0000-000078030000}"/>
    <cellStyle name="표준 2 23 2" xfId="889" xr:uid="{00000000-0005-0000-0000-000079030000}"/>
    <cellStyle name="표준 2 23 2 2" xfId="890" xr:uid="{00000000-0005-0000-0000-00007A030000}"/>
    <cellStyle name="표준 2 23 3" xfId="891" xr:uid="{00000000-0005-0000-0000-00007B030000}"/>
    <cellStyle name="표준 2 23 3 2" xfId="892" xr:uid="{00000000-0005-0000-0000-00007C030000}"/>
    <cellStyle name="표준 2 23 4" xfId="893" xr:uid="{00000000-0005-0000-0000-00007D030000}"/>
    <cellStyle name="표준 2 23 5" xfId="894" xr:uid="{00000000-0005-0000-0000-00007E030000}"/>
    <cellStyle name="표준 2 24" xfId="895" xr:uid="{00000000-0005-0000-0000-00007F030000}"/>
    <cellStyle name="표준 2 24 2" xfId="896" xr:uid="{00000000-0005-0000-0000-000080030000}"/>
    <cellStyle name="표준 2 24 2 2" xfId="897" xr:uid="{00000000-0005-0000-0000-000081030000}"/>
    <cellStyle name="표준 2 24 3" xfId="898" xr:uid="{00000000-0005-0000-0000-000082030000}"/>
    <cellStyle name="표준 2 24 3 2" xfId="899" xr:uid="{00000000-0005-0000-0000-000083030000}"/>
    <cellStyle name="표준 2 24 4" xfId="900" xr:uid="{00000000-0005-0000-0000-000084030000}"/>
    <cellStyle name="표준 2 24 5" xfId="901" xr:uid="{00000000-0005-0000-0000-000085030000}"/>
    <cellStyle name="표준 2 25" xfId="902" xr:uid="{00000000-0005-0000-0000-000086030000}"/>
    <cellStyle name="표준 2 25 2" xfId="903" xr:uid="{00000000-0005-0000-0000-000087030000}"/>
    <cellStyle name="표준 2 25 2 2" xfId="904" xr:uid="{00000000-0005-0000-0000-000088030000}"/>
    <cellStyle name="표준 2 25 3" xfId="905" xr:uid="{00000000-0005-0000-0000-000089030000}"/>
    <cellStyle name="표준 2 25 3 2" xfId="906" xr:uid="{00000000-0005-0000-0000-00008A030000}"/>
    <cellStyle name="표준 2 25 4" xfId="907" xr:uid="{00000000-0005-0000-0000-00008B030000}"/>
    <cellStyle name="표준 2 25 5" xfId="908" xr:uid="{00000000-0005-0000-0000-00008C030000}"/>
    <cellStyle name="표준 2 26" xfId="909" xr:uid="{00000000-0005-0000-0000-00008D030000}"/>
    <cellStyle name="표준 2 26 2" xfId="910" xr:uid="{00000000-0005-0000-0000-00008E030000}"/>
    <cellStyle name="표준 2 26 2 2" xfId="911" xr:uid="{00000000-0005-0000-0000-00008F030000}"/>
    <cellStyle name="표준 2 26 3" xfId="912" xr:uid="{00000000-0005-0000-0000-000090030000}"/>
    <cellStyle name="표준 2 26 3 2" xfId="913" xr:uid="{00000000-0005-0000-0000-000091030000}"/>
    <cellStyle name="표준 2 26 4" xfId="914" xr:uid="{00000000-0005-0000-0000-000092030000}"/>
    <cellStyle name="표준 2 26 5" xfId="915" xr:uid="{00000000-0005-0000-0000-000093030000}"/>
    <cellStyle name="표준 2 27" xfId="916" xr:uid="{00000000-0005-0000-0000-000094030000}"/>
    <cellStyle name="표준 2 27 2" xfId="917" xr:uid="{00000000-0005-0000-0000-000095030000}"/>
    <cellStyle name="표준 2 28" xfId="918" xr:uid="{00000000-0005-0000-0000-000096030000}"/>
    <cellStyle name="표준 2 28 2" xfId="919" xr:uid="{00000000-0005-0000-0000-000097030000}"/>
    <cellStyle name="표준 2 29" xfId="920" xr:uid="{00000000-0005-0000-0000-000098030000}"/>
    <cellStyle name="표준 2 3" xfId="921" xr:uid="{00000000-0005-0000-0000-000099030000}"/>
    <cellStyle name="표준 2 30" xfId="922" xr:uid="{00000000-0005-0000-0000-00009A030000}"/>
    <cellStyle name="표준 2 31" xfId="923" xr:uid="{00000000-0005-0000-0000-00009B030000}"/>
    <cellStyle name="표준 2 32" xfId="924" xr:uid="{00000000-0005-0000-0000-00009C030000}"/>
    <cellStyle name="표준 2 33" xfId="925" xr:uid="{00000000-0005-0000-0000-00009D030000}"/>
    <cellStyle name="표준 2 34" xfId="926" xr:uid="{00000000-0005-0000-0000-00009E030000}"/>
    <cellStyle name="표준 2 35" xfId="927" xr:uid="{00000000-0005-0000-0000-00009F030000}"/>
    <cellStyle name="표준 2 36" xfId="928" xr:uid="{00000000-0005-0000-0000-0000A0030000}"/>
    <cellStyle name="표준 2 37" xfId="929" xr:uid="{00000000-0005-0000-0000-0000A1030000}"/>
    <cellStyle name="표준 2 38" xfId="930" xr:uid="{00000000-0005-0000-0000-0000A2030000}"/>
    <cellStyle name="표준 2 39" xfId="931" xr:uid="{00000000-0005-0000-0000-0000A3030000}"/>
    <cellStyle name="표준 2 4" xfId="932" xr:uid="{00000000-0005-0000-0000-0000A4030000}"/>
    <cellStyle name="표준 2 40" xfId="933" xr:uid="{00000000-0005-0000-0000-0000A5030000}"/>
    <cellStyle name="표준 2 41" xfId="934" xr:uid="{00000000-0005-0000-0000-0000A6030000}"/>
    <cellStyle name="표준 2 42" xfId="935" xr:uid="{00000000-0005-0000-0000-0000A7030000}"/>
    <cellStyle name="표준 2 43" xfId="936" xr:uid="{00000000-0005-0000-0000-0000A8030000}"/>
    <cellStyle name="표준 2 44" xfId="937" xr:uid="{00000000-0005-0000-0000-0000A9030000}"/>
    <cellStyle name="표준 2 45" xfId="938" xr:uid="{00000000-0005-0000-0000-0000AA030000}"/>
    <cellStyle name="표준 2 46" xfId="939" xr:uid="{00000000-0005-0000-0000-0000AB030000}"/>
    <cellStyle name="표준 2 47" xfId="940" xr:uid="{00000000-0005-0000-0000-0000AC030000}"/>
    <cellStyle name="표준 2 48" xfId="941" xr:uid="{00000000-0005-0000-0000-0000AD030000}"/>
    <cellStyle name="표준 2 49" xfId="942" xr:uid="{00000000-0005-0000-0000-0000AE030000}"/>
    <cellStyle name="표준 2 5" xfId="943" xr:uid="{00000000-0005-0000-0000-0000AF030000}"/>
    <cellStyle name="표준 2 50" xfId="944" xr:uid="{00000000-0005-0000-0000-0000B0030000}"/>
    <cellStyle name="표준 2 51" xfId="945" xr:uid="{00000000-0005-0000-0000-0000B1030000}"/>
    <cellStyle name="표준 2 52" xfId="946" xr:uid="{00000000-0005-0000-0000-0000B2030000}"/>
    <cellStyle name="표준 2 53" xfId="947" xr:uid="{00000000-0005-0000-0000-0000B3030000}"/>
    <cellStyle name="표준 2 54" xfId="948" xr:uid="{00000000-0005-0000-0000-0000B4030000}"/>
    <cellStyle name="표준 2 55" xfId="949" xr:uid="{00000000-0005-0000-0000-0000B5030000}"/>
    <cellStyle name="표준 2 56" xfId="950" xr:uid="{00000000-0005-0000-0000-0000B6030000}"/>
    <cellStyle name="표준 2 57" xfId="951" xr:uid="{00000000-0005-0000-0000-0000B7030000}"/>
    <cellStyle name="표준 2 58" xfId="952" xr:uid="{00000000-0005-0000-0000-0000B8030000}"/>
    <cellStyle name="표준 2 59" xfId="953" xr:uid="{00000000-0005-0000-0000-0000B9030000}"/>
    <cellStyle name="표준 2 6" xfId="954" xr:uid="{00000000-0005-0000-0000-0000BA030000}"/>
    <cellStyle name="표준 2 60" xfId="955" xr:uid="{00000000-0005-0000-0000-0000BB030000}"/>
    <cellStyle name="표준 2 61" xfId="956" xr:uid="{00000000-0005-0000-0000-0000BC030000}"/>
    <cellStyle name="표준 2 62" xfId="957" xr:uid="{00000000-0005-0000-0000-0000BD030000}"/>
    <cellStyle name="표준 2 63" xfId="958" xr:uid="{00000000-0005-0000-0000-0000BE030000}"/>
    <cellStyle name="표준 2 7" xfId="959" xr:uid="{00000000-0005-0000-0000-0000BF030000}"/>
    <cellStyle name="표준 2 8" xfId="960" xr:uid="{00000000-0005-0000-0000-0000C0030000}"/>
    <cellStyle name="표준 2 9" xfId="961" xr:uid="{00000000-0005-0000-0000-0000C1030000}"/>
    <cellStyle name="표준 2_외화대출월보(201001)" xfId="962" xr:uid="{00000000-0005-0000-0000-0000C2030000}"/>
    <cellStyle name="표준 20" xfId="963" xr:uid="{00000000-0005-0000-0000-0000C3030000}"/>
    <cellStyle name="표준 20 2" xfId="964" xr:uid="{00000000-0005-0000-0000-0000C4030000}"/>
    <cellStyle name="표준 20 2 2" xfId="965" xr:uid="{00000000-0005-0000-0000-0000C5030000}"/>
    <cellStyle name="표준 20 2 3" xfId="966" xr:uid="{00000000-0005-0000-0000-0000C6030000}"/>
    <cellStyle name="표준 20 2 4" xfId="967" xr:uid="{00000000-0005-0000-0000-0000C7030000}"/>
    <cellStyle name="표준 20 2 5" xfId="968" xr:uid="{00000000-0005-0000-0000-0000C8030000}"/>
    <cellStyle name="표준 20 2 6" xfId="969" xr:uid="{00000000-0005-0000-0000-0000C9030000}"/>
    <cellStyle name="표준 20 2 7" xfId="970" xr:uid="{00000000-0005-0000-0000-0000CA030000}"/>
    <cellStyle name="표준 20 2 8" xfId="971" xr:uid="{00000000-0005-0000-0000-0000CB030000}"/>
    <cellStyle name="표준 20 2 9" xfId="972" xr:uid="{00000000-0005-0000-0000-0000CC030000}"/>
    <cellStyle name="표준 20 3" xfId="973" xr:uid="{00000000-0005-0000-0000-0000CD030000}"/>
    <cellStyle name="표준 20 3 2" xfId="974" xr:uid="{00000000-0005-0000-0000-0000CE030000}"/>
    <cellStyle name="표준 20 4" xfId="975" xr:uid="{00000000-0005-0000-0000-0000CF030000}"/>
    <cellStyle name="표준 20 5" xfId="976" xr:uid="{00000000-0005-0000-0000-0000D0030000}"/>
    <cellStyle name="표준 21" xfId="977" xr:uid="{00000000-0005-0000-0000-0000D1030000}"/>
    <cellStyle name="표준 21 2" xfId="978" xr:uid="{00000000-0005-0000-0000-0000D2030000}"/>
    <cellStyle name="표준 21 2 2" xfId="979" xr:uid="{00000000-0005-0000-0000-0000D3030000}"/>
    <cellStyle name="표준 21 2 3" xfId="980" xr:uid="{00000000-0005-0000-0000-0000D4030000}"/>
    <cellStyle name="표준 21 2 4" xfId="981" xr:uid="{00000000-0005-0000-0000-0000D5030000}"/>
    <cellStyle name="표준 21 2 5" xfId="982" xr:uid="{00000000-0005-0000-0000-0000D6030000}"/>
    <cellStyle name="표준 21 2 6" xfId="983" xr:uid="{00000000-0005-0000-0000-0000D7030000}"/>
    <cellStyle name="표준 21 2 7" xfId="984" xr:uid="{00000000-0005-0000-0000-0000D8030000}"/>
    <cellStyle name="표준 21 2 8" xfId="985" xr:uid="{00000000-0005-0000-0000-0000D9030000}"/>
    <cellStyle name="표준 22" xfId="986" xr:uid="{00000000-0005-0000-0000-0000DA030000}"/>
    <cellStyle name="표준 22 2" xfId="987" xr:uid="{00000000-0005-0000-0000-0000DB030000}"/>
    <cellStyle name="표준 23" xfId="988" xr:uid="{00000000-0005-0000-0000-0000DC030000}"/>
    <cellStyle name="표준 24" xfId="989" xr:uid="{00000000-0005-0000-0000-0000DD030000}"/>
    <cellStyle name="표준 24 2" xfId="990" xr:uid="{00000000-0005-0000-0000-0000DE030000}"/>
    <cellStyle name="표준 25" xfId="991" xr:uid="{00000000-0005-0000-0000-0000DF030000}"/>
    <cellStyle name="표준 26" xfId="992" xr:uid="{00000000-0005-0000-0000-0000E0030000}"/>
    <cellStyle name="표준 27" xfId="993" xr:uid="{00000000-0005-0000-0000-0000E1030000}"/>
    <cellStyle name="표준 28" xfId="994" xr:uid="{00000000-0005-0000-0000-0000E2030000}"/>
    <cellStyle name="표준 28 2" xfId="995" xr:uid="{00000000-0005-0000-0000-0000E3030000}"/>
    <cellStyle name="표준 28 2 2" xfId="996" xr:uid="{00000000-0005-0000-0000-0000E4030000}"/>
    <cellStyle name="표준 28 2 3" xfId="997" xr:uid="{00000000-0005-0000-0000-0000E5030000}"/>
    <cellStyle name="표준 28 2 4" xfId="998" xr:uid="{00000000-0005-0000-0000-0000E6030000}"/>
    <cellStyle name="표준 28 2 5" xfId="999" xr:uid="{00000000-0005-0000-0000-0000E7030000}"/>
    <cellStyle name="표준 28 2 6" xfId="1000" xr:uid="{00000000-0005-0000-0000-0000E8030000}"/>
    <cellStyle name="표준 28 3" xfId="1001" xr:uid="{00000000-0005-0000-0000-0000E9030000}"/>
    <cellStyle name="표준 28 4" xfId="1002" xr:uid="{00000000-0005-0000-0000-0000EA030000}"/>
    <cellStyle name="표준 28 5" xfId="1003" xr:uid="{00000000-0005-0000-0000-0000EB030000}"/>
    <cellStyle name="표준 28 6" xfId="1004" xr:uid="{00000000-0005-0000-0000-0000EC030000}"/>
    <cellStyle name="표준 28 7" xfId="1005" xr:uid="{00000000-0005-0000-0000-0000ED030000}"/>
    <cellStyle name="표준 28 8" xfId="1006" xr:uid="{00000000-0005-0000-0000-0000EE030000}"/>
    <cellStyle name="표준 28 9" xfId="1007" xr:uid="{00000000-0005-0000-0000-0000EF030000}"/>
    <cellStyle name="표준 29" xfId="1008" xr:uid="{00000000-0005-0000-0000-0000F0030000}"/>
    <cellStyle name="표준 29 2" xfId="1009" xr:uid="{00000000-0005-0000-0000-0000F1030000}"/>
    <cellStyle name="표준 29 2 2" xfId="1010" xr:uid="{00000000-0005-0000-0000-0000F2030000}"/>
    <cellStyle name="표준 29 2 3" xfId="1011" xr:uid="{00000000-0005-0000-0000-0000F3030000}"/>
    <cellStyle name="표준 29 2 4" xfId="1012" xr:uid="{00000000-0005-0000-0000-0000F4030000}"/>
    <cellStyle name="표준 29 2 5" xfId="1013" xr:uid="{00000000-0005-0000-0000-0000F5030000}"/>
    <cellStyle name="표준 29 2 6" xfId="1014" xr:uid="{00000000-0005-0000-0000-0000F6030000}"/>
    <cellStyle name="표준 29 3" xfId="1015" xr:uid="{00000000-0005-0000-0000-0000F7030000}"/>
    <cellStyle name="표준 29 4" xfId="1016" xr:uid="{00000000-0005-0000-0000-0000F8030000}"/>
    <cellStyle name="표준 29 5" xfId="1017" xr:uid="{00000000-0005-0000-0000-0000F9030000}"/>
    <cellStyle name="표준 29 6" xfId="1018" xr:uid="{00000000-0005-0000-0000-0000FA030000}"/>
    <cellStyle name="표준 29 7" xfId="1019" xr:uid="{00000000-0005-0000-0000-0000FB030000}"/>
    <cellStyle name="표준 29 8" xfId="1020" xr:uid="{00000000-0005-0000-0000-0000FC030000}"/>
    <cellStyle name="표준 29 9" xfId="1021" xr:uid="{00000000-0005-0000-0000-0000FD030000}"/>
    <cellStyle name="표준 3" xfId="1022" xr:uid="{00000000-0005-0000-0000-0000FE030000}"/>
    <cellStyle name="표준 3 10" xfId="1023" xr:uid="{00000000-0005-0000-0000-0000FF030000}"/>
    <cellStyle name="표준 3 2" xfId="1024" xr:uid="{00000000-0005-0000-0000-000000040000}"/>
    <cellStyle name="표준 3 3" xfId="1025" xr:uid="{00000000-0005-0000-0000-000001040000}"/>
    <cellStyle name="표준 3 4" xfId="1026" xr:uid="{00000000-0005-0000-0000-000002040000}"/>
    <cellStyle name="표준 3 4 2" xfId="1027" xr:uid="{00000000-0005-0000-0000-000003040000}"/>
    <cellStyle name="표준 3 5" xfId="1028" xr:uid="{00000000-0005-0000-0000-000004040000}"/>
    <cellStyle name="표준 3 5 2" xfId="1029" xr:uid="{00000000-0005-0000-0000-000005040000}"/>
    <cellStyle name="표준 3 5 3" xfId="1030" xr:uid="{00000000-0005-0000-0000-000006040000}"/>
    <cellStyle name="표준 3 5 4" xfId="1031" xr:uid="{00000000-0005-0000-0000-000007040000}"/>
    <cellStyle name="표준 3 5 5" xfId="1032" xr:uid="{00000000-0005-0000-0000-000008040000}"/>
    <cellStyle name="표준 3 5 6" xfId="1033" xr:uid="{00000000-0005-0000-0000-000009040000}"/>
    <cellStyle name="표준 3 5 7" xfId="1034" xr:uid="{00000000-0005-0000-0000-00000A040000}"/>
    <cellStyle name="표준 3 5 8" xfId="1035" xr:uid="{00000000-0005-0000-0000-00000B040000}"/>
    <cellStyle name="표준 3 6" xfId="1036" xr:uid="{00000000-0005-0000-0000-00000C040000}"/>
    <cellStyle name="표준 3 7" xfId="1037" xr:uid="{00000000-0005-0000-0000-00000D040000}"/>
    <cellStyle name="표준 3 8" xfId="1038" xr:uid="{00000000-0005-0000-0000-00000E040000}"/>
    <cellStyle name="표준 3 9" xfId="1039" xr:uid="{00000000-0005-0000-0000-00000F040000}"/>
    <cellStyle name="표준 30" xfId="1040" xr:uid="{00000000-0005-0000-0000-000010040000}"/>
    <cellStyle name="표준 30 2" xfId="1041" xr:uid="{00000000-0005-0000-0000-000011040000}"/>
    <cellStyle name="표준 30 2 2" xfId="1042" xr:uid="{00000000-0005-0000-0000-000012040000}"/>
    <cellStyle name="표준 30 2 3" xfId="1043" xr:uid="{00000000-0005-0000-0000-000013040000}"/>
    <cellStyle name="표준 30 2 4" xfId="1044" xr:uid="{00000000-0005-0000-0000-000014040000}"/>
    <cellStyle name="표준 30 2 5" xfId="1045" xr:uid="{00000000-0005-0000-0000-000015040000}"/>
    <cellStyle name="표준 30 2 6" xfId="1046" xr:uid="{00000000-0005-0000-0000-000016040000}"/>
    <cellStyle name="표준 30 3" xfId="1047" xr:uid="{00000000-0005-0000-0000-000017040000}"/>
    <cellStyle name="표준 30 4" xfId="1048" xr:uid="{00000000-0005-0000-0000-000018040000}"/>
    <cellStyle name="표준 30 5" xfId="1049" xr:uid="{00000000-0005-0000-0000-000019040000}"/>
    <cellStyle name="표준 30 6" xfId="1050" xr:uid="{00000000-0005-0000-0000-00001A040000}"/>
    <cellStyle name="표준 30 7" xfId="1051" xr:uid="{00000000-0005-0000-0000-00001B040000}"/>
    <cellStyle name="표준 30 8" xfId="1052" xr:uid="{00000000-0005-0000-0000-00001C040000}"/>
    <cellStyle name="표준 30 9" xfId="1053" xr:uid="{00000000-0005-0000-0000-00001D040000}"/>
    <cellStyle name="표준 31" xfId="1054" xr:uid="{00000000-0005-0000-0000-00001E040000}"/>
    <cellStyle name="표준 31 2" xfId="1055" xr:uid="{00000000-0005-0000-0000-00001F040000}"/>
    <cellStyle name="표준 31 2 2" xfId="1056" xr:uid="{00000000-0005-0000-0000-000020040000}"/>
    <cellStyle name="표준 31 2 3" xfId="1057" xr:uid="{00000000-0005-0000-0000-000021040000}"/>
    <cellStyle name="표준 31 2 4" xfId="1058" xr:uid="{00000000-0005-0000-0000-000022040000}"/>
    <cellStyle name="표준 31 2 5" xfId="1059" xr:uid="{00000000-0005-0000-0000-000023040000}"/>
    <cellStyle name="표준 31 2 6" xfId="1060" xr:uid="{00000000-0005-0000-0000-000024040000}"/>
    <cellStyle name="표준 31 3" xfId="1061" xr:uid="{00000000-0005-0000-0000-000025040000}"/>
    <cellStyle name="표준 31 4" xfId="1062" xr:uid="{00000000-0005-0000-0000-000026040000}"/>
    <cellStyle name="표준 31 5" xfId="1063" xr:uid="{00000000-0005-0000-0000-000027040000}"/>
    <cellStyle name="표준 31 6" xfId="1064" xr:uid="{00000000-0005-0000-0000-000028040000}"/>
    <cellStyle name="표준 31 7" xfId="1065" xr:uid="{00000000-0005-0000-0000-000029040000}"/>
    <cellStyle name="표준 31 8" xfId="1066" xr:uid="{00000000-0005-0000-0000-00002A040000}"/>
    <cellStyle name="표준 32" xfId="1067" xr:uid="{00000000-0005-0000-0000-00002B040000}"/>
    <cellStyle name="표준 32 2" xfId="1068" xr:uid="{00000000-0005-0000-0000-00002C040000}"/>
    <cellStyle name="표준 32 2 2" xfId="1069" xr:uid="{00000000-0005-0000-0000-00002D040000}"/>
    <cellStyle name="표준 32 2 3" xfId="1070" xr:uid="{00000000-0005-0000-0000-00002E040000}"/>
    <cellStyle name="표준 32 2 4" xfId="1071" xr:uid="{00000000-0005-0000-0000-00002F040000}"/>
    <cellStyle name="표준 32 2 5" xfId="1072" xr:uid="{00000000-0005-0000-0000-000030040000}"/>
    <cellStyle name="표준 32 2 6" xfId="1073" xr:uid="{00000000-0005-0000-0000-000031040000}"/>
    <cellStyle name="표준 32 3" xfId="1074" xr:uid="{00000000-0005-0000-0000-000032040000}"/>
    <cellStyle name="표준 32 4" xfId="1075" xr:uid="{00000000-0005-0000-0000-000033040000}"/>
    <cellStyle name="표준 32 5" xfId="1076" xr:uid="{00000000-0005-0000-0000-000034040000}"/>
    <cellStyle name="표준 32 6" xfId="1077" xr:uid="{00000000-0005-0000-0000-000035040000}"/>
    <cellStyle name="표준 32 7" xfId="1078" xr:uid="{00000000-0005-0000-0000-000036040000}"/>
    <cellStyle name="표준 32 8" xfId="1079" xr:uid="{00000000-0005-0000-0000-000037040000}"/>
    <cellStyle name="표준 32 9" xfId="1080" xr:uid="{00000000-0005-0000-0000-000038040000}"/>
    <cellStyle name="표준 33" xfId="1081" xr:uid="{00000000-0005-0000-0000-000039040000}"/>
    <cellStyle name="표준 33 2" xfId="1082" xr:uid="{00000000-0005-0000-0000-00003A040000}"/>
    <cellStyle name="표준 33 2 2" xfId="1083" xr:uid="{00000000-0005-0000-0000-00003B040000}"/>
    <cellStyle name="표준 33 2 3" xfId="1084" xr:uid="{00000000-0005-0000-0000-00003C040000}"/>
    <cellStyle name="표준 33 2 4" xfId="1085" xr:uid="{00000000-0005-0000-0000-00003D040000}"/>
    <cellStyle name="표준 33 2 5" xfId="1086" xr:uid="{00000000-0005-0000-0000-00003E040000}"/>
    <cellStyle name="표준 33 2 6" xfId="1087" xr:uid="{00000000-0005-0000-0000-00003F040000}"/>
    <cellStyle name="표준 33 3" xfId="1088" xr:uid="{00000000-0005-0000-0000-000040040000}"/>
    <cellStyle name="표준 33 4" xfId="1089" xr:uid="{00000000-0005-0000-0000-000041040000}"/>
    <cellStyle name="표준 33 5" xfId="1090" xr:uid="{00000000-0005-0000-0000-000042040000}"/>
    <cellStyle name="표준 33 6" xfId="1091" xr:uid="{00000000-0005-0000-0000-000043040000}"/>
    <cellStyle name="표준 33 7" xfId="1092" xr:uid="{00000000-0005-0000-0000-000044040000}"/>
    <cellStyle name="표준 33 8" xfId="1093" xr:uid="{00000000-0005-0000-0000-000045040000}"/>
    <cellStyle name="표준 34" xfId="1094" xr:uid="{00000000-0005-0000-0000-000046040000}"/>
    <cellStyle name="표준 34 2" xfId="1095" xr:uid="{00000000-0005-0000-0000-000047040000}"/>
    <cellStyle name="표준 34 2 2" xfId="1096" xr:uid="{00000000-0005-0000-0000-000048040000}"/>
    <cellStyle name="표준 34 2 3" xfId="1097" xr:uid="{00000000-0005-0000-0000-000049040000}"/>
    <cellStyle name="표준 34 2 4" xfId="1098" xr:uid="{00000000-0005-0000-0000-00004A040000}"/>
    <cellStyle name="표준 34 2 5" xfId="1099" xr:uid="{00000000-0005-0000-0000-00004B040000}"/>
    <cellStyle name="표준 34 2 6" xfId="1100" xr:uid="{00000000-0005-0000-0000-00004C040000}"/>
    <cellStyle name="표준 34 3" xfId="1101" xr:uid="{00000000-0005-0000-0000-00004D040000}"/>
    <cellStyle name="표준 34 4" xfId="1102" xr:uid="{00000000-0005-0000-0000-00004E040000}"/>
    <cellStyle name="표준 34 5" xfId="1103" xr:uid="{00000000-0005-0000-0000-00004F040000}"/>
    <cellStyle name="표준 34 6" xfId="1104" xr:uid="{00000000-0005-0000-0000-000050040000}"/>
    <cellStyle name="표준 34 7" xfId="1105" xr:uid="{00000000-0005-0000-0000-000051040000}"/>
    <cellStyle name="표준 34 8" xfId="1106" xr:uid="{00000000-0005-0000-0000-000052040000}"/>
    <cellStyle name="표준 34 9" xfId="1107" xr:uid="{00000000-0005-0000-0000-000053040000}"/>
    <cellStyle name="표준 35" xfId="1108" xr:uid="{00000000-0005-0000-0000-000054040000}"/>
    <cellStyle name="표준 35 2" xfId="1109" xr:uid="{00000000-0005-0000-0000-000055040000}"/>
    <cellStyle name="표준 35 2 2" xfId="1110" xr:uid="{00000000-0005-0000-0000-000056040000}"/>
    <cellStyle name="표준 35 2 3" xfId="1111" xr:uid="{00000000-0005-0000-0000-000057040000}"/>
    <cellStyle name="표준 35 2 4" xfId="1112" xr:uid="{00000000-0005-0000-0000-000058040000}"/>
    <cellStyle name="표준 35 2 5" xfId="1113" xr:uid="{00000000-0005-0000-0000-000059040000}"/>
    <cellStyle name="표준 35 2 6" xfId="1114" xr:uid="{00000000-0005-0000-0000-00005A040000}"/>
    <cellStyle name="표준 35 3" xfId="1115" xr:uid="{00000000-0005-0000-0000-00005B040000}"/>
    <cellStyle name="표준 35 4" xfId="1116" xr:uid="{00000000-0005-0000-0000-00005C040000}"/>
    <cellStyle name="표준 35 5" xfId="1117" xr:uid="{00000000-0005-0000-0000-00005D040000}"/>
    <cellStyle name="표준 35 6" xfId="1118" xr:uid="{00000000-0005-0000-0000-00005E040000}"/>
    <cellStyle name="표준 35 7" xfId="1119" xr:uid="{00000000-0005-0000-0000-00005F040000}"/>
    <cellStyle name="표준 35 8" xfId="1120" xr:uid="{00000000-0005-0000-0000-000060040000}"/>
    <cellStyle name="표준 36" xfId="1121" xr:uid="{00000000-0005-0000-0000-000061040000}"/>
    <cellStyle name="표준 36 2" xfId="1122" xr:uid="{00000000-0005-0000-0000-000062040000}"/>
    <cellStyle name="표준 36 2 2" xfId="1123" xr:uid="{00000000-0005-0000-0000-000063040000}"/>
    <cellStyle name="표준 36 2 3" xfId="1124" xr:uid="{00000000-0005-0000-0000-000064040000}"/>
    <cellStyle name="표준 36 2 4" xfId="1125" xr:uid="{00000000-0005-0000-0000-000065040000}"/>
    <cellStyle name="표준 36 2 5" xfId="1126" xr:uid="{00000000-0005-0000-0000-000066040000}"/>
    <cellStyle name="표준 36 2 6" xfId="1127" xr:uid="{00000000-0005-0000-0000-000067040000}"/>
    <cellStyle name="표준 36 3" xfId="1128" xr:uid="{00000000-0005-0000-0000-000068040000}"/>
    <cellStyle name="표준 36 4" xfId="1129" xr:uid="{00000000-0005-0000-0000-000069040000}"/>
    <cellStyle name="표준 36 5" xfId="1130" xr:uid="{00000000-0005-0000-0000-00006A040000}"/>
    <cellStyle name="표준 36 6" xfId="1131" xr:uid="{00000000-0005-0000-0000-00006B040000}"/>
    <cellStyle name="표준 36 7" xfId="1132" xr:uid="{00000000-0005-0000-0000-00006C040000}"/>
    <cellStyle name="표준 36 8" xfId="1133" xr:uid="{00000000-0005-0000-0000-00006D040000}"/>
    <cellStyle name="표준 37" xfId="1134" xr:uid="{00000000-0005-0000-0000-00006E040000}"/>
    <cellStyle name="표준 37 2" xfId="1135" xr:uid="{00000000-0005-0000-0000-00006F040000}"/>
    <cellStyle name="표준 37 2 2" xfId="1136" xr:uid="{00000000-0005-0000-0000-000070040000}"/>
    <cellStyle name="표준 37 2 3" xfId="1137" xr:uid="{00000000-0005-0000-0000-000071040000}"/>
    <cellStyle name="표준 37 2 4" xfId="1138" xr:uid="{00000000-0005-0000-0000-000072040000}"/>
    <cellStyle name="표준 37 2 5" xfId="1139" xr:uid="{00000000-0005-0000-0000-000073040000}"/>
    <cellStyle name="표준 37 2 6" xfId="1140" xr:uid="{00000000-0005-0000-0000-000074040000}"/>
    <cellStyle name="표준 37 3" xfId="1141" xr:uid="{00000000-0005-0000-0000-000075040000}"/>
    <cellStyle name="표준 37 4" xfId="1142" xr:uid="{00000000-0005-0000-0000-000076040000}"/>
    <cellStyle name="표준 37 5" xfId="1143" xr:uid="{00000000-0005-0000-0000-000077040000}"/>
    <cellStyle name="표준 37 6" xfId="1144" xr:uid="{00000000-0005-0000-0000-000078040000}"/>
    <cellStyle name="표준 37 7" xfId="1145" xr:uid="{00000000-0005-0000-0000-000079040000}"/>
    <cellStyle name="표준 37 8" xfId="1146" xr:uid="{00000000-0005-0000-0000-00007A040000}"/>
    <cellStyle name="표준 38" xfId="1147" xr:uid="{00000000-0005-0000-0000-00007B040000}"/>
    <cellStyle name="표준 38 2" xfId="1148" xr:uid="{00000000-0005-0000-0000-00007C040000}"/>
    <cellStyle name="표준 38 2 2" xfId="1149" xr:uid="{00000000-0005-0000-0000-00007D040000}"/>
    <cellStyle name="표준 38 2 3" xfId="1150" xr:uid="{00000000-0005-0000-0000-00007E040000}"/>
    <cellStyle name="표준 38 2 4" xfId="1151" xr:uid="{00000000-0005-0000-0000-00007F040000}"/>
    <cellStyle name="표준 38 2 5" xfId="1152" xr:uid="{00000000-0005-0000-0000-000080040000}"/>
    <cellStyle name="표준 38 2 6" xfId="1153" xr:uid="{00000000-0005-0000-0000-000081040000}"/>
    <cellStyle name="표준 38 3" xfId="1154" xr:uid="{00000000-0005-0000-0000-000082040000}"/>
    <cellStyle name="표준 38 4" xfId="1155" xr:uid="{00000000-0005-0000-0000-000083040000}"/>
    <cellStyle name="표준 38 5" xfId="1156" xr:uid="{00000000-0005-0000-0000-000084040000}"/>
    <cellStyle name="표준 38 6" xfId="1157" xr:uid="{00000000-0005-0000-0000-000085040000}"/>
    <cellStyle name="표준 38 7" xfId="1158" xr:uid="{00000000-0005-0000-0000-000086040000}"/>
    <cellStyle name="표준 38 8" xfId="1159" xr:uid="{00000000-0005-0000-0000-000087040000}"/>
    <cellStyle name="표준 39" xfId="1160" xr:uid="{00000000-0005-0000-0000-000088040000}"/>
    <cellStyle name="표준 39 2" xfId="1161" xr:uid="{00000000-0005-0000-0000-000089040000}"/>
    <cellStyle name="표준 39 2 2" xfId="1162" xr:uid="{00000000-0005-0000-0000-00008A040000}"/>
    <cellStyle name="표준 39 2 3" xfId="1163" xr:uid="{00000000-0005-0000-0000-00008B040000}"/>
    <cellStyle name="표준 39 2 4" xfId="1164" xr:uid="{00000000-0005-0000-0000-00008C040000}"/>
    <cellStyle name="표준 39 2 5" xfId="1165" xr:uid="{00000000-0005-0000-0000-00008D040000}"/>
    <cellStyle name="표준 39 2 6" xfId="1166" xr:uid="{00000000-0005-0000-0000-00008E040000}"/>
    <cellStyle name="표준 39 3" xfId="1167" xr:uid="{00000000-0005-0000-0000-00008F040000}"/>
    <cellStyle name="표준 39 4" xfId="1168" xr:uid="{00000000-0005-0000-0000-000090040000}"/>
    <cellStyle name="표준 39 5" xfId="1169" xr:uid="{00000000-0005-0000-0000-000091040000}"/>
    <cellStyle name="표준 39 6" xfId="1170" xr:uid="{00000000-0005-0000-0000-000092040000}"/>
    <cellStyle name="표준 39 7" xfId="1171" xr:uid="{00000000-0005-0000-0000-000093040000}"/>
    <cellStyle name="표준 39 8" xfId="1172" xr:uid="{00000000-0005-0000-0000-000094040000}"/>
    <cellStyle name="표준 4" xfId="1173" xr:uid="{00000000-0005-0000-0000-000095040000}"/>
    <cellStyle name="표준 4 2" xfId="1174" xr:uid="{00000000-0005-0000-0000-000096040000}"/>
    <cellStyle name="표준 4 2 2" xfId="1175" xr:uid="{00000000-0005-0000-0000-000097040000}"/>
    <cellStyle name="표준 4 3" xfId="1176" xr:uid="{00000000-0005-0000-0000-000098040000}"/>
    <cellStyle name="표준 4 4" xfId="1177" xr:uid="{00000000-0005-0000-0000-000099040000}"/>
    <cellStyle name="표준 40" xfId="1178" xr:uid="{00000000-0005-0000-0000-00009A040000}"/>
    <cellStyle name="표준 40 2" xfId="1179" xr:uid="{00000000-0005-0000-0000-00009B040000}"/>
    <cellStyle name="표준 40 2 2" xfId="1180" xr:uid="{00000000-0005-0000-0000-00009C040000}"/>
    <cellStyle name="표준 40 2 3" xfId="1181" xr:uid="{00000000-0005-0000-0000-00009D040000}"/>
    <cellStyle name="표준 40 2 4" xfId="1182" xr:uid="{00000000-0005-0000-0000-00009E040000}"/>
    <cellStyle name="표준 40 2 5" xfId="1183" xr:uid="{00000000-0005-0000-0000-00009F040000}"/>
    <cellStyle name="표준 40 2 6" xfId="1184" xr:uid="{00000000-0005-0000-0000-0000A0040000}"/>
    <cellStyle name="표준 40 3" xfId="1185" xr:uid="{00000000-0005-0000-0000-0000A1040000}"/>
    <cellStyle name="표준 40 4" xfId="1186" xr:uid="{00000000-0005-0000-0000-0000A2040000}"/>
    <cellStyle name="표준 40 5" xfId="1187" xr:uid="{00000000-0005-0000-0000-0000A3040000}"/>
    <cellStyle name="표준 40 6" xfId="1188" xr:uid="{00000000-0005-0000-0000-0000A4040000}"/>
    <cellStyle name="표준 40 7" xfId="1189" xr:uid="{00000000-0005-0000-0000-0000A5040000}"/>
    <cellStyle name="표준 40 8" xfId="1190" xr:uid="{00000000-0005-0000-0000-0000A6040000}"/>
    <cellStyle name="표준 41" xfId="1191" xr:uid="{00000000-0005-0000-0000-0000A7040000}"/>
    <cellStyle name="표준 41 2" xfId="1192" xr:uid="{00000000-0005-0000-0000-0000A8040000}"/>
    <cellStyle name="표준 41 2 2" xfId="1193" xr:uid="{00000000-0005-0000-0000-0000A9040000}"/>
    <cellStyle name="표준 41 2 3" xfId="1194" xr:uid="{00000000-0005-0000-0000-0000AA040000}"/>
    <cellStyle name="표준 41 2 4" xfId="1195" xr:uid="{00000000-0005-0000-0000-0000AB040000}"/>
    <cellStyle name="표준 41 2 5" xfId="1196" xr:uid="{00000000-0005-0000-0000-0000AC040000}"/>
    <cellStyle name="표준 41 2 6" xfId="1197" xr:uid="{00000000-0005-0000-0000-0000AD040000}"/>
    <cellStyle name="표준 41 3" xfId="1198" xr:uid="{00000000-0005-0000-0000-0000AE040000}"/>
    <cellStyle name="표준 41 4" xfId="1199" xr:uid="{00000000-0005-0000-0000-0000AF040000}"/>
    <cellStyle name="표준 41 5" xfId="1200" xr:uid="{00000000-0005-0000-0000-0000B0040000}"/>
    <cellStyle name="표준 41 6" xfId="1201" xr:uid="{00000000-0005-0000-0000-0000B1040000}"/>
    <cellStyle name="표준 41 7" xfId="1202" xr:uid="{00000000-0005-0000-0000-0000B2040000}"/>
    <cellStyle name="표준 41 8" xfId="1203" xr:uid="{00000000-0005-0000-0000-0000B3040000}"/>
    <cellStyle name="표준 42" xfId="1204" xr:uid="{00000000-0005-0000-0000-0000B4040000}"/>
    <cellStyle name="표준 42 2" xfId="1205" xr:uid="{00000000-0005-0000-0000-0000B5040000}"/>
    <cellStyle name="표준 42 2 2" xfId="1206" xr:uid="{00000000-0005-0000-0000-0000B6040000}"/>
    <cellStyle name="표준 42 2 3" xfId="1207" xr:uid="{00000000-0005-0000-0000-0000B7040000}"/>
    <cellStyle name="표준 42 2 4" xfId="1208" xr:uid="{00000000-0005-0000-0000-0000B8040000}"/>
    <cellStyle name="표준 42 2 5" xfId="1209" xr:uid="{00000000-0005-0000-0000-0000B9040000}"/>
    <cellStyle name="표준 42 2 6" xfId="1210" xr:uid="{00000000-0005-0000-0000-0000BA040000}"/>
    <cellStyle name="표준 42 3" xfId="1211" xr:uid="{00000000-0005-0000-0000-0000BB040000}"/>
    <cellStyle name="표준 42 4" xfId="1212" xr:uid="{00000000-0005-0000-0000-0000BC040000}"/>
    <cellStyle name="표준 42 5" xfId="1213" xr:uid="{00000000-0005-0000-0000-0000BD040000}"/>
    <cellStyle name="표준 42 6" xfId="1214" xr:uid="{00000000-0005-0000-0000-0000BE040000}"/>
    <cellStyle name="표준 42 7" xfId="1215" xr:uid="{00000000-0005-0000-0000-0000BF040000}"/>
    <cellStyle name="표준 42 8" xfId="1216" xr:uid="{00000000-0005-0000-0000-0000C0040000}"/>
    <cellStyle name="표준 43" xfId="1217" xr:uid="{00000000-0005-0000-0000-0000C1040000}"/>
    <cellStyle name="표준 43 2" xfId="1218" xr:uid="{00000000-0005-0000-0000-0000C2040000}"/>
    <cellStyle name="표준 43 2 2" xfId="1219" xr:uid="{00000000-0005-0000-0000-0000C3040000}"/>
    <cellStyle name="표준 43 2 3" xfId="1220" xr:uid="{00000000-0005-0000-0000-0000C4040000}"/>
    <cellStyle name="표준 43 2 4" xfId="1221" xr:uid="{00000000-0005-0000-0000-0000C5040000}"/>
    <cellStyle name="표준 43 2 5" xfId="1222" xr:uid="{00000000-0005-0000-0000-0000C6040000}"/>
    <cellStyle name="표준 43 2 6" xfId="1223" xr:uid="{00000000-0005-0000-0000-0000C7040000}"/>
    <cellStyle name="표준 43 3" xfId="1224" xr:uid="{00000000-0005-0000-0000-0000C8040000}"/>
    <cellStyle name="표준 43 4" xfId="1225" xr:uid="{00000000-0005-0000-0000-0000C9040000}"/>
    <cellStyle name="표준 43 5" xfId="1226" xr:uid="{00000000-0005-0000-0000-0000CA040000}"/>
    <cellStyle name="표준 43 6" xfId="1227" xr:uid="{00000000-0005-0000-0000-0000CB040000}"/>
    <cellStyle name="표준 43 7" xfId="1228" xr:uid="{00000000-0005-0000-0000-0000CC040000}"/>
    <cellStyle name="표준 43 8" xfId="1229" xr:uid="{00000000-0005-0000-0000-0000CD040000}"/>
    <cellStyle name="표준 44" xfId="1230" xr:uid="{00000000-0005-0000-0000-0000CE040000}"/>
    <cellStyle name="표준 44 2" xfId="1231" xr:uid="{00000000-0005-0000-0000-0000CF040000}"/>
    <cellStyle name="표준 44 3" xfId="1232" xr:uid="{00000000-0005-0000-0000-0000D0040000}"/>
    <cellStyle name="표준 44 4" xfId="1233" xr:uid="{00000000-0005-0000-0000-0000D1040000}"/>
    <cellStyle name="표준 44 5" xfId="1234" xr:uid="{00000000-0005-0000-0000-0000D2040000}"/>
    <cellStyle name="표준 44 6" xfId="1235" xr:uid="{00000000-0005-0000-0000-0000D3040000}"/>
    <cellStyle name="표준 44 7" xfId="1236" xr:uid="{00000000-0005-0000-0000-0000D4040000}"/>
    <cellStyle name="표준 44 8" xfId="1237" xr:uid="{00000000-0005-0000-0000-0000D5040000}"/>
    <cellStyle name="표준 45" xfId="1238" xr:uid="{00000000-0005-0000-0000-0000D6040000}"/>
    <cellStyle name="표준 45 2" xfId="1239" xr:uid="{00000000-0005-0000-0000-0000D7040000}"/>
    <cellStyle name="표준 45 3" xfId="1240" xr:uid="{00000000-0005-0000-0000-0000D8040000}"/>
    <cellStyle name="표준 45 4" xfId="1241" xr:uid="{00000000-0005-0000-0000-0000D9040000}"/>
    <cellStyle name="표준 45 5" xfId="1242" xr:uid="{00000000-0005-0000-0000-0000DA040000}"/>
    <cellStyle name="표준 45 6" xfId="1243" xr:uid="{00000000-0005-0000-0000-0000DB040000}"/>
    <cellStyle name="표준 45 7" xfId="1244" xr:uid="{00000000-0005-0000-0000-0000DC040000}"/>
    <cellStyle name="표준 45 8" xfId="1245" xr:uid="{00000000-0005-0000-0000-0000DD040000}"/>
    <cellStyle name="표준 46" xfId="1246" xr:uid="{00000000-0005-0000-0000-0000DE040000}"/>
    <cellStyle name="표준 46 2" xfId="1247" xr:uid="{00000000-0005-0000-0000-0000DF040000}"/>
    <cellStyle name="표준 46 3" xfId="1248" xr:uid="{00000000-0005-0000-0000-0000E0040000}"/>
    <cellStyle name="표준 46 4" xfId="1249" xr:uid="{00000000-0005-0000-0000-0000E1040000}"/>
    <cellStyle name="표준 46 5" xfId="1250" xr:uid="{00000000-0005-0000-0000-0000E2040000}"/>
    <cellStyle name="표준 46 6" xfId="1251" xr:uid="{00000000-0005-0000-0000-0000E3040000}"/>
    <cellStyle name="표준 46 7" xfId="1252" xr:uid="{00000000-0005-0000-0000-0000E4040000}"/>
    <cellStyle name="표준 47" xfId="1253" xr:uid="{00000000-0005-0000-0000-0000E5040000}"/>
    <cellStyle name="표준 47 2" xfId="1254" xr:uid="{00000000-0005-0000-0000-0000E6040000}"/>
    <cellStyle name="표준 47 3" xfId="1255" xr:uid="{00000000-0005-0000-0000-0000E7040000}"/>
    <cellStyle name="표준 47 4" xfId="1256" xr:uid="{00000000-0005-0000-0000-0000E8040000}"/>
    <cellStyle name="표준 47 5" xfId="1257" xr:uid="{00000000-0005-0000-0000-0000E9040000}"/>
    <cellStyle name="표준 47 6" xfId="1258" xr:uid="{00000000-0005-0000-0000-0000EA040000}"/>
    <cellStyle name="표준 47 7" xfId="1259" xr:uid="{00000000-0005-0000-0000-0000EB040000}"/>
    <cellStyle name="표준 48" xfId="1260" xr:uid="{00000000-0005-0000-0000-0000EC040000}"/>
    <cellStyle name="표준 48 2" xfId="1261" xr:uid="{00000000-0005-0000-0000-0000ED040000}"/>
    <cellStyle name="표준 48 3" xfId="1262" xr:uid="{00000000-0005-0000-0000-0000EE040000}"/>
    <cellStyle name="표준 48 4" xfId="1263" xr:uid="{00000000-0005-0000-0000-0000EF040000}"/>
    <cellStyle name="표준 48 5" xfId="1264" xr:uid="{00000000-0005-0000-0000-0000F0040000}"/>
    <cellStyle name="표준 48 6" xfId="1265" xr:uid="{00000000-0005-0000-0000-0000F1040000}"/>
    <cellStyle name="표준 48 7" xfId="1266" xr:uid="{00000000-0005-0000-0000-0000F2040000}"/>
    <cellStyle name="표준 49" xfId="1267" xr:uid="{00000000-0005-0000-0000-0000F3040000}"/>
    <cellStyle name="표준 49 2" xfId="1268" xr:uid="{00000000-0005-0000-0000-0000F4040000}"/>
    <cellStyle name="표준 49 3" xfId="1269" xr:uid="{00000000-0005-0000-0000-0000F5040000}"/>
    <cellStyle name="표준 5" xfId="1270" xr:uid="{00000000-0005-0000-0000-0000F6040000}"/>
    <cellStyle name="표준 5 2" xfId="1271" xr:uid="{00000000-0005-0000-0000-0000F7040000}"/>
    <cellStyle name="표준 5 2 2" xfId="1272" xr:uid="{00000000-0005-0000-0000-0000F8040000}"/>
    <cellStyle name="표준 5 3" xfId="1273" xr:uid="{00000000-0005-0000-0000-0000F9040000}"/>
    <cellStyle name="표준 5 4" xfId="1274" xr:uid="{00000000-0005-0000-0000-0000FA040000}"/>
    <cellStyle name="표준 50" xfId="1275" xr:uid="{00000000-0005-0000-0000-0000FB040000}"/>
    <cellStyle name="표준 50 2" xfId="1276" xr:uid="{00000000-0005-0000-0000-0000FC040000}"/>
    <cellStyle name="표준 50 3" xfId="1277" xr:uid="{00000000-0005-0000-0000-0000FD040000}"/>
    <cellStyle name="표준 51" xfId="1278" xr:uid="{00000000-0005-0000-0000-0000FE040000}"/>
    <cellStyle name="표준 51 2" xfId="1279" xr:uid="{00000000-0005-0000-0000-0000FF040000}"/>
    <cellStyle name="표준 51 3" xfId="1280" xr:uid="{00000000-0005-0000-0000-000000050000}"/>
    <cellStyle name="표준 52" xfId="1281" xr:uid="{00000000-0005-0000-0000-000001050000}"/>
    <cellStyle name="표준 52 2" xfId="1282" xr:uid="{00000000-0005-0000-0000-000002050000}"/>
    <cellStyle name="표준 53" xfId="1283" xr:uid="{00000000-0005-0000-0000-000003050000}"/>
    <cellStyle name="표준 53 2" xfId="1284" xr:uid="{00000000-0005-0000-0000-000004050000}"/>
    <cellStyle name="표준 54" xfId="1285" xr:uid="{00000000-0005-0000-0000-000005050000}"/>
    <cellStyle name="표준 54 2" xfId="1286" xr:uid="{00000000-0005-0000-0000-000006050000}"/>
    <cellStyle name="표준 55" xfId="1287" xr:uid="{00000000-0005-0000-0000-000007050000}"/>
    <cellStyle name="표준 55 2" xfId="1288" xr:uid="{00000000-0005-0000-0000-000008050000}"/>
    <cellStyle name="표준 56" xfId="1289" xr:uid="{00000000-0005-0000-0000-000009050000}"/>
    <cellStyle name="표준 56 2" xfId="1290" xr:uid="{00000000-0005-0000-0000-00000A050000}"/>
    <cellStyle name="표준 57" xfId="1291" xr:uid="{00000000-0005-0000-0000-00000B050000}"/>
    <cellStyle name="표준 57 2" xfId="1292" xr:uid="{00000000-0005-0000-0000-00000C050000}"/>
    <cellStyle name="표준 58" xfId="1293" xr:uid="{00000000-0005-0000-0000-00000D050000}"/>
    <cellStyle name="표준 58 2" xfId="1294" xr:uid="{00000000-0005-0000-0000-00000E050000}"/>
    <cellStyle name="표준 58 2 2" xfId="1295" xr:uid="{00000000-0005-0000-0000-00000F050000}"/>
    <cellStyle name="표준 58 3" xfId="1296" xr:uid="{00000000-0005-0000-0000-000010050000}"/>
    <cellStyle name="표준 59" xfId="1297" xr:uid="{00000000-0005-0000-0000-000011050000}"/>
    <cellStyle name="표준 59 2" xfId="1298" xr:uid="{00000000-0005-0000-0000-000012050000}"/>
    <cellStyle name="표준 6" xfId="1299" xr:uid="{00000000-0005-0000-0000-000013050000}"/>
    <cellStyle name="표준 6 2" xfId="1300" xr:uid="{00000000-0005-0000-0000-000014050000}"/>
    <cellStyle name="표준 6 3" xfId="1301" xr:uid="{00000000-0005-0000-0000-000015050000}"/>
    <cellStyle name="표준 6 3 2" xfId="1302" xr:uid="{00000000-0005-0000-0000-000016050000}"/>
    <cellStyle name="표준 6 4" xfId="1303" xr:uid="{00000000-0005-0000-0000-000017050000}"/>
    <cellStyle name="표준 6 5" xfId="1304" xr:uid="{00000000-0005-0000-0000-000018050000}"/>
    <cellStyle name="표준 60" xfId="1305" xr:uid="{00000000-0005-0000-0000-000019050000}"/>
    <cellStyle name="표준 60 2" xfId="1306" xr:uid="{00000000-0005-0000-0000-00001A050000}"/>
    <cellStyle name="표준 60 2 2" xfId="1307" xr:uid="{00000000-0005-0000-0000-00001B050000}"/>
    <cellStyle name="표준 60 3" xfId="1308" xr:uid="{00000000-0005-0000-0000-00001C050000}"/>
    <cellStyle name="표준 61" xfId="1309" xr:uid="{00000000-0005-0000-0000-00001D050000}"/>
    <cellStyle name="표준 61 2" xfId="1310" xr:uid="{00000000-0005-0000-0000-00001E050000}"/>
    <cellStyle name="표준 62" xfId="1311" xr:uid="{00000000-0005-0000-0000-00001F050000}"/>
    <cellStyle name="표준 62 2" xfId="1312" xr:uid="{00000000-0005-0000-0000-000020050000}"/>
    <cellStyle name="표준 62 3" xfId="1313" xr:uid="{00000000-0005-0000-0000-000021050000}"/>
    <cellStyle name="표준 63" xfId="1314" xr:uid="{00000000-0005-0000-0000-000022050000}"/>
    <cellStyle name="표준 7" xfId="1315" xr:uid="{00000000-0005-0000-0000-000023050000}"/>
    <cellStyle name="표준 7 2" xfId="1316" xr:uid="{00000000-0005-0000-0000-000024050000}"/>
    <cellStyle name="표준 7 3" xfId="1317" xr:uid="{00000000-0005-0000-0000-000025050000}"/>
    <cellStyle name="표준 7 3 2" xfId="1318" xr:uid="{00000000-0005-0000-0000-000026050000}"/>
    <cellStyle name="표준 7 4" xfId="1319" xr:uid="{00000000-0005-0000-0000-000027050000}"/>
    <cellStyle name="표준 7 5" xfId="1320" xr:uid="{00000000-0005-0000-0000-000028050000}"/>
    <cellStyle name="표준 8" xfId="1321" xr:uid="{00000000-0005-0000-0000-000029050000}"/>
    <cellStyle name="표준 8 2" xfId="1322" xr:uid="{00000000-0005-0000-0000-00002A050000}"/>
    <cellStyle name="표준 8 3" xfId="1323" xr:uid="{00000000-0005-0000-0000-00002B050000}"/>
    <cellStyle name="표준 9" xfId="1324" xr:uid="{00000000-0005-0000-0000-00002C050000}"/>
    <cellStyle name="표준 9 2" xfId="1325" xr:uid="{00000000-0005-0000-0000-00002D050000}"/>
    <cellStyle name="표준 9 3" xfId="1326" xr:uid="{00000000-0005-0000-0000-00002E050000}"/>
    <cellStyle name="하이퍼링크 2" xfId="1327" xr:uid="{00000000-0005-0000-0000-00002F050000}"/>
    <cellStyle name="하이퍼링크 2 2" xfId="1328" xr:uid="{00000000-0005-0000-0000-000030050000}"/>
    <cellStyle name="하이퍼링크 3" xfId="1329" xr:uid="{00000000-0005-0000-0000-000031050000}"/>
  </cellStyles>
  <dxfs count="150">
    <dxf>
      <font>
        <color theme="5"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tint="-0.24994659260841701"/>
      </font>
    </dxf>
    <dxf>
      <font>
        <color theme="5" tint="-0.24994659260841701"/>
      </font>
    </dxf>
    <dxf>
      <font>
        <color rgb="FF9C0006"/>
      </font>
      <fill>
        <patternFill>
          <bgColor rgb="FFFFC7CE"/>
        </patternFill>
      </fill>
    </dxf>
    <dxf>
      <font>
        <color rgb="FF006100"/>
      </font>
      <fill>
        <patternFill>
          <bgColor rgb="FFC6EFCE"/>
        </patternFill>
      </fill>
    </dxf>
    <dxf>
      <font>
        <color rgb="FFC00000"/>
      </font>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tint="-0.24994659260841701"/>
      </font>
    </dxf>
    <dxf>
      <font>
        <color theme="5"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FF0000"/>
      </font>
    </dxf>
    <dxf>
      <font>
        <color rgb="FF0000FF"/>
      </font>
    </dxf>
    <dxf>
      <font>
        <color rgb="FFFF0000"/>
      </font>
    </dxf>
    <dxf>
      <font>
        <color rgb="FF0000FF"/>
      </font>
    </dxf>
    <dxf>
      <font>
        <color rgb="FF0000FF"/>
      </font>
    </dxf>
    <dxf>
      <font>
        <color rgb="FFFF0000"/>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0000FF"/>
      </font>
      <fill>
        <patternFill patternType="solid">
          <bgColor rgb="FFFFFFCC"/>
        </patternFill>
      </fill>
    </dxf>
    <dxf>
      <font>
        <color rgb="FFFF0000"/>
      </font>
      <fill>
        <patternFill patternType="solid">
          <bgColor rgb="FFFFFFC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5"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rgb="FF9C0006"/>
      </font>
      <fill>
        <patternFill>
          <bgColor rgb="FFFFC7CE"/>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5" tint="-0.24994659260841701"/>
      </font>
    </dxf>
    <dxf>
      <font>
        <color theme="5" tint="-0.24994659260841701"/>
      </font>
    </dxf>
    <dxf>
      <font>
        <color theme="5" tint="-0.24994659260841701"/>
      </font>
    </dxf>
    <dxf>
      <font>
        <color theme="5" tint="-0.24994659260841701"/>
      </font>
    </dxf>
    <dxf>
      <font>
        <color theme="5" tint="-0.24994659260841701"/>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99"/>
      <color rgb="FF0000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32</xdr:row>
      <xdr:rowOff>38100</xdr:rowOff>
    </xdr:from>
    <xdr:to>
      <xdr:col>11</xdr:col>
      <xdr:colOff>142875</xdr:colOff>
      <xdr:row>56</xdr:row>
      <xdr:rowOff>89150</xdr:rowOff>
    </xdr:to>
    <xdr:pic>
      <xdr:nvPicPr>
        <xdr:cNvPr id="5" name="그림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0" y="6791325"/>
          <a:ext cx="7686675" cy="5080250"/>
        </a:xfrm>
        <a:prstGeom prst="rect">
          <a:avLst/>
        </a:prstGeom>
      </xdr:spPr>
    </xdr:pic>
    <xdr:clientData/>
  </xdr:twoCellAnchor>
  <xdr:twoCellAnchor editAs="oneCell">
    <xdr:from>
      <xdr:col>0</xdr:col>
      <xdr:colOff>1</xdr:colOff>
      <xdr:row>58</xdr:row>
      <xdr:rowOff>19050</xdr:rowOff>
    </xdr:from>
    <xdr:to>
      <xdr:col>11</xdr:col>
      <xdr:colOff>38101</xdr:colOff>
      <xdr:row>91</xdr:row>
      <xdr:rowOff>180975</xdr:rowOff>
    </xdr:to>
    <xdr:pic>
      <xdr:nvPicPr>
        <xdr:cNvPr id="6" name="그림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a:stretch>
          <a:fillRect/>
        </a:stretch>
      </xdr:blipFill>
      <xdr:spPr>
        <a:xfrm>
          <a:off x="1" y="12220575"/>
          <a:ext cx="7581900" cy="7077075"/>
        </a:xfrm>
        <a:prstGeom prst="rect">
          <a:avLst/>
        </a:prstGeom>
      </xdr:spPr>
    </xdr:pic>
    <xdr:clientData/>
  </xdr:twoCellAnchor>
  <xdr:twoCellAnchor editAs="oneCell">
    <xdr:from>
      <xdr:col>11</xdr:col>
      <xdr:colOff>590550</xdr:colOff>
      <xdr:row>7</xdr:row>
      <xdr:rowOff>133350</xdr:rowOff>
    </xdr:from>
    <xdr:to>
      <xdr:col>22</xdr:col>
      <xdr:colOff>381000</xdr:colOff>
      <xdr:row>43</xdr:row>
      <xdr:rowOff>28575</xdr:rowOff>
    </xdr:to>
    <xdr:pic>
      <xdr:nvPicPr>
        <xdr:cNvPr id="7" name="그림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8134350" y="1647825"/>
          <a:ext cx="7334250" cy="7439025"/>
        </a:xfrm>
        <a:prstGeom prst="rect">
          <a:avLst/>
        </a:prstGeom>
      </xdr:spPr>
    </xdr:pic>
    <xdr:clientData/>
  </xdr:twoCellAnchor>
  <xdr:twoCellAnchor editAs="oneCell">
    <xdr:from>
      <xdr:col>0</xdr:col>
      <xdr:colOff>0</xdr:colOff>
      <xdr:row>0</xdr:row>
      <xdr:rowOff>0</xdr:rowOff>
    </xdr:from>
    <xdr:to>
      <xdr:col>11</xdr:col>
      <xdr:colOff>209550</xdr:colOff>
      <xdr:row>31</xdr:row>
      <xdr:rowOff>46801</xdr:rowOff>
    </xdr:to>
    <xdr:pic>
      <xdr:nvPicPr>
        <xdr:cNvPr id="8" name="그림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4"/>
        <a:stretch>
          <a:fillRect/>
        </a:stretch>
      </xdr:blipFill>
      <xdr:spPr>
        <a:xfrm>
          <a:off x="0" y="0"/>
          <a:ext cx="7753350" cy="6590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123825</xdr:colOff>
      <xdr:row>113</xdr:row>
      <xdr:rowOff>85725</xdr:rowOff>
    </xdr:from>
    <xdr:to>
      <xdr:col>9</xdr:col>
      <xdr:colOff>580206</xdr:colOff>
      <xdr:row>119</xdr:row>
      <xdr:rowOff>104644</xdr:rowOff>
    </xdr:to>
    <xdr:pic>
      <xdr:nvPicPr>
        <xdr:cNvPr id="2" name="그림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885825" y="19459575"/>
          <a:ext cx="6552381" cy="104761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123825</xdr:colOff>
      <xdr:row>113</xdr:row>
      <xdr:rowOff>85725</xdr:rowOff>
    </xdr:from>
    <xdr:to>
      <xdr:col>9</xdr:col>
      <xdr:colOff>580206</xdr:colOff>
      <xdr:row>119</xdr:row>
      <xdr:rowOff>104644</xdr:rowOff>
    </xdr:to>
    <xdr:pic>
      <xdr:nvPicPr>
        <xdr:cNvPr id="2" name="그림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809625" y="19535775"/>
          <a:ext cx="5942781" cy="104761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opLeftCell="B1" workbookViewId="0">
      <selection activeCell="M22" sqref="M22"/>
    </sheetView>
  </sheetViews>
  <sheetFormatPr defaultRowHeight="16.5"/>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7030A0"/>
  </sheetPr>
  <dimension ref="L1:Q54"/>
  <sheetViews>
    <sheetView topLeftCell="A33" workbookViewId="0">
      <selection activeCell="P58" sqref="O58:P58"/>
    </sheetView>
  </sheetViews>
  <sheetFormatPr defaultRowHeight="16.5"/>
  <sheetData>
    <row r="1" spans="13:14">
      <c r="M1" s="145"/>
    </row>
    <row r="3" spans="13:14" ht="17.25">
      <c r="N3" s="567" t="s">
        <v>2666</v>
      </c>
    </row>
    <row r="4" spans="13:14" ht="17.25">
      <c r="N4" s="567" t="s">
        <v>2667</v>
      </c>
    </row>
    <row r="5" spans="13:14" ht="17.25">
      <c r="N5" s="567" t="s">
        <v>2668</v>
      </c>
    </row>
    <row r="6" spans="13:14" ht="17.25">
      <c r="N6" s="567" t="s">
        <v>4708</v>
      </c>
    </row>
    <row r="7" spans="13:14" ht="17.25">
      <c r="N7" s="567" t="s">
        <v>2679</v>
      </c>
    </row>
    <row r="20" spans="17:17">
      <c r="Q20" s="145"/>
    </row>
    <row r="54" spans="12:12">
      <c r="L54" s="145"/>
    </row>
  </sheetData>
  <phoneticPr fontId="2"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C000"/>
  </sheetPr>
  <dimension ref="A1:G306"/>
  <sheetViews>
    <sheetView topLeftCell="A280" workbookViewId="0">
      <selection activeCell="B307" sqref="B307"/>
    </sheetView>
  </sheetViews>
  <sheetFormatPr defaultRowHeight="16.5"/>
  <cols>
    <col min="1" max="1" width="4.625" style="37" customWidth="1"/>
    <col min="2" max="2" width="127.125" style="31" customWidth="1"/>
    <col min="3" max="3" width="9" style="30"/>
    <col min="4" max="4" width="9" style="31"/>
    <col min="5" max="5" width="9" style="30"/>
    <col min="6" max="6" width="9" style="32"/>
    <col min="7" max="7" width="9" style="33"/>
    <col min="8" max="256" width="9" style="32"/>
    <col min="257" max="257" width="4.625" style="32" customWidth="1"/>
    <col min="258" max="258" width="127.125" style="32" customWidth="1"/>
    <col min="259" max="512" width="9" style="32"/>
    <col min="513" max="513" width="4.625" style="32" customWidth="1"/>
    <col min="514" max="514" width="127.125" style="32" customWidth="1"/>
    <col min="515" max="768" width="9" style="32"/>
    <col min="769" max="769" width="4.625" style="32" customWidth="1"/>
    <col min="770" max="770" width="127.125" style="32" customWidth="1"/>
    <col min="771" max="1024" width="9" style="32"/>
    <col min="1025" max="1025" width="4.625" style="32" customWidth="1"/>
    <col min="1026" max="1026" width="127.125" style="32" customWidth="1"/>
    <col min="1027" max="1280" width="9" style="32"/>
    <col min="1281" max="1281" width="4.625" style="32" customWidth="1"/>
    <col min="1282" max="1282" width="127.125" style="32" customWidth="1"/>
    <col min="1283" max="1536" width="9" style="32"/>
    <col min="1537" max="1537" width="4.625" style="32" customWidth="1"/>
    <col min="1538" max="1538" width="127.125" style="32" customWidth="1"/>
    <col min="1539" max="1792" width="9" style="32"/>
    <col min="1793" max="1793" width="4.625" style="32" customWidth="1"/>
    <col min="1794" max="1794" width="127.125" style="32" customWidth="1"/>
    <col min="1795" max="2048" width="9" style="32"/>
    <col min="2049" max="2049" width="4.625" style="32" customWidth="1"/>
    <col min="2050" max="2050" width="127.125" style="32" customWidth="1"/>
    <col min="2051" max="2304" width="9" style="32"/>
    <col min="2305" max="2305" width="4.625" style="32" customWidth="1"/>
    <col min="2306" max="2306" width="127.125" style="32" customWidth="1"/>
    <col min="2307" max="2560" width="9" style="32"/>
    <col min="2561" max="2561" width="4.625" style="32" customWidth="1"/>
    <col min="2562" max="2562" width="127.125" style="32" customWidth="1"/>
    <col min="2563" max="2816" width="9" style="32"/>
    <col min="2817" max="2817" width="4.625" style="32" customWidth="1"/>
    <col min="2818" max="2818" width="127.125" style="32" customWidth="1"/>
    <col min="2819" max="3072" width="9" style="32"/>
    <col min="3073" max="3073" width="4.625" style="32" customWidth="1"/>
    <col min="3074" max="3074" width="127.125" style="32" customWidth="1"/>
    <col min="3075" max="3328" width="9" style="32"/>
    <col min="3329" max="3329" width="4.625" style="32" customWidth="1"/>
    <col min="3330" max="3330" width="127.125" style="32" customWidth="1"/>
    <col min="3331" max="3584" width="9" style="32"/>
    <col min="3585" max="3585" width="4.625" style="32" customWidth="1"/>
    <col min="3586" max="3586" width="127.125" style="32" customWidth="1"/>
    <col min="3587" max="3840" width="9" style="32"/>
    <col min="3841" max="3841" width="4.625" style="32" customWidth="1"/>
    <col min="3842" max="3842" width="127.125" style="32" customWidth="1"/>
    <col min="3843" max="4096" width="9" style="32"/>
    <col min="4097" max="4097" width="4.625" style="32" customWidth="1"/>
    <col min="4098" max="4098" width="127.125" style="32" customWidth="1"/>
    <col min="4099" max="4352" width="9" style="32"/>
    <col min="4353" max="4353" width="4.625" style="32" customWidth="1"/>
    <col min="4354" max="4354" width="127.125" style="32" customWidth="1"/>
    <col min="4355" max="4608" width="9" style="32"/>
    <col min="4609" max="4609" width="4.625" style="32" customWidth="1"/>
    <col min="4610" max="4610" width="127.125" style="32" customWidth="1"/>
    <col min="4611" max="4864" width="9" style="32"/>
    <col min="4865" max="4865" width="4.625" style="32" customWidth="1"/>
    <col min="4866" max="4866" width="127.125" style="32" customWidth="1"/>
    <col min="4867" max="5120" width="9" style="32"/>
    <col min="5121" max="5121" width="4.625" style="32" customWidth="1"/>
    <col min="5122" max="5122" width="127.125" style="32" customWidth="1"/>
    <col min="5123" max="5376" width="9" style="32"/>
    <col min="5377" max="5377" width="4.625" style="32" customWidth="1"/>
    <col min="5378" max="5378" width="127.125" style="32" customWidth="1"/>
    <col min="5379" max="5632" width="9" style="32"/>
    <col min="5633" max="5633" width="4.625" style="32" customWidth="1"/>
    <col min="5634" max="5634" width="127.125" style="32" customWidth="1"/>
    <col min="5635" max="5888" width="9" style="32"/>
    <col min="5889" max="5889" width="4.625" style="32" customWidth="1"/>
    <col min="5890" max="5890" width="127.125" style="32" customWidth="1"/>
    <col min="5891" max="6144" width="9" style="32"/>
    <col min="6145" max="6145" width="4.625" style="32" customWidth="1"/>
    <col min="6146" max="6146" width="127.125" style="32" customWidth="1"/>
    <col min="6147" max="6400" width="9" style="32"/>
    <col min="6401" max="6401" width="4.625" style="32" customWidth="1"/>
    <col min="6402" max="6402" width="127.125" style="32" customWidth="1"/>
    <col min="6403" max="6656" width="9" style="32"/>
    <col min="6657" max="6657" width="4.625" style="32" customWidth="1"/>
    <col min="6658" max="6658" width="127.125" style="32" customWidth="1"/>
    <col min="6659" max="6912" width="9" style="32"/>
    <col min="6913" max="6913" width="4.625" style="32" customWidth="1"/>
    <col min="6914" max="6914" width="127.125" style="32" customWidth="1"/>
    <col min="6915" max="7168" width="9" style="32"/>
    <col min="7169" max="7169" width="4.625" style="32" customWidth="1"/>
    <col min="7170" max="7170" width="127.125" style="32" customWidth="1"/>
    <col min="7171" max="7424" width="9" style="32"/>
    <col min="7425" max="7425" width="4.625" style="32" customWidth="1"/>
    <col min="7426" max="7426" width="127.125" style="32" customWidth="1"/>
    <col min="7427" max="7680" width="9" style="32"/>
    <col min="7681" max="7681" width="4.625" style="32" customWidth="1"/>
    <col min="7682" max="7682" width="127.125" style="32" customWidth="1"/>
    <col min="7683" max="7936" width="9" style="32"/>
    <col min="7937" max="7937" width="4.625" style="32" customWidth="1"/>
    <col min="7938" max="7938" width="127.125" style="32" customWidth="1"/>
    <col min="7939" max="8192" width="9" style="32"/>
    <col min="8193" max="8193" width="4.625" style="32" customWidth="1"/>
    <col min="8194" max="8194" width="127.125" style="32" customWidth="1"/>
    <col min="8195" max="8448" width="9" style="32"/>
    <col min="8449" max="8449" width="4.625" style="32" customWidth="1"/>
    <col min="8450" max="8450" width="127.125" style="32" customWidth="1"/>
    <col min="8451" max="8704" width="9" style="32"/>
    <col min="8705" max="8705" width="4.625" style="32" customWidth="1"/>
    <col min="8706" max="8706" width="127.125" style="32" customWidth="1"/>
    <col min="8707" max="8960" width="9" style="32"/>
    <col min="8961" max="8961" width="4.625" style="32" customWidth="1"/>
    <col min="8962" max="8962" width="127.125" style="32" customWidth="1"/>
    <col min="8963" max="9216" width="9" style="32"/>
    <col min="9217" max="9217" width="4.625" style="32" customWidth="1"/>
    <col min="9218" max="9218" width="127.125" style="32" customWidth="1"/>
    <col min="9219" max="9472" width="9" style="32"/>
    <col min="9473" max="9473" width="4.625" style="32" customWidth="1"/>
    <col min="9474" max="9474" width="127.125" style="32" customWidth="1"/>
    <col min="9475" max="9728" width="9" style="32"/>
    <col min="9729" max="9729" width="4.625" style="32" customWidth="1"/>
    <col min="9730" max="9730" width="127.125" style="32" customWidth="1"/>
    <col min="9731" max="9984" width="9" style="32"/>
    <col min="9985" max="9985" width="4.625" style="32" customWidth="1"/>
    <col min="9986" max="9986" width="127.125" style="32" customWidth="1"/>
    <col min="9987" max="10240" width="9" style="32"/>
    <col min="10241" max="10241" width="4.625" style="32" customWidth="1"/>
    <col min="10242" max="10242" width="127.125" style="32" customWidth="1"/>
    <col min="10243" max="10496" width="9" style="32"/>
    <col min="10497" max="10497" width="4.625" style="32" customWidth="1"/>
    <col min="10498" max="10498" width="127.125" style="32" customWidth="1"/>
    <col min="10499" max="10752" width="9" style="32"/>
    <col min="10753" max="10753" width="4.625" style="32" customWidth="1"/>
    <col min="10754" max="10754" width="127.125" style="32" customWidth="1"/>
    <col min="10755" max="11008" width="9" style="32"/>
    <col min="11009" max="11009" width="4.625" style="32" customWidth="1"/>
    <col min="11010" max="11010" width="127.125" style="32" customWidth="1"/>
    <col min="11011" max="11264" width="9" style="32"/>
    <col min="11265" max="11265" width="4.625" style="32" customWidth="1"/>
    <col min="11266" max="11266" width="127.125" style="32" customWidth="1"/>
    <col min="11267" max="11520" width="9" style="32"/>
    <col min="11521" max="11521" width="4.625" style="32" customWidth="1"/>
    <col min="11522" max="11522" width="127.125" style="32" customWidth="1"/>
    <col min="11523" max="11776" width="9" style="32"/>
    <col min="11777" max="11777" width="4.625" style="32" customWidth="1"/>
    <col min="11778" max="11778" width="127.125" style="32" customWidth="1"/>
    <col min="11779" max="12032" width="9" style="32"/>
    <col min="12033" max="12033" width="4.625" style="32" customWidth="1"/>
    <col min="12034" max="12034" width="127.125" style="32" customWidth="1"/>
    <col min="12035" max="12288" width="9" style="32"/>
    <col min="12289" max="12289" width="4.625" style="32" customWidth="1"/>
    <col min="12290" max="12290" width="127.125" style="32" customWidth="1"/>
    <col min="12291" max="12544" width="9" style="32"/>
    <col min="12545" max="12545" width="4.625" style="32" customWidth="1"/>
    <col min="12546" max="12546" width="127.125" style="32" customWidth="1"/>
    <col min="12547" max="12800" width="9" style="32"/>
    <col min="12801" max="12801" width="4.625" style="32" customWidth="1"/>
    <col min="12802" max="12802" width="127.125" style="32" customWidth="1"/>
    <col min="12803" max="13056" width="9" style="32"/>
    <col min="13057" max="13057" width="4.625" style="32" customWidth="1"/>
    <col min="13058" max="13058" width="127.125" style="32" customWidth="1"/>
    <col min="13059" max="13312" width="9" style="32"/>
    <col min="13313" max="13313" width="4.625" style="32" customWidth="1"/>
    <col min="13314" max="13314" width="127.125" style="32" customWidth="1"/>
    <col min="13315" max="13568" width="9" style="32"/>
    <col min="13569" max="13569" width="4.625" style="32" customWidth="1"/>
    <col min="13570" max="13570" width="127.125" style="32" customWidth="1"/>
    <col min="13571" max="13824" width="9" style="32"/>
    <col min="13825" max="13825" width="4.625" style="32" customWidth="1"/>
    <col min="13826" max="13826" width="127.125" style="32" customWidth="1"/>
    <col min="13827" max="14080" width="9" style="32"/>
    <col min="14081" max="14081" width="4.625" style="32" customWidth="1"/>
    <col min="14082" max="14082" width="127.125" style="32" customWidth="1"/>
    <col min="14083" max="14336" width="9" style="32"/>
    <col min="14337" max="14337" width="4.625" style="32" customWidth="1"/>
    <col min="14338" max="14338" width="127.125" style="32" customWidth="1"/>
    <col min="14339" max="14592" width="9" style="32"/>
    <col min="14593" max="14593" width="4.625" style="32" customWidth="1"/>
    <col min="14594" max="14594" width="127.125" style="32" customWidth="1"/>
    <col min="14595" max="14848" width="9" style="32"/>
    <col min="14849" max="14849" width="4.625" style="32" customWidth="1"/>
    <col min="14850" max="14850" width="127.125" style="32" customWidth="1"/>
    <col min="14851" max="15104" width="9" style="32"/>
    <col min="15105" max="15105" width="4.625" style="32" customWidth="1"/>
    <col min="15106" max="15106" width="127.125" style="32" customWidth="1"/>
    <col min="15107" max="15360" width="9" style="32"/>
    <col min="15361" max="15361" width="4.625" style="32" customWidth="1"/>
    <col min="15362" max="15362" width="127.125" style="32" customWidth="1"/>
    <col min="15363" max="15616" width="9" style="32"/>
    <col min="15617" max="15617" width="4.625" style="32" customWidth="1"/>
    <col min="15618" max="15618" width="127.125" style="32" customWidth="1"/>
    <col min="15619" max="15872" width="9" style="32"/>
    <col min="15873" max="15873" width="4.625" style="32" customWidth="1"/>
    <col min="15874" max="15874" width="127.125" style="32" customWidth="1"/>
    <col min="15875" max="16128" width="9" style="32"/>
    <col min="16129" max="16129" width="4.625" style="32" customWidth="1"/>
    <col min="16130" max="16130" width="127.125" style="32" customWidth="1"/>
    <col min="16131" max="16384" width="9" style="32"/>
  </cols>
  <sheetData>
    <row r="1" spans="1:2">
      <c r="A1" s="986" t="s">
        <v>465</v>
      </c>
      <c r="B1" s="986"/>
    </row>
    <row r="2" spans="1:2">
      <c r="A2" s="34" t="s">
        <v>466</v>
      </c>
    </row>
    <row r="3" spans="1:2" ht="27">
      <c r="A3" s="35"/>
      <c r="B3" s="36" t="s">
        <v>467</v>
      </c>
    </row>
    <row r="4" spans="1:2">
      <c r="A4" s="35"/>
      <c r="B4" s="36" t="s">
        <v>468</v>
      </c>
    </row>
    <row r="5" spans="1:2">
      <c r="A5" s="35"/>
      <c r="B5" s="144" t="s">
        <v>4851</v>
      </c>
    </row>
    <row r="7" spans="1:2">
      <c r="A7" s="987" t="s">
        <v>469</v>
      </c>
      <c r="B7" s="987"/>
    </row>
    <row r="10" spans="1:2">
      <c r="A10" s="37" t="s">
        <v>4852</v>
      </c>
    </row>
    <row r="11" spans="1:2">
      <c r="A11" s="37" t="s">
        <v>4853</v>
      </c>
    </row>
    <row r="12" spans="1:2">
      <c r="A12" s="37" t="s">
        <v>4854</v>
      </c>
    </row>
    <row r="16" spans="1:2">
      <c r="A16" s="986" t="s">
        <v>470</v>
      </c>
      <c r="B16" s="986"/>
    </row>
    <row r="18" spans="1:2">
      <c r="A18" s="38" t="s">
        <v>471</v>
      </c>
      <c r="B18" s="39"/>
    </row>
    <row r="19" spans="1:2">
      <c r="A19" s="38" t="s">
        <v>472</v>
      </c>
    </row>
    <row r="20" spans="1:2">
      <c r="B20" s="40" t="s">
        <v>4855</v>
      </c>
    </row>
    <row r="21" spans="1:2">
      <c r="B21" s="40" t="s">
        <v>4856</v>
      </c>
    </row>
    <row r="22" spans="1:2">
      <c r="B22" s="40" t="s">
        <v>473</v>
      </c>
    </row>
    <row r="23" spans="1:2">
      <c r="A23" s="38" t="s">
        <v>474</v>
      </c>
    </row>
    <row r="24" spans="1:2">
      <c r="B24" s="40"/>
    </row>
    <row r="25" spans="1:2">
      <c r="B25" s="40" t="s">
        <v>475</v>
      </c>
    </row>
    <row r="26" spans="1:2">
      <c r="B26" s="40" t="s">
        <v>476</v>
      </c>
    </row>
    <row r="27" spans="1:2">
      <c r="B27" s="40" t="s">
        <v>477</v>
      </c>
    </row>
    <row r="28" spans="1:2">
      <c r="B28" s="40" t="s">
        <v>478</v>
      </c>
    </row>
    <row r="29" spans="1:2" ht="33">
      <c r="B29" s="40" t="s">
        <v>479</v>
      </c>
    </row>
    <row r="30" spans="1:2">
      <c r="B30" s="40" t="s">
        <v>480</v>
      </c>
    </row>
    <row r="31" spans="1:2">
      <c r="B31" s="40" t="s">
        <v>481</v>
      </c>
    </row>
    <row r="32" spans="1:2">
      <c r="B32" s="40" t="s">
        <v>482</v>
      </c>
    </row>
    <row r="33" spans="1:2">
      <c r="B33" s="40" t="s">
        <v>483</v>
      </c>
    </row>
    <row r="34" spans="1:2">
      <c r="B34" s="40" t="s">
        <v>484</v>
      </c>
    </row>
    <row r="35" spans="1:2">
      <c r="B35" s="40" t="s">
        <v>485</v>
      </c>
    </row>
    <row r="36" spans="1:2" ht="33">
      <c r="B36" s="40" t="s">
        <v>486</v>
      </c>
    </row>
    <row r="37" spans="1:2" ht="33">
      <c r="B37" s="40" t="s">
        <v>487</v>
      </c>
    </row>
    <row r="38" spans="1:2">
      <c r="B38" s="40" t="s">
        <v>473</v>
      </c>
    </row>
    <row r="39" spans="1:2">
      <c r="A39" s="38" t="s">
        <v>488</v>
      </c>
    </row>
    <row r="40" spans="1:2">
      <c r="B40" s="40"/>
    </row>
    <row r="41" spans="1:2">
      <c r="B41" s="40" t="s">
        <v>489</v>
      </c>
    </row>
    <row r="42" spans="1:2">
      <c r="B42" s="40" t="s">
        <v>490</v>
      </c>
    </row>
    <row r="43" spans="1:2" ht="33">
      <c r="B43" s="40" t="s">
        <v>491</v>
      </c>
    </row>
    <row r="44" spans="1:2">
      <c r="B44" s="40" t="s">
        <v>492</v>
      </c>
    </row>
    <row r="45" spans="1:2">
      <c r="B45" s="40" t="s">
        <v>493</v>
      </c>
    </row>
    <row r="46" spans="1:2" ht="33">
      <c r="B46" s="40" t="s">
        <v>494</v>
      </c>
    </row>
    <row r="47" spans="1:2">
      <c r="B47" s="40" t="s">
        <v>495</v>
      </c>
    </row>
    <row r="48" spans="1:2" ht="33">
      <c r="B48" s="40" t="s">
        <v>496</v>
      </c>
    </row>
    <row r="49" spans="2:2">
      <c r="B49" s="40" t="s">
        <v>497</v>
      </c>
    </row>
    <row r="50" spans="2:2" ht="33">
      <c r="B50" s="40" t="s">
        <v>498</v>
      </c>
    </row>
    <row r="51" spans="2:2" ht="33">
      <c r="B51" s="40" t="s">
        <v>499</v>
      </c>
    </row>
    <row r="52" spans="2:2" ht="33">
      <c r="B52" s="40" t="s">
        <v>500</v>
      </c>
    </row>
    <row r="53" spans="2:2" ht="33">
      <c r="B53" s="40" t="s">
        <v>501</v>
      </c>
    </row>
    <row r="54" spans="2:2">
      <c r="B54" s="40" t="s">
        <v>502</v>
      </c>
    </row>
    <row r="55" spans="2:2">
      <c r="B55" s="40" t="s">
        <v>503</v>
      </c>
    </row>
    <row r="56" spans="2:2">
      <c r="B56" s="40" t="s">
        <v>504</v>
      </c>
    </row>
    <row r="57" spans="2:2" ht="33">
      <c r="B57" s="40" t="s">
        <v>505</v>
      </c>
    </row>
    <row r="58" spans="2:2" ht="33">
      <c r="B58" s="40" t="s">
        <v>506</v>
      </c>
    </row>
    <row r="59" spans="2:2" ht="33">
      <c r="B59" s="40" t="s">
        <v>507</v>
      </c>
    </row>
    <row r="60" spans="2:2">
      <c r="B60" s="40" t="s">
        <v>508</v>
      </c>
    </row>
    <row r="61" spans="2:2">
      <c r="B61" s="40" t="s">
        <v>509</v>
      </c>
    </row>
    <row r="62" spans="2:2" ht="33">
      <c r="B62" s="40" t="s">
        <v>510</v>
      </c>
    </row>
    <row r="63" spans="2:2">
      <c r="B63" s="40" t="s">
        <v>511</v>
      </c>
    </row>
    <row r="64" spans="2:2">
      <c r="B64" s="40" t="s">
        <v>512</v>
      </c>
    </row>
    <row r="65" spans="1:2" ht="33">
      <c r="B65" s="40" t="s">
        <v>513</v>
      </c>
    </row>
    <row r="66" spans="1:2" ht="33">
      <c r="B66" s="40" t="s">
        <v>514</v>
      </c>
    </row>
    <row r="67" spans="1:2">
      <c r="B67" s="40" t="s">
        <v>515</v>
      </c>
    </row>
    <row r="68" spans="1:2">
      <c r="B68" s="40" t="s">
        <v>516</v>
      </c>
    </row>
    <row r="69" spans="1:2" ht="33">
      <c r="B69" s="40" t="s">
        <v>517</v>
      </c>
    </row>
    <row r="70" spans="1:2" ht="33">
      <c r="B70" s="40" t="s">
        <v>518</v>
      </c>
    </row>
    <row r="71" spans="1:2" ht="33">
      <c r="B71" s="40" t="s">
        <v>519</v>
      </c>
    </row>
    <row r="72" spans="1:2" ht="33">
      <c r="B72" s="40" t="s">
        <v>520</v>
      </c>
    </row>
    <row r="73" spans="1:2">
      <c r="B73" s="40" t="s">
        <v>521</v>
      </c>
    </row>
    <row r="74" spans="1:2">
      <c r="B74" s="40" t="s">
        <v>522</v>
      </c>
    </row>
    <row r="75" spans="1:2" ht="33">
      <c r="B75" s="40" t="s">
        <v>523</v>
      </c>
    </row>
    <row r="76" spans="1:2" ht="49.5">
      <c r="B76" s="40" t="s">
        <v>524</v>
      </c>
    </row>
    <row r="77" spans="1:2">
      <c r="B77" s="40" t="s">
        <v>525</v>
      </c>
    </row>
    <row r="78" spans="1:2">
      <c r="B78" s="40" t="s">
        <v>473</v>
      </c>
    </row>
    <row r="79" spans="1:2">
      <c r="B79" s="40"/>
    </row>
    <row r="80" spans="1:2">
      <c r="A80" s="38" t="s">
        <v>526</v>
      </c>
    </row>
    <row r="81" spans="1:2">
      <c r="A81" s="38" t="s">
        <v>527</v>
      </c>
    </row>
    <row r="82" spans="1:2">
      <c r="B82" s="40"/>
    </row>
    <row r="83" spans="1:2">
      <c r="B83" s="40" t="s">
        <v>528</v>
      </c>
    </row>
    <row r="84" spans="1:2">
      <c r="B84" s="40" t="s">
        <v>529</v>
      </c>
    </row>
    <row r="85" spans="1:2">
      <c r="B85" s="40" t="s">
        <v>530</v>
      </c>
    </row>
    <row r="86" spans="1:2">
      <c r="B86" s="40" t="s">
        <v>473</v>
      </c>
    </row>
    <row r="87" spans="1:2">
      <c r="A87" s="38" t="s">
        <v>531</v>
      </c>
    </row>
    <row r="88" spans="1:2">
      <c r="B88" s="40" t="s">
        <v>532</v>
      </c>
    </row>
    <row r="89" spans="1:2">
      <c r="B89" s="40" t="s">
        <v>533</v>
      </c>
    </row>
    <row r="90" spans="1:2" ht="49.5">
      <c r="B90" s="40" t="s">
        <v>534</v>
      </c>
    </row>
    <row r="91" spans="1:2" ht="30">
      <c r="B91" s="40" t="s">
        <v>535</v>
      </c>
    </row>
    <row r="92" spans="1:2">
      <c r="B92" s="40" t="s">
        <v>536</v>
      </c>
    </row>
    <row r="93" spans="1:2">
      <c r="B93" s="40" t="s">
        <v>537</v>
      </c>
    </row>
    <row r="94" spans="1:2">
      <c r="B94" s="41" t="s">
        <v>538</v>
      </c>
    </row>
    <row r="95" spans="1:2" ht="43.5">
      <c r="B95" s="40" t="s">
        <v>539</v>
      </c>
    </row>
    <row r="96" spans="1:2">
      <c r="B96" s="40" t="s">
        <v>540</v>
      </c>
    </row>
    <row r="97" spans="1:2">
      <c r="B97" s="40" t="s">
        <v>541</v>
      </c>
    </row>
    <row r="98" spans="1:2">
      <c r="B98" s="41" t="s">
        <v>542</v>
      </c>
    </row>
    <row r="99" spans="1:2" ht="49.5">
      <c r="B99" s="40" t="s">
        <v>543</v>
      </c>
    </row>
    <row r="100" spans="1:2">
      <c r="B100" s="40" t="s">
        <v>473</v>
      </c>
    </row>
    <row r="101" spans="1:2">
      <c r="A101" s="38" t="s">
        <v>544</v>
      </c>
    </row>
    <row r="102" spans="1:2">
      <c r="B102" s="40"/>
    </row>
    <row r="103" spans="1:2">
      <c r="B103" s="40" t="s">
        <v>545</v>
      </c>
    </row>
    <row r="104" spans="1:2">
      <c r="B104" s="40" t="s">
        <v>546</v>
      </c>
    </row>
    <row r="105" spans="1:2">
      <c r="B105" s="40" t="s">
        <v>547</v>
      </c>
    </row>
    <row r="106" spans="1:2">
      <c r="B106" s="40" t="s">
        <v>548</v>
      </c>
    </row>
    <row r="107" spans="1:2">
      <c r="B107" s="40" t="s">
        <v>549</v>
      </c>
    </row>
    <row r="108" spans="1:2">
      <c r="B108" s="40" t="s">
        <v>473</v>
      </c>
    </row>
    <row r="109" spans="1:2">
      <c r="A109" s="38" t="s">
        <v>550</v>
      </c>
    </row>
    <row r="110" spans="1:2">
      <c r="B110" s="40" t="s">
        <v>551</v>
      </c>
    </row>
    <row r="111" spans="1:2">
      <c r="B111" s="40" t="s">
        <v>552</v>
      </c>
    </row>
    <row r="112" spans="1:2">
      <c r="B112" s="40" t="s">
        <v>553</v>
      </c>
    </row>
    <row r="113" spans="1:2">
      <c r="B113" s="40" t="s">
        <v>554</v>
      </c>
    </row>
    <row r="114" spans="1:2">
      <c r="B114" s="40" t="s">
        <v>555</v>
      </c>
    </row>
    <row r="115" spans="1:2">
      <c r="B115" s="40" t="s">
        <v>556</v>
      </c>
    </row>
    <row r="116" spans="1:2" ht="33">
      <c r="B116" s="40" t="s">
        <v>557</v>
      </c>
    </row>
    <row r="117" spans="1:2" ht="33">
      <c r="B117" s="40" t="s">
        <v>558</v>
      </c>
    </row>
    <row r="118" spans="1:2">
      <c r="B118" s="40" t="s">
        <v>559</v>
      </c>
    </row>
    <row r="119" spans="1:2">
      <c r="B119" s="40" t="s">
        <v>560</v>
      </c>
    </row>
    <row r="120" spans="1:2">
      <c r="B120" s="40" t="s">
        <v>561</v>
      </c>
    </row>
    <row r="121" spans="1:2" ht="33">
      <c r="B121" s="40" t="s">
        <v>562</v>
      </c>
    </row>
    <row r="122" spans="1:2" ht="33">
      <c r="B122" s="40" t="s">
        <v>563</v>
      </c>
    </row>
    <row r="123" spans="1:2">
      <c r="B123" s="40" t="s">
        <v>473</v>
      </c>
    </row>
    <row r="124" spans="1:2">
      <c r="A124" s="38" t="s">
        <v>564</v>
      </c>
    </row>
    <row r="125" spans="1:2">
      <c r="B125" s="40" t="s">
        <v>565</v>
      </c>
    </row>
    <row r="126" spans="1:2">
      <c r="B126" s="40" t="s">
        <v>566</v>
      </c>
    </row>
    <row r="127" spans="1:2">
      <c r="B127" s="40" t="s">
        <v>567</v>
      </c>
    </row>
    <row r="128" spans="1:2">
      <c r="B128" s="40" t="s">
        <v>568</v>
      </c>
    </row>
    <row r="129" spans="2:2">
      <c r="B129" s="40" t="s">
        <v>569</v>
      </c>
    </row>
    <row r="130" spans="2:2">
      <c r="B130" s="40" t="s">
        <v>570</v>
      </c>
    </row>
    <row r="131" spans="2:2">
      <c r="B131" s="40" t="s">
        <v>571</v>
      </c>
    </row>
    <row r="132" spans="2:2">
      <c r="B132" s="40" t="s">
        <v>572</v>
      </c>
    </row>
    <row r="133" spans="2:2">
      <c r="B133" s="40" t="s">
        <v>573</v>
      </c>
    </row>
    <row r="134" spans="2:2">
      <c r="B134" s="40" t="s">
        <v>574</v>
      </c>
    </row>
    <row r="135" spans="2:2" ht="33">
      <c r="B135" s="40" t="s">
        <v>575</v>
      </c>
    </row>
    <row r="136" spans="2:2">
      <c r="B136" s="40" t="s">
        <v>576</v>
      </c>
    </row>
    <row r="137" spans="2:2">
      <c r="B137" s="40" t="s">
        <v>577</v>
      </c>
    </row>
    <row r="138" spans="2:2">
      <c r="B138" s="40" t="s">
        <v>578</v>
      </c>
    </row>
    <row r="139" spans="2:2">
      <c r="B139" s="40" t="s">
        <v>579</v>
      </c>
    </row>
    <row r="140" spans="2:2">
      <c r="B140" s="40" t="s">
        <v>580</v>
      </c>
    </row>
    <row r="141" spans="2:2" ht="33">
      <c r="B141" s="40" t="s">
        <v>581</v>
      </c>
    </row>
    <row r="142" spans="2:2">
      <c r="B142" s="40" t="s">
        <v>582</v>
      </c>
    </row>
    <row r="143" spans="2:2">
      <c r="B143" s="40" t="s">
        <v>583</v>
      </c>
    </row>
    <row r="144" spans="2:2" ht="33">
      <c r="B144" s="40" t="s">
        <v>584</v>
      </c>
    </row>
    <row r="145" spans="1:2">
      <c r="B145" s="40" t="s">
        <v>585</v>
      </c>
    </row>
    <row r="146" spans="1:2">
      <c r="B146" s="40" t="s">
        <v>586</v>
      </c>
    </row>
    <row r="147" spans="1:2">
      <c r="B147" s="40" t="s">
        <v>587</v>
      </c>
    </row>
    <row r="148" spans="1:2">
      <c r="B148" s="40" t="s">
        <v>588</v>
      </c>
    </row>
    <row r="149" spans="1:2">
      <c r="B149" s="40" t="s">
        <v>589</v>
      </c>
    </row>
    <row r="150" spans="1:2">
      <c r="B150" s="40" t="s">
        <v>590</v>
      </c>
    </row>
    <row r="151" spans="1:2">
      <c r="B151" s="40" t="s">
        <v>591</v>
      </c>
    </row>
    <row r="152" spans="1:2" ht="33">
      <c r="B152" s="40" t="s">
        <v>592</v>
      </c>
    </row>
    <row r="153" spans="1:2" ht="49.5">
      <c r="B153" s="40" t="s">
        <v>593</v>
      </c>
    </row>
    <row r="154" spans="1:2" ht="33">
      <c r="B154" s="40" t="s">
        <v>594</v>
      </c>
    </row>
    <row r="155" spans="1:2">
      <c r="B155" s="40" t="s">
        <v>595</v>
      </c>
    </row>
    <row r="156" spans="1:2">
      <c r="B156" s="40" t="s">
        <v>596</v>
      </c>
    </row>
    <row r="157" spans="1:2">
      <c r="B157" s="40" t="s">
        <v>597</v>
      </c>
    </row>
    <row r="158" spans="1:2">
      <c r="B158" s="40" t="s">
        <v>473</v>
      </c>
    </row>
    <row r="159" spans="1:2">
      <c r="A159" s="38" t="s">
        <v>598</v>
      </c>
    </row>
    <row r="160" spans="1:2" ht="33">
      <c r="B160" s="40" t="s">
        <v>599</v>
      </c>
    </row>
    <row r="161" spans="2:2" ht="49.5">
      <c r="B161" s="40" t="s">
        <v>600</v>
      </c>
    </row>
    <row r="162" spans="2:2" ht="33">
      <c r="B162" s="40" t="s">
        <v>601</v>
      </c>
    </row>
    <row r="163" spans="2:2">
      <c r="B163" s="40" t="s">
        <v>602</v>
      </c>
    </row>
    <row r="164" spans="2:2">
      <c r="B164" s="40" t="s">
        <v>603</v>
      </c>
    </row>
    <row r="165" spans="2:2">
      <c r="B165" s="40" t="s">
        <v>604</v>
      </c>
    </row>
    <row r="166" spans="2:2">
      <c r="B166" s="40" t="s">
        <v>605</v>
      </c>
    </row>
    <row r="167" spans="2:2">
      <c r="B167" s="40" t="s">
        <v>606</v>
      </c>
    </row>
    <row r="168" spans="2:2">
      <c r="B168" s="40" t="s">
        <v>607</v>
      </c>
    </row>
    <row r="169" spans="2:2">
      <c r="B169" s="40" t="s">
        <v>608</v>
      </c>
    </row>
    <row r="170" spans="2:2">
      <c r="B170" s="40" t="s">
        <v>609</v>
      </c>
    </row>
    <row r="171" spans="2:2">
      <c r="B171" s="40" t="s">
        <v>610</v>
      </c>
    </row>
    <row r="172" spans="2:2">
      <c r="B172" s="40" t="s">
        <v>611</v>
      </c>
    </row>
    <row r="173" spans="2:2">
      <c r="B173" s="40" t="s">
        <v>612</v>
      </c>
    </row>
    <row r="174" spans="2:2">
      <c r="B174" s="40" t="s">
        <v>613</v>
      </c>
    </row>
    <row r="175" spans="2:2">
      <c r="B175" s="40" t="s">
        <v>614</v>
      </c>
    </row>
    <row r="176" spans="2:2" ht="33">
      <c r="B176" s="40" t="s">
        <v>615</v>
      </c>
    </row>
    <row r="177" spans="1:2" ht="33">
      <c r="B177" s="40" t="s">
        <v>616</v>
      </c>
    </row>
    <row r="178" spans="1:2" ht="33">
      <c r="B178" s="40" t="s">
        <v>617</v>
      </c>
    </row>
    <row r="179" spans="1:2">
      <c r="B179" s="40" t="s">
        <v>618</v>
      </c>
    </row>
    <row r="180" spans="1:2">
      <c r="B180" s="40" t="s">
        <v>619</v>
      </c>
    </row>
    <row r="181" spans="1:2" ht="33">
      <c r="B181" s="40" t="s">
        <v>620</v>
      </c>
    </row>
    <row r="182" spans="1:2" ht="27">
      <c r="B182" s="41" t="s">
        <v>621</v>
      </c>
    </row>
    <row r="183" spans="1:2">
      <c r="B183" s="40" t="s">
        <v>622</v>
      </c>
    </row>
    <row r="184" spans="1:2">
      <c r="B184" s="40" t="s">
        <v>623</v>
      </c>
    </row>
    <row r="185" spans="1:2">
      <c r="B185" s="40" t="s">
        <v>624</v>
      </c>
    </row>
    <row r="186" spans="1:2" ht="33">
      <c r="B186" s="40" t="s">
        <v>625</v>
      </c>
    </row>
    <row r="187" spans="1:2">
      <c r="B187" s="40" t="s">
        <v>626</v>
      </c>
    </row>
    <row r="188" spans="1:2">
      <c r="B188" s="40" t="s">
        <v>473</v>
      </c>
    </row>
    <row r="189" spans="1:2">
      <c r="A189" s="38" t="s">
        <v>627</v>
      </c>
    </row>
    <row r="190" spans="1:2">
      <c r="B190" s="40"/>
    </row>
    <row r="191" spans="1:2">
      <c r="B191" s="40" t="s">
        <v>628</v>
      </c>
    </row>
    <row r="192" spans="1:2">
      <c r="B192" s="40" t="s">
        <v>473</v>
      </c>
    </row>
    <row r="193" spans="1:2">
      <c r="A193" s="38" t="s">
        <v>629</v>
      </c>
      <c r="B193" s="32"/>
    </row>
    <row r="194" spans="1:2">
      <c r="A194" s="38" t="s">
        <v>630</v>
      </c>
      <c r="B194" s="32"/>
    </row>
    <row r="195" spans="1:2">
      <c r="B195" s="40" t="s">
        <v>631</v>
      </c>
    </row>
    <row r="196" spans="1:2" ht="33">
      <c r="B196" s="40" t="s">
        <v>632</v>
      </c>
    </row>
    <row r="197" spans="1:2">
      <c r="B197" s="40" t="s">
        <v>633</v>
      </c>
    </row>
    <row r="198" spans="1:2">
      <c r="B198" s="40" t="s">
        <v>634</v>
      </c>
    </row>
    <row r="199" spans="1:2">
      <c r="B199" s="40" t="s">
        <v>635</v>
      </c>
    </row>
    <row r="200" spans="1:2" ht="33">
      <c r="B200" s="40" t="s">
        <v>636</v>
      </c>
    </row>
    <row r="201" spans="1:2" ht="33">
      <c r="B201" s="40" t="s">
        <v>637</v>
      </c>
    </row>
    <row r="202" spans="1:2">
      <c r="B202" s="40" t="s">
        <v>638</v>
      </c>
    </row>
    <row r="203" spans="1:2">
      <c r="B203" s="40" t="s">
        <v>639</v>
      </c>
    </row>
    <row r="204" spans="1:2">
      <c r="B204" s="40" t="s">
        <v>473</v>
      </c>
    </row>
    <row r="205" spans="1:2">
      <c r="A205" s="38" t="s">
        <v>640</v>
      </c>
      <c r="B205" s="32"/>
    </row>
    <row r="206" spans="1:2">
      <c r="B206" s="40" t="s">
        <v>641</v>
      </c>
    </row>
    <row r="207" spans="1:2">
      <c r="B207" s="40" t="s">
        <v>642</v>
      </c>
    </row>
    <row r="208" spans="1:2">
      <c r="B208" s="40" t="s">
        <v>643</v>
      </c>
    </row>
    <row r="209" spans="2:2">
      <c r="B209" s="40" t="s">
        <v>644</v>
      </c>
    </row>
    <row r="210" spans="2:2">
      <c r="B210" s="40" t="s">
        <v>645</v>
      </c>
    </row>
    <row r="211" spans="2:2">
      <c r="B211" s="40" t="s">
        <v>646</v>
      </c>
    </row>
    <row r="212" spans="2:2">
      <c r="B212" s="40" t="s">
        <v>647</v>
      </c>
    </row>
    <row r="213" spans="2:2">
      <c r="B213" s="40" t="s">
        <v>648</v>
      </c>
    </row>
    <row r="214" spans="2:2">
      <c r="B214" s="40" t="s">
        <v>649</v>
      </c>
    </row>
    <row r="215" spans="2:2">
      <c r="B215" s="40" t="s">
        <v>650</v>
      </c>
    </row>
    <row r="216" spans="2:2">
      <c r="B216" s="40" t="s">
        <v>651</v>
      </c>
    </row>
    <row r="217" spans="2:2">
      <c r="B217" s="40" t="s">
        <v>652</v>
      </c>
    </row>
    <row r="218" spans="2:2">
      <c r="B218" s="40" t="s">
        <v>653</v>
      </c>
    </row>
    <row r="219" spans="2:2">
      <c r="B219" s="40" t="s">
        <v>654</v>
      </c>
    </row>
    <row r="220" spans="2:2">
      <c r="B220" s="40" t="s">
        <v>655</v>
      </c>
    </row>
    <row r="221" spans="2:2">
      <c r="B221" s="40" t="s">
        <v>656</v>
      </c>
    </row>
    <row r="222" spans="2:2">
      <c r="B222" s="40" t="s">
        <v>657</v>
      </c>
    </row>
    <row r="223" spans="2:2">
      <c r="B223" s="40" t="s">
        <v>658</v>
      </c>
    </row>
    <row r="224" spans="2:2" ht="33">
      <c r="B224" s="40" t="s">
        <v>659</v>
      </c>
    </row>
    <row r="225" spans="2:2">
      <c r="B225" s="40" t="s">
        <v>660</v>
      </c>
    </row>
    <row r="226" spans="2:2">
      <c r="B226" s="40" t="s">
        <v>661</v>
      </c>
    </row>
    <row r="227" spans="2:2">
      <c r="B227" s="40" t="s">
        <v>662</v>
      </c>
    </row>
    <row r="228" spans="2:2" ht="33">
      <c r="B228" s="40" t="s">
        <v>663</v>
      </c>
    </row>
    <row r="229" spans="2:2" ht="33">
      <c r="B229" s="40" t="s">
        <v>664</v>
      </c>
    </row>
    <row r="230" spans="2:2">
      <c r="B230" s="40" t="s">
        <v>665</v>
      </c>
    </row>
    <row r="231" spans="2:2" ht="33">
      <c r="B231" s="40" t="s">
        <v>666</v>
      </c>
    </row>
    <row r="232" spans="2:2">
      <c r="B232" s="40" t="s">
        <v>667</v>
      </c>
    </row>
    <row r="233" spans="2:2">
      <c r="B233" s="40" t="s">
        <v>668</v>
      </c>
    </row>
    <row r="234" spans="2:2">
      <c r="B234" s="40" t="s">
        <v>669</v>
      </c>
    </row>
    <row r="235" spans="2:2">
      <c r="B235" s="41" t="s">
        <v>670</v>
      </c>
    </row>
    <row r="236" spans="2:2">
      <c r="B236" s="40" t="s">
        <v>671</v>
      </c>
    </row>
    <row r="237" spans="2:2">
      <c r="B237" s="40" t="s">
        <v>672</v>
      </c>
    </row>
    <row r="238" spans="2:2">
      <c r="B238" s="40" t="s">
        <v>673</v>
      </c>
    </row>
    <row r="239" spans="2:2">
      <c r="B239" s="40" t="s">
        <v>674</v>
      </c>
    </row>
    <row r="240" spans="2:2">
      <c r="B240" s="40" t="s">
        <v>675</v>
      </c>
    </row>
    <row r="241" spans="1:2" ht="33">
      <c r="B241" s="40" t="s">
        <v>676</v>
      </c>
    </row>
    <row r="242" spans="1:2" ht="33">
      <c r="B242" s="40" t="s">
        <v>677</v>
      </c>
    </row>
    <row r="243" spans="1:2" ht="33">
      <c r="B243" s="40" t="s">
        <v>678</v>
      </c>
    </row>
    <row r="244" spans="1:2" ht="33">
      <c r="B244" s="40" t="s">
        <v>679</v>
      </c>
    </row>
    <row r="245" spans="1:2">
      <c r="B245" s="40" t="s">
        <v>680</v>
      </c>
    </row>
    <row r="246" spans="1:2">
      <c r="B246" s="40" t="s">
        <v>681</v>
      </c>
    </row>
    <row r="247" spans="1:2">
      <c r="B247" s="40" t="s">
        <v>473</v>
      </c>
    </row>
    <row r="248" spans="1:2">
      <c r="B248" s="40"/>
    </row>
    <row r="249" spans="1:2">
      <c r="A249" s="38" t="s">
        <v>682</v>
      </c>
      <c r="B249" s="32"/>
    </row>
    <row r="250" spans="1:2">
      <c r="A250" s="38" t="s">
        <v>683</v>
      </c>
      <c r="B250" s="32"/>
    </row>
    <row r="251" spans="1:2">
      <c r="B251" s="40"/>
    </row>
    <row r="252" spans="1:2">
      <c r="B252" s="40" t="s">
        <v>684</v>
      </c>
    </row>
    <row r="253" spans="1:2" ht="33">
      <c r="B253" s="40" t="s">
        <v>685</v>
      </c>
    </row>
    <row r="254" spans="1:2">
      <c r="B254" s="40" t="s">
        <v>686</v>
      </c>
    </row>
    <row r="255" spans="1:2">
      <c r="B255" s="40" t="s">
        <v>473</v>
      </c>
    </row>
    <row r="256" spans="1:2">
      <c r="A256" s="38" t="s">
        <v>687</v>
      </c>
      <c r="B256" s="32"/>
    </row>
    <row r="257" spans="1:2">
      <c r="B257" s="40"/>
    </row>
    <row r="258" spans="1:2">
      <c r="B258" s="40" t="s">
        <v>688</v>
      </c>
    </row>
    <row r="259" spans="1:2">
      <c r="B259" s="40" t="s">
        <v>689</v>
      </c>
    </row>
    <row r="260" spans="1:2">
      <c r="B260" s="40" t="s">
        <v>690</v>
      </c>
    </row>
    <row r="261" spans="1:2">
      <c r="B261" s="40" t="s">
        <v>691</v>
      </c>
    </row>
    <row r="262" spans="1:2">
      <c r="B262" s="40" t="s">
        <v>692</v>
      </c>
    </row>
    <row r="263" spans="1:2">
      <c r="B263" s="40" t="s">
        <v>693</v>
      </c>
    </row>
    <row r="264" spans="1:2">
      <c r="B264" s="40" t="s">
        <v>473</v>
      </c>
    </row>
    <row r="265" spans="1:2">
      <c r="A265" s="38" t="s">
        <v>694</v>
      </c>
      <c r="B265" s="32"/>
    </row>
    <row r="266" spans="1:2" ht="33">
      <c r="B266" s="40" t="s">
        <v>695</v>
      </c>
    </row>
    <row r="267" spans="1:2">
      <c r="B267" s="40" t="s">
        <v>696</v>
      </c>
    </row>
    <row r="268" spans="1:2">
      <c r="B268" s="40" t="s">
        <v>473</v>
      </c>
    </row>
    <row r="269" spans="1:2">
      <c r="A269" s="38" t="s">
        <v>697</v>
      </c>
      <c r="B269" s="32"/>
    </row>
    <row r="270" spans="1:2">
      <c r="B270" s="40"/>
    </row>
    <row r="271" spans="1:2" ht="33">
      <c r="B271" s="40" t="s">
        <v>698</v>
      </c>
    </row>
    <row r="272" spans="1:2">
      <c r="B272" s="40" t="s">
        <v>473</v>
      </c>
    </row>
    <row r="273" spans="1:2">
      <c r="B273" s="40"/>
    </row>
    <row r="274" spans="1:2">
      <c r="A274" s="38" t="s">
        <v>699</v>
      </c>
      <c r="B274" s="32"/>
    </row>
    <row r="275" spans="1:2">
      <c r="A275" s="38" t="s">
        <v>472</v>
      </c>
      <c r="B275" s="32"/>
    </row>
    <row r="276" spans="1:2">
      <c r="B276" s="40"/>
    </row>
    <row r="277" spans="1:2" ht="33">
      <c r="B277" s="40" t="s">
        <v>700</v>
      </c>
    </row>
    <row r="278" spans="1:2">
      <c r="B278" s="40" t="s">
        <v>473</v>
      </c>
    </row>
    <row r="279" spans="1:2">
      <c r="A279" s="38" t="s">
        <v>701</v>
      </c>
      <c r="B279" s="32"/>
    </row>
    <row r="280" spans="1:2">
      <c r="B280" s="40"/>
    </row>
    <row r="281" spans="1:2" ht="33">
      <c r="B281" s="40" t="s">
        <v>702</v>
      </c>
    </row>
    <row r="282" spans="1:2">
      <c r="B282" s="40" t="s">
        <v>703</v>
      </c>
    </row>
    <row r="283" spans="1:2">
      <c r="B283" s="40" t="s">
        <v>704</v>
      </c>
    </row>
    <row r="284" spans="1:2">
      <c r="B284" s="40" t="s">
        <v>705</v>
      </c>
    </row>
    <row r="285" spans="1:2" ht="33">
      <c r="B285" s="40" t="s">
        <v>706</v>
      </c>
    </row>
    <row r="286" spans="1:2">
      <c r="B286" s="40" t="s">
        <v>707</v>
      </c>
    </row>
    <row r="287" spans="1:2">
      <c r="B287" s="40" t="s">
        <v>708</v>
      </c>
    </row>
    <row r="288" spans="1:2">
      <c r="B288" s="40" t="s">
        <v>709</v>
      </c>
    </row>
    <row r="289" spans="1:2">
      <c r="B289" s="40" t="s">
        <v>710</v>
      </c>
    </row>
    <row r="290" spans="1:2" ht="33">
      <c r="B290" s="40" t="s">
        <v>711</v>
      </c>
    </row>
    <row r="291" spans="1:2">
      <c r="B291" s="40" t="s">
        <v>712</v>
      </c>
    </row>
    <row r="292" spans="1:2">
      <c r="B292" s="40" t="s">
        <v>713</v>
      </c>
    </row>
    <row r="293" spans="1:2">
      <c r="B293" s="40" t="s">
        <v>714</v>
      </c>
    </row>
    <row r="294" spans="1:2">
      <c r="B294" s="40" t="s">
        <v>473</v>
      </c>
    </row>
    <row r="295" spans="1:2">
      <c r="B295" s="40"/>
    </row>
    <row r="296" spans="1:2">
      <c r="A296" s="38" t="s">
        <v>715</v>
      </c>
      <c r="B296" s="32"/>
    </row>
    <row r="297" spans="1:2">
      <c r="A297" s="38" t="s">
        <v>716</v>
      </c>
      <c r="B297" s="32"/>
    </row>
    <row r="298" spans="1:2">
      <c r="B298" s="40"/>
    </row>
    <row r="299" spans="1:2">
      <c r="B299" s="40" t="s">
        <v>717</v>
      </c>
    </row>
    <row r="300" spans="1:2">
      <c r="B300" s="40" t="s">
        <v>718</v>
      </c>
    </row>
    <row r="301" spans="1:2">
      <c r="B301" s="40" t="s">
        <v>719</v>
      </c>
    </row>
    <row r="302" spans="1:2">
      <c r="B302" s="40" t="s">
        <v>720</v>
      </c>
    </row>
    <row r="303" spans="1:2">
      <c r="B303" s="40" t="s">
        <v>473</v>
      </c>
    </row>
    <row r="304" spans="1:2">
      <c r="A304" s="38" t="s">
        <v>721</v>
      </c>
      <c r="B304" s="32"/>
    </row>
    <row r="305" spans="2:2">
      <c r="B305" s="40"/>
    </row>
    <row r="306" spans="2:2">
      <c r="B306" s="40" t="s">
        <v>722</v>
      </c>
    </row>
  </sheetData>
  <mergeCells count="3">
    <mergeCell ref="A16:B16"/>
    <mergeCell ref="A1:B1"/>
    <mergeCell ref="A7:B7"/>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R1414"/>
  <sheetViews>
    <sheetView showGridLines="0" tabSelected="1" zoomScale="91" zoomScaleNormal="91" workbookViewId="0">
      <pane ySplit="8" topLeftCell="A1225" activePane="bottomLeft" state="frozen"/>
      <selection activeCell="H26" sqref="H26"/>
      <selection pane="bottomLeft" activeCell="H1229" sqref="H1229"/>
    </sheetView>
  </sheetViews>
  <sheetFormatPr defaultRowHeight="16.5"/>
  <cols>
    <col min="1" max="1" width="5.5" style="363" bestFit="1" customWidth="1"/>
    <col min="2" max="2" width="11.625" style="1" customWidth="1"/>
    <col min="3" max="3" width="17" style="15" customWidth="1"/>
    <col min="4" max="4" width="17.125" style="15" customWidth="1"/>
    <col min="5" max="5" width="14.875" style="15" customWidth="1"/>
    <col min="6" max="6" width="36.25" style="15" customWidth="1"/>
    <col min="7" max="8" width="11.625" style="1" customWidth="1"/>
    <col min="9" max="9" width="7.625" style="15" bestFit="1" customWidth="1"/>
    <col min="10" max="10" width="7.375" style="257" bestFit="1" customWidth="1"/>
    <col min="11" max="11" width="11" style="10" customWidth="1"/>
    <col min="12" max="12" width="12.25" style="3" customWidth="1"/>
    <col min="13" max="13" width="9.625" style="250" customWidth="1"/>
    <col min="14" max="14" width="12.5" style="203" customWidth="1"/>
    <col min="15" max="15" width="8.375" style="257" customWidth="1"/>
    <col min="16" max="16" width="11.625" style="257" customWidth="1"/>
    <col min="17" max="17" width="10.875" style="568" customWidth="1"/>
    <col min="18" max="18" width="5.625" style="262" customWidth="1"/>
    <col min="19" max="19" width="9.5" style="2" customWidth="1"/>
    <col min="20" max="20" width="5.625" style="262" customWidth="1"/>
    <col min="21" max="21" width="9.5" style="2" customWidth="1"/>
    <col min="22" max="23" width="10.25" style="2" customWidth="1"/>
    <col min="24" max="25" width="10.25" style="27" customWidth="1"/>
    <col min="26" max="27" width="10.25" style="2" customWidth="1"/>
    <col min="28" max="29" width="10.25" style="426" customWidth="1"/>
    <col min="30" max="30" width="12.875" style="26" customWidth="1"/>
    <col min="31" max="31" width="10.25" style="199" customWidth="1"/>
    <col min="32" max="32" width="11.5" style="436" customWidth="1"/>
    <col min="33" max="33" width="11" style="362" customWidth="1"/>
    <col min="34" max="34" width="11.625" style="435" customWidth="1"/>
    <col min="35" max="35" width="19.5" style="24" customWidth="1"/>
    <col min="36" max="36" width="5.25" style="15" bestFit="1" customWidth="1"/>
    <col min="37" max="37" width="149.375" style="25" customWidth="1"/>
    <col min="38" max="38" width="255.625" style="25" bestFit="1" customWidth="1"/>
    <col min="39" max="39" width="9.375" customWidth="1"/>
  </cols>
  <sheetData>
    <row r="1" spans="1:39" s="220" customFormat="1">
      <c r="A1" s="218"/>
      <c r="B1" s="234" t="s">
        <v>1810</v>
      </c>
      <c r="C1" s="218"/>
      <c r="D1" s="218"/>
      <c r="E1" s="218"/>
      <c r="F1" s="218"/>
      <c r="I1" s="218"/>
      <c r="J1" s="251"/>
      <c r="K1" s="224"/>
      <c r="L1" s="221"/>
      <c r="M1" s="244"/>
      <c r="N1" s="222"/>
      <c r="O1" s="251"/>
      <c r="P1" s="251"/>
      <c r="Q1" s="188"/>
      <c r="R1" s="258"/>
      <c r="S1" s="188"/>
      <c r="T1" s="258"/>
      <c r="U1" s="188"/>
      <c r="V1" s="188"/>
      <c r="W1" s="188"/>
      <c r="X1" s="188"/>
      <c r="Y1" s="188"/>
      <c r="Z1" s="188"/>
      <c r="AA1" s="188"/>
      <c r="AB1" s="421"/>
      <c r="AC1" s="421"/>
      <c r="AD1" s="223"/>
      <c r="AE1" s="196"/>
      <c r="AF1" s="196"/>
      <c r="AG1" s="358"/>
      <c r="AH1" s="430"/>
      <c r="AI1" s="219"/>
      <c r="AJ1" s="218"/>
      <c r="AK1" s="225"/>
      <c r="AL1" s="225"/>
    </row>
    <row r="2" spans="1:39" s="233" customFormat="1" ht="93.75" customHeight="1">
      <c r="A2" s="235"/>
      <c r="B2" s="243" t="s">
        <v>1808</v>
      </c>
      <c r="C2" s="235"/>
      <c r="D2" s="235"/>
      <c r="E2" s="235"/>
      <c r="F2" s="243" t="s">
        <v>1809</v>
      </c>
      <c r="G2" s="252"/>
      <c r="H2" s="237"/>
      <c r="I2" s="235"/>
      <c r="J2" s="252"/>
      <c r="K2" s="241"/>
      <c r="L2" s="236"/>
      <c r="M2" s="245"/>
      <c r="R2" s="259"/>
      <c r="S2" s="237"/>
      <c r="T2" s="259"/>
      <c r="U2" s="237"/>
      <c r="V2" s="237"/>
      <c r="W2" s="237"/>
      <c r="X2" s="237"/>
      <c r="Y2" s="237"/>
      <c r="Z2" s="237"/>
      <c r="AA2" s="237"/>
      <c r="AB2" s="422"/>
      <c r="AC2" s="422"/>
      <c r="AD2" s="238"/>
      <c r="AE2" s="239"/>
      <c r="AF2" s="239"/>
      <c r="AG2" s="359"/>
      <c r="AH2" s="431"/>
      <c r="AI2" s="240"/>
      <c r="AJ2" s="235"/>
      <c r="AK2" s="242"/>
      <c r="AL2" s="242"/>
    </row>
    <row r="3" spans="1:39" s="233" customFormat="1">
      <c r="A3" s="235"/>
      <c r="B3" s="233" t="s">
        <v>3564</v>
      </c>
      <c r="C3" s="235"/>
      <c r="D3" s="235"/>
      <c r="E3" s="235"/>
      <c r="F3" s="233" t="s">
        <v>1811</v>
      </c>
      <c r="G3" s="252"/>
      <c r="H3" s="237"/>
      <c r="I3" s="235"/>
      <c r="J3" s="252"/>
      <c r="K3" s="241"/>
      <c r="L3" s="236"/>
      <c r="M3" s="245"/>
      <c r="R3" s="259"/>
      <c r="S3" s="237"/>
      <c r="T3" s="259"/>
      <c r="U3" s="237"/>
      <c r="V3" s="237"/>
      <c r="W3" s="237"/>
      <c r="X3" s="237"/>
      <c r="Y3" s="237"/>
      <c r="Z3" s="237"/>
      <c r="AA3" s="237"/>
      <c r="AB3" s="422"/>
      <c r="AC3" s="422"/>
      <c r="AD3" s="238"/>
      <c r="AE3" s="239"/>
      <c r="AF3" s="239"/>
      <c r="AG3" s="359"/>
      <c r="AH3" s="431"/>
      <c r="AI3" s="240"/>
      <c r="AJ3" s="235"/>
      <c r="AK3" s="242"/>
      <c r="AL3" s="242"/>
    </row>
    <row r="4" spans="1:39" s="233" customFormat="1">
      <c r="A4" s="235"/>
      <c r="C4" s="235"/>
      <c r="D4" s="235"/>
      <c r="E4" s="235"/>
      <c r="F4" s="233" t="s">
        <v>1812</v>
      </c>
      <c r="G4" s="252"/>
      <c r="H4" s="237"/>
      <c r="I4" s="235"/>
      <c r="J4" s="252"/>
      <c r="K4" s="241"/>
      <c r="L4" s="236"/>
      <c r="M4" s="245"/>
      <c r="R4" s="259"/>
      <c r="S4" s="237"/>
      <c r="T4" s="259"/>
      <c r="U4" s="237"/>
      <c r="V4" s="237"/>
      <c r="W4" s="237"/>
      <c r="X4" s="237"/>
      <c r="Y4" s="237"/>
      <c r="Z4" s="237"/>
      <c r="AA4" s="237"/>
      <c r="AB4" s="422"/>
      <c r="AC4" s="422"/>
      <c r="AD4" s="238"/>
      <c r="AE4" s="239"/>
      <c r="AF4" s="239"/>
      <c r="AG4" s="359"/>
      <c r="AH4" s="431"/>
      <c r="AI4" s="240"/>
      <c r="AJ4" s="235"/>
      <c r="AK4" s="242"/>
      <c r="AL4" s="242"/>
    </row>
    <row r="5" spans="1:39" s="220" customFormat="1">
      <c r="A5" s="218"/>
      <c r="C5" s="218"/>
      <c r="D5" s="218"/>
      <c r="E5" s="218"/>
      <c r="F5" s="218"/>
      <c r="I5" s="218"/>
      <c r="J5" s="251"/>
      <c r="K5" s="224"/>
      <c r="L5" s="221"/>
      <c r="M5" s="244"/>
      <c r="N5" s="222"/>
      <c r="O5" s="251"/>
      <c r="P5" s="251"/>
      <c r="Q5" s="188"/>
      <c r="R5" s="258"/>
      <c r="S5" s="188"/>
      <c r="T5" s="258"/>
      <c r="U5" s="188"/>
      <c r="V5" s="188"/>
      <c r="W5" s="188"/>
      <c r="X5" s="826">
        <v>1.776E-3</v>
      </c>
      <c r="Y5" s="188"/>
      <c r="Z5" s="188"/>
      <c r="AA5" s="188"/>
      <c r="AB5" s="421"/>
      <c r="AC5" s="421"/>
      <c r="AD5" s="223"/>
      <c r="AE5" s="196"/>
      <c r="AF5" s="196"/>
      <c r="AG5" s="358"/>
      <c r="AH5" s="430"/>
      <c r="AI5" s="219"/>
      <c r="AJ5" s="218"/>
      <c r="AK5" s="225"/>
      <c r="AL5" s="225"/>
    </row>
    <row r="6" spans="1:39" s="9" customFormat="1" ht="16.5" customHeight="1">
      <c r="A6" s="865"/>
      <c r="B6" s="859"/>
      <c r="C6" s="419"/>
      <c r="D6" s="419"/>
      <c r="E6" s="419"/>
      <c r="F6" s="419"/>
      <c r="G6" s="1000" t="s">
        <v>1821</v>
      </c>
      <c r="H6" s="1000"/>
      <c r="I6" s="1000"/>
      <c r="J6" s="1000"/>
      <c r="K6" s="1000"/>
      <c r="L6" s="1000"/>
      <c r="M6" s="997" t="s">
        <v>2241</v>
      </c>
      <c r="N6" s="1001"/>
      <c r="O6" s="1001"/>
      <c r="P6" s="1001"/>
      <c r="Q6" s="1001"/>
      <c r="R6" s="1001"/>
      <c r="S6" s="1001"/>
      <c r="T6" s="1001"/>
      <c r="U6" s="998"/>
      <c r="V6" s="997" t="s">
        <v>2242</v>
      </c>
      <c r="W6" s="1001"/>
      <c r="X6" s="1001"/>
      <c r="Y6" s="1001"/>
      <c r="Z6" s="1001"/>
      <c r="AA6" s="1001"/>
      <c r="AB6" s="1001"/>
      <c r="AC6" s="998"/>
      <c r="AD6" s="874"/>
      <c r="AE6" s="1008" t="s">
        <v>2246</v>
      </c>
      <c r="AF6" s="1009"/>
      <c r="AG6" s="1009"/>
      <c r="AH6" s="1009"/>
      <c r="AI6" s="1009"/>
      <c r="AJ6" s="1010"/>
      <c r="AK6" s="878"/>
      <c r="AL6" s="1010" t="s">
        <v>2263</v>
      </c>
    </row>
    <row r="7" spans="1:39" s="9" customFormat="1">
      <c r="A7" s="865"/>
      <c r="B7" s="859"/>
      <c r="C7" s="419"/>
      <c r="D7" s="419"/>
      <c r="E7" s="419"/>
      <c r="F7" s="419"/>
      <c r="G7" s="442"/>
      <c r="H7" s="442"/>
      <c r="I7" s="999" t="s">
        <v>1820</v>
      </c>
      <c r="J7" s="999"/>
      <c r="K7" s="863"/>
      <c r="L7" s="864"/>
      <c r="M7" s="997" t="s">
        <v>1819</v>
      </c>
      <c r="N7" s="998"/>
      <c r="O7" s="1002" t="s">
        <v>1881</v>
      </c>
      <c r="P7" s="1002"/>
      <c r="Q7" s="1002"/>
      <c r="R7" s="1002"/>
      <c r="S7" s="1002"/>
      <c r="T7" s="1002"/>
      <c r="U7" s="1002"/>
      <c r="V7" s="997" t="s">
        <v>2232</v>
      </c>
      <c r="W7" s="1001"/>
      <c r="X7" s="998"/>
      <c r="Y7" s="867"/>
      <c r="Z7" s="1007" t="s">
        <v>2231</v>
      </c>
      <c r="AA7" s="1007"/>
      <c r="AB7" s="1005" t="s">
        <v>2207</v>
      </c>
      <c r="AC7" s="1006"/>
      <c r="AD7" s="875"/>
      <c r="AE7" s="868"/>
      <c r="AF7" s="876"/>
      <c r="AG7" s="877"/>
      <c r="AH7" s="869"/>
      <c r="AI7" s="870"/>
      <c r="AJ7" s="865"/>
      <c r="AK7" s="879"/>
      <c r="AL7" s="1011"/>
    </row>
    <row r="8" spans="1:39" s="232" customFormat="1" ht="17.25" thickBot="1">
      <c r="A8" s="866" t="s">
        <v>5084</v>
      </c>
      <c r="B8" s="860" t="s">
        <v>276</v>
      </c>
      <c r="C8" s="420" t="s">
        <v>1</v>
      </c>
      <c r="D8" s="420" t="s">
        <v>1790</v>
      </c>
      <c r="E8" s="420" t="s">
        <v>1789</v>
      </c>
      <c r="F8" s="420" t="s">
        <v>6</v>
      </c>
      <c r="G8" s="860" t="s">
        <v>461</v>
      </c>
      <c r="H8" s="860" t="s">
        <v>462</v>
      </c>
      <c r="I8" s="226" t="s">
        <v>463</v>
      </c>
      <c r="J8" s="263" t="s">
        <v>464</v>
      </c>
      <c r="K8" s="263" t="s">
        <v>27</v>
      </c>
      <c r="L8" s="263" t="s">
        <v>1822</v>
      </c>
      <c r="M8" s="246" t="s">
        <v>1804</v>
      </c>
      <c r="N8" s="227" t="s">
        <v>1805</v>
      </c>
      <c r="O8" s="694" t="s">
        <v>3385</v>
      </c>
      <c r="P8" s="695" t="s">
        <v>3384</v>
      </c>
      <c r="Q8" s="696" t="s">
        <v>3383</v>
      </c>
      <c r="R8" s="1003" t="s">
        <v>1882</v>
      </c>
      <c r="S8" s="1004"/>
      <c r="T8" s="1003" t="s">
        <v>1883</v>
      </c>
      <c r="U8" s="1004"/>
      <c r="V8" s="228" t="s">
        <v>1778</v>
      </c>
      <c r="W8" s="228" t="s">
        <v>1779</v>
      </c>
      <c r="X8" s="228" t="s">
        <v>1780</v>
      </c>
      <c r="Y8" s="228" t="s">
        <v>1781</v>
      </c>
      <c r="Z8" s="228" t="s">
        <v>155</v>
      </c>
      <c r="AA8" s="228" t="s">
        <v>156</v>
      </c>
      <c r="AB8" s="424" t="s">
        <v>2208</v>
      </c>
      <c r="AC8" s="424" t="s">
        <v>2209</v>
      </c>
      <c r="AD8" s="873" t="s">
        <v>440</v>
      </c>
      <c r="AE8" s="228" t="s">
        <v>1781</v>
      </c>
      <c r="AF8" s="871" t="s">
        <v>453</v>
      </c>
      <c r="AG8" s="872" t="s">
        <v>1884</v>
      </c>
      <c r="AH8" s="228" t="s">
        <v>2245</v>
      </c>
      <c r="AI8" s="228" t="s">
        <v>1818</v>
      </c>
      <c r="AJ8" s="865" t="s">
        <v>1817</v>
      </c>
      <c r="AK8" s="861" t="s">
        <v>2262</v>
      </c>
      <c r="AL8" s="1012"/>
    </row>
    <row r="9" spans="1:39" s="467" customFormat="1" ht="23.25" customHeight="1" thickTop="1">
      <c r="A9" s="457"/>
      <c r="B9" s="457"/>
      <c r="C9" s="457"/>
      <c r="D9" s="457"/>
      <c r="E9" s="457"/>
      <c r="F9" s="457"/>
      <c r="G9" s="457"/>
      <c r="H9" s="457"/>
      <c r="I9" s="457"/>
      <c r="J9" s="437"/>
      <c r="K9" s="458"/>
      <c r="L9" s="459"/>
      <c r="M9" s="460"/>
      <c r="N9" s="461"/>
      <c r="O9" s="407"/>
      <c r="P9" s="407"/>
      <c r="Q9" s="551"/>
      <c r="R9" s="407"/>
      <c r="S9" s="407"/>
      <c r="T9" s="407"/>
      <c r="U9" s="407"/>
      <c r="V9" s="407"/>
      <c r="W9" s="407"/>
      <c r="X9" s="407"/>
      <c r="Y9" s="407"/>
      <c r="Z9" s="407"/>
      <c r="AA9" s="407"/>
      <c r="AB9" s="425"/>
      <c r="AC9" s="425"/>
      <c r="AD9" s="462"/>
      <c r="AE9" s="409"/>
      <c r="AF9" s="409"/>
      <c r="AG9" s="463"/>
      <c r="AH9" s="432"/>
      <c r="AI9" s="464"/>
      <c r="AJ9" s="457"/>
      <c r="AK9" s="465"/>
      <c r="AL9" s="466"/>
    </row>
    <row r="10" spans="1:39" s="494" customFormat="1" ht="23.25" customHeight="1">
      <c r="A10" s="472">
        <v>1</v>
      </c>
      <c r="B10" s="473">
        <v>42583</v>
      </c>
      <c r="C10" s="474" t="s">
        <v>12</v>
      </c>
      <c r="D10" s="474" t="s">
        <v>13</v>
      </c>
      <c r="E10" s="474"/>
      <c r="F10" s="474" t="s">
        <v>14</v>
      </c>
      <c r="G10" s="475">
        <v>42583</v>
      </c>
      <c r="H10" s="476">
        <v>42674</v>
      </c>
      <c r="I10" s="477">
        <f t="shared" ref="I10:I41" si="0">H10-G10</f>
        <v>91</v>
      </c>
      <c r="J10" s="478">
        <f>TRUNC(I10/30,0)</f>
        <v>3</v>
      </c>
      <c r="K10" s="479"/>
      <c r="L10" s="480">
        <v>4</v>
      </c>
      <c r="M10" s="481"/>
      <c r="N10" s="482"/>
      <c r="O10" s="478"/>
      <c r="P10" s="478"/>
      <c r="Q10" s="552">
        <v>7.5909999999999997E-3</v>
      </c>
      <c r="R10" s="484"/>
      <c r="S10" s="483">
        <v>8.3999999999999995E-3</v>
      </c>
      <c r="T10" s="484"/>
      <c r="U10" s="483"/>
      <c r="V10" s="483"/>
      <c r="W10" s="483"/>
      <c r="X10" s="483"/>
      <c r="Y10" s="485">
        <v>5.3140000000000001E-3</v>
      </c>
      <c r="Z10" s="483"/>
      <c r="AA10" s="483"/>
      <c r="AB10" s="486"/>
      <c r="AC10" s="486"/>
      <c r="AD10" s="487">
        <v>6.4999999999999997E-3</v>
      </c>
      <c r="AE10" s="485">
        <f t="shared" ref="AE10:AE73" si="1">IF(Y10="","",Y10)</f>
        <v>5.3140000000000001E-3</v>
      </c>
      <c r="AF10" s="485"/>
      <c r="AG10" s="488" t="str">
        <f t="shared" ref="AG10:AG16" si="2">IF(AF10="","",AE10+AF10)</f>
        <v/>
      </c>
      <c r="AH10" s="489"/>
      <c r="AI10" s="490"/>
      <c r="AJ10" s="474" t="str">
        <f t="shared" ref="AJ10:AJ73" si="3">IF(AG10="","N","Y")</f>
        <v>N</v>
      </c>
      <c r="AK10" s="491"/>
      <c r="AL10" s="492"/>
      <c r="AM10" s="493"/>
    </row>
    <row r="11" spans="1:39" s="447" customFormat="1" ht="23.25" customHeight="1">
      <c r="A11" s="16">
        <f>IF(B11="","",IF((YEAR(B11)-YEAR(B10))=0,A10+1,1))</f>
        <v>2</v>
      </c>
      <c r="B11" s="23">
        <v>42586</v>
      </c>
      <c r="C11" s="16" t="s">
        <v>2</v>
      </c>
      <c r="D11" s="16" t="s">
        <v>3</v>
      </c>
      <c r="E11" s="16"/>
      <c r="F11" s="16" t="s">
        <v>7</v>
      </c>
      <c r="G11" s="18">
        <v>42586</v>
      </c>
      <c r="H11" s="29">
        <v>42678</v>
      </c>
      <c r="I11" s="205">
        <f t="shared" si="0"/>
        <v>92</v>
      </c>
      <c r="J11" s="437">
        <f t="shared" ref="J11:J74" si="4">TRUNC(I11/30,0)</f>
        <v>3</v>
      </c>
      <c r="K11" s="11" t="s">
        <v>28</v>
      </c>
      <c r="L11" s="19">
        <v>2.5</v>
      </c>
      <c r="M11" s="249"/>
      <c r="N11" s="201"/>
      <c r="O11" s="255"/>
      <c r="P11" s="255"/>
      <c r="Q11" s="553">
        <v>7.7759999999999999E-3</v>
      </c>
      <c r="R11" s="261"/>
      <c r="S11" s="20">
        <v>8.3999999999999995E-3</v>
      </c>
      <c r="T11" s="261"/>
      <c r="U11" s="20"/>
      <c r="V11" s="20"/>
      <c r="W11" s="20"/>
      <c r="X11" s="20"/>
      <c r="Y11" s="197">
        <v>5.4949999999999999E-3</v>
      </c>
      <c r="Z11" s="20"/>
      <c r="AA11" s="20"/>
      <c r="AB11" s="423"/>
      <c r="AC11" s="423"/>
      <c r="AD11" s="448">
        <v>6.4999999999999997E-3</v>
      </c>
      <c r="AE11" s="198">
        <f t="shared" si="1"/>
        <v>5.4949999999999999E-3</v>
      </c>
      <c r="AF11" s="197">
        <v>1.505E-3</v>
      </c>
      <c r="AG11" s="468">
        <f t="shared" si="2"/>
        <v>7.0000000000000001E-3</v>
      </c>
      <c r="AH11" s="433"/>
      <c r="AI11" s="446"/>
      <c r="AJ11" s="16" t="str">
        <f t="shared" si="3"/>
        <v>Y</v>
      </c>
      <c r="AK11" s="443"/>
      <c r="AL11" s="449"/>
      <c r="AM11" s="469"/>
    </row>
    <row r="12" spans="1:39" s="494" customFormat="1" ht="23.25" customHeight="1">
      <c r="A12" s="472">
        <f t="shared" ref="A12:A75" si="5">IF(B12="","",IF((YEAR(B12)-YEAR(B11))=0,A11+1,1))</f>
        <v>3</v>
      </c>
      <c r="B12" s="495">
        <v>42587</v>
      </c>
      <c r="C12" s="472" t="s">
        <v>4</v>
      </c>
      <c r="D12" s="472" t="s">
        <v>5</v>
      </c>
      <c r="E12" s="472"/>
      <c r="F12" s="472" t="s">
        <v>8</v>
      </c>
      <c r="G12" s="496">
        <v>42587</v>
      </c>
      <c r="H12" s="497">
        <v>42618</v>
      </c>
      <c r="I12" s="498">
        <f t="shared" si="0"/>
        <v>31</v>
      </c>
      <c r="J12" s="478">
        <f t="shared" si="4"/>
        <v>1</v>
      </c>
      <c r="K12" s="499" t="s">
        <v>29</v>
      </c>
      <c r="L12" s="500">
        <v>50</v>
      </c>
      <c r="M12" s="501"/>
      <c r="N12" s="502"/>
      <c r="O12" s="503"/>
      <c r="P12" s="503"/>
      <c r="Q12" s="554">
        <v>5.0390000000000001E-3</v>
      </c>
      <c r="R12" s="505"/>
      <c r="S12" s="504">
        <v>5.4999999999999997E-3</v>
      </c>
      <c r="T12" s="505"/>
      <c r="U12" s="504"/>
      <c r="V12" s="504"/>
      <c r="W12" s="504"/>
      <c r="X12" s="504"/>
      <c r="Y12" s="506">
        <v>2.359E-3</v>
      </c>
      <c r="Z12" s="504"/>
      <c r="AA12" s="504"/>
      <c r="AB12" s="507"/>
      <c r="AC12" s="507"/>
      <c r="AD12" s="508">
        <v>4.3E-3</v>
      </c>
      <c r="AE12" s="485">
        <f t="shared" si="1"/>
        <v>2.359E-3</v>
      </c>
      <c r="AF12" s="506"/>
      <c r="AG12" s="488" t="str">
        <f t="shared" si="2"/>
        <v/>
      </c>
      <c r="AH12" s="489"/>
      <c r="AI12" s="509"/>
      <c r="AJ12" s="472" t="str">
        <f t="shared" si="3"/>
        <v>N</v>
      </c>
      <c r="AK12" s="510"/>
      <c r="AL12" s="492"/>
    </row>
    <row r="13" spans="1:39" s="494" customFormat="1" ht="23.25" customHeight="1">
      <c r="A13" s="472">
        <f t="shared" si="5"/>
        <v>4</v>
      </c>
      <c r="B13" s="495">
        <v>42590</v>
      </c>
      <c r="C13" s="472" t="s">
        <v>9</v>
      </c>
      <c r="D13" s="472" t="s">
        <v>10</v>
      </c>
      <c r="E13" s="472"/>
      <c r="F13" s="472" t="s">
        <v>11</v>
      </c>
      <c r="G13" s="496">
        <v>42590</v>
      </c>
      <c r="H13" s="497">
        <v>42654</v>
      </c>
      <c r="I13" s="498">
        <f t="shared" si="0"/>
        <v>64</v>
      </c>
      <c r="J13" s="478">
        <f t="shared" si="4"/>
        <v>2</v>
      </c>
      <c r="K13" s="499" t="s">
        <v>28</v>
      </c>
      <c r="L13" s="500">
        <v>55</v>
      </c>
      <c r="M13" s="501"/>
      <c r="N13" s="502"/>
      <c r="O13" s="503"/>
      <c r="P13" s="503"/>
      <c r="Q13" s="554">
        <v>6.1479999999999998E-3</v>
      </c>
      <c r="R13" s="505"/>
      <c r="S13" s="504">
        <f>AVERAGE(0.0064,0.009,0.007)</f>
        <v>7.4666666666666666E-3</v>
      </c>
      <c r="T13" s="505"/>
      <c r="U13" s="504"/>
      <c r="V13" s="504"/>
      <c r="W13" s="504"/>
      <c r="X13" s="504"/>
      <c r="Y13" s="506">
        <v>3.4749999999999998E-3</v>
      </c>
      <c r="Z13" s="504"/>
      <c r="AA13" s="504"/>
      <c r="AB13" s="507"/>
      <c r="AC13" s="507"/>
      <c r="AD13" s="508">
        <v>3.8E-3</v>
      </c>
      <c r="AE13" s="485">
        <f t="shared" si="1"/>
        <v>3.4749999999999998E-3</v>
      </c>
      <c r="AF13" s="506"/>
      <c r="AG13" s="488" t="str">
        <f t="shared" si="2"/>
        <v/>
      </c>
      <c r="AH13" s="489"/>
      <c r="AI13" s="509"/>
      <c r="AJ13" s="472" t="str">
        <f t="shared" si="3"/>
        <v>N</v>
      </c>
      <c r="AK13" s="510"/>
      <c r="AL13" s="492"/>
    </row>
    <row r="14" spans="1:39" s="494" customFormat="1" ht="23.25" customHeight="1">
      <c r="A14" s="472">
        <f t="shared" si="5"/>
        <v>5</v>
      </c>
      <c r="B14" s="495">
        <v>42593</v>
      </c>
      <c r="C14" s="472" t="s">
        <v>9</v>
      </c>
      <c r="D14" s="472" t="s">
        <v>10</v>
      </c>
      <c r="E14" s="472"/>
      <c r="F14" s="472" t="s">
        <v>11</v>
      </c>
      <c r="G14" s="496">
        <v>42593</v>
      </c>
      <c r="H14" s="497">
        <v>42641</v>
      </c>
      <c r="I14" s="498">
        <f t="shared" si="0"/>
        <v>48</v>
      </c>
      <c r="J14" s="478">
        <f t="shared" si="4"/>
        <v>1</v>
      </c>
      <c r="K14" s="499" t="s">
        <v>28</v>
      </c>
      <c r="L14" s="500">
        <v>28</v>
      </c>
      <c r="M14" s="501"/>
      <c r="N14" s="502"/>
      <c r="O14" s="503"/>
      <c r="P14" s="503"/>
      <c r="Q14" s="554">
        <v>5.1764999999999997E-3</v>
      </c>
      <c r="R14" s="505"/>
      <c r="S14" s="504">
        <f>AVERAGE(0.0064,0.0085,0.0058)</f>
        <v>6.8999999999999999E-3</v>
      </c>
      <c r="T14" s="505"/>
      <c r="U14" s="504"/>
      <c r="V14" s="504"/>
      <c r="W14" s="504"/>
      <c r="X14" s="504"/>
      <c r="Y14" s="506">
        <v>2.5469999999999998E-3</v>
      </c>
      <c r="Z14" s="504"/>
      <c r="AA14" s="504"/>
      <c r="AB14" s="507"/>
      <c r="AC14" s="507"/>
      <c r="AD14" s="508">
        <v>3.5000000000000001E-3</v>
      </c>
      <c r="AE14" s="485">
        <f t="shared" si="1"/>
        <v>2.5469999999999998E-3</v>
      </c>
      <c r="AF14" s="506"/>
      <c r="AG14" s="488" t="str">
        <f t="shared" si="2"/>
        <v/>
      </c>
      <c r="AH14" s="489"/>
      <c r="AI14" s="509"/>
      <c r="AJ14" s="472" t="str">
        <f t="shared" si="3"/>
        <v>N</v>
      </c>
      <c r="AK14" s="510"/>
      <c r="AL14" s="492"/>
    </row>
    <row r="15" spans="1:39" s="447" customFormat="1" ht="23.25" customHeight="1">
      <c r="A15" s="16">
        <f t="shared" si="5"/>
        <v>6</v>
      </c>
      <c r="B15" s="23">
        <v>42606</v>
      </c>
      <c r="C15" s="16" t="s">
        <v>9</v>
      </c>
      <c r="D15" s="16" t="s">
        <v>10</v>
      </c>
      <c r="E15" s="16"/>
      <c r="F15" s="16" t="s">
        <v>11</v>
      </c>
      <c r="G15" s="18">
        <v>42606</v>
      </c>
      <c r="H15" s="29">
        <v>42639</v>
      </c>
      <c r="I15" s="205">
        <f t="shared" si="0"/>
        <v>33</v>
      </c>
      <c r="J15" s="437">
        <f t="shared" si="4"/>
        <v>1</v>
      </c>
      <c r="K15" s="12" t="s">
        <v>28</v>
      </c>
      <c r="L15" s="19">
        <v>60</v>
      </c>
      <c r="M15" s="249"/>
      <c r="N15" s="201"/>
      <c r="O15" s="255"/>
      <c r="P15" s="255"/>
      <c r="Q15" s="553">
        <v>5.2439000000000001E-3</v>
      </c>
      <c r="R15" s="261"/>
      <c r="S15" s="20">
        <f>AVERAGE(0.0076,0.008,0.0058)</f>
        <v>7.1333333333333327E-3</v>
      </c>
      <c r="T15" s="261"/>
      <c r="U15" s="20"/>
      <c r="V15" s="20"/>
      <c r="W15" s="20"/>
      <c r="X15" s="20"/>
      <c r="Y15" s="197">
        <v>2.614E-3</v>
      </c>
      <c r="Z15" s="20"/>
      <c r="AA15" s="20"/>
      <c r="AB15" s="423"/>
      <c r="AC15" s="423"/>
      <c r="AD15" s="448">
        <v>4.0000000000000001E-3</v>
      </c>
      <c r="AE15" s="198">
        <f t="shared" si="1"/>
        <v>2.614E-3</v>
      </c>
      <c r="AF15" s="197">
        <v>1.3860000000000001E-3</v>
      </c>
      <c r="AG15" s="468">
        <f t="shared" si="2"/>
        <v>4.0000000000000001E-3</v>
      </c>
      <c r="AH15" s="433"/>
      <c r="AI15" s="446"/>
      <c r="AJ15" s="16" t="str">
        <f t="shared" si="3"/>
        <v>Y</v>
      </c>
      <c r="AK15" s="443"/>
      <c r="AL15" s="449"/>
    </row>
    <row r="16" spans="1:39" s="494" customFormat="1" ht="23.25" customHeight="1">
      <c r="A16" s="472">
        <f t="shared" si="5"/>
        <v>7</v>
      </c>
      <c r="B16" s="495">
        <v>42612</v>
      </c>
      <c r="C16" s="472" t="s">
        <v>4</v>
      </c>
      <c r="D16" s="472" t="s">
        <v>19</v>
      </c>
      <c r="E16" s="472"/>
      <c r="F16" s="472" t="s">
        <v>8</v>
      </c>
      <c r="G16" s="496">
        <v>42612</v>
      </c>
      <c r="H16" s="497">
        <v>42643</v>
      </c>
      <c r="I16" s="472">
        <f t="shared" si="0"/>
        <v>31</v>
      </c>
      <c r="J16" s="478">
        <f t="shared" si="4"/>
        <v>1</v>
      </c>
      <c r="K16" s="499" t="s">
        <v>29</v>
      </c>
      <c r="L16" s="500">
        <v>50</v>
      </c>
      <c r="M16" s="501"/>
      <c r="N16" s="502"/>
      <c r="O16" s="503"/>
      <c r="P16" s="503"/>
      <c r="Q16" s="554">
        <v>5.2439000000000001E-3</v>
      </c>
      <c r="R16" s="505"/>
      <c r="S16" s="504">
        <f>AVERAGE(0.007,0.0051,0.0058)</f>
        <v>5.9666666666666661E-3</v>
      </c>
      <c r="T16" s="505"/>
      <c r="U16" s="504"/>
      <c r="V16" s="504"/>
      <c r="W16" s="504"/>
      <c r="X16" s="504"/>
      <c r="Y16" s="506">
        <v>8.52E-4</v>
      </c>
      <c r="Z16" s="504"/>
      <c r="AA16" s="504"/>
      <c r="AB16" s="507"/>
      <c r="AC16" s="507"/>
      <c r="AD16" s="508">
        <v>4.4999999999999997E-3</v>
      </c>
      <c r="AE16" s="485">
        <f t="shared" si="1"/>
        <v>8.52E-4</v>
      </c>
      <c r="AF16" s="506"/>
      <c r="AG16" s="488" t="str">
        <f t="shared" si="2"/>
        <v/>
      </c>
      <c r="AH16" s="489"/>
      <c r="AI16" s="509"/>
      <c r="AJ16" s="472" t="str">
        <f t="shared" si="3"/>
        <v>N</v>
      </c>
      <c r="AK16" s="510"/>
      <c r="AL16" s="492"/>
    </row>
    <row r="17" spans="1:38" s="494" customFormat="1" ht="23.25" customHeight="1">
      <c r="A17" s="472">
        <f t="shared" si="5"/>
        <v>8</v>
      </c>
      <c r="B17" s="495">
        <v>42612</v>
      </c>
      <c r="C17" s="472" t="s">
        <v>9</v>
      </c>
      <c r="D17" s="472" t="s">
        <v>10</v>
      </c>
      <c r="E17" s="472"/>
      <c r="F17" s="472" t="s">
        <v>11</v>
      </c>
      <c r="G17" s="496">
        <v>42612</v>
      </c>
      <c r="H17" s="497">
        <v>42661</v>
      </c>
      <c r="I17" s="472">
        <f t="shared" si="0"/>
        <v>49</v>
      </c>
      <c r="J17" s="478">
        <f t="shared" si="4"/>
        <v>1</v>
      </c>
      <c r="K17" s="499" t="s">
        <v>28</v>
      </c>
      <c r="L17" s="500">
        <v>40</v>
      </c>
      <c r="M17" s="501"/>
      <c r="N17" s="502"/>
      <c r="O17" s="503"/>
      <c r="P17" s="503"/>
      <c r="Q17" s="554">
        <v>5.2439000000000001E-3</v>
      </c>
      <c r="R17" s="505"/>
      <c r="S17" s="504">
        <f>AVERAGE(0.007,0.0051,0.0058)</f>
        <v>5.9666666666666661E-3</v>
      </c>
      <c r="T17" s="505"/>
      <c r="U17" s="504"/>
      <c r="V17" s="504"/>
      <c r="W17" s="504"/>
      <c r="X17" s="504"/>
      <c r="Y17" s="506">
        <v>2.614E-3</v>
      </c>
      <c r="Z17" s="504"/>
      <c r="AA17" s="504"/>
      <c r="AB17" s="507"/>
      <c r="AC17" s="507"/>
      <c r="AD17" s="508">
        <v>3.5999999999999999E-3</v>
      </c>
      <c r="AE17" s="485">
        <f t="shared" si="1"/>
        <v>2.614E-3</v>
      </c>
      <c r="AF17" s="506"/>
      <c r="AG17" s="488" t="str">
        <f t="shared" ref="AG17:AG29" si="6">IF(AF17="","",AE17+AF17)</f>
        <v/>
      </c>
      <c r="AH17" s="489"/>
      <c r="AI17" s="509"/>
      <c r="AJ17" s="472" t="str">
        <f t="shared" si="3"/>
        <v>N</v>
      </c>
      <c r="AK17" s="510"/>
      <c r="AL17" s="492"/>
    </row>
    <row r="18" spans="1:38" s="494" customFormat="1" ht="23.25" customHeight="1">
      <c r="A18" s="472">
        <f t="shared" si="5"/>
        <v>9</v>
      </c>
      <c r="B18" s="495">
        <v>42618</v>
      </c>
      <c r="C18" s="472" t="s">
        <v>24</v>
      </c>
      <c r="D18" s="472" t="s">
        <v>25</v>
      </c>
      <c r="E18" s="472"/>
      <c r="F18" s="472" t="s">
        <v>26</v>
      </c>
      <c r="G18" s="496">
        <v>42618</v>
      </c>
      <c r="H18" s="497">
        <v>42648</v>
      </c>
      <c r="I18" s="472">
        <f t="shared" si="0"/>
        <v>30</v>
      </c>
      <c r="J18" s="478">
        <f t="shared" si="4"/>
        <v>1</v>
      </c>
      <c r="K18" s="499" t="s">
        <v>29</v>
      </c>
      <c r="L18" s="500">
        <v>50</v>
      </c>
      <c r="M18" s="501"/>
      <c r="N18" s="502"/>
      <c r="O18" s="503"/>
      <c r="P18" s="503"/>
      <c r="Q18" s="554">
        <v>5.2572000000000001E-3</v>
      </c>
      <c r="R18" s="505"/>
      <c r="S18" s="504">
        <v>4.5999999999999999E-3</v>
      </c>
      <c r="T18" s="505"/>
      <c r="U18" s="504"/>
      <c r="V18" s="504"/>
      <c r="W18" s="504"/>
      <c r="X18" s="504"/>
      <c r="Y18" s="506">
        <v>8.5700000000000001E-4</v>
      </c>
      <c r="Z18" s="504"/>
      <c r="AA18" s="504"/>
      <c r="AB18" s="507"/>
      <c r="AC18" s="507"/>
      <c r="AD18" s="508">
        <v>4.0000000000000001E-3</v>
      </c>
      <c r="AE18" s="485">
        <f t="shared" si="1"/>
        <v>8.5700000000000001E-4</v>
      </c>
      <c r="AF18" s="506"/>
      <c r="AG18" s="488" t="str">
        <f t="shared" si="6"/>
        <v/>
      </c>
      <c r="AH18" s="489"/>
      <c r="AI18" s="509"/>
      <c r="AJ18" s="472" t="str">
        <f t="shared" si="3"/>
        <v>N</v>
      </c>
      <c r="AK18" s="510"/>
      <c r="AL18" s="492"/>
    </row>
    <row r="19" spans="1:38" s="494" customFormat="1" ht="23.25" customHeight="1">
      <c r="A19" s="472">
        <f t="shared" si="5"/>
        <v>10</v>
      </c>
      <c r="B19" s="495">
        <v>42620</v>
      </c>
      <c r="C19" s="472" t="s">
        <v>9</v>
      </c>
      <c r="D19" s="472" t="s">
        <v>31</v>
      </c>
      <c r="E19" s="472"/>
      <c r="F19" s="472" t="s">
        <v>11</v>
      </c>
      <c r="G19" s="496">
        <v>42620</v>
      </c>
      <c r="H19" s="497">
        <v>42670</v>
      </c>
      <c r="I19" s="472">
        <f t="shared" si="0"/>
        <v>50</v>
      </c>
      <c r="J19" s="478">
        <f t="shared" si="4"/>
        <v>1</v>
      </c>
      <c r="K19" s="511" t="s">
        <v>28</v>
      </c>
      <c r="L19" s="500">
        <v>90</v>
      </c>
      <c r="M19" s="501"/>
      <c r="N19" s="502"/>
      <c r="O19" s="503"/>
      <c r="P19" s="503"/>
      <c r="Q19" s="554">
        <v>5.1656000000000002E-3</v>
      </c>
      <c r="R19" s="505"/>
      <c r="S19" s="504">
        <v>5.0000000000000001E-3</v>
      </c>
      <c r="T19" s="505"/>
      <c r="U19" s="504"/>
      <c r="V19" s="504"/>
      <c r="W19" s="504"/>
      <c r="X19" s="504"/>
      <c r="Y19" s="506">
        <v>2.5730000000000002E-3</v>
      </c>
      <c r="Z19" s="504"/>
      <c r="AA19" s="504"/>
      <c r="AB19" s="507"/>
      <c r="AC19" s="507"/>
      <c r="AD19" s="508">
        <v>3.5000000000000001E-3</v>
      </c>
      <c r="AE19" s="485">
        <f t="shared" si="1"/>
        <v>2.5730000000000002E-3</v>
      </c>
      <c r="AF19" s="506"/>
      <c r="AG19" s="488" t="str">
        <f t="shared" si="6"/>
        <v/>
      </c>
      <c r="AH19" s="489"/>
      <c r="AI19" s="509"/>
      <c r="AJ19" s="472" t="str">
        <f t="shared" si="3"/>
        <v>N</v>
      </c>
      <c r="AK19" s="510"/>
      <c r="AL19" s="492"/>
    </row>
    <row r="20" spans="1:38" s="494" customFormat="1" ht="23.25" customHeight="1">
      <c r="A20" s="472">
        <f t="shared" si="5"/>
        <v>11</v>
      </c>
      <c r="B20" s="495">
        <v>42620</v>
      </c>
      <c r="C20" s="472" t="s">
        <v>32</v>
      </c>
      <c r="D20" s="472" t="s">
        <v>33</v>
      </c>
      <c r="E20" s="472"/>
      <c r="F20" s="472" t="s">
        <v>34</v>
      </c>
      <c r="G20" s="496">
        <v>42620</v>
      </c>
      <c r="H20" s="497">
        <v>42985</v>
      </c>
      <c r="I20" s="472">
        <f t="shared" si="0"/>
        <v>365</v>
      </c>
      <c r="J20" s="478">
        <f t="shared" si="4"/>
        <v>12</v>
      </c>
      <c r="K20" s="511" t="s">
        <v>28</v>
      </c>
      <c r="L20" s="500">
        <v>2</v>
      </c>
      <c r="M20" s="501"/>
      <c r="N20" s="502"/>
      <c r="O20" s="503"/>
      <c r="P20" s="503"/>
      <c r="Q20" s="554">
        <v>9.8250000000000004E-3</v>
      </c>
      <c r="R20" s="505"/>
      <c r="S20" s="504">
        <f>AVERAGE(0.0145,0.015,0.013)</f>
        <v>1.4166666666666666E-2</v>
      </c>
      <c r="T20" s="505"/>
      <c r="U20" s="504"/>
      <c r="V20" s="504"/>
      <c r="W20" s="504"/>
      <c r="X20" s="504"/>
      <c r="Y20" s="506">
        <v>9.8250000000000004E-3</v>
      </c>
      <c r="Z20" s="504"/>
      <c r="AA20" s="504"/>
      <c r="AB20" s="507"/>
      <c r="AC20" s="507"/>
      <c r="AD20" s="508">
        <v>1.15E-2</v>
      </c>
      <c r="AE20" s="485">
        <f t="shared" si="1"/>
        <v>9.8250000000000004E-3</v>
      </c>
      <c r="AF20" s="506"/>
      <c r="AG20" s="488" t="str">
        <f t="shared" si="6"/>
        <v/>
      </c>
      <c r="AH20" s="489"/>
      <c r="AI20" s="509"/>
      <c r="AJ20" s="472" t="str">
        <f t="shared" si="3"/>
        <v>N</v>
      </c>
      <c r="AK20" s="510"/>
      <c r="AL20" s="492"/>
    </row>
    <row r="21" spans="1:38" s="494" customFormat="1" ht="23.25" customHeight="1">
      <c r="A21" s="472">
        <f t="shared" si="5"/>
        <v>12</v>
      </c>
      <c r="B21" s="495">
        <v>42622</v>
      </c>
      <c r="C21" s="472" t="s">
        <v>9</v>
      </c>
      <c r="D21" s="472" t="s">
        <v>10</v>
      </c>
      <c r="E21" s="472"/>
      <c r="F21" s="472" t="s">
        <v>11</v>
      </c>
      <c r="G21" s="496">
        <v>42622</v>
      </c>
      <c r="H21" s="497">
        <v>42652</v>
      </c>
      <c r="I21" s="472">
        <f t="shared" si="0"/>
        <v>30</v>
      </c>
      <c r="J21" s="478">
        <f t="shared" si="4"/>
        <v>1</v>
      </c>
      <c r="K21" s="511" t="s">
        <v>29</v>
      </c>
      <c r="L21" s="500">
        <v>0</v>
      </c>
      <c r="M21" s="501"/>
      <c r="N21" s="502"/>
      <c r="O21" s="503"/>
      <c r="P21" s="503"/>
      <c r="Q21" s="554">
        <v>4.2211000000000002E-3</v>
      </c>
      <c r="R21" s="505"/>
      <c r="S21" s="504">
        <f>AVERAGE(0.0045,0.0046,0.0047)</f>
        <v>4.5999999999999999E-3</v>
      </c>
      <c r="T21" s="505"/>
      <c r="U21" s="504"/>
      <c r="V21" s="504"/>
      <c r="W21" s="504"/>
      <c r="X21" s="504"/>
      <c r="Y21" s="506">
        <v>8.7799999999999998E-4</v>
      </c>
      <c r="Z21" s="504"/>
      <c r="AA21" s="504"/>
      <c r="AB21" s="507"/>
      <c r="AC21" s="507"/>
      <c r="AD21" s="508">
        <v>2.5000000000000001E-3</v>
      </c>
      <c r="AE21" s="485">
        <f t="shared" si="1"/>
        <v>8.7799999999999998E-4</v>
      </c>
      <c r="AF21" s="506"/>
      <c r="AG21" s="488" t="str">
        <f t="shared" si="6"/>
        <v/>
      </c>
      <c r="AH21" s="489"/>
      <c r="AI21" s="509"/>
      <c r="AJ21" s="472" t="str">
        <f t="shared" si="3"/>
        <v>N</v>
      </c>
      <c r="AK21" s="510"/>
      <c r="AL21" s="492"/>
    </row>
    <row r="22" spans="1:38" s="494" customFormat="1" ht="23.25" customHeight="1">
      <c r="A22" s="472">
        <f t="shared" si="5"/>
        <v>13</v>
      </c>
      <c r="B22" s="495">
        <v>42622</v>
      </c>
      <c r="C22" s="512" t="s">
        <v>36</v>
      </c>
      <c r="D22" s="512" t="s">
        <v>36</v>
      </c>
      <c r="E22" s="512"/>
      <c r="F22" s="512" t="s">
        <v>36</v>
      </c>
      <c r="G22" s="496">
        <v>42622</v>
      </c>
      <c r="H22" s="497">
        <v>42652</v>
      </c>
      <c r="I22" s="472">
        <f t="shared" si="0"/>
        <v>30</v>
      </c>
      <c r="J22" s="478">
        <f t="shared" si="4"/>
        <v>1</v>
      </c>
      <c r="K22" s="511" t="s">
        <v>28</v>
      </c>
      <c r="L22" s="500">
        <v>0</v>
      </c>
      <c r="M22" s="501"/>
      <c r="N22" s="502"/>
      <c r="O22" s="503"/>
      <c r="P22" s="503"/>
      <c r="Q22" s="554">
        <v>5.1821999999999997E-3</v>
      </c>
      <c r="R22" s="505"/>
      <c r="S22" s="504">
        <f>AVERAGE(0.007,0.0075)</f>
        <v>7.2499999999999995E-3</v>
      </c>
      <c r="T22" s="505"/>
      <c r="U22" s="504"/>
      <c r="V22" s="504"/>
      <c r="W22" s="504"/>
      <c r="X22" s="504"/>
      <c r="Y22" s="506">
        <v>2.5530000000000001E-3</v>
      </c>
      <c r="Z22" s="504"/>
      <c r="AA22" s="504"/>
      <c r="AB22" s="507"/>
      <c r="AC22" s="507"/>
      <c r="AD22" s="508">
        <v>3.5000000000000001E-3</v>
      </c>
      <c r="AE22" s="485">
        <f t="shared" si="1"/>
        <v>2.5530000000000001E-3</v>
      </c>
      <c r="AF22" s="506"/>
      <c r="AG22" s="488" t="str">
        <f t="shared" si="6"/>
        <v/>
      </c>
      <c r="AH22" s="489"/>
      <c r="AI22" s="509"/>
      <c r="AJ22" s="472" t="str">
        <f t="shared" si="3"/>
        <v>N</v>
      </c>
      <c r="AK22" s="513"/>
      <c r="AL22" s="492"/>
    </row>
    <row r="23" spans="1:38" s="494" customFormat="1" ht="23.25" customHeight="1">
      <c r="A23" s="472">
        <f t="shared" si="5"/>
        <v>14</v>
      </c>
      <c r="B23" s="495">
        <v>42622</v>
      </c>
      <c r="C23" s="512" t="s">
        <v>36</v>
      </c>
      <c r="D23" s="512" t="s">
        <v>36</v>
      </c>
      <c r="E23" s="512"/>
      <c r="F23" s="512" t="s">
        <v>36</v>
      </c>
      <c r="G23" s="496">
        <v>42622</v>
      </c>
      <c r="H23" s="497">
        <v>42683</v>
      </c>
      <c r="I23" s="472">
        <f t="shared" si="0"/>
        <v>61</v>
      </c>
      <c r="J23" s="478">
        <f t="shared" si="4"/>
        <v>2</v>
      </c>
      <c r="K23" s="511" t="s">
        <v>28</v>
      </c>
      <c r="L23" s="500">
        <v>0</v>
      </c>
      <c r="M23" s="501"/>
      <c r="N23" s="502"/>
      <c r="O23" s="503"/>
      <c r="P23" s="503"/>
      <c r="Q23" s="554">
        <v>6.6467000000000002E-3</v>
      </c>
      <c r="R23" s="505"/>
      <c r="S23" s="504">
        <f>AVERAGE(0.0077,0.0082)</f>
        <v>7.9500000000000005E-3</v>
      </c>
      <c r="T23" s="505"/>
      <c r="U23" s="504"/>
      <c r="V23" s="504"/>
      <c r="W23" s="504"/>
      <c r="X23" s="504"/>
      <c r="Y23" s="506">
        <v>3.9880000000000002E-3</v>
      </c>
      <c r="Z23" s="504"/>
      <c r="AA23" s="504"/>
      <c r="AB23" s="507"/>
      <c r="AC23" s="507"/>
      <c r="AD23" s="508">
        <v>4.4999999999999997E-3</v>
      </c>
      <c r="AE23" s="485">
        <f t="shared" si="1"/>
        <v>3.9880000000000002E-3</v>
      </c>
      <c r="AF23" s="506"/>
      <c r="AG23" s="488" t="str">
        <f t="shared" si="6"/>
        <v/>
      </c>
      <c r="AH23" s="489"/>
      <c r="AI23" s="509"/>
      <c r="AJ23" s="472" t="str">
        <f t="shared" si="3"/>
        <v>N</v>
      </c>
      <c r="AK23" s="513"/>
      <c r="AL23" s="492"/>
    </row>
    <row r="24" spans="1:38" s="494" customFormat="1" ht="23.25" customHeight="1">
      <c r="A24" s="472">
        <f t="shared" si="5"/>
        <v>15</v>
      </c>
      <c r="B24" s="495">
        <v>42622</v>
      </c>
      <c r="C24" s="512" t="s">
        <v>36</v>
      </c>
      <c r="D24" s="512" t="s">
        <v>36</v>
      </c>
      <c r="E24" s="512"/>
      <c r="F24" s="512" t="s">
        <v>36</v>
      </c>
      <c r="G24" s="496">
        <v>42622</v>
      </c>
      <c r="H24" s="497">
        <v>42713</v>
      </c>
      <c r="I24" s="472">
        <f t="shared" si="0"/>
        <v>91</v>
      </c>
      <c r="J24" s="478">
        <f t="shared" si="4"/>
        <v>3</v>
      </c>
      <c r="K24" s="511" t="s">
        <v>28</v>
      </c>
      <c r="L24" s="500">
        <v>0</v>
      </c>
      <c r="M24" s="501"/>
      <c r="N24" s="502"/>
      <c r="O24" s="503"/>
      <c r="P24" s="503"/>
      <c r="Q24" s="554">
        <v>8.4544000000000008E-3</v>
      </c>
      <c r="R24" s="505"/>
      <c r="S24" s="504">
        <f>AVERAGE(0.0115,0.0088,0.012)</f>
        <v>1.0766666666666666E-2</v>
      </c>
      <c r="T24" s="505"/>
      <c r="U24" s="504"/>
      <c r="V24" s="504"/>
      <c r="W24" s="504"/>
      <c r="X24" s="504"/>
      <c r="Y24" s="506">
        <v>6.1599999999999997E-3</v>
      </c>
      <c r="Z24" s="504"/>
      <c r="AA24" s="504"/>
      <c r="AB24" s="507"/>
      <c r="AC24" s="507"/>
      <c r="AD24" s="508">
        <v>6.7000000000000002E-3</v>
      </c>
      <c r="AE24" s="485">
        <f t="shared" si="1"/>
        <v>6.1599999999999997E-3</v>
      </c>
      <c r="AF24" s="506"/>
      <c r="AG24" s="488" t="str">
        <f t="shared" si="6"/>
        <v/>
      </c>
      <c r="AH24" s="489"/>
      <c r="AI24" s="509"/>
      <c r="AJ24" s="472" t="str">
        <f t="shared" si="3"/>
        <v>N</v>
      </c>
      <c r="AK24" s="513"/>
      <c r="AL24" s="492"/>
    </row>
    <row r="25" spans="1:38" s="494" customFormat="1" ht="23.25" customHeight="1">
      <c r="A25" s="472">
        <f t="shared" si="5"/>
        <v>16</v>
      </c>
      <c r="B25" s="495">
        <v>42622</v>
      </c>
      <c r="C25" s="512" t="s">
        <v>36</v>
      </c>
      <c r="D25" s="512" t="s">
        <v>36</v>
      </c>
      <c r="E25" s="512"/>
      <c r="F25" s="512" t="s">
        <v>36</v>
      </c>
      <c r="G25" s="496">
        <v>42622</v>
      </c>
      <c r="H25" s="497">
        <v>42803</v>
      </c>
      <c r="I25" s="472">
        <f t="shared" si="0"/>
        <v>181</v>
      </c>
      <c r="J25" s="478">
        <f t="shared" si="4"/>
        <v>6</v>
      </c>
      <c r="K25" s="511" t="s">
        <v>28</v>
      </c>
      <c r="L25" s="500">
        <v>0</v>
      </c>
      <c r="M25" s="501"/>
      <c r="N25" s="502"/>
      <c r="O25" s="503"/>
      <c r="P25" s="503"/>
      <c r="Q25" s="554">
        <v>1.2347199999999999E-2</v>
      </c>
      <c r="R25" s="505"/>
      <c r="S25" s="504">
        <f>AVERAGE(0.0129,0.0116,0.0112)</f>
        <v>1.1900000000000001E-2</v>
      </c>
      <c r="T25" s="505"/>
      <c r="U25" s="504"/>
      <c r="V25" s="504"/>
      <c r="W25" s="504"/>
      <c r="X25" s="504"/>
      <c r="Y25" s="506">
        <v>9.6749999999999996E-3</v>
      </c>
      <c r="Z25" s="504"/>
      <c r="AA25" s="504"/>
      <c r="AB25" s="507"/>
      <c r="AC25" s="507"/>
      <c r="AD25" s="508">
        <v>0.01</v>
      </c>
      <c r="AE25" s="485">
        <f t="shared" si="1"/>
        <v>9.6749999999999996E-3</v>
      </c>
      <c r="AF25" s="506"/>
      <c r="AG25" s="488" t="str">
        <f t="shared" si="6"/>
        <v/>
      </c>
      <c r="AH25" s="489"/>
      <c r="AI25" s="509"/>
      <c r="AJ25" s="472" t="str">
        <f t="shared" si="3"/>
        <v>N</v>
      </c>
      <c r="AK25" s="513"/>
      <c r="AL25" s="492"/>
    </row>
    <row r="26" spans="1:38" s="494" customFormat="1" ht="23.25" customHeight="1">
      <c r="A26" s="472">
        <f t="shared" si="5"/>
        <v>17</v>
      </c>
      <c r="B26" s="495">
        <v>42634</v>
      </c>
      <c r="C26" s="472" t="s">
        <v>9</v>
      </c>
      <c r="D26" s="472" t="s">
        <v>10</v>
      </c>
      <c r="E26" s="472"/>
      <c r="F26" s="472" t="s">
        <v>11</v>
      </c>
      <c r="G26" s="496">
        <v>42634</v>
      </c>
      <c r="H26" s="497">
        <v>42670</v>
      </c>
      <c r="I26" s="472">
        <f t="shared" si="0"/>
        <v>36</v>
      </c>
      <c r="J26" s="478">
        <f t="shared" si="4"/>
        <v>1</v>
      </c>
      <c r="K26" s="511" t="s">
        <v>28</v>
      </c>
      <c r="L26" s="500">
        <v>80</v>
      </c>
      <c r="M26" s="501"/>
      <c r="N26" s="502"/>
      <c r="O26" s="503"/>
      <c r="P26" s="503"/>
      <c r="Q26" s="554">
        <v>5.4305999999999998E-3</v>
      </c>
      <c r="R26" s="505"/>
      <c r="S26" s="504">
        <f>AVERAGE(0.0065,0.0057,0.004)</f>
        <v>5.3999999999999994E-3</v>
      </c>
      <c r="T26" s="505"/>
      <c r="U26" s="504"/>
      <c r="V26" s="504"/>
      <c r="W26" s="504"/>
      <c r="X26" s="504"/>
      <c r="Y26" s="506">
        <v>2.7959999999999999E-3</v>
      </c>
      <c r="Z26" s="504"/>
      <c r="AA26" s="504"/>
      <c r="AB26" s="507"/>
      <c r="AC26" s="507"/>
      <c r="AD26" s="508">
        <v>3.5000000000000001E-3</v>
      </c>
      <c r="AE26" s="485">
        <f t="shared" si="1"/>
        <v>2.7959999999999999E-3</v>
      </c>
      <c r="AF26" s="506"/>
      <c r="AG26" s="488" t="str">
        <f t="shared" si="6"/>
        <v/>
      </c>
      <c r="AH26" s="489"/>
      <c r="AI26" s="509"/>
      <c r="AJ26" s="472" t="str">
        <f t="shared" si="3"/>
        <v>N</v>
      </c>
      <c r="AK26" s="510"/>
      <c r="AL26" s="492"/>
    </row>
    <row r="27" spans="1:38" s="494" customFormat="1" ht="23.25" customHeight="1">
      <c r="A27" s="472">
        <f t="shared" si="5"/>
        <v>18</v>
      </c>
      <c r="B27" s="495">
        <v>42636</v>
      </c>
      <c r="C27" s="472" t="s">
        <v>4</v>
      </c>
      <c r="D27" s="472" t="s">
        <v>19</v>
      </c>
      <c r="E27" s="472"/>
      <c r="F27" s="472" t="s">
        <v>8</v>
      </c>
      <c r="G27" s="496">
        <v>42636</v>
      </c>
      <c r="H27" s="497">
        <v>42666</v>
      </c>
      <c r="I27" s="472">
        <f t="shared" si="0"/>
        <v>30</v>
      </c>
      <c r="J27" s="478">
        <f t="shared" si="4"/>
        <v>1</v>
      </c>
      <c r="K27" s="511" t="s">
        <v>29</v>
      </c>
      <c r="L27" s="500">
        <v>50</v>
      </c>
      <c r="M27" s="501"/>
      <c r="N27" s="502"/>
      <c r="O27" s="503"/>
      <c r="P27" s="503"/>
      <c r="Q27" s="554">
        <v>4.2322000000000002E-3</v>
      </c>
      <c r="R27" s="505"/>
      <c r="S27" s="504">
        <f>AVERAGE(0.0065,0.0057,0.004)</f>
        <v>5.3999999999999994E-3</v>
      </c>
      <c r="T27" s="505"/>
      <c r="U27" s="504"/>
      <c r="V27" s="504"/>
      <c r="W27" s="504"/>
      <c r="X27" s="504"/>
      <c r="Y27" s="506">
        <v>9.77E-4</v>
      </c>
      <c r="Z27" s="504"/>
      <c r="AA27" s="504"/>
      <c r="AB27" s="507"/>
      <c r="AC27" s="507"/>
      <c r="AD27" s="508">
        <v>4.7000000000000002E-3</v>
      </c>
      <c r="AE27" s="485">
        <f t="shared" si="1"/>
        <v>9.77E-4</v>
      </c>
      <c r="AF27" s="506"/>
      <c r="AG27" s="488" t="str">
        <f t="shared" si="6"/>
        <v/>
      </c>
      <c r="AH27" s="489"/>
      <c r="AI27" s="509"/>
      <c r="AJ27" s="472" t="str">
        <f t="shared" si="3"/>
        <v>N</v>
      </c>
      <c r="AK27" s="510"/>
      <c r="AL27" s="492"/>
    </row>
    <row r="28" spans="1:38" s="494" customFormat="1" ht="23.25" customHeight="1">
      <c r="A28" s="472">
        <f t="shared" si="5"/>
        <v>19</v>
      </c>
      <c r="B28" s="495">
        <v>42649</v>
      </c>
      <c r="C28" s="472" t="s">
        <v>4</v>
      </c>
      <c r="D28" s="472" t="s">
        <v>44</v>
      </c>
      <c r="E28" s="472"/>
      <c r="F28" s="472" t="s">
        <v>46</v>
      </c>
      <c r="G28" s="496">
        <v>42649</v>
      </c>
      <c r="H28" s="497">
        <v>42680</v>
      </c>
      <c r="I28" s="472">
        <f t="shared" si="0"/>
        <v>31</v>
      </c>
      <c r="J28" s="478">
        <f t="shared" si="4"/>
        <v>1</v>
      </c>
      <c r="K28" s="511" t="s">
        <v>29</v>
      </c>
      <c r="L28" s="500">
        <v>50</v>
      </c>
      <c r="M28" s="501"/>
      <c r="N28" s="502"/>
      <c r="O28" s="503"/>
      <c r="P28" s="503"/>
      <c r="Q28" s="554">
        <v>4.2821999999999999E-3</v>
      </c>
      <c r="R28" s="505"/>
      <c r="S28" s="504"/>
      <c r="T28" s="505"/>
      <c r="U28" s="504"/>
      <c r="V28" s="504"/>
      <c r="W28" s="504"/>
      <c r="X28" s="504"/>
      <c r="Y28" s="506">
        <v>9.77E-4</v>
      </c>
      <c r="Z28" s="504"/>
      <c r="AA28" s="504"/>
      <c r="AB28" s="507"/>
      <c r="AC28" s="507"/>
      <c r="AD28" s="508"/>
      <c r="AE28" s="485">
        <f t="shared" si="1"/>
        <v>9.77E-4</v>
      </c>
      <c r="AF28" s="506"/>
      <c r="AG28" s="488" t="str">
        <f t="shared" si="6"/>
        <v/>
      </c>
      <c r="AH28" s="489"/>
      <c r="AI28" s="509"/>
      <c r="AJ28" s="472" t="str">
        <f t="shared" si="3"/>
        <v>N</v>
      </c>
      <c r="AK28" s="510"/>
      <c r="AL28" s="492"/>
    </row>
    <row r="29" spans="1:38" s="494" customFormat="1" ht="23.25" customHeight="1">
      <c r="A29" s="472">
        <f t="shared" si="5"/>
        <v>20</v>
      </c>
      <c r="B29" s="495">
        <v>42649</v>
      </c>
      <c r="C29" s="472" t="s">
        <v>32</v>
      </c>
      <c r="D29" s="472" t="s">
        <v>45</v>
      </c>
      <c r="E29" s="472"/>
      <c r="F29" s="472" t="s">
        <v>34</v>
      </c>
      <c r="G29" s="496">
        <v>42649</v>
      </c>
      <c r="H29" s="497">
        <v>43014</v>
      </c>
      <c r="I29" s="472">
        <f t="shared" si="0"/>
        <v>365</v>
      </c>
      <c r="J29" s="478">
        <f t="shared" si="4"/>
        <v>12</v>
      </c>
      <c r="K29" s="511" t="s">
        <v>28</v>
      </c>
      <c r="L29" s="500">
        <v>2</v>
      </c>
      <c r="M29" s="501"/>
      <c r="N29" s="502"/>
      <c r="O29" s="503"/>
      <c r="P29" s="503"/>
      <c r="Q29" s="554">
        <v>1.57267E-2</v>
      </c>
      <c r="R29" s="505"/>
      <c r="S29" s="504">
        <f>AVERAGE(0.015,0.014,0.0135)</f>
        <v>1.4166666666666666E-2</v>
      </c>
      <c r="T29" s="505"/>
      <c r="U29" s="504"/>
      <c r="V29" s="504"/>
      <c r="W29" s="504"/>
      <c r="X29" s="504"/>
      <c r="Y29" s="506">
        <v>1.1434E-2</v>
      </c>
      <c r="Z29" s="504"/>
      <c r="AA29" s="504"/>
      <c r="AB29" s="507"/>
      <c r="AC29" s="507"/>
      <c r="AD29" s="508">
        <v>1.2500000000000001E-2</v>
      </c>
      <c r="AE29" s="485">
        <f t="shared" si="1"/>
        <v>1.1434E-2</v>
      </c>
      <c r="AF29" s="506"/>
      <c r="AG29" s="488" t="str">
        <f t="shared" si="6"/>
        <v/>
      </c>
      <c r="AH29" s="489"/>
      <c r="AI29" s="509"/>
      <c r="AJ29" s="472" t="str">
        <f t="shared" si="3"/>
        <v>N</v>
      </c>
      <c r="AK29" s="510"/>
      <c r="AL29" s="492"/>
    </row>
    <row r="30" spans="1:38" s="447" customFormat="1" ht="23.25" customHeight="1">
      <c r="A30" s="16">
        <f t="shared" si="5"/>
        <v>21</v>
      </c>
      <c r="B30" s="23">
        <v>42650</v>
      </c>
      <c r="C30" s="16" t="s">
        <v>32</v>
      </c>
      <c r="D30" s="16" t="s">
        <v>49</v>
      </c>
      <c r="E30" s="16"/>
      <c r="F30" s="16" t="s">
        <v>48</v>
      </c>
      <c r="G30" s="18">
        <v>42650</v>
      </c>
      <c r="H30" s="29">
        <v>42742</v>
      </c>
      <c r="I30" s="16">
        <f t="shared" si="0"/>
        <v>92</v>
      </c>
      <c r="J30" s="437">
        <f t="shared" si="4"/>
        <v>3</v>
      </c>
      <c r="K30" s="438" t="s">
        <v>28</v>
      </c>
      <c r="L30" s="19">
        <v>1</v>
      </c>
      <c r="M30" s="249"/>
      <c r="N30" s="201"/>
      <c r="O30" s="255"/>
      <c r="P30" s="255"/>
      <c r="Q30" s="553">
        <v>8.7156000000000004E-3</v>
      </c>
      <c r="R30" s="261"/>
      <c r="S30" s="20">
        <f>AVERAGE(0.0115,0.011,0.0089)</f>
        <v>1.0466666666666666E-2</v>
      </c>
      <c r="T30" s="261"/>
      <c r="U30" s="20"/>
      <c r="V30" s="20"/>
      <c r="W30" s="20"/>
      <c r="X30" s="20"/>
      <c r="Y30" s="197">
        <v>6.4000000000000003E-3</v>
      </c>
      <c r="Z30" s="20"/>
      <c r="AA30" s="20"/>
      <c r="AB30" s="423"/>
      <c r="AC30" s="423"/>
      <c r="AD30" s="448">
        <v>7.0000000000000001E-3</v>
      </c>
      <c r="AE30" s="198">
        <f t="shared" si="1"/>
        <v>6.4000000000000003E-3</v>
      </c>
      <c r="AF30" s="197"/>
      <c r="AG30" s="445">
        <v>7.1000000000000004E-3</v>
      </c>
      <c r="AH30" s="434"/>
      <c r="AI30" s="446"/>
      <c r="AJ30" s="16" t="str">
        <f t="shared" si="3"/>
        <v>Y</v>
      </c>
      <c r="AK30" s="443"/>
      <c r="AL30" s="449"/>
    </row>
    <row r="31" spans="1:38" s="494" customFormat="1" ht="23.25" customHeight="1">
      <c r="A31" s="472">
        <f t="shared" si="5"/>
        <v>22</v>
      </c>
      <c r="B31" s="495">
        <v>42661</v>
      </c>
      <c r="C31" s="472" t="s">
        <v>9</v>
      </c>
      <c r="D31" s="472" t="s">
        <v>10</v>
      </c>
      <c r="E31" s="472"/>
      <c r="F31" s="472" t="s">
        <v>11</v>
      </c>
      <c r="G31" s="496">
        <v>42661</v>
      </c>
      <c r="H31" s="497">
        <v>42695</v>
      </c>
      <c r="I31" s="472">
        <f t="shared" si="0"/>
        <v>34</v>
      </c>
      <c r="J31" s="478">
        <f t="shared" si="4"/>
        <v>1</v>
      </c>
      <c r="K31" s="511" t="s">
        <v>28</v>
      </c>
      <c r="L31" s="500">
        <v>70</v>
      </c>
      <c r="M31" s="501"/>
      <c r="N31" s="502"/>
      <c r="O31" s="503"/>
      <c r="P31" s="503"/>
      <c r="Q31" s="554">
        <v>5.2789000000000004E-3</v>
      </c>
      <c r="R31" s="505"/>
      <c r="S31" s="504">
        <f>AVERAGE(0.0077,0.008)</f>
        <v>7.8499999999999993E-3</v>
      </c>
      <c r="T31" s="505"/>
      <c r="U31" s="504"/>
      <c r="V31" s="504"/>
      <c r="W31" s="504"/>
      <c r="X31" s="504"/>
      <c r="Y31" s="506">
        <v>2.647E-3</v>
      </c>
      <c r="Z31" s="504"/>
      <c r="AA31" s="504"/>
      <c r="AB31" s="507"/>
      <c r="AC31" s="507"/>
      <c r="AD31" s="508">
        <v>3.5999999999999999E-3</v>
      </c>
      <c r="AE31" s="485">
        <f t="shared" si="1"/>
        <v>2.647E-3</v>
      </c>
      <c r="AF31" s="506"/>
      <c r="AG31" s="514"/>
      <c r="AH31" s="515"/>
      <c r="AI31" s="509"/>
      <c r="AJ31" s="472" t="str">
        <f t="shared" si="3"/>
        <v>N</v>
      </c>
      <c r="AK31" s="510"/>
      <c r="AL31" s="492"/>
    </row>
    <row r="32" spans="1:38" s="494" customFormat="1" ht="23.25" customHeight="1">
      <c r="A32" s="472">
        <f t="shared" si="5"/>
        <v>23</v>
      </c>
      <c r="B32" s="495">
        <v>42668</v>
      </c>
      <c r="C32" s="472" t="s">
        <v>9</v>
      </c>
      <c r="D32" s="472" t="s">
        <v>10</v>
      </c>
      <c r="E32" s="472"/>
      <c r="F32" s="472" t="s">
        <v>11</v>
      </c>
      <c r="G32" s="496">
        <v>42668</v>
      </c>
      <c r="H32" s="497">
        <v>42684</v>
      </c>
      <c r="I32" s="472">
        <f t="shared" si="0"/>
        <v>16</v>
      </c>
      <c r="J32" s="478">
        <f t="shared" si="4"/>
        <v>0</v>
      </c>
      <c r="K32" s="511" t="s">
        <v>28</v>
      </c>
      <c r="L32" s="500">
        <v>45</v>
      </c>
      <c r="M32" s="501"/>
      <c r="N32" s="502"/>
      <c r="O32" s="503"/>
      <c r="P32" s="503"/>
      <c r="Q32" s="554">
        <v>4.5589000000000003E-3</v>
      </c>
      <c r="R32" s="505"/>
      <c r="S32" s="504">
        <f>AVERAGE(0.006,0.005)</f>
        <v>5.4999999999999997E-3</v>
      </c>
      <c r="T32" s="505"/>
      <c r="U32" s="504"/>
      <c r="V32" s="504"/>
      <c r="W32" s="504"/>
      <c r="X32" s="504"/>
      <c r="Y32" s="506">
        <v>1.5770000000000001E-3</v>
      </c>
      <c r="Z32" s="504"/>
      <c r="AA32" s="504"/>
      <c r="AB32" s="507"/>
      <c r="AC32" s="507"/>
      <c r="AD32" s="508">
        <v>2E-3</v>
      </c>
      <c r="AE32" s="485">
        <f t="shared" si="1"/>
        <v>1.5770000000000001E-3</v>
      </c>
      <c r="AF32" s="506"/>
      <c r="AG32" s="514"/>
      <c r="AH32" s="515"/>
      <c r="AI32" s="509"/>
      <c r="AJ32" s="472" t="str">
        <f t="shared" si="3"/>
        <v>N</v>
      </c>
      <c r="AK32" s="510"/>
      <c r="AL32" s="492"/>
    </row>
    <row r="33" spans="1:38" s="494" customFormat="1" ht="23.25" customHeight="1">
      <c r="A33" s="472">
        <f t="shared" si="5"/>
        <v>24</v>
      </c>
      <c r="B33" s="495">
        <v>42668</v>
      </c>
      <c r="C33" s="512" t="s">
        <v>36</v>
      </c>
      <c r="D33" s="512" t="s">
        <v>36</v>
      </c>
      <c r="E33" s="512"/>
      <c r="F33" s="512" t="s">
        <v>36</v>
      </c>
      <c r="G33" s="496">
        <v>42668</v>
      </c>
      <c r="H33" s="497">
        <v>42690</v>
      </c>
      <c r="I33" s="472">
        <f t="shared" si="0"/>
        <v>22</v>
      </c>
      <c r="J33" s="478">
        <f t="shared" si="4"/>
        <v>0</v>
      </c>
      <c r="K33" s="512" t="s">
        <v>36</v>
      </c>
      <c r="L33" s="500">
        <v>35</v>
      </c>
      <c r="M33" s="501"/>
      <c r="N33" s="502"/>
      <c r="O33" s="503"/>
      <c r="P33" s="503"/>
      <c r="Q33" s="554">
        <v>4.5589000000000003E-3</v>
      </c>
      <c r="R33" s="505"/>
      <c r="S33" s="504">
        <f>AVERAGE(0.006,0.005)</f>
        <v>5.4999999999999997E-3</v>
      </c>
      <c r="T33" s="505"/>
      <c r="U33" s="504"/>
      <c r="V33" s="504"/>
      <c r="W33" s="504"/>
      <c r="X33" s="504"/>
      <c r="Y33" s="506">
        <v>1.5770000000000001E-3</v>
      </c>
      <c r="Z33" s="504"/>
      <c r="AA33" s="504"/>
      <c r="AB33" s="507"/>
      <c r="AC33" s="507"/>
      <c r="AD33" s="508">
        <v>2E-3</v>
      </c>
      <c r="AE33" s="485">
        <f t="shared" si="1"/>
        <v>1.5770000000000001E-3</v>
      </c>
      <c r="AF33" s="506"/>
      <c r="AG33" s="514"/>
      <c r="AH33" s="515"/>
      <c r="AI33" s="509"/>
      <c r="AJ33" s="472" t="str">
        <f t="shared" si="3"/>
        <v>N</v>
      </c>
      <c r="AK33" s="513"/>
      <c r="AL33" s="492"/>
    </row>
    <row r="34" spans="1:38" s="447" customFormat="1" ht="23.25" customHeight="1">
      <c r="A34" s="16">
        <f t="shared" si="5"/>
        <v>25</v>
      </c>
      <c r="B34" s="23">
        <v>42668</v>
      </c>
      <c r="C34" s="470" t="s">
        <v>36</v>
      </c>
      <c r="D34" s="470" t="s">
        <v>36</v>
      </c>
      <c r="E34" s="470"/>
      <c r="F34" s="470" t="s">
        <v>36</v>
      </c>
      <c r="G34" s="18">
        <v>42668</v>
      </c>
      <c r="H34" s="29">
        <v>42704</v>
      </c>
      <c r="I34" s="16">
        <f t="shared" si="0"/>
        <v>36</v>
      </c>
      <c r="J34" s="437">
        <f t="shared" si="4"/>
        <v>1</v>
      </c>
      <c r="K34" s="470" t="s">
        <v>36</v>
      </c>
      <c r="L34" s="19">
        <v>70</v>
      </c>
      <c r="M34" s="249"/>
      <c r="N34" s="201"/>
      <c r="O34" s="255"/>
      <c r="P34" s="255"/>
      <c r="Q34" s="553">
        <v>5.3400000000000001E-3</v>
      </c>
      <c r="R34" s="261"/>
      <c r="S34" s="20">
        <f>AVERAGE(0.0058,0.0065)</f>
        <v>6.1499999999999992E-3</v>
      </c>
      <c r="T34" s="261"/>
      <c r="U34" s="20"/>
      <c r="V34" s="20"/>
      <c r="W34" s="20"/>
      <c r="X34" s="20"/>
      <c r="Y34" s="197">
        <v>2.7079999999999999E-3</v>
      </c>
      <c r="Z34" s="20"/>
      <c r="AA34" s="20"/>
      <c r="AB34" s="423"/>
      <c r="AC34" s="423"/>
      <c r="AD34" s="448">
        <v>4.0000000000000001E-3</v>
      </c>
      <c r="AE34" s="198">
        <f t="shared" si="1"/>
        <v>2.7079999999999999E-3</v>
      </c>
      <c r="AF34" s="197"/>
      <c r="AG34" s="445">
        <v>4.0000000000000001E-3</v>
      </c>
      <c r="AH34" s="434"/>
      <c r="AI34" s="446"/>
      <c r="AJ34" s="16" t="str">
        <f t="shared" si="3"/>
        <v>Y</v>
      </c>
      <c r="AK34" s="471"/>
      <c r="AL34" s="449"/>
    </row>
    <row r="35" spans="1:38" s="447" customFormat="1" ht="23.25" customHeight="1">
      <c r="A35" s="16">
        <f t="shared" si="5"/>
        <v>26</v>
      </c>
      <c r="B35" s="23">
        <v>42678</v>
      </c>
      <c r="C35" s="470" t="s">
        <v>36</v>
      </c>
      <c r="D35" s="470" t="s">
        <v>36</v>
      </c>
      <c r="E35" s="470"/>
      <c r="F35" s="470" t="s">
        <v>36</v>
      </c>
      <c r="G35" s="18">
        <v>42678</v>
      </c>
      <c r="H35" s="18">
        <v>42711</v>
      </c>
      <c r="I35" s="16">
        <f t="shared" si="0"/>
        <v>33</v>
      </c>
      <c r="J35" s="437">
        <f t="shared" si="4"/>
        <v>1</v>
      </c>
      <c r="K35" s="470" t="s">
        <v>36</v>
      </c>
      <c r="L35" s="19">
        <v>20</v>
      </c>
      <c r="M35" s="249"/>
      <c r="N35" s="201"/>
      <c r="O35" s="255"/>
      <c r="P35" s="255"/>
      <c r="Q35" s="553">
        <v>5.3255999999999998E-3</v>
      </c>
      <c r="R35" s="261"/>
      <c r="S35" s="20"/>
      <c r="T35" s="261"/>
      <c r="U35" s="20"/>
      <c r="V35" s="20"/>
      <c r="W35" s="20"/>
      <c r="X35" s="20"/>
      <c r="Y35" s="197"/>
      <c r="Z35" s="20"/>
      <c r="AA35" s="20"/>
      <c r="AB35" s="423"/>
      <c r="AC35" s="423"/>
      <c r="AD35" s="448">
        <v>3.5999999999999999E-3</v>
      </c>
      <c r="AE35" s="198" t="str">
        <f t="shared" si="1"/>
        <v/>
      </c>
      <c r="AF35" s="197"/>
      <c r="AG35" s="445">
        <v>0</v>
      </c>
      <c r="AH35" s="434"/>
      <c r="AI35" s="446"/>
      <c r="AJ35" s="16" t="str">
        <f t="shared" si="3"/>
        <v>Y</v>
      </c>
      <c r="AK35" s="471"/>
      <c r="AL35" s="449"/>
    </row>
    <row r="36" spans="1:38" s="494" customFormat="1" ht="23.25" customHeight="1">
      <c r="A36" s="472">
        <f t="shared" si="5"/>
        <v>27</v>
      </c>
      <c r="B36" s="495">
        <v>42678</v>
      </c>
      <c r="C36" s="512" t="s">
        <v>36</v>
      </c>
      <c r="D36" s="512" t="s">
        <v>36</v>
      </c>
      <c r="E36" s="512"/>
      <c r="F36" s="512" t="s">
        <v>36</v>
      </c>
      <c r="G36" s="496">
        <v>42678</v>
      </c>
      <c r="H36" s="496">
        <v>42711</v>
      </c>
      <c r="I36" s="472">
        <f t="shared" si="0"/>
        <v>33</v>
      </c>
      <c r="J36" s="478">
        <f t="shared" si="4"/>
        <v>1</v>
      </c>
      <c r="K36" s="512" t="s">
        <v>36</v>
      </c>
      <c r="L36" s="500">
        <v>30</v>
      </c>
      <c r="M36" s="501"/>
      <c r="N36" s="502"/>
      <c r="O36" s="503"/>
      <c r="P36" s="503"/>
      <c r="Q36" s="554">
        <v>5.3255999999999998E-3</v>
      </c>
      <c r="R36" s="505"/>
      <c r="S36" s="504"/>
      <c r="T36" s="505"/>
      <c r="U36" s="504"/>
      <c r="V36" s="504"/>
      <c r="W36" s="504"/>
      <c r="X36" s="504"/>
      <c r="Y36" s="506"/>
      <c r="Z36" s="504"/>
      <c r="AA36" s="504"/>
      <c r="AB36" s="507"/>
      <c r="AC36" s="507"/>
      <c r="AD36" s="508">
        <v>3.5999999999999999E-3</v>
      </c>
      <c r="AE36" s="485" t="str">
        <f t="shared" si="1"/>
        <v/>
      </c>
      <c r="AF36" s="506"/>
      <c r="AG36" s="514"/>
      <c r="AH36" s="515"/>
      <c r="AI36" s="509"/>
      <c r="AJ36" s="472" t="str">
        <f t="shared" si="3"/>
        <v>N</v>
      </c>
      <c r="AK36" s="513"/>
      <c r="AL36" s="492"/>
    </row>
    <row r="37" spans="1:38" s="447" customFormat="1" ht="23.25" customHeight="1">
      <c r="A37" s="16">
        <f t="shared" si="5"/>
        <v>28</v>
      </c>
      <c r="B37" s="23">
        <v>42682</v>
      </c>
      <c r="C37" s="16" t="s">
        <v>54</v>
      </c>
      <c r="D37" s="16" t="s">
        <v>55</v>
      </c>
      <c r="E37" s="16"/>
      <c r="F37" s="16" t="s">
        <v>56</v>
      </c>
      <c r="G37" s="18">
        <v>42682</v>
      </c>
      <c r="H37" s="18">
        <v>42725</v>
      </c>
      <c r="I37" s="16">
        <f t="shared" si="0"/>
        <v>43</v>
      </c>
      <c r="J37" s="437">
        <f t="shared" si="4"/>
        <v>1</v>
      </c>
      <c r="K37" s="470" t="s">
        <v>36</v>
      </c>
      <c r="L37" s="19">
        <v>7</v>
      </c>
      <c r="M37" s="249"/>
      <c r="N37" s="201"/>
      <c r="O37" s="255"/>
      <c r="P37" s="255"/>
      <c r="Q37" s="553">
        <v>5.3533000000000001E-3</v>
      </c>
      <c r="R37" s="261"/>
      <c r="S37" s="20">
        <f>AVERAGE(0.0058,0.0065)</f>
        <v>6.1499999999999992E-3</v>
      </c>
      <c r="T37" s="261"/>
      <c r="U37" s="20"/>
      <c r="V37" s="20"/>
      <c r="W37" s="20"/>
      <c r="X37" s="20"/>
      <c r="Y37" s="197">
        <v>2.7209999999999999E-3</v>
      </c>
      <c r="Z37" s="20"/>
      <c r="AA37" s="20"/>
      <c r="AB37" s="423"/>
      <c r="AC37" s="423"/>
      <c r="AD37" s="448">
        <v>3.5999999999999999E-3</v>
      </c>
      <c r="AE37" s="198">
        <f t="shared" si="1"/>
        <v>2.7209999999999999E-3</v>
      </c>
      <c r="AF37" s="197"/>
      <c r="AG37" s="445">
        <v>3.5999999999999999E-3</v>
      </c>
      <c r="AH37" s="434"/>
      <c r="AI37" s="446"/>
      <c r="AJ37" s="16" t="str">
        <f t="shared" si="3"/>
        <v>Y</v>
      </c>
      <c r="AK37" s="443"/>
      <c r="AL37" s="449"/>
    </row>
    <row r="38" spans="1:38" s="494" customFormat="1" ht="23.25" customHeight="1">
      <c r="A38" s="472">
        <f t="shared" si="5"/>
        <v>29</v>
      </c>
      <c r="B38" s="495">
        <v>42690</v>
      </c>
      <c r="C38" s="472" t="s">
        <v>9</v>
      </c>
      <c r="D38" s="472" t="s">
        <v>10</v>
      </c>
      <c r="E38" s="472"/>
      <c r="F38" s="472" t="s">
        <v>11</v>
      </c>
      <c r="G38" s="496">
        <v>42690</v>
      </c>
      <c r="H38" s="496">
        <v>42718</v>
      </c>
      <c r="I38" s="472">
        <f t="shared" si="0"/>
        <v>28</v>
      </c>
      <c r="J38" s="478">
        <f t="shared" si="4"/>
        <v>0</v>
      </c>
      <c r="K38" s="512" t="s">
        <v>36</v>
      </c>
      <c r="L38" s="500">
        <v>30</v>
      </c>
      <c r="M38" s="501"/>
      <c r="N38" s="502"/>
      <c r="O38" s="503"/>
      <c r="P38" s="503"/>
      <c r="Q38" s="554">
        <v>5.5011000000000001E-3</v>
      </c>
      <c r="R38" s="505"/>
      <c r="S38" s="504">
        <f>AVERAGE(0.0055,0.006)</f>
        <v>5.7499999999999999E-3</v>
      </c>
      <c r="T38" s="505"/>
      <c r="U38" s="504"/>
      <c r="V38" s="504"/>
      <c r="W38" s="504"/>
      <c r="X38" s="504"/>
      <c r="Y38" s="506">
        <v>1.6050000000000001E-3</v>
      </c>
      <c r="Z38" s="504"/>
      <c r="AA38" s="504"/>
      <c r="AB38" s="507"/>
      <c r="AC38" s="507"/>
      <c r="AD38" s="508">
        <v>2.8999999999999998E-3</v>
      </c>
      <c r="AE38" s="485">
        <f t="shared" si="1"/>
        <v>1.6050000000000001E-3</v>
      </c>
      <c r="AF38" s="506"/>
      <c r="AG38" s="514"/>
      <c r="AH38" s="515"/>
      <c r="AI38" s="509"/>
      <c r="AJ38" s="472" t="str">
        <f t="shared" si="3"/>
        <v>N</v>
      </c>
      <c r="AK38" s="510"/>
      <c r="AL38" s="492"/>
    </row>
    <row r="39" spans="1:38" s="494" customFormat="1" ht="23.25" customHeight="1">
      <c r="A39" s="472">
        <f t="shared" si="5"/>
        <v>30</v>
      </c>
      <c r="B39" s="495">
        <v>42695</v>
      </c>
      <c r="C39" s="472" t="s">
        <v>9</v>
      </c>
      <c r="D39" s="472" t="s">
        <v>10</v>
      </c>
      <c r="E39" s="472"/>
      <c r="F39" s="472" t="s">
        <v>11</v>
      </c>
      <c r="G39" s="496">
        <v>42695</v>
      </c>
      <c r="H39" s="496">
        <v>42726</v>
      </c>
      <c r="I39" s="472">
        <f t="shared" si="0"/>
        <v>31</v>
      </c>
      <c r="J39" s="478">
        <f t="shared" si="4"/>
        <v>1</v>
      </c>
      <c r="K39" s="512" t="s">
        <v>36</v>
      </c>
      <c r="L39" s="500">
        <v>60</v>
      </c>
      <c r="M39" s="501"/>
      <c r="N39" s="502"/>
      <c r="O39" s="503"/>
      <c r="P39" s="503"/>
      <c r="Q39" s="554">
        <v>5.6600000000000001E-3</v>
      </c>
      <c r="R39" s="505"/>
      <c r="S39" s="504">
        <f>AVERAGE(0.0055,0.006)</f>
        <v>5.7499999999999999E-3</v>
      </c>
      <c r="T39" s="505"/>
      <c r="U39" s="504"/>
      <c r="V39" s="504"/>
      <c r="W39" s="504"/>
      <c r="X39" s="504"/>
      <c r="Y39" s="506">
        <v>3.0209999999999998E-3</v>
      </c>
      <c r="Z39" s="504"/>
      <c r="AA39" s="504"/>
      <c r="AB39" s="507"/>
      <c r="AC39" s="507"/>
      <c r="AD39" s="508">
        <v>3.8999999999999998E-3</v>
      </c>
      <c r="AE39" s="485">
        <f t="shared" si="1"/>
        <v>3.0209999999999998E-3</v>
      </c>
      <c r="AF39" s="506"/>
      <c r="AG39" s="514"/>
      <c r="AH39" s="515"/>
      <c r="AI39" s="509"/>
      <c r="AJ39" s="472" t="str">
        <f t="shared" si="3"/>
        <v>N</v>
      </c>
      <c r="AK39" s="510"/>
      <c r="AL39" s="492"/>
    </row>
    <row r="40" spans="1:38" s="494" customFormat="1" ht="23.25" customHeight="1">
      <c r="A40" s="472">
        <f t="shared" si="5"/>
        <v>31</v>
      </c>
      <c r="B40" s="495">
        <v>42702</v>
      </c>
      <c r="C40" s="472" t="s">
        <v>9</v>
      </c>
      <c r="D40" s="472" t="s">
        <v>10</v>
      </c>
      <c r="E40" s="472"/>
      <c r="F40" s="472" t="s">
        <v>11</v>
      </c>
      <c r="G40" s="496">
        <v>42702</v>
      </c>
      <c r="H40" s="496">
        <v>42718</v>
      </c>
      <c r="I40" s="472">
        <f t="shared" si="0"/>
        <v>16</v>
      </c>
      <c r="J40" s="478">
        <f t="shared" si="4"/>
        <v>0</v>
      </c>
      <c r="K40" s="512" t="s">
        <v>36</v>
      </c>
      <c r="L40" s="500">
        <v>30</v>
      </c>
      <c r="M40" s="501"/>
      <c r="N40" s="502"/>
      <c r="O40" s="503"/>
      <c r="P40" s="503"/>
      <c r="Q40" s="554">
        <v>4.5821999999999998E-3</v>
      </c>
      <c r="R40" s="505"/>
      <c r="S40" s="504">
        <f>AVERAGE(0.0052,0.0058,0.0051)</f>
        <v>5.3666666666666663E-3</v>
      </c>
      <c r="T40" s="505"/>
      <c r="U40" s="504"/>
      <c r="V40" s="504"/>
      <c r="W40" s="504"/>
      <c r="X40" s="504"/>
      <c r="Y40" s="506">
        <v>1.598E-3</v>
      </c>
      <c r="Z40" s="504"/>
      <c r="AA40" s="504"/>
      <c r="AB40" s="507"/>
      <c r="AC40" s="507"/>
      <c r="AD40" s="508">
        <v>2.5999999999999999E-3</v>
      </c>
      <c r="AE40" s="485">
        <f t="shared" si="1"/>
        <v>1.598E-3</v>
      </c>
      <c r="AF40" s="506"/>
      <c r="AG40" s="514"/>
      <c r="AH40" s="515"/>
      <c r="AI40" s="509"/>
      <c r="AJ40" s="472" t="str">
        <f t="shared" si="3"/>
        <v>N</v>
      </c>
      <c r="AK40" s="510"/>
      <c r="AL40" s="492"/>
    </row>
    <row r="41" spans="1:38" s="494" customFormat="1" ht="23.25" customHeight="1">
      <c r="A41" s="472">
        <f t="shared" si="5"/>
        <v>32</v>
      </c>
      <c r="B41" s="495">
        <v>42702</v>
      </c>
      <c r="C41" s="472" t="s">
        <v>9</v>
      </c>
      <c r="D41" s="472" t="s">
        <v>10</v>
      </c>
      <c r="E41" s="472"/>
      <c r="F41" s="472" t="s">
        <v>11</v>
      </c>
      <c r="G41" s="496">
        <v>42702</v>
      </c>
      <c r="H41" s="496">
        <v>42724</v>
      </c>
      <c r="I41" s="472">
        <f t="shared" si="0"/>
        <v>22</v>
      </c>
      <c r="J41" s="478">
        <f t="shared" si="4"/>
        <v>0</v>
      </c>
      <c r="K41" s="512" t="s">
        <v>36</v>
      </c>
      <c r="L41" s="500">
        <v>50</v>
      </c>
      <c r="M41" s="501"/>
      <c r="N41" s="502"/>
      <c r="O41" s="503"/>
      <c r="P41" s="503"/>
      <c r="Q41" s="554">
        <v>4.5821999999999998E-3</v>
      </c>
      <c r="R41" s="505"/>
      <c r="S41" s="504">
        <f>AVERAGE(0.0052,0.0058,0.0054)</f>
        <v>5.4666666666666657E-3</v>
      </c>
      <c r="T41" s="505"/>
      <c r="U41" s="504"/>
      <c r="V41" s="504"/>
      <c r="W41" s="504"/>
      <c r="X41" s="504"/>
      <c r="Y41" s="506">
        <v>1.598E-3</v>
      </c>
      <c r="Z41" s="504"/>
      <c r="AA41" s="504"/>
      <c r="AB41" s="507"/>
      <c r="AC41" s="507"/>
      <c r="AD41" s="508">
        <v>3.0000000000000001E-3</v>
      </c>
      <c r="AE41" s="485">
        <f t="shared" si="1"/>
        <v>1.598E-3</v>
      </c>
      <c r="AF41" s="506"/>
      <c r="AG41" s="514"/>
      <c r="AH41" s="515"/>
      <c r="AI41" s="509"/>
      <c r="AJ41" s="472" t="str">
        <f t="shared" si="3"/>
        <v>N</v>
      </c>
      <c r="AK41" s="510"/>
      <c r="AL41" s="492"/>
    </row>
    <row r="42" spans="1:38" s="494" customFormat="1" ht="23.25" customHeight="1">
      <c r="A42" s="472">
        <f t="shared" si="5"/>
        <v>33</v>
      </c>
      <c r="B42" s="495">
        <v>42702</v>
      </c>
      <c r="C42" s="472" t="s">
        <v>9</v>
      </c>
      <c r="D42" s="472" t="s">
        <v>10</v>
      </c>
      <c r="E42" s="472"/>
      <c r="F42" s="472" t="s">
        <v>11</v>
      </c>
      <c r="G42" s="496">
        <v>42702</v>
      </c>
      <c r="H42" s="496">
        <v>42727</v>
      </c>
      <c r="I42" s="472">
        <f t="shared" ref="I42:I73" si="7">H42-G42</f>
        <v>25</v>
      </c>
      <c r="J42" s="478">
        <f t="shared" si="4"/>
        <v>0</v>
      </c>
      <c r="K42" s="512" t="s">
        <v>36</v>
      </c>
      <c r="L42" s="500">
        <v>80</v>
      </c>
      <c r="M42" s="501"/>
      <c r="N42" s="502"/>
      <c r="O42" s="503"/>
      <c r="P42" s="503"/>
      <c r="Q42" s="554">
        <v>4.5821999999999998E-3</v>
      </c>
      <c r="R42" s="505"/>
      <c r="S42" s="504">
        <f>AVERAGE(0.0052,0.0058,0.0054)</f>
        <v>5.4666666666666657E-3</v>
      </c>
      <c r="T42" s="505"/>
      <c r="U42" s="504"/>
      <c r="V42" s="504"/>
      <c r="W42" s="504"/>
      <c r="X42" s="504"/>
      <c r="Y42" s="506">
        <v>1.598E-3</v>
      </c>
      <c r="Z42" s="504"/>
      <c r="AA42" s="504"/>
      <c r="AB42" s="507"/>
      <c r="AC42" s="507"/>
      <c r="AD42" s="508">
        <v>3.0000000000000001E-3</v>
      </c>
      <c r="AE42" s="485">
        <f t="shared" si="1"/>
        <v>1.598E-3</v>
      </c>
      <c r="AF42" s="506"/>
      <c r="AG42" s="514"/>
      <c r="AH42" s="515"/>
      <c r="AI42" s="509"/>
      <c r="AJ42" s="472" t="str">
        <f t="shared" si="3"/>
        <v>N</v>
      </c>
      <c r="AK42" s="510"/>
      <c r="AL42" s="492"/>
    </row>
    <row r="43" spans="1:38" s="494" customFormat="1" ht="23.25" customHeight="1">
      <c r="A43" s="472">
        <f t="shared" si="5"/>
        <v>34</v>
      </c>
      <c r="B43" s="495">
        <v>42702</v>
      </c>
      <c r="C43" s="472" t="s">
        <v>9</v>
      </c>
      <c r="D43" s="472" t="s">
        <v>10</v>
      </c>
      <c r="E43" s="472"/>
      <c r="F43" s="472" t="s">
        <v>11</v>
      </c>
      <c r="G43" s="496">
        <v>42702</v>
      </c>
      <c r="H43" s="496">
        <v>42734</v>
      </c>
      <c r="I43" s="472">
        <f t="shared" si="7"/>
        <v>32</v>
      </c>
      <c r="J43" s="478">
        <f t="shared" si="4"/>
        <v>1</v>
      </c>
      <c r="K43" s="512" t="s">
        <v>36</v>
      </c>
      <c r="L43" s="500">
        <v>120</v>
      </c>
      <c r="M43" s="501"/>
      <c r="N43" s="502"/>
      <c r="O43" s="503"/>
      <c r="P43" s="503"/>
      <c r="Q43" s="554">
        <v>6.0588999999999999E-3</v>
      </c>
      <c r="R43" s="505"/>
      <c r="S43" s="504">
        <f>AVERAGE(0.007,0.006)</f>
        <v>6.5000000000000006E-3</v>
      </c>
      <c r="T43" s="505"/>
      <c r="U43" s="504"/>
      <c r="V43" s="504"/>
      <c r="W43" s="504"/>
      <c r="X43" s="504"/>
      <c r="Y43" s="506">
        <v>3.411E-3</v>
      </c>
      <c r="Z43" s="504"/>
      <c r="AA43" s="504"/>
      <c r="AB43" s="507"/>
      <c r="AC43" s="507"/>
      <c r="AD43" s="508">
        <v>4.1999999999999997E-3</v>
      </c>
      <c r="AE43" s="485">
        <f t="shared" si="1"/>
        <v>3.411E-3</v>
      </c>
      <c r="AF43" s="506"/>
      <c r="AG43" s="514"/>
      <c r="AH43" s="515"/>
      <c r="AI43" s="509"/>
      <c r="AJ43" s="472" t="str">
        <f t="shared" si="3"/>
        <v>N</v>
      </c>
      <c r="AK43" s="510"/>
      <c r="AL43" s="492"/>
    </row>
    <row r="44" spans="1:38" s="494" customFormat="1" ht="23.25" customHeight="1">
      <c r="A44" s="472">
        <f t="shared" si="5"/>
        <v>35</v>
      </c>
      <c r="B44" s="495">
        <v>42702</v>
      </c>
      <c r="C44" s="472" t="s">
        <v>9</v>
      </c>
      <c r="D44" s="472" t="s">
        <v>10</v>
      </c>
      <c r="E44" s="472"/>
      <c r="F44" s="472" t="s">
        <v>11</v>
      </c>
      <c r="G44" s="496">
        <v>42702</v>
      </c>
      <c r="H44" s="496">
        <v>42734</v>
      </c>
      <c r="I44" s="472">
        <f t="shared" si="7"/>
        <v>32</v>
      </c>
      <c r="J44" s="478">
        <f t="shared" si="4"/>
        <v>1</v>
      </c>
      <c r="K44" s="512" t="s">
        <v>36</v>
      </c>
      <c r="L44" s="500">
        <v>110</v>
      </c>
      <c r="M44" s="501"/>
      <c r="N44" s="502"/>
      <c r="O44" s="503"/>
      <c r="P44" s="503"/>
      <c r="Q44" s="554">
        <v>6.0588999999999999E-3</v>
      </c>
      <c r="R44" s="505"/>
      <c r="S44" s="504">
        <f>AVERAGE(0.007,0.006)</f>
        <v>6.5000000000000006E-3</v>
      </c>
      <c r="T44" s="505"/>
      <c r="U44" s="504"/>
      <c r="V44" s="504"/>
      <c r="W44" s="504"/>
      <c r="X44" s="504"/>
      <c r="Y44" s="506">
        <v>3.411E-3</v>
      </c>
      <c r="Z44" s="504"/>
      <c r="AA44" s="504"/>
      <c r="AB44" s="507"/>
      <c r="AC44" s="507"/>
      <c r="AD44" s="508">
        <v>4.1999999999999997E-3</v>
      </c>
      <c r="AE44" s="485">
        <f t="shared" si="1"/>
        <v>3.411E-3</v>
      </c>
      <c r="AF44" s="506"/>
      <c r="AG44" s="514"/>
      <c r="AH44" s="515"/>
      <c r="AI44" s="509"/>
      <c r="AJ44" s="472" t="str">
        <f t="shared" si="3"/>
        <v>N</v>
      </c>
      <c r="AK44" s="510"/>
      <c r="AL44" s="492"/>
    </row>
    <row r="45" spans="1:38" s="494" customFormat="1" ht="23.25" customHeight="1">
      <c r="A45" s="472">
        <f t="shared" si="5"/>
        <v>36</v>
      </c>
      <c r="B45" s="495">
        <v>42704</v>
      </c>
      <c r="C45" s="472" t="s">
        <v>4</v>
      </c>
      <c r="D45" s="472" t="s">
        <v>19</v>
      </c>
      <c r="E45" s="472"/>
      <c r="F45" s="472" t="s">
        <v>8</v>
      </c>
      <c r="G45" s="496">
        <v>42704</v>
      </c>
      <c r="H45" s="496">
        <v>42734</v>
      </c>
      <c r="I45" s="472">
        <f t="shared" si="7"/>
        <v>30</v>
      </c>
      <c r="J45" s="478">
        <f t="shared" si="4"/>
        <v>1</v>
      </c>
      <c r="K45" s="511" t="s">
        <v>29</v>
      </c>
      <c r="L45" s="500">
        <v>50</v>
      </c>
      <c r="M45" s="501"/>
      <c r="N45" s="502"/>
      <c r="O45" s="503"/>
      <c r="P45" s="503"/>
      <c r="Q45" s="554">
        <v>4.6043999999999998E-3</v>
      </c>
      <c r="R45" s="505"/>
      <c r="S45" s="504">
        <f>AVERAGE(0.007,0.006)</f>
        <v>6.5000000000000006E-3</v>
      </c>
      <c r="T45" s="505"/>
      <c r="U45" s="504"/>
      <c r="V45" s="504"/>
      <c r="W45" s="504"/>
      <c r="X45" s="504"/>
      <c r="Y45" s="506"/>
      <c r="Z45" s="504"/>
      <c r="AA45" s="504"/>
      <c r="AB45" s="507"/>
      <c r="AC45" s="507"/>
      <c r="AD45" s="508">
        <v>4.7000000000000002E-3</v>
      </c>
      <c r="AE45" s="485" t="str">
        <f t="shared" si="1"/>
        <v/>
      </c>
      <c r="AF45" s="506"/>
      <c r="AG45" s="514"/>
      <c r="AH45" s="515"/>
      <c r="AI45" s="509"/>
      <c r="AJ45" s="472" t="str">
        <f t="shared" si="3"/>
        <v>N</v>
      </c>
      <c r="AK45" s="510"/>
      <c r="AL45" s="492"/>
    </row>
    <row r="46" spans="1:38" s="494" customFormat="1" ht="23.25" customHeight="1">
      <c r="A46" s="472">
        <f t="shared" si="5"/>
        <v>37</v>
      </c>
      <c r="B46" s="495">
        <v>42704</v>
      </c>
      <c r="C46" s="472" t="s">
        <v>9</v>
      </c>
      <c r="D46" s="472" t="s">
        <v>10</v>
      </c>
      <c r="E46" s="472"/>
      <c r="F46" s="472" t="s">
        <v>11</v>
      </c>
      <c r="G46" s="496">
        <v>42704</v>
      </c>
      <c r="H46" s="496">
        <v>42726</v>
      </c>
      <c r="I46" s="472">
        <f t="shared" si="7"/>
        <v>22</v>
      </c>
      <c r="J46" s="478">
        <f t="shared" si="4"/>
        <v>0</v>
      </c>
      <c r="K46" s="511" t="s">
        <v>28</v>
      </c>
      <c r="L46" s="500">
        <v>20</v>
      </c>
      <c r="M46" s="501"/>
      <c r="N46" s="502"/>
      <c r="O46" s="503"/>
      <c r="P46" s="503"/>
      <c r="Q46" s="554">
        <v>4.6043999999999998E-3</v>
      </c>
      <c r="R46" s="505"/>
      <c r="S46" s="504">
        <f>AVERAGE(0.0055,0.0065)</f>
        <v>6.0000000000000001E-3</v>
      </c>
      <c r="T46" s="505"/>
      <c r="U46" s="504"/>
      <c r="V46" s="504"/>
      <c r="W46" s="504"/>
      <c r="X46" s="504"/>
      <c r="Y46" s="506">
        <v>1.619E-3</v>
      </c>
      <c r="Z46" s="504"/>
      <c r="AA46" s="504"/>
      <c r="AB46" s="507"/>
      <c r="AC46" s="507"/>
      <c r="AD46" s="508">
        <v>4.0000000000000001E-3</v>
      </c>
      <c r="AE46" s="485">
        <f t="shared" si="1"/>
        <v>1.619E-3</v>
      </c>
      <c r="AF46" s="506"/>
      <c r="AG46" s="514"/>
      <c r="AH46" s="515"/>
      <c r="AI46" s="509"/>
      <c r="AJ46" s="472" t="str">
        <f t="shared" si="3"/>
        <v>N</v>
      </c>
      <c r="AK46" s="510"/>
      <c r="AL46" s="492"/>
    </row>
    <row r="47" spans="1:38" s="494" customFormat="1" ht="23.25" customHeight="1">
      <c r="A47" s="472">
        <f t="shared" si="5"/>
        <v>38</v>
      </c>
      <c r="B47" s="495">
        <v>42704</v>
      </c>
      <c r="C47" s="472" t="s">
        <v>9</v>
      </c>
      <c r="D47" s="472" t="s">
        <v>10</v>
      </c>
      <c r="E47" s="472"/>
      <c r="F47" s="472" t="s">
        <v>11</v>
      </c>
      <c r="G47" s="496">
        <v>42704</v>
      </c>
      <c r="H47" s="496">
        <v>42734</v>
      </c>
      <c r="I47" s="472">
        <f t="shared" si="7"/>
        <v>30</v>
      </c>
      <c r="J47" s="478">
        <f t="shared" si="4"/>
        <v>1</v>
      </c>
      <c r="K47" s="511" t="s">
        <v>28</v>
      </c>
      <c r="L47" s="500">
        <v>30</v>
      </c>
      <c r="M47" s="501"/>
      <c r="N47" s="502"/>
      <c r="O47" s="503"/>
      <c r="P47" s="503"/>
      <c r="Q47" s="554">
        <v>6.1672000000000003E-3</v>
      </c>
      <c r="R47" s="505"/>
      <c r="S47" s="504">
        <f>AVERAGE(0.011,0.0063)</f>
        <v>8.6499999999999997E-3</v>
      </c>
      <c r="T47" s="505"/>
      <c r="U47" s="504"/>
      <c r="V47" s="504"/>
      <c r="W47" s="504"/>
      <c r="X47" s="504"/>
      <c r="Y47" s="506">
        <v>3.5179999999999999E-3</v>
      </c>
      <c r="Z47" s="504"/>
      <c r="AA47" s="504"/>
      <c r="AB47" s="507"/>
      <c r="AC47" s="507"/>
      <c r="AD47" s="508">
        <v>4.5999999999999999E-3</v>
      </c>
      <c r="AE47" s="485">
        <f t="shared" si="1"/>
        <v>3.5179999999999999E-3</v>
      </c>
      <c r="AF47" s="506"/>
      <c r="AG47" s="514"/>
      <c r="AH47" s="515"/>
      <c r="AI47" s="509"/>
      <c r="AJ47" s="472" t="str">
        <f t="shared" si="3"/>
        <v>N</v>
      </c>
      <c r="AK47" s="510"/>
      <c r="AL47" s="492"/>
    </row>
    <row r="48" spans="1:38" s="494" customFormat="1" ht="23.25" customHeight="1">
      <c r="A48" s="472">
        <f t="shared" si="5"/>
        <v>39</v>
      </c>
      <c r="B48" s="495">
        <v>42711</v>
      </c>
      <c r="C48" s="472" t="s">
        <v>9</v>
      </c>
      <c r="D48" s="472" t="s">
        <v>10</v>
      </c>
      <c r="E48" s="472"/>
      <c r="F48" s="472" t="s">
        <v>11</v>
      </c>
      <c r="G48" s="496">
        <v>42711</v>
      </c>
      <c r="H48" s="496">
        <v>42739</v>
      </c>
      <c r="I48" s="472">
        <f t="shared" si="7"/>
        <v>28</v>
      </c>
      <c r="J48" s="478">
        <f t="shared" si="4"/>
        <v>0</v>
      </c>
      <c r="K48" s="511" t="s">
        <v>28</v>
      </c>
      <c r="L48" s="500">
        <v>50</v>
      </c>
      <c r="M48" s="501"/>
      <c r="N48" s="502"/>
      <c r="O48" s="503"/>
      <c r="P48" s="503"/>
      <c r="Q48" s="554">
        <v>6.4888999999999997E-3</v>
      </c>
      <c r="R48" s="505"/>
      <c r="S48" s="504">
        <f>AVERAGE(0.016,0.0064)</f>
        <v>1.12E-2</v>
      </c>
      <c r="T48" s="505"/>
      <c r="U48" s="504"/>
      <c r="V48" s="504"/>
      <c r="W48" s="504"/>
      <c r="X48" s="504"/>
      <c r="Y48" s="506">
        <v>3.8340000000000002E-3</v>
      </c>
      <c r="Z48" s="504"/>
      <c r="AA48" s="504"/>
      <c r="AB48" s="507"/>
      <c r="AC48" s="507"/>
      <c r="AD48" s="508">
        <v>4.4000000000000003E-3</v>
      </c>
      <c r="AE48" s="485">
        <f t="shared" si="1"/>
        <v>3.8340000000000002E-3</v>
      </c>
      <c r="AF48" s="506"/>
      <c r="AG48" s="514"/>
      <c r="AH48" s="515"/>
      <c r="AI48" s="509"/>
      <c r="AJ48" s="472" t="str">
        <f t="shared" si="3"/>
        <v>N</v>
      </c>
      <c r="AK48" s="510"/>
      <c r="AL48" s="492"/>
    </row>
    <row r="49" spans="1:38" s="447" customFormat="1" ht="23.25" customHeight="1">
      <c r="A49" s="16">
        <f t="shared" si="5"/>
        <v>40</v>
      </c>
      <c r="B49" s="23">
        <v>42718</v>
      </c>
      <c r="C49" s="16" t="s">
        <v>9</v>
      </c>
      <c r="D49" s="16" t="s">
        <v>10</v>
      </c>
      <c r="E49" s="16"/>
      <c r="F49" s="16" t="s">
        <v>11</v>
      </c>
      <c r="G49" s="18">
        <v>42718</v>
      </c>
      <c r="H49" s="18">
        <v>42746</v>
      </c>
      <c r="I49" s="16">
        <f t="shared" si="7"/>
        <v>28</v>
      </c>
      <c r="J49" s="437">
        <f t="shared" si="4"/>
        <v>0</v>
      </c>
      <c r="K49" s="438" t="s">
        <v>28</v>
      </c>
      <c r="L49" s="19">
        <v>60</v>
      </c>
      <c r="M49" s="249"/>
      <c r="N49" s="201"/>
      <c r="O49" s="255"/>
      <c r="P49" s="255"/>
      <c r="Q49" s="553">
        <v>7.0388999999999998E-3</v>
      </c>
      <c r="R49" s="261"/>
      <c r="S49" s="20">
        <f>AVERAGE(0.017,0.0081,0.0061)</f>
        <v>1.0400000000000001E-2</v>
      </c>
      <c r="T49" s="261"/>
      <c r="U49" s="20"/>
      <c r="V49" s="20"/>
      <c r="W49" s="20"/>
      <c r="X49" s="20"/>
      <c r="Y49" s="197">
        <v>4.3730000000000002E-3</v>
      </c>
      <c r="Z49" s="20"/>
      <c r="AA49" s="20"/>
      <c r="AB49" s="423"/>
      <c r="AC49" s="423"/>
      <c r="AD49" s="448">
        <v>5.1999999999999998E-3</v>
      </c>
      <c r="AE49" s="198">
        <f t="shared" si="1"/>
        <v>4.3730000000000002E-3</v>
      </c>
      <c r="AF49" s="197"/>
      <c r="AG49" s="445">
        <v>5.1999999999999998E-3</v>
      </c>
      <c r="AH49" s="434"/>
      <c r="AI49" s="446"/>
      <c r="AJ49" s="16" t="str">
        <f t="shared" si="3"/>
        <v>Y</v>
      </c>
      <c r="AK49" s="443"/>
      <c r="AL49" s="449"/>
    </row>
    <row r="50" spans="1:38" s="494" customFormat="1" ht="23.25" customHeight="1">
      <c r="A50" s="472">
        <f t="shared" si="5"/>
        <v>41</v>
      </c>
      <c r="B50" s="495">
        <v>42724</v>
      </c>
      <c r="C50" s="472" t="s">
        <v>9</v>
      </c>
      <c r="D50" s="472" t="s">
        <v>10</v>
      </c>
      <c r="E50" s="472"/>
      <c r="F50" s="472" t="s">
        <v>11</v>
      </c>
      <c r="G50" s="496">
        <v>42724</v>
      </c>
      <c r="H50" s="496">
        <v>42730</v>
      </c>
      <c r="I50" s="472">
        <f t="shared" si="7"/>
        <v>6</v>
      </c>
      <c r="J50" s="478">
        <f t="shared" si="4"/>
        <v>0</v>
      </c>
      <c r="K50" s="511" t="s">
        <v>28</v>
      </c>
      <c r="L50" s="500">
        <v>25</v>
      </c>
      <c r="M50" s="501"/>
      <c r="N50" s="502"/>
      <c r="O50" s="503"/>
      <c r="P50" s="503"/>
      <c r="Q50" s="554">
        <v>6.8110000000000002E-3</v>
      </c>
      <c r="R50" s="505"/>
      <c r="S50" s="504">
        <v>5.0000000000000001E-3</v>
      </c>
      <c r="T50" s="505"/>
      <c r="U50" s="504"/>
      <c r="V50" s="504"/>
      <c r="W50" s="504"/>
      <c r="X50" s="504"/>
      <c r="Y50" s="506">
        <v>3.2750000000000001E-3</v>
      </c>
      <c r="Z50" s="504"/>
      <c r="AA50" s="504"/>
      <c r="AB50" s="507"/>
      <c r="AC50" s="507"/>
      <c r="AD50" s="508">
        <v>3.3E-3</v>
      </c>
      <c r="AE50" s="485">
        <f t="shared" si="1"/>
        <v>3.2750000000000001E-3</v>
      </c>
      <c r="AF50" s="506"/>
      <c r="AG50" s="514"/>
      <c r="AH50" s="515"/>
      <c r="AI50" s="509"/>
      <c r="AJ50" s="472" t="str">
        <f t="shared" si="3"/>
        <v>N</v>
      </c>
      <c r="AK50" s="510"/>
      <c r="AL50" s="492"/>
    </row>
    <row r="51" spans="1:38" s="494" customFormat="1" ht="23.25" customHeight="1">
      <c r="A51" s="472">
        <f t="shared" si="5"/>
        <v>42</v>
      </c>
      <c r="B51" s="495">
        <v>42724</v>
      </c>
      <c r="C51" s="472" t="s">
        <v>9</v>
      </c>
      <c r="D51" s="472" t="s">
        <v>10</v>
      </c>
      <c r="E51" s="472"/>
      <c r="F51" s="472" t="s">
        <v>11</v>
      </c>
      <c r="G51" s="496">
        <v>42724</v>
      </c>
      <c r="H51" s="496">
        <v>42732</v>
      </c>
      <c r="I51" s="472">
        <f t="shared" si="7"/>
        <v>8</v>
      </c>
      <c r="J51" s="478">
        <f t="shared" si="4"/>
        <v>0</v>
      </c>
      <c r="K51" s="511" t="s">
        <v>28</v>
      </c>
      <c r="L51" s="500">
        <v>25</v>
      </c>
      <c r="M51" s="501"/>
      <c r="N51" s="502"/>
      <c r="O51" s="503"/>
      <c r="P51" s="503"/>
      <c r="Q51" s="554">
        <v>7.0305999999999997E-3</v>
      </c>
      <c r="R51" s="505"/>
      <c r="S51" s="504">
        <v>5.0000000000000001E-3</v>
      </c>
      <c r="T51" s="505"/>
      <c r="U51" s="504"/>
      <c r="V51" s="504"/>
      <c r="W51" s="504"/>
      <c r="X51" s="504"/>
      <c r="Y51" s="506">
        <v>3.875E-3</v>
      </c>
      <c r="Z51" s="504"/>
      <c r="AA51" s="504"/>
      <c r="AB51" s="507"/>
      <c r="AC51" s="507"/>
      <c r="AD51" s="508">
        <v>3.8999999999999998E-3</v>
      </c>
      <c r="AE51" s="485">
        <f t="shared" si="1"/>
        <v>3.875E-3</v>
      </c>
      <c r="AF51" s="506"/>
      <c r="AG51" s="514"/>
      <c r="AH51" s="515"/>
      <c r="AI51" s="509"/>
      <c r="AJ51" s="472" t="str">
        <f t="shared" si="3"/>
        <v>N</v>
      </c>
      <c r="AK51" s="510"/>
      <c r="AL51" s="492"/>
    </row>
    <row r="52" spans="1:38" s="494" customFormat="1" ht="23.25" customHeight="1">
      <c r="A52" s="472">
        <f t="shared" si="5"/>
        <v>43</v>
      </c>
      <c r="B52" s="495">
        <v>42724</v>
      </c>
      <c r="C52" s="472" t="s">
        <v>4</v>
      </c>
      <c r="D52" s="472" t="s">
        <v>19</v>
      </c>
      <c r="E52" s="472"/>
      <c r="F52" s="472" t="s">
        <v>8</v>
      </c>
      <c r="G52" s="496">
        <v>42724</v>
      </c>
      <c r="H52" s="496">
        <v>42755</v>
      </c>
      <c r="I52" s="472">
        <f t="shared" si="7"/>
        <v>31</v>
      </c>
      <c r="J52" s="478">
        <f t="shared" si="4"/>
        <v>1</v>
      </c>
      <c r="K52" s="511" t="s">
        <v>29</v>
      </c>
      <c r="L52" s="500">
        <v>50</v>
      </c>
      <c r="M52" s="501"/>
      <c r="N52" s="502"/>
      <c r="O52" s="503"/>
      <c r="P52" s="503"/>
      <c r="Q52" s="554"/>
      <c r="R52" s="505"/>
      <c r="S52" s="504"/>
      <c r="T52" s="505"/>
      <c r="U52" s="504"/>
      <c r="V52" s="504"/>
      <c r="W52" s="504"/>
      <c r="X52" s="504"/>
      <c r="Y52" s="506"/>
      <c r="Z52" s="504"/>
      <c r="AA52" s="504"/>
      <c r="AB52" s="507"/>
      <c r="AC52" s="507"/>
      <c r="AD52" s="508">
        <v>5.0000000000000001E-3</v>
      </c>
      <c r="AE52" s="485" t="str">
        <f t="shared" si="1"/>
        <v/>
      </c>
      <c r="AF52" s="506"/>
      <c r="AG52" s="514"/>
      <c r="AH52" s="515"/>
      <c r="AI52" s="509"/>
      <c r="AJ52" s="472" t="str">
        <f t="shared" si="3"/>
        <v>N</v>
      </c>
      <c r="AK52" s="510"/>
      <c r="AL52" s="492"/>
    </row>
    <row r="53" spans="1:38" s="494" customFormat="1" ht="23.25" customHeight="1">
      <c r="A53" s="472">
        <f t="shared" si="5"/>
        <v>44</v>
      </c>
      <c r="B53" s="495">
        <v>42733</v>
      </c>
      <c r="C53" s="472" t="s">
        <v>9</v>
      </c>
      <c r="D53" s="472" t="s">
        <v>10</v>
      </c>
      <c r="E53" s="472"/>
      <c r="F53" s="472" t="s">
        <v>11</v>
      </c>
      <c r="G53" s="496">
        <v>42733</v>
      </c>
      <c r="H53" s="496">
        <v>42760</v>
      </c>
      <c r="I53" s="472">
        <f t="shared" si="7"/>
        <v>27</v>
      </c>
      <c r="J53" s="478">
        <f t="shared" si="4"/>
        <v>0</v>
      </c>
      <c r="K53" s="511" t="s">
        <v>28</v>
      </c>
      <c r="L53" s="500">
        <v>50</v>
      </c>
      <c r="M53" s="501"/>
      <c r="N53" s="502"/>
      <c r="O53" s="503"/>
      <c r="P53" s="503"/>
      <c r="Q53" s="554">
        <v>7.1532999999999996E-3</v>
      </c>
      <c r="R53" s="505"/>
      <c r="S53" s="504">
        <f>AVERAGE(0.0092,0.0075)</f>
        <v>8.3499999999999998E-3</v>
      </c>
      <c r="T53" s="505"/>
      <c r="U53" s="504"/>
      <c r="V53" s="504"/>
      <c r="W53" s="504"/>
      <c r="X53" s="504"/>
      <c r="Y53" s="506">
        <v>3.9899999999999996E-3</v>
      </c>
      <c r="Z53" s="504"/>
      <c r="AA53" s="504"/>
      <c r="AB53" s="507"/>
      <c r="AC53" s="507"/>
      <c r="AD53" s="508">
        <v>5.8999999999999999E-3</v>
      </c>
      <c r="AE53" s="485">
        <f t="shared" si="1"/>
        <v>3.9899999999999996E-3</v>
      </c>
      <c r="AF53" s="506"/>
      <c r="AG53" s="514"/>
      <c r="AH53" s="515"/>
      <c r="AI53" s="509"/>
      <c r="AJ53" s="472" t="str">
        <f t="shared" si="3"/>
        <v>N</v>
      </c>
      <c r="AK53" s="510"/>
      <c r="AL53" s="492"/>
    </row>
    <row r="54" spans="1:38" s="494" customFormat="1" ht="23.25" customHeight="1">
      <c r="A54" s="472">
        <f t="shared" si="5"/>
        <v>45</v>
      </c>
      <c r="B54" s="495">
        <v>42733</v>
      </c>
      <c r="C54" s="472" t="s">
        <v>9</v>
      </c>
      <c r="D54" s="472" t="s">
        <v>10</v>
      </c>
      <c r="E54" s="472"/>
      <c r="F54" s="472" t="s">
        <v>11</v>
      </c>
      <c r="G54" s="496">
        <v>42733</v>
      </c>
      <c r="H54" s="496">
        <v>42767</v>
      </c>
      <c r="I54" s="472">
        <f t="shared" si="7"/>
        <v>34</v>
      </c>
      <c r="J54" s="478">
        <f t="shared" si="4"/>
        <v>1</v>
      </c>
      <c r="K54" s="511" t="s">
        <v>28</v>
      </c>
      <c r="L54" s="500">
        <v>50</v>
      </c>
      <c r="M54" s="501"/>
      <c r="N54" s="502"/>
      <c r="O54" s="503"/>
      <c r="P54" s="503"/>
      <c r="Q54" s="554">
        <v>7.7000000000000002E-3</v>
      </c>
      <c r="R54" s="505"/>
      <c r="S54" s="504">
        <f>AVERAGE(0.0092,0.0075)</f>
        <v>8.3499999999999998E-3</v>
      </c>
      <c r="T54" s="505"/>
      <c r="U54" s="504"/>
      <c r="V54" s="504"/>
      <c r="W54" s="504"/>
      <c r="X54" s="504"/>
      <c r="Y54" s="506">
        <v>5.0210000000000003E-3</v>
      </c>
      <c r="Z54" s="504"/>
      <c r="AA54" s="504"/>
      <c r="AB54" s="507"/>
      <c r="AC54" s="507"/>
      <c r="AD54" s="508">
        <v>5.8999999999999999E-3</v>
      </c>
      <c r="AE54" s="485">
        <f t="shared" si="1"/>
        <v>5.0210000000000003E-3</v>
      </c>
      <c r="AF54" s="506"/>
      <c r="AG54" s="514"/>
      <c r="AH54" s="515"/>
      <c r="AI54" s="509"/>
      <c r="AJ54" s="472" t="str">
        <f t="shared" si="3"/>
        <v>N</v>
      </c>
      <c r="AK54" s="510"/>
      <c r="AL54" s="492"/>
    </row>
    <row r="55" spans="1:38" s="494" customFormat="1" ht="23.25" customHeight="1">
      <c r="A55" s="472">
        <f t="shared" si="5"/>
        <v>46</v>
      </c>
      <c r="B55" s="495">
        <v>42734</v>
      </c>
      <c r="C55" s="472" t="s">
        <v>9</v>
      </c>
      <c r="D55" s="472" t="s">
        <v>10</v>
      </c>
      <c r="E55" s="472"/>
      <c r="F55" s="472" t="s">
        <v>11</v>
      </c>
      <c r="G55" s="496">
        <v>42734</v>
      </c>
      <c r="H55" s="496">
        <v>42774</v>
      </c>
      <c r="I55" s="472">
        <f t="shared" si="7"/>
        <v>40</v>
      </c>
      <c r="J55" s="478">
        <f t="shared" si="4"/>
        <v>1</v>
      </c>
      <c r="K55" s="511" t="s">
        <v>28</v>
      </c>
      <c r="L55" s="500">
        <v>60</v>
      </c>
      <c r="M55" s="501"/>
      <c r="N55" s="502"/>
      <c r="O55" s="503"/>
      <c r="P55" s="503"/>
      <c r="Q55" s="554">
        <v>7.7111000000000002E-3</v>
      </c>
      <c r="R55" s="505"/>
      <c r="S55" s="504">
        <f>AVERAGE(0.0095,0.0075)</f>
        <v>8.5000000000000006E-3</v>
      </c>
      <c r="T55" s="505"/>
      <c r="U55" s="504"/>
      <c r="V55" s="504"/>
      <c r="W55" s="504"/>
      <c r="X55" s="504"/>
      <c r="Y55" s="506">
        <v>5.0309999999999999E-3</v>
      </c>
      <c r="Z55" s="504"/>
      <c r="AA55" s="504"/>
      <c r="AB55" s="507"/>
      <c r="AC55" s="507"/>
      <c r="AD55" s="508">
        <v>6.4000000000000003E-3</v>
      </c>
      <c r="AE55" s="485">
        <f t="shared" si="1"/>
        <v>5.0309999999999999E-3</v>
      </c>
      <c r="AF55" s="506"/>
      <c r="AG55" s="514"/>
      <c r="AH55" s="515"/>
      <c r="AI55" s="509"/>
      <c r="AJ55" s="472" t="str">
        <f t="shared" si="3"/>
        <v>N</v>
      </c>
      <c r="AK55" s="510"/>
      <c r="AL55" s="492"/>
    </row>
    <row r="56" spans="1:38" s="494" customFormat="1" ht="23.25" customHeight="1">
      <c r="A56" s="472">
        <f t="shared" si="5"/>
        <v>47</v>
      </c>
      <c r="B56" s="495">
        <v>42734</v>
      </c>
      <c r="C56" s="472" t="s">
        <v>9</v>
      </c>
      <c r="D56" s="472" t="s">
        <v>10</v>
      </c>
      <c r="E56" s="472"/>
      <c r="F56" s="472" t="s">
        <v>11</v>
      </c>
      <c r="G56" s="496">
        <v>42734</v>
      </c>
      <c r="H56" s="496">
        <v>42781</v>
      </c>
      <c r="I56" s="472">
        <f t="shared" si="7"/>
        <v>47</v>
      </c>
      <c r="J56" s="478">
        <f t="shared" si="4"/>
        <v>1</v>
      </c>
      <c r="K56" s="511" t="s">
        <v>28</v>
      </c>
      <c r="L56" s="500">
        <v>60</v>
      </c>
      <c r="M56" s="501"/>
      <c r="N56" s="502"/>
      <c r="O56" s="503"/>
      <c r="P56" s="503"/>
      <c r="Q56" s="554">
        <v>7.7111000000000002E-3</v>
      </c>
      <c r="R56" s="505"/>
      <c r="S56" s="504">
        <f>AVERAGE(0.0095,0.0075)</f>
        <v>8.5000000000000006E-3</v>
      </c>
      <c r="T56" s="505"/>
      <c r="U56" s="504"/>
      <c r="V56" s="504"/>
      <c r="W56" s="504"/>
      <c r="X56" s="504"/>
      <c r="Y56" s="506">
        <v>5.0309999999999999E-3</v>
      </c>
      <c r="Z56" s="504"/>
      <c r="AA56" s="504"/>
      <c r="AB56" s="507"/>
      <c r="AC56" s="507"/>
      <c r="AD56" s="508">
        <v>6.4000000000000003E-3</v>
      </c>
      <c r="AE56" s="485">
        <f t="shared" si="1"/>
        <v>5.0309999999999999E-3</v>
      </c>
      <c r="AF56" s="506"/>
      <c r="AG56" s="514"/>
      <c r="AH56" s="515"/>
      <c r="AI56" s="509"/>
      <c r="AJ56" s="472" t="str">
        <f t="shared" si="3"/>
        <v>N</v>
      </c>
      <c r="AK56" s="510"/>
      <c r="AL56" s="492"/>
    </row>
    <row r="57" spans="1:38" s="494" customFormat="1" ht="23.25" customHeight="1">
      <c r="A57" s="472">
        <f t="shared" si="5"/>
        <v>1</v>
      </c>
      <c r="B57" s="495">
        <v>42737</v>
      </c>
      <c r="C57" s="472" t="s">
        <v>4</v>
      </c>
      <c r="D57" s="472" t="s">
        <v>19</v>
      </c>
      <c r="E57" s="472"/>
      <c r="F57" s="472" t="s">
        <v>8</v>
      </c>
      <c r="G57" s="496">
        <v>42737</v>
      </c>
      <c r="H57" s="496">
        <v>42766</v>
      </c>
      <c r="I57" s="472">
        <f t="shared" si="7"/>
        <v>29</v>
      </c>
      <c r="J57" s="478">
        <f t="shared" si="4"/>
        <v>0</v>
      </c>
      <c r="K57" s="511" t="s">
        <v>29</v>
      </c>
      <c r="L57" s="500">
        <v>50</v>
      </c>
      <c r="M57" s="501"/>
      <c r="N57" s="502"/>
      <c r="O57" s="503"/>
      <c r="P57" s="503"/>
      <c r="Q57" s="554"/>
      <c r="R57" s="505"/>
      <c r="S57" s="504"/>
      <c r="T57" s="505"/>
      <c r="U57" s="504"/>
      <c r="V57" s="504"/>
      <c r="W57" s="504"/>
      <c r="X57" s="504"/>
      <c r="Y57" s="506"/>
      <c r="Z57" s="504"/>
      <c r="AA57" s="504"/>
      <c r="AB57" s="507"/>
      <c r="AC57" s="507"/>
      <c r="AD57" s="508">
        <v>6.4000000000000003E-3</v>
      </c>
      <c r="AE57" s="485" t="str">
        <f t="shared" si="1"/>
        <v/>
      </c>
      <c r="AF57" s="506"/>
      <c r="AG57" s="514"/>
      <c r="AH57" s="515"/>
      <c r="AI57" s="509"/>
      <c r="AJ57" s="472" t="str">
        <f t="shared" si="3"/>
        <v>N</v>
      </c>
      <c r="AK57" s="510"/>
      <c r="AL57" s="492"/>
    </row>
    <row r="58" spans="1:38" s="494" customFormat="1" ht="23.25" customHeight="1">
      <c r="A58" s="472">
        <f t="shared" si="5"/>
        <v>2</v>
      </c>
      <c r="B58" s="495">
        <v>42739</v>
      </c>
      <c r="C58" s="472" t="s">
        <v>9</v>
      </c>
      <c r="D58" s="472" t="s">
        <v>10</v>
      </c>
      <c r="E58" s="472"/>
      <c r="F58" s="472" t="s">
        <v>11</v>
      </c>
      <c r="G58" s="496">
        <v>42739</v>
      </c>
      <c r="H58" s="496">
        <v>42789</v>
      </c>
      <c r="I58" s="472">
        <f t="shared" si="7"/>
        <v>50</v>
      </c>
      <c r="J58" s="478">
        <f t="shared" si="4"/>
        <v>1</v>
      </c>
      <c r="K58" s="511" t="s">
        <v>28</v>
      </c>
      <c r="L58" s="500">
        <v>50</v>
      </c>
      <c r="M58" s="501"/>
      <c r="N58" s="502"/>
      <c r="O58" s="503"/>
      <c r="P58" s="503"/>
      <c r="Q58" s="554">
        <v>7.7333000000000002E-3</v>
      </c>
      <c r="R58" s="505"/>
      <c r="S58" s="504">
        <f>AVERAGE(0.011,0.0093)</f>
        <v>1.0149999999999999E-2</v>
      </c>
      <c r="T58" s="505"/>
      <c r="U58" s="504"/>
      <c r="V58" s="504"/>
      <c r="W58" s="504"/>
      <c r="X58" s="504"/>
      <c r="Y58" s="506">
        <v>5.0530000000000002E-3</v>
      </c>
      <c r="Z58" s="504"/>
      <c r="AA58" s="504"/>
      <c r="AB58" s="507"/>
      <c r="AC58" s="507"/>
      <c r="AD58" s="508">
        <v>7.4999999999999997E-3</v>
      </c>
      <c r="AE58" s="485">
        <f t="shared" si="1"/>
        <v>5.0530000000000002E-3</v>
      </c>
      <c r="AF58" s="506"/>
      <c r="AG58" s="514"/>
      <c r="AH58" s="515"/>
      <c r="AI58" s="509"/>
      <c r="AJ58" s="472" t="str">
        <f t="shared" si="3"/>
        <v>N</v>
      </c>
      <c r="AK58" s="510"/>
      <c r="AL58" s="492"/>
    </row>
    <row r="59" spans="1:38" s="447" customFormat="1" ht="23.25" customHeight="1">
      <c r="A59" s="16">
        <f t="shared" si="5"/>
        <v>3</v>
      </c>
      <c r="B59" s="23">
        <v>42746</v>
      </c>
      <c r="C59" s="16" t="s">
        <v>9</v>
      </c>
      <c r="D59" s="16" t="s">
        <v>10</v>
      </c>
      <c r="E59" s="16"/>
      <c r="F59" s="16" t="s">
        <v>11</v>
      </c>
      <c r="G59" s="18">
        <v>42746</v>
      </c>
      <c r="H59" s="18">
        <v>42801</v>
      </c>
      <c r="I59" s="16">
        <f t="shared" si="7"/>
        <v>55</v>
      </c>
      <c r="J59" s="437">
        <f t="shared" si="4"/>
        <v>1</v>
      </c>
      <c r="K59" s="438" t="s">
        <v>28</v>
      </c>
      <c r="L59" s="19">
        <v>60</v>
      </c>
      <c r="M59" s="249"/>
      <c r="N59" s="201"/>
      <c r="O59" s="255"/>
      <c r="P59" s="255"/>
      <c r="Q59" s="553">
        <v>7.6499999999999997E-3</v>
      </c>
      <c r="R59" s="261"/>
      <c r="S59" s="20">
        <f>AVERAGE(0.012,0.009)</f>
        <v>1.0499999999999999E-2</v>
      </c>
      <c r="T59" s="261"/>
      <c r="U59" s="20"/>
      <c r="V59" s="20"/>
      <c r="W59" s="20"/>
      <c r="X59" s="20"/>
      <c r="Y59" s="197">
        <v>4.9719999999999999E-3</v>
      </c>
      <c r="Z59" s="20"/>
      <c r="AA59" s="20"/>
      <c r="AB59" s="423"/>
      <c r="AC59" s="423"/>
      <c r="AD59" s="448">
        <v>7.4999999999999997E-3</v>
      </c>
      <c r="AE59" s="198">
        <f t="shared" si="1"/>
        <v>4.9719999999999999E-3</v>
      </c>
      <c r="AF59" s="197"/>
      <c r="AG59" s="445">
        <v>7.3000000000000001E-3</v>
      </c>
      <c r="AH59" s="434"/>
      <c r="AI59" s="446"/>
      <c r="AJ59" s="16" t="str">
        <f t="shared" si="3"/>
        <v>Y</v>
      </c>
      <c r="AK59" s="443"/>
      <c r="AL59" s="449"/>
    </row>
    <row r="60" spans="1:38" s="494" customFormat="1" ht="23.25" customHeight="1">
      <c r="A60" s="472">
        <f t="shared" si="5"/>
        <v>4</v>
      </c>
      <c r="B60" s="495">
        <v>42753</v>
      </c>
      <c r="C60" s="472" t="s">
        <v>9</v>
      </c>
      <c r="D60" s="472" t="s">
        <v>10</v>
      </c>
      <c r="E60" s="472"/>
      <c r="F60" s="472" t="s">
        <v>11</v>
      </c>
      <c r="G60" s="496">
        <v>42753</v>
      </c>
      <c r="H60" s="496">
        <v>42801</v>
      </c>
      <c r="I60" s="472">
        <f t="shared" si="7"/>
        <v>48</v>
      </c>
      <c r="J60" s="478">
        <f t="shared" si="4"/>
        <v>1</v>
      </c>
      <c r="K60" s="511" t="s">
        <v>28</v>
      </c>
      <c r="L60" s="500">
        <v>40</v>
      </c>
      <c r="M60" s="501"/>
      <c r="N60" s="502"/>
      <c r="O60" s="503"/>
      <c r="P60" s="503"/>
      <c r="Q60" s="554">
        <v>7.6943999999999997E-3</v>
      </c>
      <c r="R60" s="505"/>
      <c r="S60" s="504">
        <f>AVERAGE(0.011,0.009)</f>
        <v>9.9999999999999985E-3</v>
      </c>
      <c r="T60" s="505"/>
      <c r="U60" s="504"/>
      <c r="V60" s="504"/>
      <c r="W60" s="504"/>
      <c r="X60" s="504"/>
      <c r="Y60" s="506">
        <v>5.0150000000000004E-3</v>
      </c>
      <c r="Z60" s="504"/>
      <c r="AA60" s="504"/>
      <c r="AB60" s="507"/>
      <c r="AC60" s="507"/>
      <c r="AD60" s="508">
        <v>6.4000000000000003E-3</v>
      </c>
      <c r="AE60" s="485">
        <f t="shared" si="1"/>
        <v>5.0150000000000004E-3</v>
      </c>
      <c r="AF60" s="506"/>
      <c r="AG60" s="514"/>
      <c r="AH60" s="515"/>
      <c r="AI60" s="509"/>
      <c r="AJ60" s="472" t="str">
        <f t="shared" si="3"/>
        <v>N</v>
      </c>
      <c r="AK60" s="510"/>
      <c r="AL60" s="492"/>
    </row>
    <row r="61" spans="1:38" s="494" customFormat="1" ht="23.25" customHeight="1">
      <c r="A61" s="472">
        <f t="shared" si="5"/>
        <v>5</v>
      </c>
      <c r="B61" s="495">
        <v>42753</v>
      </c>
      <c r="C61" s="472" t="s">
        <v>4</v>
      </c>
      <c r="D61" s="472" t="s">
        <v>19</v>
      </c>
      <c r="E61" s="472"/>
      <c r="F61" s="472" t="s">
        <v>46</v>
      </c>
      <c r="G61" s="496">
        <v>42753</v>
      </c>
      <c r="H61" s="496">
        <v>42784</v>
      </c>
      <c r="I61" s="472">
        <f t="shared" si="7"/>
        <v>31</v>
      </c>
      <c r="J61" s="478">
        <f t="shared" si="4"/>
        <v>1</v>
      </c>
      <c r="K61" s="511" t="s">
        <v>29</v>
      </c>
      <c r="L61" s="500">
        <v>50</v>
      </c>
      <c r="M61" s="501"/>
      <c r="N61" s="502"/>
      <c r="O61" s="503"/>
      <c r="P61" s="503"/>
      <c r="Q61" s="554">
        <v>7.6943999999999997E-3</v>
      </c>
      <c r="R61" s="505"/>
      <c r="S61" s="504">
        <f>AVERAGE(0.011,0.009)</f>
        <v>9.9999999999999985E-3</v>
      </c>
      <c r="T61" s="505"/>
      <c r="U61" s="504"/>
      <c r="V61" s="504"/>
      <c r="W61" s="504"/>
      <c r="X61" s="504"/>
      <c r="Y61" s="506">
        <v>5.0150000000000004E-3</v>
      </c>
      <c r="Z61" s="504"/>
      <c r="AA61" s="504"/>
      <c r="AB61" s="507"/>
      <c r="AC61" s="507"/>
      <c r="AD61" s="508">
        <v>6.0000000000000001E-3</v>
      </c>
      <c r="AE61" s="485">
        <f t="shared" si="1"/>
        <v>5.0150000000000004E-3</v>
      </c>
      <c r="AF61" s="506"/>
      <c r="AG61" s="514"/>
      <c r="AH61" s="515"/>
      <c r="AI61" s="509"/>
      <c r="AJ61" s="472" t="str">
        <f t="shared" si="3"/>
        <v>N</v>
      </c>
      <c r="AK61" s="510"/>
      <c r="AL61" s="492"/>
    </row>
    <row r="62" spans="1:38" s="494" customFormat="1" ht="23.25" customHeight="1">
      <c r="A62" s="472">
        <f t="shared" si="5"/>
        <v>6</v>
      </c>
      <c r="B62" s="495">
        <v>42759</v>
      </c>
      <c r="C62" s="472" t="s">
        <v>4</v>
      </c>
      <c r="D62" s="472" t="s">
        <v>5</v>
      </c>
      <c r="E62" s="472"/>
      <c r="F62" s="472" t="s">
        <v>8</v>
      </c>
      <c r="G62" s="496">
        <v>42759</v>
      </c>
      <c r="H62" s="496">
        <v>42790</v>
      </c>
      <c r="I62" s="472">
        <f t="shared" si="7"/>
        <v>31</v>
      </c>
      <c r="J62" s="478">
        <f t="shared" si="4"/>
        <v>1</v>
      </c>
      <c r="K62" s="511" t="s">
        <v>29</v>
      </c>
      <c r="L62" s="500">
        <v>50</v>
      </c>
      <c r="M62" s="501"/>
      <c r="N62" s="502"/>
      <c r="O62" s="503"/>
      <c r="P62" s="503"/>
      <c r="Q62" s="554">
        <v>7.7111000000000002E-3</v>
      </c>
      <c r="R62" s="505"/>
      <c r="S62" s="504">
        <f>AVERAGE(0.0103,0.01)</f>
        <v>1.0149999999999999E-2</v>
      </c>
      <c r="T62" s="505"/>
      <c r="U62" s="504"/>
      <c r="V62" s="504"/>
      <c r="W62" s="504"/>
      <c r="X62" s="504"/>
      <c r="Y62" s="506">
        <v>5.0309999999999999E-3</v>
      </c>
      <c r="Z62" s="504"/>
      <c r="AA62" s="504"/>
      <c r="AB62" s="507"/>
      <c r="AC62" s="507"/>
      <c r="AD62" s="508">
        <v>6.4000000000000003E-3</v>
      </c>
      <c r="AE62" s="485">
        <f t="shared" si="1"/>
        <v>5.0309999999999999E-3</v>
      </c>
      <c r="AF62" s="506"/>
      <c r="AG62" s="514"/>
      <c r="AH62" s="515"/>
      <c r="AI62" s="509"/>
      <c r="AJ62" s="472" t="str">
        <f t="shared" si="3"/>
        <v>N</v>
      </c>
      <c r="AK62" s="510"/>
      <c r="AL62" s="492"/>
    </row>
    <row r="63" spans="1:38" s="494" customFormat="1" ht="23.25" customHeight="1">
      <c r="A63" s="472">
        <f t="shared" si="5"/>
        <v>7</v>
      </c>
      <c r="B63" s="495">
        <v>42759</v>
      </c>
      <c r="C63" s="472" t="s">
        <v>4</v>
      </c>
      <c r="D63" s="472" t="s">
        <v>5</v>
      </c>
      <c r="E63" s="472"/>
      <c r="F63" s="472" t="s">
        <v>8</v>
      </c>
      <c r="G63" s="496">
        <v>42759</v>
      </c>
      <c r="H63" s="496">
        <v>42818</v>
      </c>
      <c r="I63" s="472">
        <f t="shared" si="7"/>
        <v>59</v>
      </c>
      <c r="J63" s="478">
        <f t="shared" si="4"/>
        <v>1</v>
      </c>
      <c r="K63" s="511" t="s">
        <v>28</v>
      </c>
      <c r="L63" s="500">
        <v>50</v>
      </c>
      <c r="M63" s="501"/>
      <c r="N63" s="502"/>
      <c r="O63" s="503"/>
      <c r="P63" s="503"/>
      <c r="Q63" s="554">
        <v>8.4694000000000002E-3</v>
      </c>
      <c r="R63" s="505"/>
      <c r="S63" s="504">
        <f>AVERAGE(0.012,0.011)</f>
        <v>1.15E-2</v>
      </c>
      <c r="T63" s="505"/>
      <c r="U63" s="504"/>
      <c r="V63" s="504"/>
      <c r="W63" s="504"/>
      <c r="X63" s="504"/>
      <c r="Y63" s="506">
        <v>5.0309999999999999E-3</v>
      </c>
      <c r="Z63" s="504"/>
      <c r="AA63" s="504"/>
      <c r="AB63" s="507"/>
      <c r="AC63" s="507"/>
      <c r="AD63" s="508">
        <v>7.4999999999999997E-3</v>
      </c>
      <c r="AE63" s="485">
        <f t="shared" si="1"/>
        <v>5.0309999999999999E-3</v>
      </c>
      <c r="AF63" s="506"/>
      <c r="AG63" s="514"/>
      <c r="AH63" s="515"/>
      <c r="AI63" s="509"/>
      <c r="AJ63" s="472" t="str">
        <f t="shared" si="3"/>
        <v>N</v>
      </c>
      <c r="AK63" s="510"/>
      <c r="AL63" s="492"/>
    </row>
    <row r="64" spans="1:38" s="494" customFormat="1" ht="23.25" customHeight="1">
      <c r="A64" s="472">
        <f t="shared" si="5"/>
        <v>8</v>
      </c>
      <c r="B64" s="495">
        <v>42761</v>
      </c>
      <c r="C64" s="472" t="s">
        <v>4</v>
      </c>
      <c r="D64" s="472" t="s">
        <v>5</v>
      </c>
      <c r="E64" s="472"/>
      <c r="F64" s="472" t="s">
        <v>8</v>
      </c>
      <c r="G64" s="496">
        <v>42761</v>
      </c>
      <c r="H64" s="496">
        <v>42851</v>
      </c>
      <c r="I64" s="472">
        <f t="shared" si="7"/>
        <v>90</v>
      </c>
      <c r="J64" s="478">
        <f t="shared" si="4"/>
        <v>3</v>
      </c>
      <c r="K64" s="511" t="s">
        <v>28</v>
      </c>
      <c r="L64" s="500">
        <v>50</v>
      </c>
      <c r="M64" s="501"/>
      <c r="N64" s="502"/>
      <c r="O64" s="503"/>
      <c r="P64" s="503"/>
      <c r="Q64" s="554">
        <v>1.03789E-2</v>
      </c>
      <c r="R64" s="505"/>
      <c r="S64" s="504">
        <f>AVERAGE(0.013,0.014)</f>
        <v>1.35E-2</v>
      </c>
      <c r="T64" s="505"/>
      <c r="U64" s="504"/>
      <c r="V64" s="504"/>
      <c r="W64" s="504"/>
      <c r="X64" s="504"/>
      <c r="Y64" s="506">
        <v>8.0459999999999993E-3</v>
      </c>
      <c r="Z64" s="504"/>
      <c r="AA64" s="504"/>
      <c r="AB64" s="507"/>
      <c r="AC64" s="507"/>
      <c r="AD64" s="508">
        <v>8.9999999999999993E-3</v>
      </c>
      <c r="AE64" s="485">
        <f t="shared" si="1"/>
        <v>8.0459999999999993E-3</v>
      </c>
      <c r="AF64" s="506"/>
      <c r="AG64" s="514"/>
      <c r="AH64" s="515"/>
      <c r="AI64" s="509"/>
      <c r="AJ64" s="472" t="str">
        <f t="shared" si="3"/>
        <v>N</v>
      </c>
      <c r="AK64" s="510"/>
      <c r="AL64" s="492"/>
    </row>
    <row r="65" spans="1:39" s="494" customFormat="1" ht="23.25" customHeight="1">
      <c r="A65" s="472">
        <f t="shared" si="5"/>
        <v>9</v>
      </c>
      <c r="B65" s="495">
        <v>42760</v>
      </c>
      <c r="C65" s="472" t="s">
        <v>9</v>
      </c>
      <c r="D65" s="472" t="s">
        <v>10</v>
      </c>
      <c r="E65" s="472"/>
      <c r="F65" s="472" t="s">
        <v>11</v>
      </c>
      <c r="G65" s="496">
        <v>42760</v>
      </c>
      <c r="H65" s="496">
        <v>42801</v>
      </c>
      <c r="I65" s="472">
        <f t="shared" si="7"/>
        <v>41</v>
      </c>
      <c r="J65" s="478">
        <f t="shared" si="4"/>
        <v>1</v>
      </c>
      <c r="K65" s="511" t="s">
        <v>28</v>
      </c>
      <c r="L65" s="500">
        <v>50</v>
      </c>
      <c r="M65" s="501"/>
      <c r="N65" s="502"/>
      <c r="O65" s="503"/>
      <c r="P65" s="503"/>
      <c r="Q65" s="554">
        <v>7.7333000000000002E-3</v>
      </c>
      <c r="R65" s="505"/>
      <c r="S65" s="504">
        <f>AVERAGE(0.0103,0.01)</f>
        <v>1.0149999999999999E-2</v>
      </c>
      <c r="T65" s="505"/>
      <c r="U65" s="504"/>
      <c r="V65" s="504"/>
      <c r="W65" s="504"/>
      <c r="X65" s="504"/>
      <c r="Y65" s="506">
        <v>5.0530000000000002E-3</v>
      </c>
      <c r="Z65" s="504"/>
      <c r="AA65" s="504"/>
      <c r="AB65" s="507"/>
      <c r="AC65" s="507"/>
      <c r="AD65" s="508">
        <v>7.1000000000000004E-3</v>
      </c>
      <c r="AE65" s="485">
        <f t="shared" si="1"/>
        <v>5.0530000000000002E-3</v>
      </c>
      <c r="AF65" s="506"/>
      <c r="AG65" s="514"/>
      <c r="AH65" s="515"/>
      <c r="AI65" s="509"/>
      <c r="AJ65" s="472" t="str">
        <f t="shared" si="3"/>
        <v>N</v>
      </c>
      <c r="AK65" s="510"/>
      <c r="AL65" s="492"/>
    </row>
    <row r="66" spans="1:39" s="447" customFormat="1" ht="23.25" customHeight="1">
      <c r="A66" s="16">
        <f t="shared" si="5"/>
        <v>10</v>
      </c>
      <c r="B66" s="23">
        <v>42761</v>
      </c>
      <c r="C66" s="16" t="s">
        <v>4</v>
      </c>
      <c r="D66" s="16" t="s">
        <v>19</v>
      </c>
      <c r="E66" s="16"/>
      <c r="F66" s="16" t="s">
        <v>46</v>
      </c>
      <c r="G66" s="18">
        <v>42761</v>
      </c>
      <c r="H66" s="18">
        <v>42794</v>
      </c>
      <c r="I66" s="16">
        <f t="shared" si="7"/>
        <v>33</v>
      </c>
      <c r="J66" s="437">
        <f t="shared" si="4"/>
        <v>1</v>
      </c>
      <c r="K66" s="438" t="s">
        <v>29</v>
      </c>
      <c r="L66" s="19">
        <v>50</v>
      </c>
      <c r="M66" s="249"/>
      <c r="N66" s="201"/>
      <c r="O66" s="255"/>
      <c r="P66" s="255"/>
      <c r="Q66" s="553">
        <v>7.7333000000000002E-3</v>
      </c>
      <c r="R66" s="261"/>
      <c r="S66" s="20">
        <f>AVERAGE(0.0103,0.01)</f>
        <v>1.0149999999999999E-2</v>
      </c>
      <c r="T66" s="261"/>
      <c r="U66" s="20"/>
      <c r="V66" s="20"/>
      <c r="W66" s="20"/>
      <c r="X66" s="20"/>
      <c r="Y66" s="197">
        <v>5.0530000000000002E-3</v>
      </c>
      <c r="Z66" s="20"/>
      <c r="AA66" s="20"/>
      <c r="AB66" s="423"/>
      <c r="AC66" s="423"/>
      <c r="AD66" s="448">
        <v>6.0000000000000001E-3</v>
      </c>
      <c r="AE66" s="198">
        <f t="shared" si="1"/>
        <v>5.0530000000000002E-3</v>
      </c>
      <c r="AF66" s="197"/>
      <c r="AG66" s="445">
        <v>5.7000000000000002E-3</v>
      </c>
      <c r="AH66" s="434"/>
      <c r="AI66" s="446"/>
      <c r="AJ66" s="16" t="str">
        <f t="shared" si="3"/>
        <v>Y</v>
      </c>
      <c r="AK66" s="443"/>
      <c r="AL66" s="449"/>
    </row>
    <row r="67" spans="1:39" s="494" customFormat="1" ht="23.25" customHeight="1">
      <c r="A67" s="472">
        <f t="shared" si="5"/>
        <v>11</v>
      </c>
      <c r="B67" s="495">
        <v>42767</v>
      </c>
      <c r="C67" s="472" t="s">
        <v>9</v>
      </c>
      <c r="D67" s="472" t="s">
        <v>10</v>
      </c>
      <c r="E67" s="472"/>
      <c r="F67" s="472" t="s">
        <v>11</v>
      </c>
      <c r="G67" s="496">
        <v>42767</v>
      </c>
      <c r="H67" s="496">
        <v>42801</v>
      </c>
      <c r="I67" s="472">
        <f t="shared" si="7"/>
        <v>34</v>
      </c>
      <c r="J67" s="478">
        <f t="shared" si="4"/>
        <v>1</v>
      </c>
      <c r="K67" s="511" t="s">
        <v>84</v>
      </c>
      <c r="L67" s="500">
        <v>70</v>
      </c>
      <c r="M67" s="501"/>
      <c r="N67" s="502"/>
      <c r="O67" s="503"/>
      <c r="P67" s="503"/>
      <c r="Q67" s="554">
        <v>7.7943999999999999E-3</v>
      </c>
      <c r="R67" s="505"/>
      <c r="S67" s="504">
        <f>AVERAGE(0.008,0.0087)</f>
        <v>8.3499999999999998E-3</v>
      </c>
      <c r="T67" s="505"/>
      <c r="U67" s="504"/>
      <c r="V67" s="504"/>
      <c r="W67" s="504"/>
      <c r="X67" s="504"/>
      <c r="Y67" s="506">
        <v>5.1130000000000004E-3</v>
      </c>
      <c r="Z67" s="504"/>
      <c r="AA67" s="504"/>
      <c r="AB67" s="507"/>
      <c r="AC67" s="507"/>
      <c r="AD67" s="508">
        <v>6.3E-3</v>
      </c>
      <c r="AE67" s="485">
        <f t="shared" si="1"/>
        <v>5.1130000000000004E-3</v>
      </c>
      <c r="AF67" s="506"/>
      <c r="AG67" s="514"/>
      <c r="AH67" s="515"/>
      <c r="AI67" s="509"/>
      <c r="AJ67" s="472" t="str">
        <f t="shared" si="3"/>
        <v>N</v>
      </c>
      <c r="AK67" s="510"/>
      <c r="AL67" s="492"/>
    </row>
    <row r="68" spans="1:39" s="494" customFormat="1" ht="23.25" customHeight="1">
      <c r="A68" s="472">
        <f t="shared" si="5"/>
        <v>12</v>
      </c>
      <c r="B68" s="495">
        <v>42767</v>
      </c>
      <c r="C68" s="472" t="s">
        <v>4</v>
      </c>
      <c r="D68" s="472" t="s">
        <v>19</v>
      </c>
      <c r="E68" s="472"/>
      <c r="F68" s="472" t="s">
        <v>8</v>
      </c>
      <c r="G68" s="496">
        <v>42767</v>
      </c>
      <c r="H68" s="496">
        <v>42794</v>
      </c>
      <c r="I68" s="472">
        <f t="shared" si="7"/>
        <v>27</v>
      </c>
      <c r="J68" s="478">
        <f t="shared" si="4"/>
        <v>0</v>
      </c>
      <c r="K68" s="511" t="s">
        <v>88</v>
      </c>
      <c r="L68" s="500">
        <v>50</v>
      </c>
      <c r="M68" s="501"/>
      <c r="N68" s="502"/>
      <c r="O68" s="503"/>
      <c r="P68" s="503"/>
      <c r="Q68" s="554">
        <v>7.7943999999999999E-3</v>
      </c>
      <c r="R68" s="505"/>
      <c r="S68" s="504">
        <f>AVERAGE(0.008,0.0085)</f>
        <v>8.2500000000000004E-3</v>
      </c>
      <c r="T68" s="505"/>
      <c r="U68" s="504"/>
      <c r="V68" s="504"/>
      <c r="W68" s="504"/>
      <c r="X68" s="504"/>
      <c r="Y68" s="506">
        <v>5.1130000000000004E-3</v>
      </c>
      <c r="Z68" s="504"/>
      <c r="AA68" s="504"/>
      <c r="AB68" s="507"/>
      <c r="AC68" s="507"/>
      <c r="AD68" s="508">
        <v>6.3E-3</v>
      </c>
      <c r="AE68" s="485">
        <f t="shared" si="1"/>
        <v>5.1130000000000004E-3</v>
      </c>
      <c r="AF68" s="506"/>
      <c r="AG68" s="514"/>
      <c r="AH68" s="515"/>
      <c r="AI68" s="509"/>
      <c r="AJ68" s="472" t="str">
        <f t="shared" si="3"/>
        <v>N</v>
      </c>
      <c r="AK68" s="510"/>
      <c r="AL68" s="492"/>
    </row>
    <row r="69" spans="1:39" s="494" customFormat="1" ht="23.25" customHeight="1">
      <c r="A69" s="472">
        <f t="shared" si="5"/>
        <v>13</v>
      </c>
      <c r="B69" s="495">
        <v>42774</v>
      </c>
      <c r="C69" s="472" t="s">
        <v>9</v>
      </c>
      <c r="D69" s="472" t="s">
        <v>10</v>
      </c>
      <c r="E69" s="472"/>
      <c r="F69" s="472" t="s">
        <v>11</v>
      </c>
      <c r="G69" s="496">
        <v>42774</v>
      </c>
      <c r="H69" s="496">
        <v>42801</v>
      </c>
      <c r="I69" s="472">
        <f t="shared" si="7"/>
        <v>27</v>
      </c>
      <c r="J69" s="478">
        <f t="shared" si="4"/>
        <v>0</v>
      </c>
      <c r="K69" s="511" t="s">
        <v>28</v>
      </c>
      <c r="L69" s="500">
        <v>40</v>
      </c>
      <c r="M69" s="501"/>
      <c r="N69" s="502"/>
      <c r="O69" s="503"/>
      <c r="P69" s="503"/>
      <c r="Q69" s="554">
        <v>7.7277999999999999E-3</v>
      </c>
      <c r="R69" s="505"/>
      <c r="S69" s="504">
        <f>AVERAGE(0.008,0.0087)</f>
        <v>8.3499999999999998E-3</v>
      </c>
      <c r="T69" s="505"/>
      <c r="U69" s="504"/>
      <c r="V69" s="504"/>
      <c r="W69" s="504"/>
      <c r="X69" s="504"/>
      <c r="Y69" s="506">
        <v>4.0429999999999997E-3</v>
      </c>
      <c r="Z69" s="504"/>
      <c r="AA69" s="504"/>
      <c r="AB69" s="507"/>
      <c r="AC69" s="507"/>
      <c r="AD69" s="508">
        <v>7.0000000000000001E-3</v>
      </c>
      <c r="AE69" s="485">
        <f t="shared" si="1"/>
        <v>4.0429999999999997E-3</v>
      </c>
      <c r="AF69" s="506"/>
      <c r="AG69" s="514"/>
      <c r="AH69" s="515"/>
      <c r="AI69" s="509"/>
      <c r="AJ69" s="472" t="str">
        <f t="shared" si="3"/>
        <v>N</v>
      </c>
      <c r="AK69" s="510"/>
      <c r="AL69" s="492"/>
    </row>
    <row r="70" spans="1:39" s="494" customFormat="1" ht="23.25" customHeight="1">
      <c r="A70" s="472">
        <f t="shared" si="5"/>
        <v>14</v>
      </c>
      <c r="B70" s="495">
        <v>42781</v>
      </c>
      <c r="C70" s="472" t="s">
        <v>9</v>
      </c>
      <c r="D70" s="472" t="s">
        <v>10</v>
      </c>
      <c r="E70" s="472"/>
      <c r="F70" s="472" t="s">
        <v>11</v>
      </c>
      <c r="G70" s="496">
        <v>42781</v>
      </c>
      <c r="H70" s="496">
        <v>42811</v>
      </c>
      <c r="I70" s="472">
        <f t="shared" si="7"/>
        <v>30</v>
      </c>
      <c r="J70" s="478">
        <f t="shared" si="4"/>
        <v>1</v>
      </c>
      <c r="K70" s="511" t="s">
        <v>28</v>
      </c>
      <c r="L70" s="500">
        <v>60</v>
      </c>
      <c r="M70" s="501"/>
      <c r="N70" s="502"/>
      <c r="O70" s="503"/>
      <c r="P70" s="503"/>
      <c r="Q70" s="554">
        <v>7.7000000000000002E-3</v>
      </c>
      <c r="R70" s="505"/>
      <c r="S70" s="504">
        <f>AVERAGE(0.008,0.0095)</f>
        <v>8.7500000000000008E-3</v>
      </c>
      <c r="T70" s="505"/>
      <c r="U70" s="504"/>
      <c r="V70" s="504"/>
      <c r="W70" s="504"/>
      <c r="X70" s="504"/>
      <c r="Y70" s="506">
        <v>5.0210000000000003E-3</v>
      </c>
      <c r="Z70" s="504"/>
      <c r="AA70" s="504"/>
      <c r="AB70" s="507"/>
      <c r="AC70" s="507"/>
      <c r="AD70" s="508">
        <v>7.0000000000000001E-3</v>
      </c>
      <c r="AE70" s="485">
        <f t="shared" si="1"/>
        <v>5.0210000000000003E-3</v>
      </c>
      <c r="AF70" s="506"/>
      <c r="AG70" s="514"/>
      <c r="AH70" s="515"/>
      <c r="AI70" s="509"/>
      <c r="AJ70" s="472" t="str">
        <f t="shared" si="3"/>
        <v>N</v>
      </c>
      <c r="AK70" s="510"/>
      <c r="AL70" s="492"/>
    </row>
    <row r="71" spans="1:39" s="494" customFormat="1" ht="23.25" customHeight="1">
      <c r="A71" s="472">
        <f t="shared" si="5"/>
        <v>15</v>
      </c>
      <c r="B71" s="495">
        <v>42789</v>
      </c>
      <c r="C71" s="472" t="s">
        <v>9</v>
      </c>
      <c r="D71" s="472" t="s">
        <v>10</v>
      </c>
      <c r="E71" s="472"/>
      <c r="F71" s="472" t="s">
        <v>11</v>
      </c>
      <c r="G71" s="496">
        <v>42789</v>
      </c>
      <c r="H71" s="496">
        <v>42801</v>
      </c>
      <c r="I71" s="472">
        <f t="shared" si="7"/>
        <v>12</v>
      </c>
      <c r="J71" s="478">
        <f t="shared" si="4"/>
        <v>0</v>
      </c>
      <c r="K71" s="511" t="s">
        <v>28</v>
      </c>
      <c r="L71" s="500">
        <v>60</v>
      </c>
      <c r="M71" s="501"/>
      <c r="N71" s="502"/>
      <c r="O71" s="503"/>
      <c r="P71" s="503"/>
      <c r="Q71" s="554">
        <v>7.7943999999999999E-3</v>
      </c>
      <c r="R71" s="505"/>
      <c r="S71" s="504">
        <f>AVERAGE(0.0084,0.0085)</f>
        <v>8.4499999999999992E-3</v>
      </c>
      <c r="T71" s="505"/>
      <c r="U71" s="504"/>
      <c r="V71" s="504"/>
      <c r="W71" s="504"/>
      <c r="X71" s="504"/>
      <c r="Y71" s="506">
        <v>3.9760000000000004E-3</v>
      </c>
      <c r="Z71" s="504"/>
      <c r="AA71" s="504"/>
      <c r="AB71" s="507"/>
      <c r="AC71" s="507"/>
      <c r="AD71" s="508">
        <v>7.0000000000000001E-3</v>
      </c>
      <c r="AE71" s="485">
        <f t="shared" si="1"/>
        <v>3.9760000000000004E-3</v>
      </c>
      <c r="AF71" s="506"/>
      <c r="AG71" s="514"/>
      <c r="AH71" s="515"/>
      <c r="AI71" s="509"/>
      <c r="AJ71" s="472" t="str">
        <f t="shared" si="3"/>
        <v>N</v>
      </c>
      <c r="AK71" s="510"/>
      <c r="AL71" s="492"/>
    </row>
    <row r="72" spans="1:39" s="494" customFormat="1" ht="23.25" customHeight="1">
      <c r="A72" s="472">
        <f t="shared" si="5"/>
        <v>16</v>
      </c>
      <c r="B72" s="495">
        <v>42796</v>
      </c>
      <c r="C72" s="472" t="s">
        <v>4</v>
      </c>
      <c r="D72" s="472" t="s">
        <v>19</v>
      </c>
      <c r="E72" s="472"/>
      <c r="F72" s="472" t="s">
        <v>8</v>
      </c>
      <c r="G72" s="496">
        <v>42796</v>
      </c>
      <c r="H72" s="496">
        <v>42825</v>
      </c>
      <c r="I72" s="472">
        <f t="shared" si="7"/>
        <v>29</v>
      </c>
      <c r="J72" s="478">
        <f t="shared" si="4"/>
        <v>0</v>
      </c>
      <c r="K72" s="511" t="s">
        <v>95</v>
      </c>
      <c r="L72" s="500">
        <v>100</v>
      </c>
      <c r="M72" s="501"/>
      <c r="N72" s="502"/>
      <c r="O72" s="503"/>
      <c r="P72" s="503"/>
      <c r="Q72" s="554">
        <v>8.1055999999999993E-3</v>
      </c>
      <c r="R72" s="505"/>
      <c r="S72" s="504">
        <f>AVERAGE(0.0095,0.0083,0.0082)</f>
        <v>8.666666666666668E-3</v>
      </c>
      <c r="T72" s="505"/>
      <c r="U72" s="504"/>
      <c r="V72" s="504"/>
      <c r="W72" s="504"/>
      <c r="X72" s="504"/>
      <c r="Y72" s="506">
        <v>3.9500000000000004E-3</v>
      </c>
      <c r="Z72" s="504"/>
      <c r="AA72" s="504"/>
      <c r="AB72" s="507"/>
      <c r="AC72" s="507"/>
      <c r="AD72" s="508">
        <v>6.4000000000000003E-3</v>
      </c>
      <c r="AE72" s="485">
        <f t="shared" si="1"/>
        <v>3.9500000000000004E-3</v>
      </c>
      <c r="AF72" s="506"/>
      <c r="AG72" s="514"/>
      <c r="AH72" s="515"/>
      <c r="AI72" s="509"/>
      <c r="AJ72" s="472" t="str">
        <f t="shared" si="3"/>
        <v>N</v>
      </c>
      <c r="AK72" s="510"/>
      <c r="AL72" s="492"/>
    </row>
    <row r="73" spans="1:39" s="494" customFormat="1" ht="23.25" customHeight="1">
      <c r="A73" s="472">
        <f t="shared" si="5"/>
        <v>17</v>
      </c>
      <c r="B73" s="495">
        <v>42807</v>
      </c>
      <c r="C73" s="472" t="s">
        <v>4</v>
      </c>
      <c r="D73" s="472" t="s">
        <v>100</v>
      </c>
      <c r="E73" s="472"/>
      <c r="F73" s="472" t="s">
        <v>8</v>
      </c>
      <c r="G73" s="496">
        <v>42807</v>
      </c>
      <c r="H73" s="496">
        <v>42814</v>
      </c>
      <c r="I73" s="472">
        <f t="shared" si="7"/>
        <v>7</v>
      </c>
      <c r="J73" s="478">
        <f t="shared" si="4"/>
        <v>0</v>
      </c>
      <c r="K73" s="511" t="s">
        <v>84</v>
      </c>
      <c r="L73" s="500">
        <v>50</v>
      </c>
      <c r="M73" s="501"/>
      <c r="N73" s="502"/>
      <c r="O73" s="503"/>
      <c r="P73" s="503"/>
      <c r="Q73" s="554">
        <v>8.4610999999999992E-3</v>
      </c>
      <c r="R73" s="505"/>
      <c r="S73" s="504">
        <v>7.0000000000000001E-3</v>
      </c>
      <c r="T73" s="505"/>
      <c r="U73" s="504"/>
      <c r="V73" s="504"/>
      <c r="W73" s="504"/>
      <c r="X73" s="504"/>
      <c r="Y73" s="506">
        <v>5.2059999999999997E-3</v>
      </c>
      <c r="Z73" s="504"/>
      <c r="AA73" s="504"/>
      <c r="AB73" s="507"/>
      <c r="AC73" s="507"/>
      <c r="AD73" s="508">
        <v>5.2059999999999997E-3</v>
      </c>
      <c r="AE73" s="485">
        <f t="shared" si="1"/>
        <v>5.2059999999999997E-3</v>
      </c>
      <c r="AF73" s="506"/>
      <c r="AG73" s="514"/>
      <c r="AH73" s="515"/>
      <c r="AI73" s="509"/>
      <c r="AJ73" s="472" t="str">
        <f t="shared" si="3"/>
        <v>N</v>
      </c>
      <c r="AK73" s="510"/>
      <c r="AL73" s="492"/>
    </row>
    <row r="74" spans="1:39" s="494" customFormat="1" ht="23.25" customHeight="1">
      <c r="A74" s="472">
        <f t="shared" si="5"/>
        <v>18</v>
      </c>
      <c r="B74" s="495">
        <v>42807</v>
      </c>
      <c r="C74" s="472" t="s">
        <v>4</v>
      </c>
      <c r="D74" s="472" t="s">
        <v>100</v>
      </c>
      <c r="E74" s="472"/>
      <c r="F74" s="472" t="s">
        <v>8</v>
      </c>
      <c r="G74" s="496">
        <v>42807</v>
      </c>
      <c r="H74" s="496">
        <v>42824</v>
      </c>
      <c r="I74" s="472">
        <f t="shared" ref="I74:I105" si="8">H74-G74</f>
        <v>17</v>
      </c>
      <c r="J74" s="478">
        <f t="shared" si="4"/>
        <v>0</v>
      </c>
      <c r="K74" s="511" t="s">
        <v>102</v>
      </c>
      <c r="L74" s="500">
        <v>60</v>
      </c>
      <c r="M74" s="501"/>
      <c r="N74" s="502"/>
      <c r="O74" s="503"/>
      <c r="P74" s="503"/>
      <c r="Q74" s="554">
        <v>8.4610999999999992E-3</v>
      </c>
      <c r="R74" s="505"/>
      <c r="S74" s="504">
        <v>7.0000000000000001E-3</v>
      </c>
      <c r="T74" s="505"/>
      <c r="U74" s="504"/>
      <c r="V74" s="504"/>
      <c r="W74" s="504"/>
      <c r="X74" s="504"/>
      <c r="Y74" s="506">
        <v>5.2059999999999997E-3</v>
      </c>
      <c r="Z74" s="504"/>
      <c r="AA74" s="504"/>
      <c r="AB74" s="507"/>
      <c r="AC74" s="507"/>
      <c r="AD74" s="508">
        <v>6.1999999999999998E-3</v>
      </c>
      <c r="AE74" s="485">
        <f t="shared" ref="AE74:AE137" si="9">IF(Y74="","",Y74)</f>
        <v>5.2059999999999997E-3</v>
      </c>
      <c r="AF74" s="506"/>
      <c r="AG74" s="514"/>
      <c r="AH74" s="515"/>
      <c r="AI74" s="509"/>
      <c r="AJ74" s="472" t="str">
        <f t="shared" ref="AJ74:AJ137" si="10">IF(AG74="","N","Y")</f>
        <v>N</v>
      </c>
      <c r="AK74" s="510"/>
      <c r="AL74" s="492"/>
    </row>
    <row r="75" spans="1:39" s="447" customFormat="1" ht="23.25" customHeight="1">
      <c r="A75" s="16">
        <f t="shared" si="5"/>
        <v>19</v>
      </c>
      <c r="B75" s="23">
        <v>42807</v>
      </c>
      <c r="C75" s="16" t="s">
        <v>103</v>
      </c>
      <c r="D75" s="16" t="s">
        <v>104</v>
      </c>
      <c r="E75" s="16"/>
      <c r="F75" s="16" t="s">
        <v>105</v>
      </c>
      <c r="G75" s="18">
        <v>42807</v>
      </c>
      <c r="H75" s="18">
        <v>42870</v>
      </c>
      <c r="I75" s="16">
        <f t="shared" si="8"/>
        <v>63</v>
      </c>
      <c r="J75" s="437">
        <f t="shared" ref="J75:J138" si="11">TRUNC(I75/30,0)</f>
        <v>2</v>
      </c>
      <c r="K75" s="438" t="s">
        <v>84</v>
      </c>
      <c r="L75" s="19">
        <v>1</v>
      </c>
      <c r="M75" s="249"/>
      <c r="N75" s="201"/>
      <c r="O75" s="255"/>
      <c r="P75" s="255"/>
      <c r="Q75" s="553">
        <v>6.202E-3</v>
      </c>
      <c r="R75" s="261"/>
      <c r="S75" s="20">
        <f>AVERAGE(0.0109,0.0125)</f>
        <v>1.17E-2</v>
      </c>
      <c r="T75" s="261"/>
      <c r="U75" s="20"/>
      <c r="V75" s="20"/>
      <c r="W75" s="20"/>
      <c r="X75" s="20"/>
      <c r="Y75" s="197">
        <v>6.202E-3</v>
      </c>
      <c r="Z75" s="20"/>
      <c r="AA75" s="20"/>
      <c r="AB75" s="423"/>
      <c r="AC75" s="423"/>
      <c r="AD75" s="448">
        <v>6.7999999999999996E-3</v>
      </c>
      <c r="AE75" s="198">
        <f t="shared" si="9"/>
        <v>6.202E-3</v>
      </c>
      <c r="AF75" s="197"/>
      <c r="AG75" s="445">
        <v>6.7999999999999996E-3</v>
      </c>
      <c r="AH75" s="434"/>
      <c r="AI75" s="446"/>
      <c r="AJ75" s="16" t="str">
        <f t="shared" si="10"/>
        <v>Y</v>
      </c>
      <c r="AK75" s="443"/>
      <c r="AL75" s="449"/>
      <c r="AM75" s="469"/>
    </row>
    <row r="76" spans="1:39" s="494" customFormat="1" ht="23.25" customHeight="1">
      <c r="A76" s="472">
        <f t="shared" ref="A76:A139" si="12">IF(B76="","",IF((YEAR(B76)-YEAR(B75))=0,A75+1,1))</f>
        <v>20</v>
      </c>
      <c r="B76" s="495">
        <v>42811</v>
      </c>
      <c r="C76" s="472" t="s">
        <v>9</v>
      </c>
      <c r="D76" s="472" t="s">
        <v>108</v>
      </c>
      <c r="E76" s="472"/>
      <c r="F76" s="472" t="s">
        <v>109</v>
      </c>
      <c r="G76" s="496">
        <v>42811</v>
      </c>
      <c r="H76" s="496">
        <v>42829</v>
      </c>
      <c r="I76" s="472">
        <f t="shared" si="8"/>
        <v>18</v>
      </c>
      <c r="J76" s="478">
        <f t="shared" si="11"/>
        <v>0</v>
      </c>
      <c r="K76" s="511" t="s">
        <v>106</v>
      </c>
      <c r="L76" s="500">
        <v>60</v>
      </c>
      <c r="M76" s="501"/>
      <c r="N76" s="502"/>
      <c r="O76" s="503"/>
      <c r="P76" s="503"/>
      <c r="Q76" s="554">
        <v>9.4567000000000002E-3</v>
      </c>
      <c r="R76" s="505"/>
      <c r="S76" s="504">
        <f>AVERAGE(0.0094,0.01)</f>
        <v>9.7000000000000003E-3</v>
      </c>
      <c r="T76" s="505"/>
      <c r="U76" s="504"/>
      <c r="V76" s="504"/>
      <c r="W76" s="504"/>
      <c r="X76" s="504"/>
      <c r="Y76" s="506">
        <v>6.1320000000000003E-3</v>
      </c>
      <c r="Z76" s="504"/>
      <c r="AA76" s="504"/>
      <c r="AB76" s="507"/>
      <c r="AC76" s="507"/>
      <c r="AD76" s="508">
        <v>7.4000000000000003E-3</v>
      </c>
      <c r="AE76" s="485">
        <f t="shared" si="9"/>
        <v>6.1320000000000003E-3</v>
      </c>
      <c r="AF76" s="506"/>
      <c r="AG76" s="514"/>
      <c r="AH76" s="515"/>
      <c r="AI76" s="509"/>
      <c r="AJ76" s="472" t="str">
        <f t="shared" si="10"/>
        <v>N</v>
      </c>
      <c r="AK76" s="510"/>
      <c r="AL76" s="492"/>
      <c r="AM76" s="493"/>
    </row>
    <row r="77" spans="1:39" s="494" customFormat="1" ht="23.25" customHeight="1">
      <c r="A77" s="472">
        <f t="shared" si="12"/>
        <v>21</v>
      </c>
      <c r="B77" s="495">
        <v>42814</v>
      </c>
      <c r="C77" s="472" t="s">
        <v>110</v>
      </c>
      <c r="D77" s="472" t="s">
        <v>111</v>
      </c>
      <c r="E77" s="472"/>
      <c r="F77" s="472" t="s">
        <v>112</v>
      </c>
      <c r="G77" s="496">
        <v>42814</v>
      </c>
      <c r="H77" s="496">
        <v>42821</v>
      </c>
      <c r="I77" s="472">
        <f t="shared" si="8"/>
        <v>7</v>
      </c>
      <c r="J77" s="478">
        <f t="shared" si="11"/>
        <v>0</v>
      </c>
      <c r="K77" s="511" t="s">
        <v>84</v>
      </c>
      <c r="L77" s="500"/>
      <c r="M77" s="501"/>
      <c r="N77" s="502"/>
      <c r="O77" s="503"/>
      <c r="P77" s="503"/>
      <c r="Q77" s="554">
        <v>9.4611000000000001E-3</v>
      </c>
      <c r="R77" s="505"/>
      <c r="S77" s="504">
        <v>9.4000000000000004E-3</v>
      </c>
      <c r="T77" s="505"/>
      <c r="U77" s="504"/>
      <c r="V77" s="504"/>
      <c r="W77" s="504"/>
      <c r="X77" s="504"/>
      <c r="Y77" s="506">
        <v>6.136E-3</v>
      </c>
      <c r="Z77" s="504"/>
      <c r="AA77" s="504"/>
      <c r="AB77" s="507"/>
      <c r="AC77" s="507"/>
      <c r="AD77" s="508">
        <v>5.1999999999999998E-3</v>
      </c>
      <c r="AE77" s="485">
        <f t="shared" si="9"/>
        <v>6.136E-3</v>
      </c>
      <c r="AF77" s="506"/>
      <c r="AG77" s="514"/>
      <c r="AH77" s="515"/>
      <c r="AI77" s="509"/>
      <c r="AJ77" s="472" t="str">
        <f t="shared" si="10"/>
        <v>N</v>
      </c>
      <c r="AK77" s="510"/>
      <c r="AL77" s="492"/>
    </row>
    <row r="78" spans="1:39" s="447" customFormat="1" ht="23.25" customHeight="1">
      <c r="A78" s="16">
        <f t="shared" si="12"/>
        <v>22</v>
      </c>
      <c r="B78" s="23">
        <v>42816</v>
      </c>
      <c r="C78" s="16" t="s">
        <v>113</v>
      </c>
      <c r="D78" s="16" t="s">
        <v>114</v>
      </c>
      <c r="E78" s="16"/>
      <c r="F78" s="16" t="s">
        <v>115</v>
      </c>
      <c r="G78" s="18">
        <v>42816</v>
      </c>
      <c r="H78" s="18">
        <v>42846</v>
      </c>
      <c r="I78" s="16">
        <f t="shared" si="8"/>
        <v>30</v>
      </c>
      <c r="J78" s="437">
        <f t="shared" si="11"/>
        <v>1</v>
      </c>
      <c r="K78" s="438" t="s">
        <v>29</v>
      </c>
      <c r="L78" s="19">
        <v>100</v>
      </c>
      <c r="M78" s="249"/>
      <c r="N78" s="201"/>
      <c r="O78" s="255"/>
      <c r="P78" s="255"/>
      <c r="Q78" s="553">
        <v>9.2533000000000008E-3</v>
      </c>
      <c r="R78" s="261"/>
      <c r="S78" s="20">
        <v>9.4000000000000004E-3</v>
      </c>
      <c r="T78" s="261"/>
      <c r="U78" s="20"/>
      <c r="V78" s="20"/>
      <c r="W78" s="20"/>
      <c r="X78" s="20"/>
      <c r="Y78" s="197">
        <v>5.5360000000000001E-3</v>
      </c>
      <c r="Z78" s="20"/>
      <c r="AA78" s="20"/>
      <c r="AB78" s="423"/>
      <c r="AC78" s="423"/>
      <c r="AD78" s="448">
        <v>6.4999999999999997E-3</v>
      </c>
      <c r="AE78" s="198">
        <f t="shared" si="9"/>
        <v>5.5360000000000001E-3</v>
      </c>
      <c r="AF78" s="197"/>
      <c r="AG78" s="445">
        <v>6.4999999999999997E-3</v>
      </c>
      <c r="AH78" s="434"/>
      <c r="AI78" s="446"/>
      <c r="AJ78" s="16" t="str">
        <f t="shared" si="10"/>
        <v>Y</v>
      </c>
      <c r="AK78" s="443"/>
      <c r="AL78" s="449"/>
    </row>
    <row r="79" spans="1:39" s="494" customFormat="1" ht="23.25" customHeight="1">
      <c r="A79" s="472">
        <f t="shared" si="12"/>
        <v>23</v>
      </c>
      <c r="B79" s="495">
        <v>42818</v>
      </c>
      <c r="C79" s="472" t="s">
        <v>116</v>
      </c>
      <c r="D79" s="472" t="s">
        <v>117</v>
      </c>
      <c r="E79" s="472"/>
      <c r="F79" s="472" t="s">
        <v>118</v>
      </c>
      <c r="G79" s="496">
        <v>42818</v>
      </c>
      <c r="H79" s="496">
        <v>42912</v>
      </c>
      <c r="I79" s="472">
        <f t="shared" si="8"/>
        <v>94</v>
      </c>
      <c r="J79" s="478">
        <f t="shared" si="11"/>
        <v>3</v>
      </c>
      <c r="K79" s="511" t="s">
        <v>28</v>
      </c>
      <c r="L79" s="500">
        <v>50</v>
      </c>
      <c r="M79" s="501"/>
      <c r="N79" s="502"/>
      <c r="O79" s="503"/>
      <c r="P79" s="503"/>
      <c r="Q79" s="554">
        <v>1.15289E-2</v>
      </c>
      <c r="R79" s="505"/>
      <c r="S79" s="504">
        <f>AVERAGE(0.011,0.0145,0.012)</f>
        <v>1.2500000000000002E-2</v>
      </c>
      <c r="T79" s="505"/>
      <c r="U79" s="504"/>
      <c r="V79" s="504"/>
      <c r="W79" s="504"/>
      <c r="X79" s="504"/>
      <c r="Y79" s="506">
        <v>9.1730000000000006E-3</v>
      </c>
      <c r="Z79" s="504"/>
      <c r="AA79" s="504"/>
      <c r="AB79" s="507"/>
      <c r="AC79" s="507"/>
      <c r="AD79" s="508">
        <v>0.01</v>
      </c>
      <c r="AE79" s="485">
        <f t="shared" si="9"/>
        <v>9.1730000000000006E-3</v>
      </c>
      <c r="AF79" s="506"/>
      <c r="AG79" s="514"/>
      <c r="AH79" s="515"/>
      <c r="AI79" s="509"/>
      <c r="AJ79" s="472" t="str">
        <f t="shared" si="10"/>
        <v>N</v>
      </c>
      <c r="AK79" s="510"/>
      <c r="AL79" s="492"/>
    </row>
    <row r="80" spans="1:39" s="494" customFormat="1" ht="23.25" customHeight="1">
      <c r="A80" s="472">
        <f t="shared" si="12"/>
        <v>24</v>
      </c>
      <c r="B80" s="495">
        <v>42818</v>
      </c>
      <c r="C80" s="472" t="s">
        <v>116</v>
      </c>
      <c r="D80" s="472" t="s">
        <v>117</v>
      </c>
      <c r="E80" s="472"/>
      <c r="F80" s="472" t="s">
        <v>119</v>
      </c>
      <c r="G80" s="496">
        <v>42818</v>
      </c>
      <c r="H80" s="496">
        <v>42849</v>
      </c>
      <c r="I80" s="472">
        <f t="shared" si="8"/>
        <v>31</v>
      </c>
      <c r="J80" s="478">
        <f t="shared" si="11"/>
        <v>1</v>
      </c>
      <c r="K80" s="511" t="s">
        <v>29</v>
      </c>
      <c r="L80" s="500">
        <v>50</v>
      </c>
      <c r="M80" s="501"/>
      <c r="N80" s="502"/>
      <c r="O80" s="503"/>
      <c r="P80" s="503"/>
      <c r="Q80" s="554">
        <v>9.2610999999999995E-3</v>
      </c>
      <c r="R80" s="505"/>
      <c r="S80" s="504">
        <v>9.4000000000000004E-3</v>
      </c>
      <c r="T80" s="505"/>
      <c r="U80" s="504"/>
      <c r="V80" s="504"/>
      <c r="W80" s="504"/>
      <c r="X80" s="504"/>
      <c r="Y80" s="506">
        <v>5.5149999999999999E-3</v>
      </c>
      <c r="Z80" s="504"/>
      <c r="AA80" s="504"/>
      <c r="AB80" s="507"/>
      <c r="AC80" s="507"/>
      <c r="AD80" s="508">
        <v>6.4999999999999997E-3</v>
      </c>
      <c r="AE80" s="485">
        <f t="shared" si="9"/>
        <v>5.5149999999999999E-3</v>
      </c>
      <c r="AF80" s="506"/>
      <c r="AG80" s="514"/>
      <c r="AH80" s="515"/>
      <c r="AI80" s="509"/>
      <c r="AJ80" s="472" t="str">
        <f t="shared" si="10"/>
        <v>N</v>
      </c>
      <c r="AK80" s="510"/>
      <c r="AL80" s="492"/>
    </row>
    <row r="81" spans="1:39" s="494" customFormat="1" ht="23.25" customHeight="1">
      <c r="A81" s="472">
        <f t="shared" si="12"/>
        <v>25</v>
      </c>
      <c r="B81" s="495">
        <v>42822</v>
      </c>
      <c r="C81" s="472" t="s">
        <v>120</v>
      </c>
      <c r="D81" s="472" t="s">
        <v>121</v>
      </c>
      <c r="E81" s="472"/>
      <c r="F81" s="472" t="s">
        <v>11</v>
      </c>
      <c r="G81" s="496">
        <v>42822</v>
      </c>
      <c r="H81" s="496">
        <v>42828</v>
      </c>
      <c r="I81" s="472">
        <f t="shared" si="8"/>
        <v>6</v>
      </c>
      <c r="J81" s="478">
        <f t="shared" si="11"/>
        <v>0</v>
      </c>
      <c r="K81" s="511" t="s">
        <v>28</v>
      </c>
      <c r="L81" s="500">
        <v>200</v>
      </c>
      <c r="M81" s="501"/>
      <c r="N81" s="502"/>
      <c r="O81" s="503"/>
      <c r="P81" s="503"/>
      <c r="Q81" s="554">
        <v>9.4389000000000001E-3</v>
      </c>
      <c r="R81" s="505"/>
      <c r="S81" s="504">
        <v>9.4999999999999998E-3</v>
      </c>
      <c r="T81" s="505"/>
      <c r="U81" s="504"/>
      <c r="V81" s="504"/>
      <c r="W81" s="504"/>
      <c r="X81" s="504"/>
      <c r="Y81" s="506">
        <v>5.5149999999999999E-3</v>
      </c>
      <c r="Z81" s="504"/>
      <c r="AA81" s="504"/>
      <c r="AB81" s="507"/>
      <c r="AC81" s="507"/>
      <c r="AD81" s="508">
        <v>7.4000000000000003E-3</v>
      </c>
      <c r="AE81" s="485">
        <f t="shared" si="9"/>
        <v>5.5149999999999999E-3</v>
      </c>
      <c r="AF81" s="506"/>
      <c r="AG81" s="514"/>
      <c r="AH81" s="515"/>
      <c r="AI81" s="509"/>
      <c r="AJ81" s="472" t="str">
        <f t="shared" si="10"/>
        <v>N</v>
      </c>
      <c r="AK81" s="510"/>
      <c r="AL81" s="492"/>
      <c r="AM81" s="516"/>
    </row>
    <row r="82" spans="1:39" s="494" customFormat="1" ht="23.25" customHeight="1">
      <c r="A82" s="472">
        <f t="shared" si="12"/>
        <v>26</v>
      </c>
      <c r="B82" s="495">
        <v>42822</v>
      </c>
      <c r="C82" s="472" t="s">
        <v>120</v>
      </c>
      <c r="D82" s="472" t="s">
        <v>121</v>
      </c>
      <c r="E82" s="472"/>
      <c r="F82" s="472" t="s">
        <v>11</v>
      </c>
      <c r="G82" s="496">
        <v>42822</v>
      </c>
      <c r="H82" s="496">
        <v>42843</v>
      </c>
      <c r="I82" s="472">
        <f t="shared" si="8"/>
        <v>21</v>
      </c>
      <c r="J82" s="478">
        <f t="shared" si="11"/>
        <v>0</v>
      </c>
      <c r="K82" s="511" t="s">
        <v>28</v>
      </c>
      <c r="L82" s="500">
        <v>50</v>
      </c>
      <c r="M82" s="501"/>
      <c r="N82" s="502"/>
      <c r="O82" s="503"/>
      <c r="P82" s="503"/>
      <c r="Q82" s="554">
        <v>9.4389000000000001E-3</v>
      </c>
      <c r="R82" s="505"/>
      <c r="S82" s="504">
        <f>AVERAGE(0.0102,0.0105)</f>
        <v>1.0350000000000002E-2</v>
      </c>
      <c r="T82" s="505"/>
      <c r="U82" s="504"/>
      <c r="V82" s="504"/>
      <c r="W82" s="504"/>
      <c r="X82" s="504"/>
      <c r="Y82" s="506">
        <v>6.1149999999999998E-3</v>
      </c>
      <c r="Z82" s="504"/>
      <c r="AA82" s="504"/>
      <c r="AB82" s="507"/>
      <c r="AC82" s="507"/>
      <c r="AD82" s="508">
        <v>8.0000000000000002E-3</v>
      </c>
      <c r="AE82" s="485">
        <f t="shared" si="9"/>
        <v>6.1149999999999998E-3</v>
      </c>
      <c r="AF82" s="506"/>
      <c r="AG82" s="514"/>
      <c r="AH82" s="515"/>
      <c r="AI82" s="509"/>
      <c r="AJ82" s="472" t="str">
        <f t="shared" si="10"/>
        <v>N</v>
      </c>
      <c r="AK82" s="510"/>
      <c r="AL82" s="492"/>
    </row>
    <row r="83" spans="1:39" s="494" customFormat="1" ht="23.25" customHeight="1">
      <c r="A83" s="472">
        <f t="shared" si="12"/>
        <v>27</v>
      </c>
      <c r="B83" s="495">
        <v>42822</v>
      </c>
      <c r="C83" s="472" t="s">
        <v>120</v>
      </c>
      <c r="D83" s="472" t="s">
        <v>121</v>
      </c>
      <c r="E83" s="472"/>
      <c r="F83" s="472" t="s">
        <v>11</v>
      </c>
      <c r="G83" s="496">
        <v>42822</v>
      </c>
      <c r="H83" s="496">
        <v>42865</v>
      </c>
      <c r="I83" s="472">
        <f t="shared" si="8"/>
        <v>43</v>
      </c>
      <c r="J83" s="478">
        <f t="shared" si="11"/>
        <v>1</v>
      </c>
      <c r="K83" s="511" t="s">
        <v>28</v>
      </c>
      <c r="L83" s="500">
        <v>100</v>
      </c>
      <c r="M83" s="501"/>
      <c r="N83" s="502"/>
      <c r="O83" s="503"/>
      <c r="P83" s="503"/>
      <c r="Q83" s="554">
        <v>9.8277999999999994E-3</v>
      </c>
      <c r="R83" s="505"/>
      <c r="S83" s="504">
        <f>AVERAGE(0.0111,0.012)</f>
        <v>1.1550000000000001E-2</v>
      </c>
      <c r="T83" s="505"/>
      <c r="U83" s="504"/>
      <c r="V83" s="504"/>
      <c r="W83" s="504"/>
      <c r="X83" s="504"/>
      <c r="Y83" s="506">
        <v>7.1060000000000003E-3</v>
      </c>
      <c r="Z83" s="504"/>
      <c r="AA83" s="504"/>
      <c r="AB83" s="507"/>
      <c r="AC83" s="507"/>
      <c r="AD83" s="508">
        <v>8.9999999999999993E-3</v>
      </c>
      <c r="AE83" s="485">
        <f t="shared" si="9"/>
        <v>7.1060000000000003E-3</v>
      </c>
      <c r="AF83" s="506"/>
      <c r="AG83" s="514"/>
      <c r="AH83" s="515"/>
      <c r="AI83" s="509"/>
      <c r="AJ83" s="472" t="str">
        <f t="shared" si="10"/>
        <v>N</v>
      </c>
      <c r="AK83" s="510"/>
      <c r="AL83" s="492"/>
    </row>
    <row r="84" spans="1:39" s="494" customFormat="1" ht="23.25" customHeight="1">
      <c r="A84" s="472">
        <f t="shared" si="12"/>
        <v>28</v>
      </c>
      <c r="B84" s="495">
        <v>42822</v>
      </c>
      <c r="C84" s="472" t="s">
        <v>120</v>
      </c>
      <c r="D84" s="472" t="s">
        <v>121</v>
      </c>
      <c r="E84" s="472"/>
      <c r="F84" s="472" t="s">
        <v>11</v>
      </c>
      <c r="G84" s="496">
        <v>42822</v>
      </c>
      <c r="H84" s="496">
        <v>42893</v>
      </c>
      <c r="I84" s="472">
        <f t="shared" si="8"/>
        <v>71</v>
      </c>
      <c r="J84" s="478">
        <f t="shared" si="11"/>
        <v>2</v>
      </c>
      <c r="K84" s="511" t="s">
        <v>28</v>
      </c>
      <c r="L84" s="500">
        <v>100</v>
      </c>
      <c r="M84" s="501"/>
      <c r="N84" s="502"/>
      <c r="O84" s="503"/>
      <c r="P84" s="503"/>
      <c r="Q84" s="554">
        <v>1.02278E-2</v>
      </c>
      <c r="R84" s="505"/>
      <c r="S84" s="504">
        <f>AVERAGE(0.0114,0.012,0.0119)</f>
        <v>1.1766666666666667E-2</v>
      </c>
      <c r="T84" s="505"/>
      <c r="U84" s="504"/>
      <c r="V84" s="504"/>
      <c r="W84" s="504"/>
      <c r="X84" s="504"/>
      <c r="Y84" s="506">
        <v>7.1060000000000003E-3</v>
      </c>
      <c r="Z84" s="504"/>
      <c r="AA84" s="504"/>
      <c r="AB84" s="507"/>
      <c r="AC84" s="507"/>
      <c r="AD84" s="508">
        <v>9.4999999999999998E-3</v>
      </c>
      <c r="AE84" s="485">
        <f t="shared" si="9"/>
        <v>7.1060000000000003E-3</v>
      </c>
      <c r="AF84" s="506"/>
      <c r="AG84" s="514"/>
      <c r="AH84" s="515"/>
      <c r="AI84" s="509"/>
      <c r="AJ84" s="472" t="str">
        <f t="shared" si="10"/>
        <v>N</v>
      </c>
      <c r="AK84" s="510"/>
      <c r="AL84" s="492"/>
    </row>
    <row r="85" spans="1:39" s="494" customFormat="1" ht="23.25" customHeight="1">
      <c r="A85" s="472">
        <f t="shared" si="12"/>
        <v>29</v>
      </c>
      <c r="B85" s="495">
        <v>42822</v>
      </c>
      <c r="C85" s="472" t="s">
        <v>120</v>
      </c>
      <c r="D85" s="472" t="s">
        <v>121</v>
      </c>
      <c r="E85" s="472"/>
      <c r="F85" s="472" t="s">
        <v>11</v>
      </c>
      <c r="G85" s="496">
        <v>42822</v>
      </c>
      <c r="H85" s="496">
        <v>42920</v>
      </c>
      <c r="I85" s="472">
        <f t="shared" si="8"/>
        <v>98</v>
      </c>
      <c r="J85" s="478">
        <f t="shared" si="11"/>
        <v>3</v>
      </c>
      <c r="K85" s="511" t="s">
        <v>28</v>
      </c>
      <c r="L85" s="500">
        <v>200</v>
      </c>
      <c r="M85" s="501"/>
      <c r="N85" s="502"/>
      <c r="O85" s="503"/>
      <c r="P85" s="503"/>
      <c r="Q85" s="554">
        <v>1.15128E-2</v>
      </c>
      <c r="R85" s="505"/>
      <c r="S85" s="504">
        <f>AVERAGE(0.012,0.0119,0.012)</f>
        <v>1.1966666666666667E-2</v>
      </c>
      <c r="T85" s="505"/>
      <c r="U85" s="504"/>
      <c r="V85" s="504"/>
      <c r="W85" s="504"/>
      <c r="X85" s="504"/>
      <c r="Y85" s="506">
        <v>9.1570000000000002E-3</v>
      </c>
      <c r="Z85" s="504"/>
      <c r="AA85" s="504"/>
      <c r="AB85" s="507"/>
      <c r="AC85" s="507"/>
      <c r="AD85" s="508">
        <v>0.01</v>
      </c>
      <c r="AE85" s="485">
        <f t="shared" si="9"/>
        <v>9.1570000000000002E-3</v>
      </c>
      <c r="AF85" s="506"/>
      <c r="AG85" s="514"/>
      <c r="AH85" s="515"/>
      <c r="AI85" s="509"/>
      <c r="AJ85" s="472" t="str">
        <f t="shared" si="10"/>
        <v>N</v>
      </c>
      <c r="AK85" s="510"/>
      <c r="AL85" s="492"/>
    </row>
    <row r="86" spans="1:39" s="494" customFormat="1" ht="23.25" customHeight="1">
      <c r="A86" s="472">
        <f t="shared" si="12"/>
        <v>30</v>
      </c>
      <c r="B86" s="495">
        <v>42821</v>
      </c>
      <c r="C86" s="472" t="s">
        <v>122</v>
      </c>
      <c r="D86" s="472" t="s">
        <v>123</v>
      </c>
      <c r="E86" s="472"/>
      <c r="F86" s="472" t="s">
        <v>112</v>
      </c>
      <c r="G86" s="496">
        <v>42821</v>
      </c>
      <c r="H86" s="496">
        <v>42852</v>
      </c>
      <c r="I86" s="472">
        <f t="shared" si="8"/>
        <v>31</v>
      </c>
      <c r="J86" s="478">
        <f t="shared" si="11"/>
        <v>1</v>
      </c>
      <c r="K86" s="511" t="s">
        <v>29</v>
      </c>
      <c r="L86" s="500">
        <v>70</v>
      </c>
      <c r="M86" s="501"/>
      <c r="N86" s="502"/>
      <c r="O86" s="503"/>
      <c r="P86" s="503"/>
      <c r="Q86" s="554">
        <v>9.2666999999999992E-3</v>
      </c>
      <c r="R86" s="505"/>
      <c r="S86" s="504">
        <f>AVERAGE(0.0098,0.0097,0.0096)</f>
        <v>9.7000000000000003E-3</v>
      </c>
      <c r="T86" s="505"/>
      <c r="U86" s="504"/>
      <c r="V86" s="504"/>
      <c r="W86" s="504"/>
      <c r="X86" s="504"/>
      <c r="Y86" s="506">
        <v>5.5149999999999999E-3</v>
      </c>
      <c r="Z86" s="504"/>
      <c r="AA86" s="504"/>
      <c r="AB86" s="507"/>
      <c r="AC86" s="507"/>
      <c r="AD86" s="508">
        <v>6.6E-3</v>
      </c>
      <c r="AE86" s="485">
        <f t="shared" si="9"/>
        <v>5.5149999999999999E-3</v>
      </c>
      <c r="AF86" s="506"/>
      <c r="AG86" s="514"/>
      <c r="AH86" s="515"/>
      <c r="AI86" s="509"/>
      <c r="AJ86" s="472" t="str">
        <f t="shared" si="10"/>
        <v>N</v>
      </c>
      <c r="AK86" s="510"/>
      <c r="AL86" s="492"/>
    </row>
    <row r="87" spans="1:39" s="447" customFormat="1" ht="23.25" customHeight="1">
      <c r="A87" s="16">
        <f t="shared" si="12"/>
        <v>31</v>
      </c>
      <c r="B87" s="23">
        <v>42823</v>
      </c>
      <c r="C87" s="16" t="s">
        <v>122</v>
      </c>
      <c r="D87" s="16" t="s">
        <v>126</v>
      </c>
      <c r="E87" s="16"/>
      <c r="F87" s="16" t="s">
        <v>46</v>
      </c>
      <c r="G87" s="18">
        <v>42823</v>
      </c>
      <c r="H87" s="18">
        <v>42854</v>
      </c>
      <c r="I87" s="16">
        <f t="shared" si="8"/>
        <v>31</v>
      </c>
      <c r="J87" s="437">
        <f t="shared" si="11"/>
        <v>1</v>
      </c>
      <c r="K87" s="438" t="s">
        <v>29</v>
      </c>
      <c r="L87" s="19">
        <v>50</v>
      </c>
      <c r="M87" s="249"/>
      <c r="N87" s="201"/>
      <c r="O87" s="255"/>
      <c r="P87" s="255"/>
      <c r="Q87" s="553">
        <v>9.2666999999999992E-3</v>
      </c>
      <c r="R87" s="261"/>
      <c r="S87" s="20">
        <f>AVERAGE(0.0098,0.0097,0.0096)</f>
        <v>9.7000000000000003E-3</v>
      </c>
      <c r="T87" s="261"/>
      <c r="U87" s="20"/>
      <c r="V87" s="20"/>
      <c r="W87" s="20"/>
      <c r="X87" s="20"/>
      <c r="Y87" s="197">
        <v>5.5149999999999999E-3</v>
      </c>
      <c r="Z87" s="20"/>
      <c r="AA87" s="20"/>
      <c r="AB87" s="423"/>
      <c r="AC87" s="423"/>
      <c r="AD87" s="448">
        <v>6.3E-3</v>
      </c>
      <c r="AE87" s="198">
        <f t="shared" si="9"/>
        <v>5.5149999999999999E-3</v>
      </c>
      <c r="AF87" s="197"/>
      <c r="AG87" s="445">
        <v>6.4999999999999997E-3</v>
      </c>
      <c r="AH87" s="434"/>
      <c r="AI87" s="446"/>
      <c r="AJ87" s="16" t="str">
        <f t="shared" si="10"/>
        <v>Y</v>
      </c>
      <c r="AK87" s="443"/>
      <c r="AL87" s="449"/>
    </row>
    <row r="88" spans="1:39" s="494" customFormat="1" ht="23.25" customHeight="1">
      <c r="A88" s="472">
        <f t="shared" si="12"/>
        <v>32</v>
      </c>
      <c r="B88" s="495">
        <v>42824</v>
      </c>
      <c r="C88" s="472" t="s">
        <v>128</v>
      </c>
      <c r="D88" s="472" t="s">
        <v>129</v>
      </c>
      <c r="E88" s="472"/>
      <c r="F88" s="472" t="s">
        <v>8</v>
      </c>
      <c r="G88" s="496">
        <v>42824</v>
      </c>
      <c r="H88" s="496">
        <v>42855</v>
      </c>
      <c r="I88" s="472">
        <f t="shared" si="8"/>
        <v>31</v>
      </c>
      <c r="J88" s="478">
        <f t="shared" si="11"/>
        <v>1</v>
      </c>
      <c r="K88" s="511" t="s">
        <v>29</v>
      </c>
      <c r="L88" s="500">
        <v>30</v>
      </c>
      <c r="M88" s="501"/>
      <c r="N88" s="502"/>
      <c r="O88" s="503"/>
      <c r="P88" s="503"/>
      <c r="Q88" s="554">
        <v>9.2555999999999992E-3</v>
      </c>
      <c r="R88" s="505"/>
      <c r="S88" s="504">
        <f>AVERAGE(0.0098,0.0097)</f>
        <v>9.75E-3</v>
      </c>
      <c r="T88" s="505"/>
      <c r="U88" s="504"/>
      <c r="V88" s="504"/>
      <c r="W88" s="504"/>
      <c r="X88" s="504"/>
      <c r="Y88" s="506">
        <v>5.5510000000000004E-3</v>
      </c>
      <c r="Z88" s="504"/>
      <c r="AA88" s="504"/>
      <c r="AB88" s="507"/>
      <c r="AC88" s="507"/>
      <c r="AD88" s="508">
        <v>6.6E-3</v>
      </c>
      <c r="AE88" s="485">
        <f t="shared" si="9"/>
        <v>5.5510000000000004E-3</v>
      </c>
      <c r="AF88" s="506"/>
      <c r="AG88" s="514"/>
      <c r="AH88" s="515"/>
      <c r="AI88" s="509"/>
      <c r="AJ88" s="472" t="str">
        <f t="shared" si="10"/>
        <v>N</v>
      </c>
      <c r="AK88" s="510"/>
      <c r="AL88" s="492"/>
    </row>
    <row r="89" spans="1:39" s="494" customFormat="1" ht="23.25" customHeight="1">
      <c r="A89" s="472">
        <f t="shared" si="12"/>
        <v>33</v>
      </c>
      <c r="B89" s="495">
        <v>42829</v>
      </c>
      <c r="C89" s="472" t="s">
        <v>131</v>
      </c>
      <c r="D89" s="472" t="s">
        <v>132</v>
      </c>
      <c r="E89" s="472"/>
      <c r="F89" s="472" t="s">
        <v>133</v>
      </c>
      <c r="G89" s="496">
        <v>42829</v>
      </c>
      <c r="H89" s="496">
        <v>42850</v>
      </c>
      <c r="I89" s="472">
        <f t="shared" si="8"/>
        <v>21</v>
      </c>
      <c r="J89" s="478">
        <f t="shared" si="11"/>
        <v>0</v>
      </c>
      <c r="K89" s="511" t="s">
        <v>28</v>
      </c>
      <c r="L89" s="500">
        <v>60</v>
      </c>
      <c r="M89" s="501"/>
      <c r="N89" s="502"/>
      <c r="O89" s="503"/>
      <c r="P89" s="503"/>
      <c r="Q89" s="554">
        <v>9.5110000000000004E-3</v>
      </c>
      <c r="R89" s="505"/>
      <c r="S89" s="504">
        <f>AVERAGE(0.011,0.0103)</f>
        <v>1.065E-2</v>
      </c>
      <c r="T89" s="505"/>
      <c r="U89" s="504"/>
      <c r="V89" s="504"/>
      <c r="W89" s="504"/>
      <c r="X89" s="504"/>
      <c r="Y89" s="506">
        <v>6.1809999999999999E-3</v>
      </c>
      <c r="Z89" s="504"/>
      <c r="AA89" s="504"/>
      <c r="AB89" s="507"/>
      <c r="AC89" s="507"/>
      <c r="AD89" s="508">
        <v>7.4000000000000003E-3</v>
      </c>
      <c r="AE89" s="485">
        <f t="shared" si="9"/>
        <v>6.1809999999999999E-3</v>
      </c>
      <c r="AF89" s="506"/>
      <c r="AG89" s="514"/>
      <c r="AH89" s="515"/>
      <c r="AI89" s="509"/>
      <c r="AJ89" s="472" t="str">
        <f t="shared" si="10"/>
        <v>N</v>
      </c>
      <c r="AK89" s="510"/>
      <c r="AL89" s="492"/>
    </row>
    <row r="90" spans="1:39" s="494" customFormat="1" ht="23.25" customHeight="1">
      <c r="A90" s="472">
        <f t="shared" si="12"/>
        <v>34</v>
      </c>
      <c r="B90" s="495">
        <v>42839</v>
      </c>
      <c r="C90" s="472" t="s">
        <v>122</v>
      </c>
      <c r="D90" s="472" t="s">
        <v>136</v>
      </c>
      <c r="E90" s="472"/>
      <c r="F90" s="472" t="s">
        <v>137</v>
      </c>
      <c r="G90" s="496">
        <v>42839</v>
      </c>
      <c r="H90" s="496">
        <v>42849</v>
      </c>
      <c r="I90" s="472">
        <f t="shared" si="8"/>
        <v>10</v>
      </c>
      <c r="J90" s="478">
        <f t="shared" si="11"/>
        <v>0</v>
      </c>
      <c r="K90" s="511" t="s">
        <v>134</v>
      </c>
      <c r="L90" s="500">
        <v>50</v>
      </c>
      <c r="M90" s="501"/>
      <c r="N90" s="502"/>
      <c r="O90" s="503"/>
      <c r="P90" s="503"/>
      <c r="Q90" s="554">
        <v>8.2050000000000005E-3</v>
      </c>
      <c r="R90" s="505"/>
      <c r="S90" s="504">
        <v>9.7000000000000003E-3</v>
      </c>
      <c r="T90" s="505"/>
      <c r="U90" s="504"/>
      <c r="V90" s="504"/>
      <c r="W90" s="504"/>
      <c r="X90" s="504"/>
      <c r="Y90" s="506">
        <v>5.1310000000000001E-3</v>
      </c>
      <c r="Z90" s="504"/>
      <c r="AA90" s="504"/>
      <c r="AB90" s="507"/>
      <c r="AC90" s="507"/>
      <c r="AD90" s="508">
        <v>7.0000000000000001E-3</v>
      </c>
      <c r="AE90" s="485">
        <f t="shared" si="9"/>
        <v>5.1310000000000001E-3</v>
      </c>
      <c r="AF90" s="506"/>
      <c r="AG90" s="514"/>
      <c r="AH90" s="515"/>
      <c r="AI90" s="509"/>
      <c r="AJ90" s="472" t="str">
        <f t="shared" si="10"/>
        <v>N</v>
      </c>
      <c r="AK90" s="510"/>
      <c r="AL90" s="492"/>
    </row>
    <row r="91" spans="1:39" s="494" customFormat="1" ht="23.25" customHeight="1">
      <c r="A91" s="472">
        <f t="shared" si="12"/>
        <v>35</v>
      </c>
      <c r="B91" s="495">
        <v>42839</v>
      </c>
      <c r="C91" s="472" t="s">
        <v>122</v>
      </c>
      <c r="D91" s="472" t="s">
        <v>138</v>
      </c>
      <c r="E91" s="472"/>
      <c r="F91" s="472" t="s">
        <v>137</v>
      </c>
      <c r="G91" s="496">
        <v>42839</v>
      </c>
      <c r="H91" s="496">
        <v>42853</v>
      </c>
      <c r="I91" s="472">
        <f t="shared" si="8"/>
        <v>14</v>
      </c>
      <c r="J91" s="478">
        <f t="shared" si="11"/>
        <v>0</v>
      </c>
      <c r="K91" s="511" t="s">
        <v>29</v>
      </c>
      <c r="L91" s="500">
        <v>45</v>
      </c>
      <c r="M91" s="501"/>
      <c r="N91" s="502"/>
      <c r="O91" s="503"/>
      <c r="P91" s="503"/>
      <c r="Q91" s="554">
        <v>8.0110000000000008E-3</v>
      </c>
      <c r="R91" s="505"/>
      <c r="S91" s="504">
        <v>9.7000000000000003E-3</v>
      </c>
      <c r="T91" s="505"/>
      <c r="U91" s="504"/>
      <c r="V91" s="504"/>
      <c r="W91" s="504"/>
      <c r="X91" s="504"/>
      <c r="Y91" s="506">
        <v>4.3309999999999998E-3</v>
      </c>
      <c r="Z91" s="504"/>
      <c r="AA91" s="504"/>
      <c r="AB91" s="507"/>
      <c r="AC91" s="507"/>
      <c r="AD91" s="508">
        <v>6.4000000000000003E-3</v>
      </c>
      <c r="AE91" s="485">
        <f t="shared" si="9"/>
        <v>4.3309999999999998E-3</v>
      </c>
      <c r="AF91" s="506"/>
      <c r="AG91" s="514"/>
      <c r="AH91" s="515"/>
      <c r="AI91" s="509"/>
      <c r="AJ91" s="472" t="str">
        <f t="shared" si="10"/>
        <v>N</v>
      </c>
      <c r="AK91" s="510"/>
      <c r="AL91" s="492"/>
    </row>
    <row r="92" spans="1:39" s="494" customFormat="1" ht="23.25" customHeight="1">
      <c r="A92" s="472">
        <f t="shared" si="12"/>
        <v>36</v>
      </c>
      <c r="B92" s="495">
        <v>42843</v>
      </c>
      <c r="C92" s="472" t="s">
        <v>140</v>
      </c>
      <c r="D92" s="472" t="s">
        <v>141</v>
      </c>
      <c r="E92" s="472"/>
      <c r="F92" s="472" t="s">
        <v>142</v>
      </c>
      <c r="G92" s="496">
        <v>42843</v>
      </c>
      <c r="H92" s="496">
        <v>42879</v>
      </c>
      <c r="I92" s="472">
        <f t="shared" si="8"/>
        <v>36</v>
      </c>
      <c r="J92" s="478">
        <f t="shared" si="11"/>
        <v>1</v>
      </c>
      <c r="K92" s="511" t="s">
        <v>139</v>
      </c>
      <c r="L92" s="500">
        <v>40</v>
      </c>
      <c r="M92" s="501"/>
      <c r="N92" s="502"/>
      <c r="O92" s="503"/>
      <c r="P92" s="503"/>
      <c r="Q92" s="554">
        <v>9.9444000000000008E-3</v>
      </c>
      <c r="R92" s="505"/>
      <c r="S92" s="504">
        <f>AVERAGE(0.0113,0.0112)</f>
        <v>1.125E-2</v>
      </c>
      <c r="T92" s="505"/>
      <c r="U92" s="504"/>
      <c r="V92" s="504"/>
      <c r="W92" s="504"/>
      <c r="X92" s="504"/>
      <c r="Y92" s="506">
        <v>6.3200000000000001E-3</v>
      </c>
      <c r="Z92" s="504"/>
      <c r="AA92" s="504"/>
      <c r="AB92" s="507"/>
      <c r="AC92" s="507"/>
      <c r="AD92" s="508">
        <v>8.9999999999999993E-3</v>
      </c>
      <c r="AE92" s="485">
        <f t="shared" si="9"/>
        <v>6.3200000000000001E-3</v>
      </c>
      <c r="AF92" s="506"/>
      <c r="AG92" s="514"/>
      <c r="AH92" s="515"/>
      <c r="AI92" s="509"/>
      <c r="AJ92" s="472" t="str">
        <f t="shared" si="10"/>
        <v>N</v>
      </c>
      <c r="AK92" s="510"/>
      <c r="AL92" s="492"/>
    </row>
    <row r="93" spans="1:39" s="494" customFormat="1" ht="23.25" customHeight="1">
      <c r="A93" s="472">
        <f t="shared" si="12"/>
        <v>37</v>
      </c>
      <c r="B93" s="495">
        <v>42845</v>
      </c>
      <c r="C93" s="472" t="s">
        <v>143</v>
      </c>
      <c r="D93" s="472" t="s">
        <v>146</v>
      </c>
      <c r="E93" s="472"/>
      <c r="F93" s="472" t="s">
        <v>147</v>
      </c>
      <c r="G93" s="496">
        <v>42845</v>
      </c>
      <c r="H93" s="496">
        <v>42877</v>
      </c>
      <c r="I93" s="472">
        <f t="shared" si="8"/>
        <v>32</v>
      </c>
      <c r="J93" s="478">
        <f t="shared" si="11"/>
        <v>1</v>
      </c>
      <c r="K93" s="511" t="s">
        <v>29</v>
      </c>
      <c r="L93" s="500">
        <v>150</v>
      </c>
      <c r="M93" s="501"/>
      <c r="N93" s="502"/>
      <c r="O93" s="503"/>
      <c r="P93" s="503"/>
      <c r="Q93" s="554">
        <v>9.2999999999999992E-3</v>
      </c>
      <c r="R93" s="505"/>
      <c r="S93" s="504">
        <f>AVERAGE(0.0098,0.0096)</f>
        <v>9.7000000000000003E-3</v>
      </c>
      <c r="T93" s="505"/>
      <c r="U93" s="504"/>
      <c r="V93" s="504"/>
      <c r="W93" s="504"/>
      <c r="X93" s="504"/>
      <c r="Y93" s="506">
        <v>4.3359999999999996E-3</v>
      </c>
      <c r="Z93" s="504"/>
      <c r="AA93" s="504"/>
      <c r="AB93" s="507"/>
      <c r="AC93" s="507"/>
      <c r="AD93" s="508">
        <v>6.4999999999999997E-3</v>
      </c>
      <c r="AE93" s="485">
        <f t="shared" si="9"/>
        <v>4.3359999999999996E-3</v>
      </c>
      <c r="AF93" s="506"/>
      <c r="AG93" s="514"/>
      <c r="AH93" s="515"/>
      <c r="AI93" s="509"/>
      <c r="AJ93" s="472" t="str">
        <f t="shared" si="10"/>
        <v>N</v>
      </c>
      <c r="AK93" s="510"/>
      <c r="AL93" s="492"/>
    </row>
    <row r="94" spans="1:39" s="494" customFormat="1" ht="23.25" customHeight="1">
      <c r="A94" s="472">
        <f t="shared" si="12"/>
        <v>38</v>
      </c>
      <c r="B94" s="495">
        <v>42849</v>
      </c>
      <c r="C94" s="472" t="s">
        <v>143</v>
      </c>
      <c r="D94" s="472" t="s">
        <v>19</v>
      </c>
      <c r="E94" s="472"/>
      <c r="F94" s="472" t="s">
        <v>145</v>
      </c>
      <c r="G94" s="496">
        <v>42849</v>
      </c>
      <c r="H94" s="496">
        <v>42879</v>
      </c>
      <c r="I94" s="472">
        <f t="shared" si="8"/>
        <v>30</v>
      </c>
      <c r="J94" s="478">
        <f t="shared" si="11"/>
        <v>1</v>
      </c>
      <c r="K94" s="511" t="s">
        <v>29</v>
      </c>
      <c r="L94" s="500">
        <v>50</v>
      </c>
      <c r="M94" s="501"/>
      <c r="N94" s="502"/>
      <c r="O94" s="503"/>
      <c r="P94" s="503"/>
      <c r="Q94" s="554">
        <v>9.2943999999999995E-3</v>
      </c>
      <c r="R94" s="505"/>
      <c r="S94" s="504">
        <f>AVERAGE(0.0098,0.0096)</f>
        <v>9.7000000000000003E-3</v>
      </c>
      <c r="T94" s="505"/>
      <c r="U94" s="504"/>
      <c r="V94" s="504"/>
      <c r="W94" s="504"/>
      <c r="X94" s="504"/>
      <c r="Y94" s="506">
        <v>4.326E-3</v>
      </c>
      <c r="Z94" s="504"/>
      <c r="AA94" s="504"/>
      <c r="AB94" s="507"/>
      <c r="AC94" s="507"/>
      <c r="AD94" s="508">
        <v>6.7999999999999996E-3</v>
      </c>
      <c r="AE94" s="485">
        <f t="shared" si="9"/>
        <v>4.326E-3</v>
      </c>
      <c r="AF94" s="506"/>
      <c r="AG94" s="514"/>
      <c r="AH94" s="515"/>
      <c r="AI94" s="509"/>
      <c r="AJ94" s="472" t="str">
        <f t="shared" si="10"/>
        <v>N</v>
      </c>
      <c r="AK94" s="510"/>
      <c r="AL94" s="492"/>
    </row>
    <row r="95" spans="1:39" s="494" customFormat="1" ht="23.25" customHeight="1">
      <c r="A95" s="472">
        <f t="shared" si="12"/>
        <v>39</v>
      </c>
      <c r="B95" s="495">
        <v>42850</v>
      </c>
      <c r="C95" s="472" t="s">
        <v>149</v>
      </c>
      <c r="D95" s="472" t="s">
        <v>150</v>
      </c>
      <c r="E95" s="472"/>
      <c r="F95" s="472" t="s">
        <v>151</v>
      </c>
      <c r="G95" s="496">
        <v>42850</v>
      </c>
      <c r="H95" s="496">
        <v>42885</v>
      </c>
      <c r="I95" s="472">
        <f t="shared" si="8"/>
        <v>35</v>
      </c>
      <c r="J95" s="478">
        <f t="shared" si="11"/>
        <v>1</v>
      </c>
      <c r="K95" s="511" t="s">
        <v>148</v>
      </c>
      <c r="L95" s="500">
        <v>60</v>
      </c>
      <c r="M95" s="501"/>
      <c r="N95" s="502"/>
      <c r="O95" s="503"/>
      <c r="P95" s="503"/>
      <c r="Q95" s="554">
        <v>9.9111000000000008E-3</v>
      </c>
      <c r="R95" s="505"/>
      <c r="S95" s="504">
        <f>AVERAGE(0.0111,0.0115)</f>
        <v>1.1300000000000001E-2</v>
      </c>
      <c r="T95" s="505"/>
      <c r="U95" s="504"/>
      <c r="V95" s="504"/>
      <c r="W95" s="504"/>
      <c r="X95" s="504"/>
      <c r="Y95" s="506">
        <v>6.2870000000000001E-3</v>
      </c>
      <c r="Z95" s="504"/>
      <c r="AA95" s="504"/>
      <c r="AB95" s="507"/>
      <c r="AC95" s="507"/>
      <c r="AD95" s="508">
        <v>8.5000000000000006E-3</v>
      </c>
      <c r="AE95" s="485">
        <f t="shared" si="9"/>
        <v>6.2870000000000001E-3</v>
      </c>
      <c r="AF95" s="506"/>
      <c r="AG95" s="514"/>
      <c r="AH95" s="515"/>
      <c r="AI95" s="509"/>
      <c r="AJ95" s="472" t="str">
        <f t="shared" si="10"/>
        <v>N</v>
      </c>
      <c r="AK95" s="510"/>
      <c r="AL95" s="492"/>
    </row>
    <row r="96" spans="1:39" s="494" customFormat="1" ht="23.25" customHeight="1">
      <c r="A96" s="472">
        <f t="shared" si="12"/>
        <v>40</v>
      </c>
      <c r="B96" s="495">
        <v>42851</v>
      </c>
      <c r="C96" s="472" t="s">
        <v>152</v>
      </c>
      <c r="D96" s="472" t="s">
        <v>153</v>
      </c>
      <c r="E96" s="472"/>
      <c r="F96" s="472" t="s">
        <v>154</v>
      </c>
      <c r="G96" s="496">
        <v>42851</v>
      </c>
      <c r="H96" s="496">
        <v>42881</v>
      </c>
      <c r="I96" s="472">
        <f t="shared" si="8"/>
        <v>30</v>
      </c>
      <c r="J96" s="478">
        <f t="shared" si="11"/>
        <v>1</v>
      </c>
      <c r="K96" s="511" t="s">
        <v>148</v>
      </c>
      <c r="L96" s="500">
        <v>50</v>
      </c>
      <c r="M96" s="501"/>
      <c r="N96" s="502"/>
      <c r="O96" s="503"/>
      <c r="P96" s="503"/>
      <c r="Q96" s="554">
        <v>9.9222000000000008E-3</v>
      </c>
      <c r="R96" s="505"/>
      <c r="S96" s="504">
        <f>AVERAGE(0.0111,0.0115)</f>
        <v>1.1300000000000001E-2</v>
      </c>
      <c r="T96" s="505"/>
      <c r="U96" s="504"/>
      <c r="V96" s="504"/>
      <c r="W96" s="504"/>
      <c r="X96" s="504"/>
      <c r="Y96" s="506">
        <v>6.2979999999999998E-3</v>
      </c>
      <c r="Z96" s="504">
        <v>2.0999999999999999E-3</v>
      </c>
      <c r="AA96" s="504">
        <v>1E-3</v>
      </c>
      <c r="AB96" s="507"/>
      <c r="AC96" s="507">
        <f t="shared" ref="AC96:AC127" si="13">S96-Z96-AA96</f>
        <v>8.2000000000000024E-3</v>
      </c>
      <c r="AD96" s="508">
        <v>8.9999999999999993E-3</v>
      </c>
      <c r="AE96" s="485">
        <f t="shared" si="9"/>
        <v>6.2979999999999998E-3</v>
      </c>
      <c r="AF96" s="506"/>
      <c r="AG96" s="514"/>
      <c r="AH96" s="515"/>
      <c r="AI96" s="509"/>
      <c r="AJ96" s="472" t="str">
        <f t="shared" si="10"/>
        <v>N</v>
      </c>
      <c r="AK96" s="510"/>
      <c r="AL96" s="517" t="s">
        <v>157</v>
      </c>
    </row>
    <row r="97" spans="1:38" s="494" customFormat="1" ht="23.25" customHeight="1">
      <c r="A97" s="472">
        <f t="shared" si="12"/>
        <v>41</v>
      </c>
      <c r="B97" s="495">
        <v>42851</v>
      </c>
      <c r="C97" s="472" t="s">
        <v>152</v>
      </c>
      <c r="D97" s="472" t="s">
        <v>153</v>
      </c>
      <c r="E97" s="472"/>
      <c r="F97" s="472" t="s">
        <v>154</v>
      </c>
      <c r="G97" s="496">
        <v>42851</v>
      </c>
      <c r="H97" s="496">
        <v>42912</v>
      </c>
      <c r="I97" s="472">
        <f t="shared" si="8"/>
        <v>61</v>
      </c>
      <c r="J97" s="478">
        <f t="shared" si="11"/>
        <v>2</v>
      </c>
      <c r="K97" s="511" t="s">
        <v>148</v>
      </c>
      <c r="L97" s="500">
        <v>50</v>
      </c>
      <c r="M97" s="501"/>
      <c r="N97" s="502"/>
      <c r="O97" s="503"/>
      <c r="P97" s="503"/>
      <c r="Q97" s="554">
        <v>1.0405599999999999E-2</v>
      </c>
      <c r="R97" s="505"/>
      <c r="S97" s="504">
        <v>1.24E-2</v>
      </c>
      <c r="T97" s="505"/>
      <c r="U97" s="504"/>
      <c r="V97" s="504"/>
      <c r="W97" s="504"/>
      <c r="X97" s="504"/>
      <c r="Y97" s="506">
        <v>6.7710000000000001E-3</v>
      </c>
      <c r="Z97" s="504">
        <v>2.0999999999999999E-3</v>
      </c>
      <c r="AA97" s="504">
        <v>1E-3</v>
      </c>
      <c r="AB97" s="507"/>
      <c r="AC97" s="507">
        <f t="shared" si="13"/>
        <v>9.2999999999999992E-3</v>
      </c>
      <c r="AD97" s="508">
        <v>9.1999999999999998E-3</v>
      </c>
      <c r="AE97" s="485">
        <f t="shared" si="9"/>
        <v>6.7710000000000001E-3</v>
      </c>
      <c r="AF97" s="506"/>
      <c r="AG97" s="514"/>
      <c r="AH97" s="515"/>
      <c r="AI97" s="509"/>
      <c r="AJ97" s="472" t="str">
        <f t="shared" si="10"/>
        <v>N</v>
      </c>
      <c r="AK97" s="510"/>
      <c r="AL97" s="492"/>
    </row>
    <row r="98" spans="1:38" s="494" customFormat="1" ht="23.25" customHeight="1">
      <c r="A98" s="472">
        <f t="shared" si="12"/>
        <v>42</v>
      </c>
      <c r="B98" s="495">
        <v>42851</v>
      </c>
      <c r="C98" s="472" t="s">
        <v>152</v>
      </c>
      <c r="D98" s="472" t="s">
        <v>153</v>
      </c>
      <c r="E98" s="472"/>
      <c r="F98" s="472" t="s">
        <v>154</v>
      </c>
      <c r="G98" s="496">
        <v>42851</v>
      </c>
      <c r="H98" s="496">
        <v>42943</v>
      </c>
      <c r="I98" s="472">
        <f t="shared" si="8"/>
        <v>92</v>
      </c>
      <c r="J98" s="478">
        <f t="shared" si="11"/>
        <v>3</v>
      </c>
      <c r="K98" s="511" t="s">
        <v>148</v>
      </c>
      <c r="L98" s="500">
        <v>50</v>
      </c>
      <c r="M98" s="501"/>
      <c r="N98" s="502"/>
      <c r="O98" s="503"/>
      <c r="P98" s="503"/>
      <c r="Q98" s="554">
        <v>1.17039E-2</v>
      </c>
      <c r="R98" s="505"/>
      <c r="S98" s="504">
        <f>AVERAGE(0.0133,0.014)</f>
        <v>1.3649999999999999E-2</v>
      </c>
      <c r="T98" s="505"/>
      <c r="U98" s="504"/>
      <c r="V98" s="504"/>
      <c r="W98" s="504"/>
      <c r="X98" s="504"/>
      <c r="Y98" s="506">
        <v>7.5440000000000004E-3</v>
      </c>
      <c r="Z98" s="504">
        <v>2.0999999999999999E-3</v>
      </c>
      <c r="AA98" s="504">
        <v>1E-3</v>
      </c>
      <c r="AB98" s="507"/>
      <c r="AC98" s="507">
        <f t="shared" si="13"/>
        <v>1.055E-2</v>
      </c>
      <c r="AD98" s="508">
        <v>1.0999999999999999E-2</v>
      </c>
      <c r="AE98" s="485">
        <f t="shared" si="9"/>
        <v>7.5440000000000004E-3</v>
      </c>
      <c r="AF98" s="506"/>
      <c r="AG98" s="514"/>
      <c r="AH98" s="515"/>
      <c r="AI98" s="509"/>
      <c r="AJ98" s="472" t="str">
        <f t="shared" si="10"/>
        <v>N</v>
      </c>
      <c r="AK98" s="510"/>
      <c r="AL98" s="517" t="s">
        <v>158</v>
      </c>
    </row>
    <row r="99" spans="1:38" s="494" customFormat="1" ht="23.25" customHeight="1">
      <c r="A99" s="472">
        <f t="shared" si="12"/>
        <v>43</v>
      </c>
      <c r="B99" s="495">
        <v>42865</v>
      </c>
      <c r="C99" s="472" t="s">
        <v>160</v>
      </c>
      <c r="D99" s="472" t="s">
        <v>161</v>
      </c>
      <c r="E99" s="472"/>
      <c r="F99" s="472" t="s">
        <v>162</v>
      </c>
      <c r="G99" s="496">
        <v>42865</v>
      </c>
      <c r="H99" s="496">
        <v>42907</v>
      </c>
      <c r="I99" s="472">
        <f t="shared" si="8"/>
        <v>42</v>
      </c>
      <c r="J99" s="478">
        <f t="shared" si="11"/>
        <v>1</v>
      </c>
      <c r="K99" s="511" t="s">
        <v>159</v>
      </c>
      <c r="L99" s="500">
        <v>30</v>
      </c>
      <c r="M99" s="501"/>
      <c r="N99" s="502"/>
      <c r="O99" s="503"/>
      <c r="P99" s="503"/>
      <c r="Q99" s="554">
        <v>9.8855999999999996E-3</v>
      </c>
      <c r="R99" s="505"/>
      <c r="S99" s="504">
        <f>AVERAGE(0.0113,0.0112)</f>
        <v>1.125E-2</v>
      </c>
      <c r="T99" s="505"/>
      <c r="U99" s="504"/>
      <c r="V99" s="504"/>
      <c r="W99" s="504"/>
      <c r="X99" s="504"/>
      <c r="Y99" s="506">
        <v>6.2620000000000002E-3</v>
      </c>
      <c r="Z99" s="504">
        <v>2.0999999999999999E-3</v>
      </c>
      <c r="AA99" s="504">
        <v>1E-3</v>
      </c>
      <c r="AB99" s="507"/>
      <c r="AC99" s="507">
        <f t="shared" si="13"/>
        <v>8.150000000000001E-3</v>
      </c>
      <c r="AD99" s="508">
        <v>8.9999999999999993E-3</v>
      </c>
      <c r="AE99" s="485">
        <f t="shared" si="9"/>
        <v>6.2620000000000002E-3</v>
      </c>
      <c r="AF99" s="506"/>
      <c r="AG99" s="514"/>
      <c r="AH99" s="515"/>
      <c r="AI99" s="509"/>
      <c r="AJ99" s="472" t="str">
        <f t="shared" si="10"/>
        <v>N</v>
      </c>
      <c r="AK99" s="510"/>
      <c r="AL99" s="492"/>
    </row>
    <row r="100" spans="1:38" s="447" customFormat="1" ht="23.25" customHeight="1">
      <c r="A100" s="16">
        <f t="shared" si="12"/>
        <v>44</v>
      </c>
      <c r="B100" s="23">
        <v>42874</v>
      </c>
      <c r="C100" s="16" t="s">
        <v>168</v>
      </c>
      <c r="D100" s="16" t="s">
        <v>169</v>
      </c>
      <c r="E100" s="16"/>
      <c r="F100" s="16" t="s">
        <v>170</v>
      </c>
      <c r="G100" s="18">
        <v>42874</v>
      </c>
      <c r="H100" s="18">
        <v>42905</v>
      </c>
      <c r="I100" s="16">
        <f t="shared" si="8"/>
        <v>31</v>
      </c>
      <c r="J100" s="437">
        <f t="shared" si="11"/>
        <v>1</v>
      </c>
      <c r="K100" s="438" t="s">
        <v>167</v>
      </c>
      <c r="L100" s="19">
        <v>10</v>
      </c>
      <c r="M100" s="249"/>
      <c r="N100" s="201"/>
      <c r="O100" s="255"/>
      <c r="P100" s="255"/>
      <c r="Q100" s="553">
        <v>9.2777999999999992E-3</v>
      </c>
      <c r="R100" s="261"/>
      <c r="S100" s="20">
        <f>AVERAGE(0.0099,0.0098)</f>
        <v>9.8500000000000011E-3</v>
      </c>
      <c r="T100" s="261"/>
      <c r="U100" s="20"/>
      <c r="V100" s="20"/>
      <c r="W100" s="20"/>
      <c r="X100" s="20"/>
      <c r="Y100" s="197">
        <v>4.346E-3</v>
      </c>
      <c r="Z100" s="20">
        <v>3.2000000000000002E-3</v>
      </c>
      <c r="AA100" s="20">
        <v>1E-3</v>
      </c>
      <c r="AB100" s="423"/>
      <c r="AC100" s="423">
        <f t="shared" si="13"/>
        <v>5.6500000000000014E-3</v>
      </c>
      <c r="AD100" s="448">
        <v>6.0000000000000001E-3</v>
      </c>
      <c r="AE100" s="198">
        <f t="shared" si="9"/>
        <v>4.346E-3</v>
      </c>
      <c r="AF100" s="197"/>
      <c r="AG100" s="445">
        <v>6.0000000000000001E-3</v>
      </c>
      <c r="AH100" s="434"/>
      <c r="AI100" s="446"/>
      <c r="AJ100" s="16" t="str">
        <f t="shared" si="10"/>
        <v>Y</v>
      </c>
      <c r="AK100" s="443"/>
      <c r="AL100" s="449"/>
    </row>
    <row r="101" spans="1:38" s="447" customFormat="1" ht="23.25" customHeight="1">
      <c r="A101" s="16">
        <f t="shared" si="12"/>
        <v>45</v>
      </c>
      <c r="B101" s="23">
        <v>42874</v>
      </c>
      <c r="C101" s="16" t="s">
        <v>110</v>
      </c>
      <c r="D101" s="16" t="s">
        <v>172</v>
      </c>
      <c r="E101" s="16"/>
      <c r="F101" s="16" t="s">
        <v>173</v>
      </c>
      <c r="G101" s="18">
        <v>42874</v>
      </c>
      <c r="H101" s="18">
        <v>42908</v>
      </c>
      <c r="I101" s="16">
        <f t="shared" si="8"/>
        <v>34</v>
      </c>
      <c r="J101" s="437">
        <f t="shared" si="11"/>
        <v>1</v>
      </c>
      <c r="K101" s="438" t="s">
        <v>29</v>
      </c>
      <c r="L101" s="19">
        <v>150</v>
      </c>
      <c r="M101" s="249"/>
      <c r="N101" s="201"/>
      <c r="O101" s="255"/>
      <c r="P101" s="255"/>
      <c r="Q101" s="553">
        <v>9.2777999999999992E-3</v>
      </c>
      <c r="R101" s="261"/>
      <c r="S101" s="20">
        <f>AVERAGE(0.0099,0.0098)</f>
        <v>9.8500000000000011E-3</v>
      </c>
      <c r="T101" s="261"/>
      <c r="U101" s="20"/>
      <c r="V101" s="20"/>
      <c r="W101" s="20"/>
      <c r="X101" s="20"/>
      <c r="Y101" s="197">
        <v>4.346E-3</v>
      </c>
      <c r="Z101" s="20">
        <v>3.2000000000000002E-3</v>
      </c>
      <c r="AA101" s="20">
        <v>1E-3</v>
      </c>
      <c r="AB101" s="423"/>
      <c r="AC101" s="423">
        <f t="shared" si="13"/>
        <v>5.6500000000000014E-3</v>
      </c>
      <c r="AD101" s="448">
        <v>6.4999999999999997E-3</v>
      </c>
      <c r="AE101" s="198">
        <f t="shared" si="9"/>
        <v>4.346E-3</v>
      </c>
      <c r="AF101" s="197"/>
      <c r="AG101" s="445">
        <v>6.4999999999999997E-3</v>
      </c>
      <c r="AH101" s="434"/>
      <c r="AI101" s="446"/>
      <c r="AJ101" s="16" t="str">
        <f t="shared" si="10"/>
        <v>Y</v>
      </c>
      <c r="AK101" s="443"/>
      <c r="AL101" s="449"/>
    </row>
    <row r="102" spans="1:38" s="447" customFormat="1" ht="23.25" customHeight="1">
      <c r="A102" s="16">
        <f t="shared" si="12"/>
        <v>46</v>
      </c>
      <c r="B102" s="23">
        <v>42877</v>
      </c>
      <c r="C102" s="16" t="s">
        <v>164</v>
      </c>
      <c r="D102" s="16" t="s">
        <v>165</v>
      </c>
      <c r="E102" s="16"/>
      <c r="F102" s="16" t="s">
        <v>166</v>
      </c>
      <c r="G102" s="18">
        <v>42877</v>
      </c>
      <c r="H102" s="18">
        <v>42908</v>
      </c>
      <c r="I102" s="16">
        <f t="shared" si="8"/>
        <v>31</v>
      </c>
      <c r="J102" s="437">
        <f t="shared" si="11"/>
        <v>1</v>
      </c>
      <c r="K102" s="438" t="s">
        <v>163</v>
      </c>
      <c r="L102" s="19">
        <v>20</v>
      </c>
      <c r="M102" s="249"/>
      <c r="N102" s="201"/>
      <c r="O102" s="255"/>
      <c r="P102" s="255"/>
      <c r="Q102" s="553">
        <v>1.00994E-2</v>
      </c>
      <c r="R102" s="261"/>
      <c r="S102" s="20">
        <f>AVERAGE(0.012,0.012)</f>
        <v>1.2E-2</v>
      </c>
      <c r="T102" s="261"/>
      <c r="U102" s="20"/>
      <c r="V102" s="20"/>
      <c r="W102" s="20"/>
      <c r="X102" s="20"/>
      <c r="Y102" s="197">
        <v>6.4720000000000003E-3</v>
      </c>
      <c r="Z102" s="20">
        <v>2E-3</v>
      </c>
      <c r="AA102" s="20">
        <v>1.5E-3</v>
      </c>
      <c r="AB102" s="423"/>
      <c r="AC102" s="423">
        <f t="shared" si="13"/>
        <v>8.5000000000000006E-3</v>
      </c>
      <c r="AD102" s="448">
        <v>8.6E-3</v>
      </c>
      <c r="AE102" s="198">
        <f t="shared" si="9"/>
        <v>6.4720000000000003E-3</v>
      </c>
      <c r="AF102" s="197"/>
      <c r="AG102" s="445">
        <v>8.6E-3</v>
      </c>
      <c r="AH102" s="434"/>
      <c r="AI102" s="446"/>
      <c r="AJ102" s="16" t="str">
        <f t="shared" si="10"/>
        <v>Y</v>
      </c>
      <c r="AK102" s="443"/>
      <c r="AL102" s="449"/>
    </row>
    <row r="103" spans="1:38" s="494" customFormat="1" ht="23.25" customHeight="1">
      <c r="A103" s="472">
        <f t="shared" si="12"/>
        <v>47</v>
      </c>
      <c r="B103" s="495">
        <v>42877</v>
      </c>
      <c r="C103" s="472" t="s">
        <v>164</v>
      </c>
      <c r="D103" s="472" t="s">
        <v>165</v>
      </c>
      <c r="E103" s="472"/>
      <c r="F103" s="472" t="s">
        <v>166</v>
      </c>
      <c r="G103" s="496">
        <v>42877</v>
      </c>
      <c r="H103" s="496">
        <v>42940</v>
      </c>
      <c r="I103" s="472">
        <f t="shared" si="8"/>
        <v>63</v>
      </c>
      <c r="J103" s="478">
        <f t="shared" si="11"/>
        <v>2</v>
      </c>
      <c r="K103" s="511" t="s">
        <v>163</v>
      </c>
      <c r="L103" s="500">
        <v>20</v>
      </c>
      <c r="M103" s="501"/>
      <c r="N103" s="502"/>
      <c r="O103" s="503"/>
      <c r="P103" s="503"/>
      <c r="Q103" s="554">
        <v>1.07639E-2</v>
      </c>
      <c r="R103" s="505"/>
      <c r="S103" s="504">
        <f>AVERAGE(0.013,0.014)</f>
        <v>1.35E-2</v>
      </c>
      <c r="T103" s="505"/>
      <c r="U103" s="504"/>
      <c r="V103" s="504"/>
      <c r="W103" s="504"/>
      <c r="X103" s="504"/>
      <c r="Y103" s="506">
        <v>7.1219999999999999E-3</v>
      </c>
      <c r="Z103" s="504">
        <v>2E-3</v>
      </c>
      <c r="AA103" s="504">
        <v>2E-3</v>
      </c>
      <c r="AB103" s="507"/>
      <c r="AC103" s="507">
        <f t="shared" si="13"/>
        <v>9.4999999999999998E-3</v>
      </c>
      <c r="AD103" s="508">
        <v>9.4999999999999998E-3</v>
      </c>
      <c r="AE103" s="485">
        <f t="shared" si="9"/>
        <v>7.1219999999999999E-3</v>
      </c>
      <c r="AF103" s="506"/>
      <c r="AG103" s="514"/>
      <c r="AH103" s="515"/>
      <c r="AI103" s="509"/>
      <c r="AJ103" s="472" t="str">
        <f t="shared" si="10"/>
        <v>N</v>
      </c>
      <c r="AK103" s="510"/>
      <c r="AL103" s="492"/>
    </row>
    <row r="104" spans="1:38" s="494" customFormat="1" ht="23.25" customHeight="1">
      <c r="A104" s="472">
        <f t="shared" si="12"/>
        <v>48</v>
      </c>
      <c r="B104" s="495">
        <v>42877</v>
      </c>
      <c r="C104" s="472" t="s">
        <v>164</v>
      </c>
      <c r="D104" s="472" t="s">
        <v>165</v>
      </c>
      <c r="E104" s="472"/>
      <c r="F104" s="472" t="s">
        <v>166</v>
      </c>
      <c r="G104" s="496">
        <v>42877</v>
      </c>
      <c r="H104" s="496">
        <v>42969</v>
      </c>
      <c r="I104" s="472">
        <f t="shared" si="8"/>
        <v>92</v>
      </c>
      <c r="J104" s="478">
        <f t="shared" si="11"/>
        <v>3</v>
      </c>
      <c r="K104" s="511" t="s">
        <v>163</v>
      </c>
      <c r="L104" s="500">
        <v>20</v>
      </c>
      <c r="M104" s="501"/>
      <c r="N104" s="502"/>
      <c r="O104" s="503"/>
      <c r="P104" s="503"/>
      <c r="Q104" s="554">
        <v>1.1717200000000001E-2</v>
      </c>
      <c r="R104" s="505"/>
      <c r="S104" s="504">
        <f>AVERAGE(0.015,0.015)</f>
        <v>1.4999999999999999E-2</v>
      </c>
      <c r="T104" s="505"/>
      <c r="U104" s="504"/>
      <c r="V104" s="504"/>
      <c r="W104" s="504"/>
      <c r="X104" s="504"/>
      <c r="Y104" s="506">
        <v>7.5570000000000003E-3</v>
      </c>
      <c r="Z104" s="504">
        <v>2E-3</v>
      </c>
      <c r="AA104" s="504">
        <v>1.5E-3</v>
      </c>
      <c r="AB104" s="507"/>
      <c r="AC104" s="507">
        <f t="shared" si="13"/>
        <v>1.15E-2</v>
      </c>
      <c r="AD104" s="508">
        <v>1.15E-2</v>
      </c>
      <c r="AE104" s="485">
        <f t="shared" si="9"/>
        <v>7.5570000000000003E-3</v>
      </c>
      <c r="AF104" s="506"/>
      <c r="AG104" s="514"/>
      <c r="AH104" s="515"/>
      <c r="AI104" s="509"/>
      <c r="AJ104" s="472" t="str">
        <f t="shared" si="10"/>
        <v>N</v>
      </c>
      <c r="AK104" s="510"/>
      <c r="AL104" s="492"/>
    </row>
    <row r="105" spans="1:38" s="494" customFormat="1" ht="23.25" customHeight="1">
      <c r="A105" s="472">
        <f t="shared" si="12"/>
        <v>49</v>
      </c>
      <c r="B105" s="495">
        <v>42878</v>
      </c>
      <c r="C105" s="472" t="s">
        <v>176</v>
      </c>
      <c r="D105" s="472" t="s">
        <v>177</v>
      </c>
      <c r="E105" s="472"/>
      <c r="F105" s="472" t="s">
        <v>175</v>
      </c>
      <c r="G105" s="496">
        <v>42878</v>
      </c>
      <c r="H105" s="496">
        <v>42970</v>
      </c>
      <c r="I105" s="472">
        <f t="shared" si="8"/>
        <v>92</v>
      </c>
      <c r="J105" s="478">
        <f t="shared" si="11"/>
        <v>3</v>
      </c>
      <c r="K105" s="511" t="s">
        <v>174</v>
      </c>
      <c r="L105" s="500">
        <v>3</v>
      </c>
      <c r="M105" s="501"/>
      <c r="N105" s="502"/>
      <c r="O105" s="503"/>
      <c r="P105" s="503"/>
      <c r="Q105" s="554">
        <v>1.192E-2</v>
      </c>
      <c r="R105" s="505"/>
      <c r="S105" s="504">
        <f>AVERAGE(0.015,0.015)</f>
        <v>1.4999999999999999E-2</v>
      </c>
      <c r="T105" s="505"/>
      <c r="U105" s="504"/>
      <c r="V105" s="504"/>
      <c r="W105" s="504"/>
      <c r="X105" s="504"/>
      <c r="Y105" s="506">
        <v>7.7559999999999999E-3</v>
      </c>
      <c r="Z105" s="504">
        <v>2E-3</v>
      </c>
      <c r="AA105" s="504">
        <v>4.4999999999999997E-3</v>
      </c>
      <c r="AB105" s="507"/>
      <c r="AC105" s="507">
        <f t="shared" si="13"/>
        <v>8.5000000000000006E-3</v>
      </c>
      <c r="AD105" s="508">
        <v>8.5000000000000006E-3</v>
      </c>
      <c r="AE105" s="485">
        <f t="shared" si="9"/>
        <v>7.7559999999999999E-3</v>
      </c>
      <c r="AF105" s="506"/>
      <c r="AG105" s="514"/>
      <c r="AH105" s="515"/>
      <c r="AI105" s="509"/>
      <c r="AJ105" s="472" t="str">
        <f t="shared" si="10"/>
        <v>N</v>
      </c>
      <c r="AK105" s="510"/>
      <c r="AL105" s="492"/>
    </row>
    <row r="106" spans="1:38" s="494" customFormat="1" ht="23.25" customHeight="1">
      <c r="A106" s="472">
        <f t="shared" si="12"/>
        <v>50</v>
      </c>
      <c r="B106" s="495">
        <v>42878</v>
      </c>
      <c r="C106" s="472" t="s">
        <v>178</v>
      </c>
      <c r="D106" s="472" t="s">
        <v>179</v>
      </c>
      <c r="E106" s="472"/>
      <c r="F106" s="472" t="s">
        <v>229</v>
      </c>
      <c r="G106" s="496">
        <v>42878</v>
      </c>
      <c r="H106" s="496">
        <v>42909</v>
      </c>
      <c r="I106" s="472">
        <f t="shared" ref="I106:I137" si="14">H106-G106</f>
        <v>31</v>
      </c>
      <c r="J106" s="478">
        <f t="shared" si="11"/>
        <v>1</v>
      </c>
      <c r="K106" s="511" t="s">
        <v>174</v>
      </c>
      <c r="L106" s="500">
        <v>3</v>
      </c>
      <c r="M106" s="501"/>
      <c r="N106" s="502"/>
      <c r="O106" s="503"/>
      <c r="P106" s="503"/>
      <c r="Q106" s="554">
        <v>1.02939E-2</v>
      </c>
      <c r="R106" s="505"/>
      <c r="S106" s="504">
        <v>1.2E-2</v>
      </c>
      <c r="T106" s="505"/>
      <c r="U106" s="504"/>
      <c r="V106" s="504"/>
      <c r="W106" s="504"/>
      <c r="X106" s="504"/>
      <c r="Y106" s="506">
        <v>6.6629999999999997E-3</v>
      </c>
      <c r="Z106" s="504">
        <v>2E-3</v>
      </c>
      <c r="AA106" s="504">
        <v>2.5000000000000001E-3</v>
      </c>
      <c r="AB106" s="507"/>
      <c r="AC106" s="507">
        <f t="shared" si="13"/>
        <v>7.4999999999999997E-3</v>
      </c>
      <c r="AD106" s="508">
        <v>8.0000000000000002E-3</v>
      </c>
      <c r="AE106" s="485">
        <f t="shared" si="9"/>
        <v>6.6629999999999997E-3</v>
      </c>
      <c r="AF106" s="506"/>
      <c r="AG106" s="514"/>
      <c r="AH106" s="515"/>
      <c r="AI106" s="509"/>
      <c r="AJ106" s="472" t="str">
        <f t="shared" si="10"/>
        <v>N</v>
      </c>
      <c r="AK106" s="510"/>
      <c r="AL106" s="492"/>
    </row>
    <row r="107" spans="1:38" s="494" customFormat="1" ht="23.25" customHeight="1">
      <c r="A107" s="472">
        <f t="shared" si="12"/>
        <v>51</v>
      </c>
      <c r="B107" s="495">
        <v>42879</v>
      </c>
      <c r="C107" s="472" t="s">
        <v>181</v>
      </c>
      <c r="D107" s="472" t="s">
        <v>182</v>
      </c>
      <c r="E107" s="472"/>
      <c r="F107" s="472"/>
      <c r="G107" s="496">
        <v>42879</v>
      </c>
      <c r="H107" s="496">
        <v>43244</v>
      </c>
      <c r="I107" s="472">
        <f t="shared" si="14"/>
        <v>365</v>
      </c>
      <c r="J107" s="478">
        <f t="shared" si="11"/>
        <v>12</v>
      </c>
      <c r="K107" s="511" t="s">
        <v>180</v>
      </c>
      <c r="L107" s="500">
        <v>1.5</v>
      </c>
      <c r="M107" s="501"/>
      <c r="N107" s="502"/>
      <c r="O107" s="503"/>
      <c r="P107" s="503"/>
      <c r="Q107" s="554">
        <v>1.7195599999999998E-2</v>
      </c>
      <c r="R107" s="505"/>
      <c r="S107" s="504">
        <f>AVERAGE(0.02,0.018)</f>
        <v>1.9E-2</v>
      </c>
      <c r="T107" s="505"/>
      <c r="U107" s="504"/>
      <c r="V107" s="504"/>
      <c r="W107" s="504"/>
      <c r="X107" s="504"/>
      <c r="Y107" s="506">
        <v>1.1826E-2</v>
      </c>
      <c r="Z107" s="504">
        <v>2.3E-3</v>
      </c>
      <c r="AA107" s="504">
        <v>4.0000000000000001E-3</v>
      </c>
      <c r="AB107" s="507"/>
      <c r="AC107" s="507">
        <f t="shared" si="13"/>
        <v>1.2699999999999999E-2</v>
      </c>
      <c r="AD107" s="508">
        <v>1.2999999999999999E-2</v>
      </c>
      <c r="AE107" s="485">
        <f t="shared" si="9"/>
        <v>1.1826E-2</v>
      </c>
      <c r="AF107" s="506"/>
      <c r="AG107" s="514"/>
      <c r="AH107" s="515"/>
      <c r="AI107" s="509"/>
      <c r="AJ107" s="472" t="str">
        <f t="shared" si="10"/>
        <v>N</v>
      </c>
      <c r="AK107" s="510"/>
      <c r="AL107" s="492"/>
    </row>
    <row r="108" spans="1:38" s="494" customFormat="1" ht="23.25" customHeight="1">
      <c r="A108" s="472">
        <f t="shared" si="12"/>
        <v>52</v>
      </c>
      <c r="B108" s="495">
        <v>42879</v>
      </c>
      <c r="C108" s="472" t="s">
        <v>184</v>
      </c>
      <c r="D108" s="472" t="s">
        <v>185</v>
      </c>
      <c r="E108" s="472"/>
      <c r="F108" s="472" t="s">
        <v>133</v>
      </c>
      <c r="G108" s="496">
        <v>42879</v>
      </c>
      <c r="H108" s="496">
        <v>42920</v>
      </c>
      <c r="I108" s="472">
        <f t="shared" si="14"/>
        <v>41</v>
      </c>
      <c r="J108" s="478">
        <f t="shared" si="11"/>
        <v>1</v>
      </c>
      <c r="K108" s="511" t="s">
        <v>183</v>
      </c>
      <c r="L108" s="500">
        <v>60</v>
      </c>
      <c r="M108" s="501"/>
      <c r="N108" s="502"/>
      <c r="O108" s="503"/>
      <c r="P108" s="503"/>
      <c r="Q108" s="554">
        <v>1.0235599999999999E-2</v>
      </c>
      <c r="R108" s="505"/>
      <c r="S108" s="504">
        <f>AVERAGE(0.0117,0.0115)</f>
        <v>1.1599999999999999E-2</v>
      </c>
      <c r="T108" s="505"/>
      <c r="U108" s="504"/>
      <c r="V108" s="504"/>
      <c r="W108" s="504"/>
      <c r="X108" s="504"/>
      <c r="Y108" s="506">
        <v>6.6049999999999998E-3</v>
      </c>
      <c r="Z108" s="504">
        <v>2E-3</v>
      </c>
      <c r="AA108" s="504">
        <v>2E-3</v>
      </c>
      <c r="AB108" s="507"/>
      <c r="AC108" s="507">
        <f t="shared" si="13"/>
        <v>7.5999999999999991E-3</v>
      </c>
      <c r="AD108" s="508">
        <v>8.6E-3</v>
      </c>
      <c r="AE108" s="485">
        <f t="shared" si="9"/>
        <v>6.6049999999999998E-3</v>
      </c>
      <c r="AF108" s="506"/>
      <c r="AG108" s="514"/>
      <c r="AH108" s="515"/>
      <c r="AI108" s="509"/>
      <c r="AJ108" s="472" t="str">
        <f t="shared" si="10"/>
        <v>N</v>
      </c>
      <c r="AK108" s="510"/>
      <c r="AL108" s="492"/>
    </row>
    <row r="109" spans="1:38" s="494" customFormat="1" ht="23.25" customHeight="1">
      <c r="A109" s="472">
        <f t="shared" si="12"/>
        <v>53</v>
      </c>
      <c r="B109" s="495">
        <v>42880</v>
      </c>
      <c r="C109" s="472" t="s">
        <v>188</v>
      </c>
      <c r="D109" s="472" t="s">
        <v>117</v>
      </c>
      <c r="E109" s="472"/>
      <c r="F109" s="472" t="s">
        <v>145</v>
      </c>
      <c r="G109" s="496">
        <v>42880</v>
      </c>
      <c r="H109" s="496">
        <v>42911</v>
      </c>
      <c r="I109" s="472">
        <f t="shared" si="14"/>
        <v>31</v>
      </c>
      <c r="J109" s="478">
        <f t="shared" si="11"/>
        <v>1</v>
      </c>
      <c r="K109" s="511" t="s">
        <v>187</v>
      </c>
      <c r="L109" s="500">
        <v>100</v>
      </c>
      <c r="M109" s="501"/>
      <c r="N109" s="502"/>
      <c r="O109" s="503"/>
      <c r="P109" s="503"/>
      <c r="Q109" s="554">
        <v>1.03272E-2</v>
      </c>
      <c r="R109" s="505"/>
      <c r="S109" s="504">
        <f>AVERAGE(0.0117,0.0115)</f>
        <v>1.1599999999999999E-2</v>
      </c>
      <c r="T109" s="505"/>
      <c r="U109" s="504"/>
      <c r="V109" s="504"/>
      <c r="W109" s="504"/>
      <c r="X109" s="504"/>
      <c r="Y109" s="506">
        <v>6.6950000000000004E-3</v>
      </c>
      <c r="Z109" s="504">
        <v>2E-3</v>
      </c>
      <c r="AA109" s="504">
        <v>2E-3</v>
      </c>
      <c r="AB109" s="507"/>
      <c r="AC109" s="507">
        <f t="shared" si="13"/>
        <v>7.5999999999999991E-3</v>
      </c>
      <c r="AD109" s="508">
        <v>8.6E-3</v>
      </c>
      <c r="AE109" s="485">
        <f t="shared" si="9"/>
        <v>6.6950000000000004E-3</v>
      </c>
      <c r="AF109" s="506"/>
      <c r="AG109" s="514"/>
      <c r="AH109" s="515"/>
      <c r="AI109" s="509"/>
      <c r="AJ109" s="472" t="str">
        <f t="shared" si="10"/>
        <v>N</v>
      </c>
      <c r="AK109" s="510"/>
      <c r="AL109" s="492"/>
    </row>
    <row r="110" spans="1:38" s="494" customFormat="1" ht="23.25" customHeight="1">
      <c r="A110" s="472">
        <f t="shared" si="12"/>
        <v>54</v>
      </c>
      <c r="B110" s="495">
        <v>42880</v>
      </c>
      <c r="C110" s="472" t="s">
        <v>188</v>
      </c>
      <c r="D110" s="472" t="s">
        <v>117</v>
      </c>
      <c r="E110" s="472"/>
      <c r="F110" s="472" t="s">
        <v>191</v>
      </c>
      <c r="G110" s="496">
        <v>42880</v>
      </c>
      <c r="H110" s="496">
        <v>42941</v>
      </c>
      <c r="I110" s="472">
        <f t="shared" si="14"/>
        <v>61</v>
      </c>
      <c r="J110" s="478">
        <f t="shared" si="11"/>
        <v>2</v>
      </c>
      <c r="K110" s="511" t="s">
        <v>187</v>
      </c>
      <c r="L110" s="500">
        <v>100</v>
      </c>
      <c r="M110" s="501"/>
      <c r="N110" s="502"/>
      <c r="O110" s="503"/>
      <c r="P110" s="503"/>
      <c r="Q110" s="554">
        <v>1.11056E-2</v>
      </c>
      <c r="R110" s="505"/>
      <c r="S110" s="504">
        <f>AVERAGE(0.013,0.014)</f>
        <v>1.35E-2</v>
      </c>
      <c r="T110" s="505"/>
      <c r="U110" s="504"/>
      <c r="V110" s="504"/>
      <c r="W110" s="504"/>
      <c r="X110" s="504"/>
      <c r="Y110" s="506">
        <v>7.4570000000000001E-3</v>
      </c>
      <c r="Z110" s="504">
        <v>2E-3</v>
      </c>
      <c r="AA110" s="504">
        <v>2E-3</v>
      </c>
      <c r="AB110" s="507"/>
      <c r="AC110" s="507">
        <f t="shared" si="13"/>
        <v>9.4999999999999998E-3</v>
      </c>
      <c r="AD110" s="508">
        <v>1.0999999999999999E-2</v>
      </c>
      <c r="AE110" s="485">
        <f t="shared" si="9"/>
        <v>7.4570000000000001E-3</v>
      </c>
      <c r="AF110" s="506"/>
      <c r="AG110" s="514"/>
      <c r="AH110" s="515"/>
      <c r="AI110" s="509"/>
      <c r="AJ110" s="472" t="str">
        <f t="shared" si="10"/>
        <v>N</v>
      </c>
      <c r="AK110" s="510"/>
      <c r="AL110" s="492"/>
    </row>
    <row r="111" spans="1:38" s="494" customFormat="1" ht="23.25" customHeight="1">
      <c r="A111" s="472">
        <f t="shared" si="12"/>
        <v>55</v>
      </c>
      <c r="B111" s="495">
        <v>42885</v>
      </c>
      <c r="C111" s="472" t="s">
        <v>193</v>
      </c>
      <c r="D111" s="472" t="s">
        <v>194</v>
      </c>
      <c r="E111" s="472"/>
      <c r="F111" s="472" t="s">
        <v>195</v>
      </c>
      <c r="G111" s="496">
        <v>42885</v>
      </c>
      <c r="H111" s="496">
        <v>42937</v>
      </c>
      <c r="I111" s="472">
        <f t="shared" si="14"/>
        <v>52</v>
      </c>
      <c r="J111" s="478">
        <f t="shared" si="11"/>
        <v>1</v>
      </c>
      <c r="K111" s="511" t="s">
        <v>192</v>
      </c>
      <c r="L111" s="500">
        <v>60</v>
      </c>
      <c r="M111" s="501"/>
      <c r="N111" s="502"/>
      <c r="O111" s="503"/>
      <c r="P111" s="503"/>
      <c r="Q111" s="554">
        <v>1.04467E-2</v>
      </c>
      <c r="R111" s="505"/>
      <c r="S111" s="504">
        <f>AVERAGE(0.0117,0.0128)</f>
        <v>1.225E-2</v>
      </c>
      <c r="T111" s="505"/>
      <c r="U111" s="504"/>
      <c r="V111" s="504"/>
      <c r="W111" s="504"/>
      <c r="X111" s="504"/>
      <c r="Y111" s="506">
        <v>6.8120000000000003E-3</v>
      </c>
      <c r="Z111" s="504">
        <v>2E-3</v>
      </c>
      <c r="AA111" s="504">
        <v>1E-3</v>
      </c>
      <c r="AB111" s="507"/>
      <c r="AC111" s="507">
        <f t="shared" si="13"/>
        <v>9.2500000000000013E-3</v>
      </c>
      <c r="AD111" s="508">
        <v>8.9999999999999993E-3</v>
      </c>
      <c r="AE111" s="485">
        <f t="shared" si="9"/>
        <v>6.8120000000000003E-3</v>
      </c>
      <c r="AF111" s="506"/>
      <c r="AG111" s="514"/>
      <c r="AH111" s="515"/>
      <c r="AI111" s="509"/>
      <c r="AJ111" s="472" t="str">
        <f t="shared" si="10"/>
        <v>N</v>
      </c>
      <c r="AK111" s="510"/>
      <c r="AL111" s="492"/>
    </row>
    <row r="112" spans="1:38" s="494" customFormat="1" ht="23.25" customHeight="1">
      <c r="A112" s="472">
        <f t="shared" si="12"/>
        <v>56</v>
      </c>
      <c r="B112" s="495">
        <v>42886</v>
      </c>
      <c r="C112" s="472" t="s">
        <v>198</v>
      </c>
      <c r="D112" s="472" t="s">
        <v>199</v>
      </c>
      <c r="E112" s="472"/>
      <c r="F112" s="472" t="s">
        <v>200</v>
      </c>
      <c r="G112" s="496">
        <v>42886</v>
      </c>
      <c r="H112" s="496">
        <v>42893</v>
      </c>
      <c r="I112" s="472">
        <f t="shared" si="14"/>
        <v>7</v>
      </c>
      <c r="J112" s="478">
        <f t="shared" si="11"/>
        <v>0</v>
      </c>
      <c r="K112" s="511" t="s">
        <v>196</v>
      </c>
      <c r="L112" s="500">
        <v>150</v>
      </c>
      <c r="M112" s="501"/>
      <c r="N112" s="502"/>
      <c r="O112" s="503"/>
      <c r="P112" s="503"/>
      <c r="Q112" s="554">
        <v>9.5061E-3</v>
      </c>
      <c r="R112" s="505"/>
      <c r="S112" s="504">
        <v>0.01</v>
      </c>
      <c r="T112" s="505"/>
      <c r="U112" s="504"/>
      <c r="V112" s="504"/>
      <c r="W112" s="504"/>
      <c r="X112" s="504"/>
      <c r="Y112" s="506">
        <v>5.1780000000000003E-3</v>
      </c>
      <c r="Z112" s="504">
        <v>2E-3</v>
      </c>
      <c r="AA112" s="504">
        <v>1E-3</v>
      </c>
      <c r="AB112" s="507"/>
      <c r="AC112" s="507">
        <f t="shared" si="13"/>
        <v>7.0000000000000001E-3</v>
      </c>
      <c r="AD112" s="508">
        <v>7.0000000000000001E-3</v>
      </c>
      <c r="AE112" s="485">
        <f t="shared" si="9"/>
        <v>5.1780000000000003E-3</v>
      </c>
      <c r="AF112" s="506"/>
      <c r="AG112" s="514"/>
      <c r="AH112" s="515"/>
      <c r="AI112" s="509"/>
      <c r="AJ112" s="472" t="str">
        <f t="shared" si="10"/>
        <v>N</v>
      </c>
      <c r="AK112" s="510"/>
      <c r="AL112" s="492"/>
    </row>
    <row r="113" spans="1:38" s="494" customFormat="1" ht="23.25" customHeight="1">
      <c r="A113" s="472">
        <f t="shared" si="12"/>
        <v>57</v>
      </c>
      <c r="B113" s="495">
        <v>42886</v>
      </c>
      <c r="C113" s="472" t="s">
        <v>198</v>
      </c>
      <c r="D113" s="472" t="s">
        <v>199</v>
      </c>
      <c r="E113" s="472"/>
      <c r="F113" s="472" t="s">
        <v>200</v>
      </c>
      <c r="G113" s="496">
        <v>42886</v>
      </c>
      <c r="H113" s="496">
        <v>42916</v>
      </c>
      <c r="I113" s="472">
        <f t="shared" si="14"/>
        <v>30</v>
      </c>
      <c r="J113" s="478">
        <f t="shared" si="11"/>
        <v>1</v>
      </c>
      <c r="K113" s="511" t="s">
        <v>197</v>
      </c>
      <c r="L113" s="500">
        <v>80</v>
      </c>
      <c r="M113" s="501"/>
      <c r="N113" s="502"/>
      <c r="O113" s="503"/>
      <c r="P113" s="503"/>
      <c r="Q113" s="554">
        <v>9.3110999999999992E-3</v>
      </c>
      <c r="R113" s="505"/>
      <c r="S113" s="504">
        <v>9.9000000000000008E-3</v>
      </c>
      <c r="T113" s="505"/>
      <c r="U113" s="504"/>
      <c r="V113" s="504"/>
      <c r="W113" s="504"/>
      <c r="X113" s="504"/>
      <c r="Y113" s="506">
        <v>4.3779999999999999E-3</v>
      </c>
      <c r="Z113" s="504">
        <v>3.2000000000000002E-3</v>
      </c>
      <c r="AA113" s="504">
        <v>1E-3</v>
      </c>
      <c r="AB113" s="507"/>
      <c r="AC113" s="507">
        <f t="shared" si="13"/>
        <v>5.7000000000000011E-3</v>
      </c>
      <c r="AD113" s="508">
        <v>6.4999999999999997E-3</v>
      </c>
      <c r="AE113" s="485">
        <f t="shared" si="9"/>
        <v>4.3779999999999999E-3</v>
      </c>
      <c r="AF113" s="506"/>
      <c r="AG113" s="514"/>
      <c r="AH113" s="515"/>
      <c r="AI113" s="509"/>
      <c r="AJ113" s="472" t="str">
        <f t="shared" si="10"/>
        <v>N</v>
      </c>
      <c r="AK113" s="510"/>
      <c r="AL113" s="492"/>
    </row>
    <row r="114" spans="1:38" s="494" customFormat="1" ht="23.25" customHeight="1">
      <c r="A114" s="472">
        <f t="shared" si="12"/>
        <v>58</v>
      </c>
      <c r="B114" s="495">
        <v>42886</v>
      </c>
      <c r="C114" s="472" t="s">
        <v>176</v>
      </c>
      <c r="D114" s="472" t="s">
        <v>177</v>
      </c>
      <c r="E114" s="472"/>
      <c r="F114" s="472" t="s">
        <v>175</v>
      </c>
      <c r="G114" s="496">
        <v>42886</v>
      </c>
      <c r="H114" s="496">
        <v>42978</v>
      </c>
      <c r="I114" s="472">
        <f t="shared" si="14"/>
        <v>92</v>
      </c>
      <c r="J114" s="478">
        <f t="shared" si="11"/>
        <v>3</v>
      </c>
      <c r="K114" s="511" t="s">
        <v>174</v>
      </c>
      <c r="L114" s="500">
        <v>1</v>
      </c>
      <c r="M114" s="501"/>
      <c r="N114" s="502"/>
      <c r="O114" s="503"/>
      <c r="P114" s="503"/>
      <c r="Q114" s="554">
        <v>1.20178E-2</v>
      </c>
      <c r="R114" s="505"/>
      <c r="S114" s="504">
        <f>AVERAGE(0.015,0.015)</f>
        <v>1.4999999999999999E-2</v>
      </c>
      <c r="T114" s="505"/>
      <c r="U114" s="504"/>
      <c r="V114" s="504"/>
      <c r="W114" s="504"/>
      <c r="X114" s="504"/>
      <c r="Y114" s="506">
        <v>7.7559999999999999E-3</v>
      </c>
      <c r="Z114" s="504">
        <v>2E-3</v>
      </c>
      <c r="AA114" s="504">
        <v>4.4999999999999997E-3</v>
      </c>
      <c r="AB114" s="507"/>
      <c r="AC114" s="507">
        <f t="shared" si="13"/>
        <v>8.5000000000000006E-3</v>
      </c>
      <c r="AD114" s="508">
        <v>8.5000000000000006E-3</v>
      </c>
      <c r="AE114" s="485">
        <f t="shared" si="9"/>
        <v>7.7559999999999999E-3</v>
      </c>
      <c r="AF114" s="506"/>
      <c r="AG114" s="514"/>
      <c r="AH114" s="515"/>
      <c r="AI114" s="509"/>
      <c r="AJ114" s="472" t="str">
        <f t="shared" si="10"/>
        <v>N</v>
      </c>
      <c r="AK114" s="510"/>
      <c r="AL114" s="492"/>
    </row>
    <row r="115" spans="1:38" s="447" customFormat="1" ht="23.25" customHeight="1">
      <c r="A115" s="16">
        <f t="shared" si="12"/>
        <v>59</v>
      </c>
      <c r="B115" s="23">
        <v>42893</v>
      </c>
      <c r="C115" s="16" t="s">
        <v>202</v>
      </c>
      <c r="D115" s="16" t="s">
        <v>203</v>
      </c>
      <c r="E115" s="16"/>
      <c r="F115" s="16" t="s">
        <v>204</v>
      </c>
      <c r="G115" s="18">
        <v>42893</v>
      </c>
      <c r="H115" s="18">
        <v>42914</v>
      </c>
      <c r="I115" s="16">
        <f t="shared" si="14"/>
        <v>21</v>
      </c>
      <c r="J115" s="437">
        <f t="shared" si="11"/>
        <v>0</v>
      </c>
      <c r="K115" s="438" t="s">
        <v>201</v>
      </c>
      <c r="L115" s="19">
        <v>50</v>
      </c>
      <c r="M115" s="249"/>
      <c r="N115" s="201"/>
      <c r="O115" s="255"/>
      <c r="P115" s="255"/>
      <c r="Q115" s="553">
        <v>1.0886699999999999E-2</v>
      </c>
      <c r="R115" s="261"/>
      <c r="S115" s="20">
        <f>AVERAGE(0.0117,0.0125)</f>
        <v>1.21E-2</v>
      </c>
      <c r="T115" s="261"/>
      <c r="U115" s="20"/>
      <c r="V115" s="20"/>
      <c r="W115" s="20"/>
      <c r="X115" s="20"/>
      <c r="Y115" s="197">
        <v>5.202E-3</v>
      </c>
      <c r="Z115" s="20">
        <v>2E-3</v>
      </c>
      <c r="AA115" s="20">
        <v>2E-3</v>
      </c>
      <c r="AB115" s="423"/>
      <c r="AC115" s="423">
        <f t="shared" si="13"/>
        <v>8.0999999999999996E-3</v>
      </c>
      <c r="AD115" s="448">
        <v>8.5000000000000006E-3</v>
      </c>
      <c r="AE115" s="198">
        <f t="shared" si="9"/>
        <v>5.202E-3</v>
      </c>
      <c r="AF115" s="197"/>
      <c r="AG115" s="445">
        <v>8.0000000000000002E-3</v>
      </c>
      <c r="AH115" s="434"/>
      <c r="AI115" s="446"/>
      <c r="AJ115" s="16" t="str">
        <f t="shared" si="10"/>
        <v>Y</v>
      </c>
      <c r="AK115" s="443"/>
      <c r="AL115" s="449"/>
    </row>
    <row r="116" spans="1:38" s="494" customFormat="1" ht="23.25" customHeight="1">
      <c r="A116" s="472">
        <f t="shared" si="12"/>
        <v>60</v>
      </c>
      <c r="B116" s="495">
        <v>42893</v>
      </c>
      <c r="C116" s="472" t="s">
        <v>4</v>
      </c>
      <c r="D116" s="472" t="s">
        <v>19</v>
      </c>
      <c r="E116" s="472"/>
      <c r="F116" s="472" t="s">
        <v>8</v>
      </c>
      <c r="G116" s="496">
        <v>42893</v>
      </c>
      <c r="H116" s="496">
        <v>42900</v>
      </c>
      <c r="I116" s="472">
        <f t="shared" si="14"/>
        <v>7</v>
      </c>
      <c r="J116" s="478">
        <f t="shared" si="11"/>
        <v>0</v>
      </c>
      <c r="K116" s="511" t="s">
        <v>28</v>
      </c>
      <c r="L116" s="500">
        <v>50</v>
      </c>
      <c r="M116" s="501"/>
      <c r="N116" s="502"/>
      <c r="O116" s="503"/>
      <c r="P116" s="503"/>
      <c r="Q116" s="554">
        <v>9.5321999999999994E-3</v>
      </c>
      <c r="R116" s="505"/>
      <c r="S116" s="504">
        <v>0.01</v>
      </c>
      <c r="T116" s="505"/>
      <c r="U116" s="504"/>
      <c r="V116" s="504"/>
      <c r="W116" s="504"/>
      <c r="X116" s="504"/>
      <c r="Y116" s="506">
        <v>5.202E-3</v>
      </c>
      <c r="Z116" s="504">
        <v>2E-3</v>
      </c>
      <c r="AA116" s="504">
        <v>2E-3</v>
      </c>
      <c r="AB116" s="507"/>
      <c r="AC116" s="507">
        <f t="shared" si="13"/>
        <v>6.0000000000000001E-3</v>
      </c>
      <c r="AD116" s="508">
        <v>7.0000000000000001E-3</v>
      </c>
      <c r="AE116" s="485">
        <f t="shared" si="9"/>
        <v>5.202E-3</v>
      </c>
      <c r="AF116" s="506"/>
      <c r="AG116" s="514"/>
      <c r="AH116" s="515"/>
      <c r="AI116" s="509"/>
      <c r="AJ116" s="472" t="str">
        <f t="shared" si="10"/>
        <v>N</v>
      </c>
      <c r="AK116" s="510"/>
      <c r="AL116" s="492"/>
    </row>
    <row r="117" spans="1:38" s="494" customFormat="1" ht="23.25" customHeight="1">
      <c r="A117" s="472">
        <f t="shared" si="12"/>
        <v>61</v>
      </c>
      <c r="B117" s="495">
        <v>42893</v>
      </c>
      <c r="C117" s="472" t="s">
        <v>4</v>
      </c>
      <c r="D117" s="472" t="s">
        <v>19</v>
      </c>
      <c r="E117" s="472"/>
      <c r="F117" s="472" t="s">
        <v>8</v>
      </c>
      <c r="G117" s="496">
        <v>42893</v>
      </c>
      <c r="H117" s="496">
        <v>42923</v>
      </c>
      <c r="I117" s="472">
        <f t="shared" si="14"/>
        <v>30</v>
      </c>
      <c r="J117" s="478">
        <f t="shared" si="11"/>
        <v>1</v>
      </c>
      <c r="K117" s="511" t="s">
        <v>29</v>
      </c>
      <c r="L117" s="500">
        <v>50</v>
      </c>
      <c r="M117" s="501"/>
      <c r="N117" s="502"/>
      <c r="O117" s="503"/>
      <c r="P117" s="503"/>
      <c r="Q117" s="554">
        <v>9.3056000000000007E-3</v>
      </c>
      <c r="R117" s="505"/>
      <c r="S117" s="504">
        <v>9.9000000000000008E-3</v>
      </c>
      <c r="T117" s="505"/>
      <c r="U117" s="504"/>
      <c r="V117" s="504"/>
      <c r="W117" s="504"/>
      <c r="X117" s="504"/>
      <c r="Y117" s="506">
        <v>4.4019999999999997E-3</v>
      </c>
      <c r="Z117" s="504">
        <v>3.2000000000000002E-3</v>
      </c>
      <c r="AA117" s="504">
        <v>2E-3</v>
      </c>
      <c r="AB117" s="507"/>
      <c r="AC117" s="507">
        <f t="shared" si="13"/>
        <v>4.7000000000000011E-3</v>
      </c>
      <c r="AD117" s="508">
        <v>6.4999999999999997E-3</v>
      </c>
      <c r="AE117" s="485">
        <f t="shared" si="9"/>
        <v>4.4019999999999997E-3</v>
      </c>
      <c r="AF117" s="506"/>
      <c r="AG117" s="514"/>
      <c r="AH117" s="515"/>
      <c r="AI117" s="509"/>
      <c r="AJ117" s="472" t="str">
        <f t="shared" si="10"/>
        <v>N</v>
      </c>
      <c r="AK117" s="510"/>
      <c r="AL117" s="492"/>
    </row>
    <row r="118" spans="1:38" s="494" customFormat="1" ht="23.25" customHeight="1">
      <c r="A118" s="472">
        <f t="shared" si="12"/>
        <v>62</v>
      </c>
      <c r="B118" s="495">
        <v>42902</v>
      </c>
      <c r="C118" s="472" t="s">
        <v>4</v>
      </c>
      <c r="D118" s="472" t="s">
        <v>207</v>
      </c>
      <c r="E118" s="472"/>
      <c r="F118" s="472" t="s">
        <v>8</v>
      </c>
      <c r="G118" s="496">
        <v>42902</v>
      </c>
      <c r="H118" s="496">
        <v>42933</v>
      </c>
      <c r="I118" s="472">
        <f t="shared" si="14"/>
        <v>31</v>
      </c>
      <c r="J118" s="478">
        <f t="shared" si="11"/>
        <v>1</v>
      </c>
      <c r="K118" s="511" t="s">
        <v>205</v>
      </c>
      <c r="L118" s="500">
        <v>50</v>
      </c>
      <c r="M118" s="501"/>
      <c r="N118" s="502"/>
      <c r="O118" s="503"/>
      <c r="P118" s="503"/>
      <c r="Q118" s="554">
        <v>1.175E-2</v>
      </c>
      <c r="R118" s="505"/>
      <c r="S118" s="504">
        <f>AVERAGE(0.0122,0.0123,0.0121,0.0122)</f>
        <v>1.2200000000000001E-2</v>
      </c>
      <c r="T118" s="505"/>
      <c r="U118" s="504"/>
      <c r="V118" s="504"/>
      <c r="W118" s="504"/>
      <c r="X118" s="504"/>
      <c r="Y118" s="506">
        <v>6.5880000000000001E-3</v>
      </c>
      <c r="Z118" s="504">
        <v>3.2000000000000002E-3</v>
      </c>
      <c r="AA118" s="504">
        <v>1.5E-3</v>
      </c>
      <c r="AB118" s="507"/>
      <c r="AC118" s="507">
        <f t="shared" si="13"/>
        <v>7.5000000000000015E-3</v>
      </c>
      <c r="AD118" s="508">
        <v>7.4999999999999997E-3</v>
      </c>
      <c r="AE118" s="485">
        <f t="shared" si="9"/>
        <v>6.5880000000000001E-3</v>
      </c>
      <c r="AF118" s="506"/>
      <c r="AG118" s="514"/>
      <c r="AH118" s="515"/>
      <c r="AI118" s="509"/>
      <c r="AJ118" s="472" t="str">
        <f t="shared" si="10"/>
        <v>N</v>
      </c>
      <c r="AK118" s="510"/>
      <c r="AL118" s="492"/>
    </row>
    <row r="119" spans="1:38" s="494" customFormat="1" ht="23.25" customHeight="1">
      <c r="A119" s="472">
        <f t="shared" si="12"/>
        <v>63</v>
      </c>
      <c r="B119" s="495">
        <v>42905</v>
      </c>
      <c r="C119" s="472" t="s">
        <v>4</v>
      </c>
      <c r="D119" s="472" t="s">
        <v>100</v>
      </c>
      <c r="E119" s="472"/>
      <c r="F119" s="472" t="s">
        <v>212</v>
      </c>
      <c r="G119" s="496">
        <v>42905</v>
      </c>
      <c r="H119" s="496">
        <v>42997</v>
      </c>
      <c r="I119" s="472">
        <f t="shared" si="14"/>
        <v>92</v>
      </c>
      <c r="J119" s="478">
        <f t="shared" si="11"/>
        <v>3</v>
      </c>
      <c r="K119" s="511" t="s">
        <v>209</v>
      </c>
      <c r="L119" s="500">
        <v>13</v>
      </c>
      <c r="M119" s="501"/>
      <c r="N119" s="502"/>
      <c r="O119" s="503"/>
      <c r="P119" s="503"/>
      <c r="Q119" s="554">
        <v>1.27356E-2</v>
      </c>
      <c r="R119" s="505"/>
      <c r="S119" s="504">
        <f>AVERAGE(0.0134,0.014,0.0185)</f>
        <v>1.5299999999999999E-2</v>
      </c>
      <c r="T119" s="505"/>
      <c r="U119" s="504"/>
      <c r="V119" s="504"/>
      <c r="W119" s="504"/>
      <c r="X119" s="504"/>
      <c r="Y119" s="506">
        <v>8.5550000000000001E-3</v>
      </c>
      <c r="Z119" s="504">
        <v>2E-3</v>
      </c>
      <c r="AA119" s="504">
        <v>2E-3</v>
      </c>
      <c r="AB119" s="507"/>
      <c r="AC119" s="507">
        <f t="shared" si="13"/>
        <v>1.1299999999999999E-2</v>
      </c>
      <c r="AD119" s="508">
        <v>1.0500000000000001E-2</v>
      </c>
      <c r="AE119" s="485">
        <f t="shared" si="9"/>
        <v>8.5550000000000001E-3</v>
      </c>
      <c r="AF119" s="506"/>
      <c r="AG119" s="514"/>
      <c r="AH119" s="515"/>
      <c r="AI119" s="509"/>
      <c r="AJ119" s="472" t="str">
        <f t="shared" si="10"/>
        <v>N</v>
      </c>
      <c r="AK119" s="510"/>
      <c r="AL119" s="492"/>
    </row>
    <row r="120" spans="1:38" s="494" customFormat="1" ht="23.25" customHeight="1">
      <c r="A120" s="472">
        <f t="shared" si="12"/>
        <v>64</v>
      </c>
      <c r="B120" s="495">
        <v>42905</v>
      </c>
      <c r="C120" s="472" t="s">
        <v>24</v>
      </c>
      <c r="D120" s="472" t="s">
        <v>25</v>
      </c>
      <c r="E120" s="472"/>
      <c r="F120" s="472" t="s">
        <v>281</v>
      </c>
      <c r="G120" s="496">
        <v>42905</v>
      </c>
      <c r="H120" s="496">
        <v>42935</v>
      </c>
      <c r="I120" s="472">
        <f t="shared" si="14"/>
        <v>30</v>
      </c>
      <c r="J120" s="478">
        <f t="shared" si="11"/>
        <v>1</v>
      </c>
      <c r="K120" s="511" t="s">
        <v>213</v>
      </c>
      <c r="L120" s="500">
        <v>10</v>
      </c>
      <c r="M120" s="501"/>
      <c r="N120" s="502"/>
      <c r="O120" s="503"/>
      <c r="P120" s="503"/>
      <c r="Q120" s="554">
        <v>1.17722E-2</v>
      </c>
      <c r="R120" s="505"/>
      <c r="S120" s="504">
        <f>AVERAGE(0.0122,0.0121,0.0122)</f>
        <v>1.2166666666666668E-2</v>
      </c>
      <c r="T120" s="505"/>
      <c r="U120" s="504"/>
      <c r="V120" s="504"/>
      <c r="W120" s="504"/>
      <c r="X120" s="504"/>
      <c r="Y120" s="506">
        <v>6.6039999999999996E-3</v>
      </c>
      <c r="Z120" s="504">
        <v>3.2000000000000002E-3</v>
      </c>
      <c r="AA120" s="504">
        <v>1.5E-3</v>
      </c>
      <c r="AB120" s="507"/>
      <c r="AC120" s="507">
        <f t="shared" si="13"/>
        <v>7.4666666666666683E-3</v>
      </c>
      <c r="AD120" s="508">
        <v>6.6039999999999996E-3</v>
      </c>
      <c r="AE120" s="485">
        <f t="shared" si="9"/>
        <v>6.6039999999999996E-3</v>
      </c>
      <c r="AF120" s="506"/>
      <c r="AG120" s="514"/>
      <c r="AH120" s="515"/>
      <c r="AI120" s="509"/>
      <c r="AJ120" s="472" t="str">
        <f t="shared" si="10"/>
        <v>N</v>
      </c>
      <c r="AK120" s="510"/>
      <c r="AL120" s="492"/>
    </row>
    <row r="121" spans="1:38" s="447" customFormat="1" ht="23.25" customHeight="1">
      <c r="A121" s="16">
        <f t="shared" si="12"/>
        <v>65</v>
      </c>
      <c r="B121" s="23">
        <v>42906</v>
      </c>
      <c r="C121" s="16" t="s">
        <v>4</v>
      </c>
      <c r="D121" s="16" t="s">
        <v>100</v>
      </c>
      <c r="E121" s="16"/>
      <c r="F121" s="16" t="s">
        <v>216</v>
      </c>
      <c r="G121" s="18">
        <v>42906</v>
      </c>
      <c r="H121" s="18">
        <v>42936</v>
      </c>
      <c r="I121" s="16">
        <f t="shared" si="14"/>
        <v>30</v>
      </c>
      <c r="J121" s="437">
        <f t="shared" si="11"/>
        <v>1</v>
      </c>
      <c r="K121" s="438" t="s">
        <v>219</v>
      </c>
      <c r="L121" s="19">
        <v>13.22</v>
      </c>
      <c r="M121" s="249"/>
      <c r="N121" s="201"/>
      <c r="O121" s="255"/>
      <c r="P121" s="255"/>
      <c r="Q121" s="553">
        <v>1.17667E-2</v>
      </c>
      <c r="R121" s="261"/>
      <c r="S121" s="20">
        <f>AVERAGE(0.0122,0.0121,0.0122)</f>
        <v>1.2166666666666668E-2</v>
      </c>
      <c r="T121" s="261"/>
      <c r="U121" s="20"/>
      <c r="V121" s="20"/>
      <c r="W121" s="20"/>
      <c r="X121" s="20"/>
      <c r="Y121" s="197">
        <v>6.6299999999999996E-3</v>
      </c>
      <c r="Z121" s="20">
        <v>3.2000000000000002E-3</v>
      </c>
      <c r="AA121" s="20">
        <v>1.5E-3</v>
      </c>
      <c r="AB121" s="423"/>
      <c r="AC121" s="423">
        <f t="shared" si="13"/>
        <v>7.4666666666666683E-3</v>
      </c>
      <c r="AD121" s="448">
        <v>7.7999999999999996E-3</v>
      </c>
      <c r="AE121" s="198">
        <f t="shared" si="9"/>
        <v>6.6299999999999996E-3</v>
      </c>
      <c r="AF121" s="197"/>
      <c r="AG121" s="445">
        <v>7.7999999999999996E-3</v>
      </c>
      <c r="AH121" s="434"/>
      <c r="AI121" s="446"/>
      <c r="AJ121" s="16" t="str">
        <f t="shared" si="10"/>
        <v>Y</v>
      </c>
      <c r="AK121" s="443"/>
      <c r="AL121" s="449"/>
    </row>
    <row r="122" spans="1:38" s="494" customFormat="1" ht="23.25" customHeight="1">
      <c r="A122" s="472">
        <f t="shared" si="12"/>
        <v>66</v>
      </c>
      <c r="B122" s="495">
        <v>42906</v>
      </c>
      <c r="C122" s="472" t="s">
        <v>149</v>
      </c>
      <c r="D122" s="472" t="s">
        <v>150</v>
      </c>
      <c r="E122" s="472"/>
      <c r="F122" s="472" t="s">
        <v>151</v>
      </c>
      <c r="G122" s="496">
        <v>42906</v>
      </c>
      <c r="H122" s="496">
        <v>42971</v>
      </c>
      <c r="I122" s="472">
        <f t="shared" si="14"/>
        <v>65</v>
      </c>
      <c r="J122" s="478">
        <f t="shared" si="11"/>
        <v>2</v>
      </c>
      <c r="K122" s="511" t="s">
        <v>148</v>
      </c>
      <c r="L122" s="500">
        <v>40</v>
      </c>
      <c r="M122" s="501"/>
      <c r="N122" s="502"/>
      <c r="O122" s="503"/>
      <c r="P122" s="503"/>
      <c r="Q122" s="554">
        <v>1.2461099999999999E-2</v>
      </c>
      <c r="R122" s="505"/>
      <c r="S122" s="504">
        <v>1.4E-2</v>
      </c>
      <c r="T122" s="505"/>
      <c r="U122" s="504"/>
      <c r="V122" s="504"/>
      <c r="W122" s="504"/>
      <c r="X122" s="504"/>
      <c r="Y122" s="506">
        <v>8.4869999999999998E-3</v>
      </c>
      <c r="Z122" s="504">
        <v>2E-3</v>
      </c>
      <c r="AA122" s="504">
        <v>2E-3</v>
      </c>
      <c r="AB122" s="507"/>
      <c r="AC122" s="507">
        <f t="shared" si="13"/>
        <v>0.01</v>
      </c>
      <c r="AD122" s="508">
        <v>1.0500000000000001E-2</v>
      </c>
      <c r="AE122" s="485">
        <f t="shared" si="9"/>
        <v>8.4869999999999998E-3</v>
      </c>
      <c r="AF122" s="506"/>
      <c r="AG122" s="514"/>
      <c r="AH122" s="515"/>
      <c r="AI122" s="509"/>
      <c r="AJ122" s="472" t="str">
        <f t="shared" si="10"/>
        <v>N</v>
      </c>
      <c r="AK122" s="510"/>
      <c r="AL122" s="492"/>
    </row>
    <row r="123" spans="1:38" s="494" customFormat="1" ht="23.25" customHeight="1">
      <c r="A123" s="472">
        <f t="shared" si="12"/>
        <v>67</v>
      </c>
      <c r="B123" s="495">
        <v>42908</v>
      </c>
      <c r="C123" s="472" t="s">
        <v>4</v>
      </c>
      <c r="D123" s="472" t="s">
        <v>19</v>
      </c>
      <c r="E123" s="472"/>
      <c r="F123" s="472" t="s">
        <v>8</v>
      </c>
      <c r="G123" s="496">
        <v>42908</v>
      </c>
      <c r="H123" s="496">
        <v>42940</v>
      </c>
      <c r="I123" s="472">
        <f t="shared" si="14"/>
        <v>32</v>
      </c>
      <c r="J123" s="478">
        <f t="shared" si="11"/>
        <v>1</v>
      </c>
      <c r="K123" s="511" t="s">
        <v>220</v>
      </c>
      <c r="L123" s="500">
        <v>50</v>
      </c>
      <c r="M123" s="501"/>
      <c r="N123" s="502"/>
      <c r="O123" s="503"/>
      <c r="P123" s="503"/>
      <c r="Q123" s="554">
        <v>1.2155600000000001E-2</v>
      </c>
      <c r="R123" s="505"/>
      <c r="S123" s="504">
        <f>AVERAGE(0.018,0.014,0.0125)</f>
        <v>1.4833333333333332E-2</v>
      </c>
      <c r="T123" s="505"/>
      <c r="U123" s="504"/>
      <c r="V123" s="504"/>
      <c r="W123" s="504"/>
      <c r="X123" s="504"/>
      <c r="Y123" s="506">
        <v>6.587E-3</v>
      </c>
      <c r="Z123" s="504">
        <v>2E-3</v>
      </c>
      <c r="AA123" s="504">
        <v>2E-3</v>
      </c>
      <c r="AB123" s="507"/>
      <c r="AC123" s="507">
        <f t="shared" si="13"/>
        <v>1.0833333333333332E-2</v>
      </c>
      <c r="AD123" s="508">
        <v>9.4999999999999998E-3</v>
      </c>
      <c r="AE123" s="485">
        <f t="shared" si="9"/>
        <v>6.587E-3</v>
      </c>
      <c r="AF123" s="506"/>
      <c r="AG123" s="514"/>
      <c r="AH123" s="515"/>
      <c r="AI123" s="509"/>
      <c r="AJ123" s="472" t="str">
        <f t="shared" si="10"/>
        <v>N</v>
      </c>
      <c r="AK123" s="510"/>
      <c r="AL123" s="492"/>
    </row>
    <row r="124" spans="1:38" s="494" customFormat="1" ht="23.25" customHeight="1">
      <c r="A124" s="472">
        <f t="shared" si="12"/>
        <v>68</v>
      </c>
      <c r="B124" s="495">
        <v>42908</v>
      </c>
      <c r="C124" s="472" t="s">
        <v>4</v>
      </c>
      <c r="D124" s="472" t="s">
        <v>19</v>
      </c>
      <c r="E124" s="472"/>
      <c r="F124" s="472" t="s">
        <v>8</v>
      </c>
      <c r="G124" s="496">
        <v>42908</v>
      </c>
      <c r="H124" s="496">
        <v>42969</v>
      </c>
      <c r="I124" s="472">
        <f t="shared" si="14"/>
        <v>61</v>
      </c>
      <c r="J124" s="478">
        <f t="shared" si="11"/>
        <v>2</v>
      </c>
      <c r="K124" s="511" t="s">
        <v>220</v>
      </c>
      <c r="L124" s="500">
        <v>50</v>
      </c>
      <c r="M124" s="501"/>
      <c r="N124" s="502"/>
      <c r="O124" s="503"/>
      <c r="P124" s="503"/>
      <c r="Q124" s="554">
        <v>1.25056E-2</v>
      </c>
      <c r="R124" s="505"/>
      <c r="S124" s="504">
        <f>AVERAGE(0.016,0.0165)</f>
        <v>1.6250000000000001E-2</v>
      </c>
      <c r="T124" s="505"/>
      <c r="U124" s="504"/>
      <c r="V124" s="504"/>
      <c r="W124" s="504"/>
      <c r="X124" s="504"/>
      <c r="Y124" s="506">
        <v>6.9290000000000003E-3</v>
      </c>
      <c r="Z124" s="504">
        <v>2E-3</v>
      </c>
      <c r="AA124" s="504">
        <v>2E-3</v>
      </c>
      <c r="AB124" s="507"/>
      <c r="AC124" s="507">
        <f t="shared" si="13"/>
        <v>1.225E-2</v>
      </c>
      <c r="AD124" s="508">
        <v>0.01</v>
      </c>
      <c r="AE124" s="485">
        <f t="shared" si="9"/>
        <v>6.9290000000000003E-3</v>
      </c>
      <c r="AF124" s="506"/>
      <c r="AG124" s="514"/>
      <c r="AH124" s="515"/>
      <c r="AI124" s="509"/>
      <c r="AJ124" s="472" t="str">
        <f t="shared" si="10"/>
        <v>N</v>
      </c>
      <c r="AK124" s="510"/>
      <c r="AL124" s="492"/>
    </row>
    <row r="125" spans="1:38" s="494" customFormat="1" ht="23.25" customHeight="1">
      <c r="A125" s="472">
        <f t="shared" si="12"/>
        <v>69</v>
      </c>
      <c r="B125" s="495">
        <v>42908</v>
      </c>
      <c r="C125" s="472" t="s">
        <v>4</v>
      </c>
      <c r="D125" s="472" t="s">
        <v>19</v>
      </c>
      <c r="E125" s="472"/>
      <c r="F125" s="472" t="s">
        <v>8</v>
      </c>
      <c r="G125" s="496">
        <v>42908</v>
      </c>
      <c r="H125" s="496">
        <v>43000</v>
      </c>
      <c r="I125" s="472">
        <f t="shared" si="14"/>
        <v>92</v>
      </c>
      <c r="J125" s="478">
        <f t="shared" si="11"/>
        <v>3</v>
      </c>
      <c r="K125" s="511" t="s">
        <v>220</v>
      </c>
      <c r="L125" s="500">
        <v>50</v>
      </c>
      <c r="M125" s="501"/>
      <c r="N125" s="502"/>
      <c r="O125" s="503"/>
      <c r="P125" s="503"/>
      <c r="Q125" s="554">
        <v>1.28944E-2</v>
      </c>
      <c r="R125" s="505"/>
      <c r="S125" s="504">
        <f>AVERAGE(0.016,0.018)</f>
        <v>1.7000000000000001E-2</v>
      </c>
      <c r="T125" s="505"/>
      <c r="U125" s="504"/>
      <c r="V125" s="504"/>
      <c r="W125" s="504"/>
      <c r="X125" s="504"/>
      <c r="Y125" s="506">
        <v>8.5109999999999995E-3</v>
      </c>
      <c r="Z125" s="504">
        <v>2E-3</v>
      </c>
      <c r="AA125" s="504">
        <v>2E-3</v>
      </c>
      <c r="AB125" s="507"/>
      <c r="AC125" s="507">
        <f t="shared" si="13"/>
        <v>1.3000000000000001E-2</v>
      </c>
      <c r="AD125" s="508">
        <v>1.0999999999999999E-2</v>
      </c>
      <c r="AE125" s="485">
        <f t="shared" si="9"/>
        <v>8.5109999999999995E-3</v>
      </c>
      <c r="AF125" s="506"/>
      <c r="AG125" s="514"/>
      <c r="AH125" s="515"/>
      <c r="AI125" s="509"/>
      <c r="AJ125" s="472" t="str">
        <f t="shared" si="10"/>
        <v>N</v>
      </c>
      <c r="AK125" s="510"/>
      <c r="AL125" s="492"/>
    </row>
    <row r="126" spans="1:38" s="494" customFormat="1" ht="23.25" customHeight="1">
      <c r="A126" s="472">
        <f t="shared" si="12"/>
        <v>70</v>
      </c>
      <c r="B126" s="495">
        <v>42908</v>
      </c>
      <c r="C126" s="472" t="s">
        <v>164</v>
      </c>
      <c r="D126" s="472" t="s">
        <v>165</v>
      </c>
      <c r="E126" s="472"/>
      <c r="F126" s="472" t="s">
        <v>166</v>
      </c>
      <c r="G126" s="496">
        <v>42908</v>
      </c>
      <c r="H126" s="496">
        <v>42938</v>
      </c>
      <c r="I126" s="472">
        <f t="shared" si="14"/>
        <v>30</v>
      </c>
      <c r="J126" s="478">
        <f t="shared" si="11"/>
        <v>1</v>
      </c>
      <c r="K126" s="511" t="s">
        <v>28</v>
      </c>
      <c r="L126" s="500">
        <v>20</v>
      </c>
      <c r="M126" s="501"/>
      <c r="N126" s="502"/>
      <c r="O126" s="503"/>
      <c r="P126" s="503"/>
      <c r="Q126" s="554">
        <v>1.2155600000000001E-2</v>
      </c>
      <c r="R126" s="505"/>
      <c r="S126" s="504">
        <v>1.2999999999999999E-2</v>
      </c>
      <c r="T126" s="505"/>
      <c r="U126" s="504"/>
      <c r="V126" s="504"/>
      <c r="W126" s="504"/>
      <c r="X126" s="504"/>
      <c r="Y126" s="506">
        <v>8.4869999999999998E-3</v>
      </c>
      <c r="Z126" s="504">
        <v>2E-3</v>
      </c>
      <c r="AA126" s="504">
        <v>2E-3</v>
      </c>
      <c r="AB126" s="507"/>
      <c r="AC126" s="507">
        <f t="shared" si="13"/>
        <v>8.9999999999999993E-3</v>
      </c>
      <c r="AD126" s="508">
        <v>9.4999999999999998E-3</v>
      </c>
      <c r="AE126" s="485">
        <f t="shared" si="9"/>
        <v>8.4869999999999998E-3</v>
      </c>
      <c r="AF126" s="506"/>
      <c r="AG126" s="514"/>
      <c r="AH126" s="515"/>
      <c r="AI126" s="509"/>
      <c r="AJ126" s="472" t="str">
        <f t="shared" si="10"/>
        <v>N</v>
      </c>
      <c r="AK126" s="510"/>
      <c r="AL126" s="492"/>
    </row>
    <row r="127" spans="1:38" s="447" customFormat="1" ht="23.25" customHeight="1">
      <c r="A127" s="16">
        <f t="shared" si="12"/>
        <v>71</v>
      </c>
      <c r="B127" s="23">
        <v>42909</v>
      </c>
      <c r="C127" s="16" t="s">
        <v>164</v>
      </c>
      <c r="D127" s="16" t="s">
        <v>165</v>
      </c>
      <c r="E127" s="16"/>
      <c r="F127" s="16" t="s">
        <v>224</v>
      </c>
      <c r="G127" s="18">
        <v>42909</v>
      </c>
      <c r="H127" s="18">
        <v>42940</v>
      </c>
      <c r="I127" s="16">
        <f t="shared" si="14"/>
        <v>31</v>
      </c>
      <c r="J127" s="437">
        <f t="shared" si="11"/>
        <v>1</v>
      </c>
      <c r="K127" s="438" t="s">
        <v>28</v>
      </c>
      <c r="L127" s="19">
        <v>10</v>
      </c>
      <c r="M127" s="249"/>
      <c r="N127" s="201"/>
      <c r="O127" s="255"/>
      <c r="P127" s="255"/>
      <c r="Q127" s="553">
        <v>1.2161099999999999E-2</v>
      </c>
      <c r="R127" s="261"/>
      <c r="S127" s="20">
        <f>AVERAGE(0.017,0.0124)</f>
        <v>1.4700000000000001E-2</v>
      </c>
      <c r="T127" s="261"/>
      <c r="U127" s="20"/>
      <c r="V127" s="20"/>
      <c r="W127" s="20"/>
      <c r="X127" s="20"/>
      <c r="Y127" s="197">
        <v>6.5919999999999998E-3</v>
      </c>
      <c r="Z127" s="20">
        <v>2E-3</v>
      </c>
      <c r="AA127" s="20">
        <v>2E-3</v>
      </c>
      <c r="AB127" s="423"/>
      <c r="AC127" s="423">
        <f t="shared" si="13"/>
        <v>1.0700000000000001E-2</v>
      </c>
      <c r="AD127" s="448">
        <v>9.4999999999999998E-3</v>
      </c>
      <c r="AE127" s="198">
        <f t="shared" si="9"/>
        <v>6.5919999999999998E-3</v>
      </c>
      <c r="AF127" s="197"/>
      <c r="AG127" s="445">
        <v>8.6E-3</v>
      </c>
      <c r="AH127" s="434"/>
      <c r="AI127" s="446"/>
      <c r="AJ127" s="16" t="str">
        <f t="shared" si="10"/>
        <v>Y</v>
      </c>
      <c r="AK127" s="443"/>
      <c r="AL127" s="449"/>
    </row>
    <row r="128" spans="1:38" s="447" customFormat="1" ht="23.25" customHeight="1">
      <c r="A128" s="16">
        <f t="shared" si="12"/>
        <v>72</v>
      </c>
      <c r="B128" s="23">
        <v>42909</v>
      </c>
      <c r="C128" s="16" t="s">
        <v>164</v>
      </c>
      <c r="D128" s="16" t="s">
        <v>165</v>
      </c>
      <c r="E128" s="16"/>
      <c r="F128" s="16" t="s">
        <v>225</v>
      </c>
      <c r="G128" s="18">
        <v>42909</v>
      </c>
      <c r="H128" s="18">
        <v>42940</v>
      </c>
      <c r="I128" s="16">
        <f t="shared" si="14"/>
        <v>31</v>
      </c>
      <c r="J128" s="437">
        <f t="shared" si="11"/>
        <v>1</v>
      </c>
      <c r="K128" s="438" t="s">
        <v>28</v>
      </c>
      <c r="L128" s="19">
        <v>10</v>
      </c>
      <c r="M128" s="249"/>
      <c r="N128" s="201"/>
      <c r="O128" s="255"/>
      <c r="P128" s="255"/>
      <c r="Q128" s="553">
        <v>1.2161099999999999E-2</v>
      </c>
      <c r="R128" s="261"/>
      <c r="S128" s="20">
        <f>AVERAGE(0.017,0.0124)</f>
        <v>1.4700000000000001E-2</v>
      </c>
      <c r="T128" s="261"/>
      <c r="U128" s="20"/>
      <c r="V128" s="20"/>
      <c r="W128" s="20"/>
      <c r="X128" s="20"/>
      <c r="Y128" s="197">
        <v>6.5919999999999998E-3</v>
      </c>
      <c r="Z128" s="20">
        <v>2E-3</v>
      </c>
      <c r="AA128" s="20">
        <v>2E-3</v>
      </c>
      <c r="AB128" s="423"/>
      <c r="AC128" s="423">
        <f t="shared" ref="AC128:AC159" si="15">S128-Z128-AA128</f>
        <v>1.0700000000000001E-2</v>
      </c>
      <c r="AD128" s="448">
        <v>9.4999999999999998E-3</v>
      </c>
      <c r="AE128" s="198">
        <f t="shared" si="9"/>
        <v>6.5919999999999998E-3</v>
      </c>
      <c r="AF128" s="197"/>
      <c r="AG128" s="445">
        <v>8.6E-3</v>
      </c>
      <c r="AH128" s="434"/>
      <c r="AI128" s="446"/>
      <c r="AJ128" s="16" t="str">
        <f t="shared" si="10"/>
        <v>Y</v>
      </c>
      <c r="AK128" s="443"/>
      <c r="AL128" s="449"/>
    </row>
    <row r="129" spans="1:38" s="447" customFormat="1" ht="23.25" customHeight="1">
      <c r="A129" s="16">
        <f t="shared" si="12"/>
        <v>73</v>
      </c>
      <c r="B129" s="23">
        <v>42909</v>
      </c>
      <c r="C129" s="16" t="s">
        <v>227</v>
      </c>
      <c r="D129" s="16" t="s">
        <v>228</v>
      </c>
      <c r="E129" s="16"/>
      <c r="F129" s="16" t="s">
        <v>229</v>
      </c>
      <c r="G129" s="18">
        <v>42909</v>
      </c>
      <c r="H129" s="18">
        <v>42940</v>
      </c>
      <c r="I129" s="16">
        <f t="shared" si="14"/>
        <v>31</v>
      </c>
      <c r="J129" s="437">
        <f t="shared" si="11"/>
        <v>1</v>
      </c>
      <c r="K129" s="438" t="s">
        <v>226</v>
      </c>
      <c r="L129" s="19">
        <v>3</v>
      </c>
      <c r="M129" s="249"/>
      <c r="N129" s="201"/>
      <c r="O129" s="255"/>
      <c r="P129" s="255"/>
      <c r="Q129" s="553">
        <v>1.2161099999999999E-2</v>
      </c>
      <c r="R129" s="261"/>
      <c r="S129" s="20">
        <f>AVERAGE(0.017,0.0124)</f>
        <v>1.4700000000000001E-2</v>
      </c>
      <c r="T129" s="261"/>
      <c r="U129" s="20"/>
      <c r="V129" s="20"/>
      <c r="W129" s="20"/>
      <c r="X129" s="20"/>
      <c r="Y129" s="197">
        <v>6.5919999999999998E-3</v>
      </c>
      <c r="Z129" s="20">
        <v>2E-3</v>
      </c>
      <c r="AA129" s="20">
        <v>2E-3</v>
      </c>
      <c r="AB129" s="423"/>
      <c r="AC129" s="423">
        <f t="shared" si="15"/>
        <v>1.0700000000000001E-2</v>
      </c>
      <c r="AD129" s="448">
        <v>8.5000000000000006E-3</v>
      </c>
      <c r="AE129" s="198">
        <f t="shared" si="9"/>
        <v>6.5919999999999998E-3</v>
      </c>
      <c r="AF129" s="197"/>
      <c r="AG129" s="445">
        <v>8.0999999999999996E-3</v>
      </c>
      <c r="AH129" s="434"/>
      <c r="AI129" s="446"/>
      <c r="AJ129" s="16" t="str">
        <f t="shared" si="10"/>
        <v>Y</v>
      </c>
      <c r="AK129" s="443"/>
      <c r="AL129" s="449"/>
    </row>
    <row r="130" spans="1:38" s="494" customFormat="1" ht="23.25" customHeight="1">
      <c r="A130" s="472">
        <f t="shared" si="12"/>
        <v>74</v>
      </c>
      <c r="B130" s="495">
        <v>42914</v>
      </c>
      <c r="C130" s="472" t="s">
        <v>9</v>
      </c>
      <c r="D130" s="472" t="s">
        <v>10</v>
      </c>
      <c r="E130" s="472"/>
      <c r="F130" s="472" t="s">
        <v>11</v>
      </c>
      <c r="G130" s="496">
        <v>42914</v>
      </c>
      <c r="H130" s="496">
        <v>42964</v>
      </c>
      <c r="I130" s="472">
        <f t="shared" si="14"/>
        <v>50</v>
      </c>
      <c r="J130" s="478">
        <f t="shared" si="11"/>
        <v>1</v>
      </c>
      <c r="K130" s="511" t="s">
        <v>226</v>
      </c>
      <c r="L130" s="500">
        <v>40</v>
      </c>
      <c r="M130" s="501"/>
      <c r="N130" s="502"/>
      <c r="O130" s="503"/>
      <c r="P130" s="503"/>
      <c r="Q130" s="554">
        <v>1.22378E-2</v>
      </c>
      <c r="R130" s="505"/>
      <c r="S130" s="504">
        <f>AVERAGE(0.017,0.0124)</f>
        <v>1.4700000000000001E-2</v>
      </c>
      <c r="T130" s="505"/>
      <c r="U130" s="504"/>
      <c r="V130" s="504"/>
      <c r="W130" s="504"/>
      <c r="X130" s="504"/>
      <c r="Y130" s="506">
        <v>6.6670000000000002E-3</v>
      </c>
      <c r="Z130" s="504">
        <v>2E-3</v>
      </c>
      <c r="AA130" s="504">
        <v>2E-3</v>
      </c>
      <c r="AB130" s="507"/>
      <c r="AC130" s="507">
        <f t="shared" si="15"/>
        <v>1.0700000000000001E-2</v>
      </c>
      <c r="AD130" s="508">
        <v>1.52E-2</v>
      </c>
      <c r="AE130" s="485">
        <f t="shared" si="9"/>
        <v>6.6670000000000002E-3</v>
      </c>
      <c r="AF130" s="506"/>
      <c r="AG130" s="514"/>
      <c r="AH130" s="515"/>
      <c r="AI130" s="509"/>
      <c r="AJ130" s="472" t="str">
        <f t="shared" si="10"/>
        <v>N</v>
      </c>
      <c r="AK130" s="510"/>
      <c r="AL130" s="492"/>
    </row>
    <row r="131" spans="1:38" s="494" customFormat="1" ht="23.25" customHeight="1">
      <c r="A131" s="472">
        <f t="shared" si="12"/>
        <v>75</v>
      </c>
      <c r="B131" s="495">
        <v>42914</v>
      </c>
      <c r="C131" s="472" t="s">
        <v>9</v>
      </c>
      <c r="D131" s="472" t="s">
        <v>10</v>
      </c>
      <c r="E131" s="472"/>
      <c r="F131" s="472" t="s">
        <v>11</v>
      </c>
      <c r="G131" s="496">
        <v>42914</v>
      </c>
      <c r="H131" s="496">
        <v>42942</v>
      </c>
      <c r="I131" s="472">
        <f t="shared" si="14"/>
        <v>28</v>
      </c>
      <c r="J131" s="478">
        <f t="shared" si="11"/>
        <v>0</v>
      </c>
      <c r="K131" s="511" t="s">
        <v>226</v>
      </c>
      <c r="L131" s="500">
        <v>10</v>
      </c>
      <c r="M131" s="501"/>
      <c r="N131" s="502"/>
      <c r="O131" s="503"/>
      <c r="P131" s="503"/>
      <c r="Q131" s="554">
        <v>1.22378E-2</v>
      </c>
      <c r="R131" s="505"/>
      <c r="S131" s="504">
        <f>AVERAGE(0.017,0.0124)</f>
        <v>1.4700000000000001E-2</v>
      </c>
      <c r="T131" s="505"/>
      <c r="U131" s="504"/>
      <c r="V131" s="504"/>
      <c r="W131" s="504"/>
      <c r="X131" s="504"/>
      <c r="Y131" s="506">
        <v>6.6670000000000002E-3</v>
      </c>
      <c r="Z131" s="504">
        <v>2E-3</v>
      </c>
      <c r="AA131" s="504">
        <v>2E-3</v>
      </c>
      <c r="AB131" s="507"/>
      <c r="AC131" s="507">
        <f t="shared" si="15"/>
        <v>1.0700000000000001E-2</v>
      </c>
      <c r="AD131" s="508">
        <v>1.4800000000000001E-2</v>
      </c>
      <c r="AE131" s="485">
        <f t="shared" si="9"/>
        <v>6.6670000000000002E-3</v>
      </c>
      <c r="AF131" s="506"/>
      <c r="AG131" s="514"/>
      <c r="AH131" s="515"/>
      <c r="AI131" s="509"/>
      <c r="AJ131" s="472" t="str">
        <f t="shared" si="10"/>
        <v>N</v>
      </c>
      <c r="AK131" s="510"/>
      <c r="AL131" s="492"/>
    </row>
    <row r="132" spans="1:38" s="447" customFormat="1" ht="23.25" customHeight="1">
      <c r="A132" s="16">
        <f t="shared" si="12"/>
        <v>76</v>
      </c>
      <c r="B132" s="23">
        <v>42919</v>
      </c>
      <c r="C132" s="16" t="s">
        <v>24</v>
      </c>
      <c r="D132" s="16" t="s">
        <v>25</v>
      </c>
      <c r="E132" s="16"/>
      <c r="F132" s="16" t="s">
        <v>236</v>
      </c>
      <c r="G132" s="18">
        <v>42919</v>
      </c>
      <c r="H132" s="18">
        <v>42950</v>
      </c>
      <c r="I132" s="16">
        <f t="shared" si="14"/>
        <v>31</v>
      </c>
      <c r="J132" s="437">
        <f t="shared" si="11"/>
        <v>1</v>
      </c>
      <c r="K132" s="438" t="s">
        <v>233</v>
      </c>
      <c r="L132" s="19">
        <v>5.3</v>
      </c>
      <c r="M132" s="249"/>
      <c r="N132" s="201"/>
      <c r="O132" s="255"/>
      <c r="P132" s="255"/>
      <c r="Q132" s="553">
        <v>1.22389E-2</v>
      </c>
      <c r="R132" s="261"/>
      <c r="S132" s="20">
        <f>AVERAGE(0.0133,0.0138,0.0138)</f>
        <v>1.3633333333333332E-2</v>
      </c>
      <c r="T132" s="261"/>
      <c r="U132" s="20"/>
      <c r="V132" s="20"/>
      <c r="W132" s="20"/>
      <c r="X132" s="20"/>
      <c r="Y132" s="197">
        <v>6.6689999999999996E-3</v>
      </c>
      <c r="Z132" s="20">
        <v>2E-3</v>
      </c>
      <c r="AA132" s="20">
        <v>2E-3</v>
      </c>
      <c r="AB132" s="423"/>
      <c r="AC132" s="423">
        <f t="shared" si="15"/>
        <v>9.6333333333333323E-3</v>
      </c>
      <c r="AD132" s="448"/>
      <c r="AE132" s="198">
        <f t="shared" si="9"/>
        <v>6.6689999999999996E-3</v>
      </c>
      <c r="AF132" s="197"/>
      <c r="AG132" s="445">
        <v>6.6689999999999996E-3</v>
      </c>
      <c r="AH132" s="434"/>
      <c r="AI132" s="446"/>
      <c r="AJ132" s="16" t="str">
        <f t="shared" si="10"/>
        <v>Y</v>
      </c>
      <c r="AK132" s="443"/>
      <c r="AL132" s="449"/>
    </row>
    <row r="133" spans="1:38" s="494" customFormat="1" ht="23.25" customHeight="1">
      <c r="A133" s="472">
        <f t="shared" si="12"/>
        <v>77</v>
      </c>
      <c r="B133" s="495">
        <v>42920</v>
      </c>
      <c r="C133" s="472" t="s">
        <v>9</v>
      </c>
      <c r="D133" s="472" t="s">
        <v>10</v>
      </c>
      <c r="E133" s="472"/>
      <c r="F133" s="472" t="s">
        <v>11</v>
      </c>
      <c r="G133" s="496">
        <v>42920</v>
      </c>
      <c r="H133" s="496">
        <v>42955</v>
      </c>
      <c r="I133" s="472">
        <f t="shared" si="14"/>
        <v>35</v>
      </c>
      <c r="J133" s="478">
        <f t="shared" si="11"/>
        <v>1</v>
      </c>
      <c r="K133" s="511" t="s">
        <v>237</v>
      </c>
      <c r="L133" s="500">
        <v>60</v>
      </c>
      <c r="M133" s="501"/>
      <c r="N133" s="502"/>
      <c r="O133" s="503"/>
      <c r="P133" s="503"/>
      <c r="Q133" s="554">
        <v>1.2268899999999999E-2</v>
      </c>
      <c r="R133" s="505"/>
      <c r="S133" s="504">
        <f>AVERAGE(0.0133,0.0138,0.0138)</f>
        <v>1.3633333333333332E-2</v>
      </c>
      <c r="T133" s="505"/>
      <c r="U133" s="504"/>
      <c r="V133" s="504"/>
      <c r="W133" s="504"/>
      <c r="X133" s="504"/>
      <c r="Y133" s="506">
        <v>6.698E-3</v>
      </c>
      <c r="Z133" s="504">
        <v>2E-3</v>
      </c>
      <c r="AA133" s="504">
        <v>2E-3</v>
      </c>
      <c r="AB133" s="507"/>
      <c r="AC133" s="507">
        <f t="shared" si="15"/>
        <v>9.6333333333333323E-3</v>
      </c>
      <c r="AD133" s="508">
        <v>1.4E-2</v>
      </c>
      <c r="AE133" s="485">
        <f t="shared" si="9"/>
        <v>6.698E-3</v>
      </c>
      <c r="AF133" s="506"/>
      <c r="AG133" s="514"/>
      <c r="AH133" s="515"/>
      <c r="AI133" s="509"/>
      <c r="AJ133" s="472" t="str">
        <f t="shared" si="10"/>
        <v>N</v>
      </c>
      <c r="AK133" s="510"/>
      <c r="AL133" s="492"/>
    </row>
    <row r="134" spans="1:38" s="494" customFormat="1" ht="23.25" customHeight="1">
      <c r="A134" s="472">
        <f t="shared" si="12"/>
        <v>78</v>
      </c>
      <c r="B134" s="495">
        <v>42921</v>
      </c>
      <c r="C134" s="472" t="s">
        <v>9</v>
      </c>
      <c r="D134" s="472" t="s">
        <v>10</v>
      </c>
      <c r="E134" s="472"/>
      <c r="F134" s="472" t="s">
        <v>11</v>
      </c>
      <c r="G134" s="496">
        <v>42921</v>
      </c>
      <c r="H134" s="496">
        <v>42942</v>
      </c>
      <c r="I134" s="472">
        <f t="shared" si="14"/>
        <v>21</v>
      </c>
      <c r="J134" s="478">
        <f t="shared" si="11"/>
        <v>0</v>
      </c>
      <c r="K134" s="511" t="s">
        <v>241</v>
      </c>
      <c r="L134" s="500">
        <v>40</v>
      </c>
      <c r="M134" s="501"/>
      <c r="N134" s="502"/>
      <c r="O134" s="503"/>
      <c r="P134" s="503"/>
      <c r="Q134" s="554">
        <v>1.2233300000000001E-2</v>
      </c>
      <c r="R134" s="505"/>
      <c r="S134" s="504">
        <f>AVERAGE(0.0133,0.0138,0.0138)</f>
        <v>1.3633333333333332E-2</v>
      </c>
      <c r="T134" s="505"/>
      <c r="U134" s="504"/>
      <c r="V134" s="504"/>
      <c r="W134" s="504"/>
      <c r="X134" s="504"/>
      <c r="Y134" s="506">
        <v>5.0090000000000004E-3</v>
      </c>
      <c r="Z134" s="504">
        <v>2E-3</v>
      </c>
      <c r="AA134" s="504">
        <v>2E-3</v>
      </c>
      <c r="AB134" s="507"/>
      <c r="AC134" s="507">
        <f t="shared" si="15"/>
        <v>9.6333333333333323E-3</v>
      </c>
      <c r="AD134" s="508">
        <v>1.4E-2</v>
      </c>
      <c r="AE134" s="485">
        <f t="shared" si="9"/>
        <v>5.0090000000000004E-3</v>
      </c>
      <c r="AF134" s="506"/>
      <c r="AG134" s="514"/>
      <c r="AH134" s="515"/>
      <c r="AI134" s="509"/>
      <c r="AJ134" s="472" t="str">
        <f t="shared" si="10"/>
        <v>N</v>
      </c>
      <c r="AK134" s="510"/>
      <c r="AL134" s="492"/>
    </row>
    <row r="135" spans="1:38" s="447" customFormat="1" ht="23.25" customHeight="1">
      <c r="A135" s="16">
        <f t="shared" si="12"/>
        <v>79</v>
      </c>
      <c r="B135" s="23">
        <v>42934</v>
      </c>
      <c r="C135" s="16" t="s">
        <v>4</v>
      </c>
      <c r="D135" s="16" t="s">
        <v>247</v>
      </c>
      <c r="E135" s="16"/>
      <c r="F135" s="16" t="s">
        <v>46</v>
      </c>
      <c r="G135" s="18">
        <v>42934</v>
      </c>
      <c r="H135" s="18">
        <v>42965</v>
      </c>
      <c r="I135" s="16">
        <f t="shared" si="14"/>
        <v>31</v>
      </c>
      <c r="J135" s="437">
        <f t="shared" si="11"/>
        <v>1</v>
      </c>
      <c r="K135" s="438" t="s">
        <v>245</v>
      </c>
      <c r="L135" s="19">
        <v>50</v>
      </c>
      <c r="M135" s="249"/>
      <c r="N135" s="201"/>
      <c r="O135" s="255"/>
      <c r="P135" s="255"/>
      <c r="Q135" s="553">
        <v>1.17778E-2</v>
      </c>
      <c r="R135" s="261"/>
      <c r="S135" s="20">
        <f>AVERAGE(0.014,0.015,0.0139)</f>
        <v>1.4299999999999998E-2</v>
      </c>
      <c r="T135" s="261"/>
      <c r="U135" s="20"/>
      <c r="V135" s="20"/>
      <c r="W135" s="20"/>
      <c r="X135" s="20"/>
      <c r="Y135" s="197">
        <v>3.0140000000000002E-3</v>
      </c>
      <c r="Z135" s="20">
        <v>3.3E-3</v>
      </c>
      <c r="AA135" s="20">
        <v>2E-3</v>
      </c>
      <c r="AB135" s="423"/>
      <c r="AC135" s="423">
        <f t="shared" si="15"/>
        <v>8.9999999999999993E-3</v>
      </c>
      <c r="AD135" s="448">
        <v>7.4999999999999997E-3</v>
      </c>
      <c r="AE135" s="198">
        <f t="shared" si="9"/>
        <v>3.0140000000000002E-3</v>
      </c>
      <c r="AF135" s="197"/>
      <c r="AG135" s="445">
        <v>8.0000000000000002E-3</v>
      </c>
      <c r="AH135" s="434"/>
      <c r="AI135" s="446"/>
      <c r="AJ135" s="16" t="str">
        <f t="shared" si="10"/>
        <v>Y</v>
      </c>
      <c r="AK135" s="443"/>
      <c r="AL135" s="449"/>
    </row>
    <row r="136" spans="1:38" s="494" customFormat="1" ht="23.25" customHeight="1">
      <c r="A136" s="472">
        <f t="shared" si="12"/>
        <v>80</v>
      </c>
      <c r="B136" s="495">
        <v>42936</v>
      </c>
      <c r="C136" s="472" t="s">
        <v>4</v>
      </c>
      <c r="D136" s="472" t="s">
        <v>19</v>
      </c>
      <c r="E136" s="472"/>
      <c r="F136" s="472" t="s">
        <v>8</v>
      </c>
      <c r="G136" s="496">
        <v>42936</v>
      </c>
      <c r="H136" s="496">
        <v>42968</v>
      </c>
      <c r="I136" s="472">
        <f t="shared" si="14"/>
        <v>32</v>
      </c>
      <c r="J136" s="478">
        <f t="shared" si="11"/>
        <v>1</v>
      </c>
      <c r="K136" s="511" t="s">
        <v>29</v>
      </c>
      <c r="L136" s="500">
        <v>50</v>
      </c>
      <c r="M136" s="501"/>
      <c r="N136" s="502"/>
      <c r="O136" s="503"/>
      <c r="P136" s="503"/>
      <c r="Q136" s="554">
        <v>1.17889E-2</v>
      </c>
      <c r="R136" s="505"/>
      <c r="S136" s="504">
        <f>AVERAGE(0.014,0.015,0.0139)</f>
        <v>1.4299999999999998E-2</v>
      </c>
      <c r="T136" s="505"/>
      <c r="U136" s="504"/>
      <c r="V136" s="504"/>
      <c r="W136" s="504"/>
      <c r="X136" s="504"/>
      <c r="Y136" s="506">
        <v>3.0040000000000002E-3</v>
      </c>
      <c r="Z136" s="504">
        <v>3.3E-3</v>
      </c>
      <c r="AA136" s="504">
        <v>2E-3</v>
      </c>
      <c r="AB136" s="507"/>
      <c r="AC136" s="507">
        <f t="shared" si="15"/>
        <v>8.9999999999999993E-3</v>
      </c>
      <c r="AD136" s="508">
        <v>7.4999999999999997E-3</v>
      </c>
      <c r="AE136" s="485">
        <f t="shared" si="9"/>
        <v>3.0040000000000002E-3</v>
      </c>
      <c r="AF136" s="506"/>
      <c r="AG136" s="514"/>
      <c r="AH136" s="515"/>
      <c r="AI136" s="509"/>
      <c r="AJ136" s="472" t="str">
        <f t="shared" si="10"/>
        <v>N</v>
      </c>
      <c r="AK136" s="510"/>
      <c r="AL136" s="492"/>
    </row>
    <row r="137" spans="1:38" s="494" customFormat="1" ht="23.25" customHeight="1">
      <c r="A137" s="472">
        <f t="shared" si="12"/>
        <v>81</v>
      </c>
      <c r="B137" s="495">
        <v>42936</v>
      </c>
      <c r="C137" s="472" t="s">
        <v>4</v>
      </c>
      <c r="D137" s="472" t="s">
        <v>251</v>
      </c>
      <c r="E137" s="472"/>
      <c r="F137" s="472" t="s">
        <v>216</v>
      </c>
      <c r="G137" s="496">
        <v>42936</v>
      </c>
      <c r="H137" s="496">
        <v>42967</v>
      </c>
      <c r="I137" s="472">
        <f t="shared" si="14"/>
        <v>31</v>
      </c>
      <c r="J137" s="478">
        <f t="shared" si="11"/>
        <v>1</v>
      </c>
      <c r="K137" s="511" t="s">
        <v>29</v>
      </c>
      <c r="L137" s="500">
        <v>10</v>
      </c>
      <c r="M137" s="501"/>
      <c r="N137" s="502"/>
      <c r="O137" s="503"/>
      <c r="P137" s="503"/>
      <c r="Q137" s="554">
        <v>1.17889E-2</v>
      </c>
      <c r="R137" s="505"/>
      <c r="S137" s="504">
        <f>AVERAGE(0.014,0.015,0.0139)</f>
        <v>1.4299999999999998E-2</v>
      </c>
      <c r="T137" s="505"/>
      <c r="U137" s="504"/>
      <c r="V137" s="504"/>
      <c r="W137" s="504"/>
      <c r="X137" s="504"/>
      <c r="Y137" s="506">
        <v>3.0040000000000002E-3</v>
      </c>
      <c r="Z137" s="504">
        <v>3.3E-3</v>
      </c>
      <c r="AA137" s="504">
        <v>2E-3</v>
      </c>
      <c r="AB137" s="507"/>
      <c r="AC137" s="507">
        <f t="shared" si="15"/>
        <v>8.9999999999999993E-3</v>
      </c>
      <c r="AD137" s="508">
        <v>7.4999999999999997E-3</v>
      </c>
      <c r="AE137" s="485">
        <f t="shared" si="9"/>
        <v>3.0040000000000002E-3</v>
      </c>
      <c r="AF137" s="506"/>
      <c r="AG137" s="514"/>
      <c r="AH137" s="515"/>
      <c r="AI137" s="509"/>
      <c r="AJ137" s="472" t="str">
        <f t="shared" si="10"/>
        <v>N</v>
      </c>
      <c r="AK137" s="510"/>
      <c r="AL137" s="492"/>
    </row>
    <row r="138" spans="1:38" s="494" customFormat="1" ht="23.25" customHeight="1">
      <c r="A138" s="472">
        <f t="shared" si="12"/>
        <v>82</v>
      </c>
      <c r="B138" s="495">
        <v>42936</v>
      </c>
      <c r="C138" s="472" t="s">
        <v>24</v>
      </c>
      <c r="D138" s="472" t="s">
        <v>25</v>
      </c>
      <c r="E138" s="472"/>
      <c r="F138" s="472" t="s">
        <v>259</v>
      </c>
      <c r="G138" s="496">
        <v>42936</v>
      </c>
      <c r="H138" s="496">
        <v>42967</v>
      </c>
      <c r="I138" s="472">
        <f t="shared" ref="I138:I168" si="16">H138-G138</f>
        <v>31</v>
      </c>
      <c r="J138" s="478">
        <f t="shared" si="11"/>
        <v>1</v>
      </c>
      <c r="K138" s="511" t="s">
        <v>29</v>
      </c>
      <c r="L138" s="500">
        <v>10</v>
      </c>
      <c r="M138" s="501"/>
      <c r="N138" s="502"/>
      <c r="O138" s="503"/>
      <c r="P138" s="503"/>
      <c r="Q138" s="554">
        <v>1.17889E-2</v>
      </c>
      <c r="R138" s="505"/>
      <c r="S138" s="504">
        <f>AVERAGE(0.014,0.015,0.0139)</f>
        <v>1.4299999999999998E-2</v>
      </c>
      <c r="T138" s="505"/>
      <c r="U138" s="504"/>
      <c r="V138" s="504"/>
      <c r="W138" s="504"/>
      <c r="X138" s="504"/>
      <c r="Y138" s="506">
        <v>3.0040000000000002E-3</v>
      </c>
      <c r="Z138" s="504">
        <v>3.3E-3</v>
      </c>
      <c r="AA138" s="504">
        <v>2E-3</v>
      </c>
      <c r="AB138" s="507"/>
      <c r="AC138" s="507">
        <f t="shared" si="15"/>
        <v>8.9999999999999993E-3</v>
      </c>
      <c r="AD138" s="508">
        <v>7.4999999999999997E-3</v>
      </c>
      <c r="AE138" s="485">
        <f t="shared" ref="AE138:AE201" si="17">IF(Y138="","",Y138)</f>
        <v>3.0040000000000002E-3</v>
      </c>
      <c r="AF138" s="506"/>
      <c r="AG138" s="514"/>
      <c r="AH138" s="515"/>
      <c r="AI138" s="509"/>
      <c r="AJ138" s="472" t="str">
        <f t="shared" ref="AJ138:AJ201" si="18">IF(AG138="","N","Y")</f>
        <v>N</v>
      </c>
      <c r="AK138" s="510"/>
      <c r="AL138" s="492"/>
    </row>
    <row r="139" spans="1:38" s="494" customFormat="1" ht="23.25" customHeight="1">
      <c r="A139" s="472">
        <f t="shared" si="12"/>
        <v>83</v>
      </c>
      <c r="B139" s="495">
        <v>42937</v>
      </c>
      <c r="C139" s="472" t="s">
        <v>9</v>
      </c>
      <c r="D139" s="472" t="s">
        <v>10</v>
      </c>
      <c r="E139" s="472"/>
      <c r="F139" s="472" t="s">
        <v>11</v>
      </c>
      <c r="G139" s="496">
        <v>42937</v>
      </c>
      <c r="H139" s="496">
        <v>42990</v>
      </c>
      <c r="I139" s="472">
        <f t="shared" si="16"/>
        <v>53</v>
      </c>
      <c r="J139" s="478">
        <f t="shared" ref="J139:J202" si="19">TRUNC(I139/30,0)</f>
        <v>1</v>
      </c>
      <c r="K139" s="511" t="s">
        <v>253</v>
      </c>
      <c r="L139" s="500">
        <v>60</v>
      </c>
      <c r="M139" s="501"/>
      <c r="N139" s="502"/>
      <c r="O139" s="503"/>
      <c r="P139" s="503"/>
      <c r="Q139" s="554">
        <v>1.22889E-2</v>
      </c>
      <c r="R139" s="505"/>
      <c r="S139" s="504">
        <f>AVERAGE(0.014,0.016,0.0139)</f>
        <v>1.4633333333333332E-2</v>
      </c>
      <c r="T139" s="505"/>
      <c r="U139" s="504"/>
      <c r="V139" s="504"/>
      <c r="W139" s="504"/>
      <c r="X139" s="504"/>
      <c r="Y139" s="506">
        <v>6.718E-3</v>
      </c>
      <c r="Z139" s="504">
        <v>2E-3</v>
      </c>
      <c r="AA139" s="504">
        <v>2E-3</v>
      </c>
      <c r="AB139" s="507"/>
      <c r="AC139" s="507">
        <f t="shared" si="15"/>
        <v>1.0633333333333331E-2</v>
      </c>
      <c r="AD139" s="508">
        <v>1.15E-2</v>
      </c>
      <c r="AE139" s="485">
        <f t="shared" si="17"/>
        <v>6.718E-3</v>
      </c>
      <c r="AF139" s="506"/>
      <c r="AG139" s="514"/>
      <c r="AH139" s="515"/>
      <c r="AI139" s="509"/>
      <c r="AJ139" s="472" t="str">
        <f t="shared" si="18"/>
        <v>N</v>
      </c>
      <c r="AK139" s="510"/>
      <c r="AL139" s="492"/>
    </row>
    <row r="140" spans="1:38" s="494" customFormat="1" ht="23.25" customHeight="1">
      <c r="A140" s="472">
        <f t="shared" ref="A140:A203" si="20">IF(B140="","",IF((YEAR(B140)-YEAR(B139))=0,A139+1,1))</f>
        <v>84</v>
      </c>
      <c r="B140" s="495">
        <v>42940</v>
      </c>
      <c r="C140" s="472" t="s">
        <v>227</v>
      </c>
      <c r="D140" s="472" t="s">
        <v>228</v>
      </c>
      <c r="E140" s="472"/>
      <c r="F140" s="472" t="s">
        <v>229</v>
      </c>
      <c r="G140" s="496">
        <v>42940</v>
      </c>
      <c r="H140" s="496">
        <v>42971</v>
      </c>
      <c r="I140" s="472">
        <f t="shared" si="16"/>
        <v>31</v>
      </c>
      <c r="J140" s="478">
        <f t="shared" si="19"/>
        <v>1</v>
      </c>
      <c r="K140" s="511" t="s">
        <v>28</v>
      </c>
      <c r="L140" s="500">
        <v>33.229999999999997</v>
      </c>
      <c r="M140" s="501"/>
      <c r="N140" s="502"/>
      <c r="O140" s="503"/>
      <c r="P140" s="503"/>
      <c r="Q140" s="554">
        <v>1.23222E-2</v>
      </c>
      <c r="R140" s="505"/>
      <c r="S140" s="504">
        <f>AVERAGE(0.014,0.016,0.0139)</f>
        <v>1.4633333333333332E-2</v>
      </c>
      <c r="T140" s="505"/>
      <c r="U140" s="504"/>
      <c r="V140" s="504"/>
      <c r="W140" s="504"/>
      <c r="X140" s="504"/>
      <c r="Y140" s="506">
        <v>6.7010000000000004E-3</v>
      </c>
      <c r="Z140" s="504">
        <v>2E-3</v>
      </c>
      <c r="AA140" s="504">
        <v>2E-3</v>
      </c>
      <c r="AB140" s="507"/>
      <c r="AC140" s="507">
        <f t="shared" si="15"/>
        <v>1.0633333333333331E-2</v>
      </c>
      <c r="AD140" s="508">
        <v>8.0999999999999996E-3</v>
      </c>
      <c r="AE140" s="485">
        <f t="shared" si="17"/>
        <v>6.7010000000000004E-3</v>
      </c>
      <c r="AF140" s="506"/>
      <c r="AG140" s="514"/>
      <c r="AH140" s="515"/>
      <c r="AI140" s="509"/>
      <c r="AJ140" s="472" t="str">
        <f t="shared" si="18"/>
        <v>N</v>
      </c>
      <c r="AK140" s="510"/>
      <c r="AL140" s="492"/>
    </row>
    <row r="141" spans="1:38" s="494" customFormat="1" ht="23.25" customHeight="1">
      <c r="A141" s="472">
        <f t="shared" si="20"/>
        <v>85</v>
      </c>
      <c r="B141" s="495">
        <v>42942</v>
      </c>
      <c r="C141" s="472" t="s">
        <v>265</v>
      </c>
      <c r="D141" s="472" t="s">
        <v>266</v>
      </c>
      <c r="E141" s="472"/>
      <c r="F141" s="472" t="s">
        <v>267</v>
      </c>
      <c r="G141" s="496">
        <v>42942</v>
      </c>
      <c r="H141" s="496">
        <v>42956</v>
      </c>
      <c r="I141" s="472">
        <f t="shared" si="16"/>
        <v>14</v>
      </c>
      <c r="J141" s="478">
        <f t="shared" si="19"/>
        <v>0</v>
      </c>
      <c r="K141" s="511" t="s">
        <v>263</v>
      </c>
      <c r="L141" s="500">
        <v>65</v>
      </c>
      <c r="M141" s="501"/>
      <c r="N141" s="502"/>
      <c r="O141" s="503"/>
      <c r="P141" s="503"/>
      <c r="Q141" s="554">
        <v>1.1944400000000001E-2</v>
      </c>
      <c r="R141" s="505"/>
      <c r="S141" s="504">
        <f>AVERAGE(0.0134,0.0135,0.0124)</f>
        <v>1.3100000000000001E-2</v>
      </c>
      <c r="T141" s="505"/>
      <c r="U141" s="504"/>
      <c r="V141" s="504"/>
      <c r="W141" s="504"/>
      <c r="X141" s="504"/>
      <c r="Y141" s="506">
        <v>5.045E-3</v>
      </c>
      <c r="Z141" s="504">
        <v>2E-3</v>
      </c>
      <c r="AA141" s="504">
        <v>2E-3</v>
      </c>
      <c r="AB141" s="507"/>
      <c r="AC141" s="507">
        <f t="shared" si="15"/>
        <v>9.1000000000000004E-3</v>
      </c>
      <c r="AD141" s="508">
        <v>7.4999999999999997E-3</v>
      </c>
      <c r="AE141" s="485">
        <f t="shared" si="17"/>
        <v>5.045E-3</v>
      </c>
      <c r="AF141" s="506"/>
      <c r="AG141" s="514"/>
      <c r="AH141" s="515"/>
      <c r="AI141" s="509"/>
      <c r="AJ141" s="472" t="str">
        <f t="shared" si="18"/>
        <v>N</v>
      </c>
      <c r="AK141" s="510"/>
      <c r="AL141" s="492"/>
    </row>
    <row r="142" spans="1:38" s="494" customFormat="1" ht="23.25" customHeight="1">
      <c r="A142" s="472">
        <f t="shared" si="20"/>
        <v>86</v>
      </c>
      <c r="B142" s="495">
        <v>42942</v>
      </c>
      <c r="C142" s="472" t="s">
        <v>265</v>
      </c>
      <c r="D142" s="472" t="s">
        <v>266</v>
      </c>
      <c r="E142" s="472"/>
      <c r="F142" s="472" t="s">
        <v>267</v>
      </c>
      <c r="G142" s="496">
        <v>42942</v>
      </c>
      <c r="H142" s="496">
        <v>42975</v>
      </c>
      <c r="I142" s="472">
        <f t="shared" si="16"/>
        <v>33</v>
      </c>
      <c r="J142" s="478">
        <f t="shared" si="19"/>
        <v>1</v>
      </c>
      <c r="K142" s="511" t="s">
        <v>263</v>
      </c>
      <c r="L142" s="500">
        <v>115</v>
      </c>
      <c r="M142" s="501"/>
      <c r="N142" s="502"/>
      <c r="O142" s="503"/>
      <c r="P142" s="503"/>
      <c r="Q142" s="554">
        <v>1.23278E-2</v>
      </c>
      <c r="R142" s="505"/>
      <c r="S142" s="504">
        <f>AVERAGE(0.0138)</f>
        <v>1.38E-2</v>
      </c>
      <c r="T142" s="505"/>
      <c r="U142" s="504"/>
      <c r="V142" s="504"/>
      <c r="W142" s="504"/>
      <c r="X142" s="504"/>
      <c r="Y142" s="506">
        <v>6.7559999999999999E-3</v>
      </c>
      <c r="Z142" s="504">
        <v>2E-3</v>
      </c>
      <c r="AA142" s="504">
        <v>2E-3</v>
      </c>
      <c r="AB142" s="507"/>
      <c r="AC142" s="507">
        <f t="shared" si="15"/>
        <v>9.7999999999999997E-3</v>
      </c>
      <c r="AD142" s="508">
        <v>8.5000000000000006E-3</v>
      </c>
      <c r="AE142" s="485">
        <f t="shared" si="17"/>
        <v>6.7559999999999999E-3</v>
      </c>
      <c r="AF142" s="506"/>
      <c r="AG142" s="514"/>
      <c r="AH142" s="515"/>
      <c r="AI142" s="509"/>
      <c r="AJ142" s="472" t="str">
        <f t="shared" si="18"/>
        <v>N</v>
      </c>
      <c r="AK142" s="510"/>
      <c r="AL142" s="492"/>
    </row>
    <row r="143" spans="1:38" s="494" customFormat="1" ht="23.25" customHeight="1">
      <c r="A143" s="472">
        <f t="shared" si="20"/>
        <v>87</v>
      </c>
      <c r="B143" s="495">
        <v>42942</v>
      </c>
      <c r="C143" s="472" t="s">
        <v>265</v>
      </c>
      <c r="D143" s="472" t="s">
        <v>266</v>
      </c>
      <c r="E143" s="472"/>
      <c r="F143" s="472" t="s">
        <v>267</v>
      </c>
      <c r="G143" s="496">
        <v>42942</v>
      </c>
      <c r="H143" s="496">
        <v>43019</v>
      </c>
      <c r="I143" s="472">
        <f t="shared" si="16"/>
        <v>77</v>
      </c>
      <c r="J143" s="478">
        <f t="shared" si="19"/>
        <v>2</v>
      </c>
      <c r="K143" s="511" t="s">
        <v>263</v>
      </c>
      <c r="L143" s="500">
        <v>60</v>
      </c>
      <c r="M143" s="501"/>
      <c r="N143" s="502"/>
      <c r="O143" s="503"/>
      <c r="P143" s="503"/>
      <c r="Q143" s="554">
        <v>1.26E-2</v>
      </c>
      <c r="R143" s="505"/>
      <c r="S143" s="504">
        <f>AVERAGE(0.014,0.015)</f>
        <v>1.4499999999999999E-2</v>
      </c>
      <c r="T143" s="505"/>
      <c r="U143" s="504"/>
      <c r="V143" s="504"/>
      <c r="W143" s="504"/>
      <c r="X143" s="504"/>
      <c r="Y143" s="506">
        <v>7.0229999999999997E-3</v>
      </c>
      <c r="Z143" s="504">
        <v>2E-3</v>
      </c>
      <c r="AA143" s="504">
        <v>2E-3</v>
      </c>
      <c r="AB143" s="507"/>
      <c r="AC143" s="507">
        <f t="shared" si="15"/>
        <v>1.0499999999999999E-2</v>
      </c>
      <c r="AD143" s="508">
        <v>9.2999999999999992E-3</v>
      </c>
      <c r="AE143" s="485">
        <f t="shared" si="17"/>
        <v>7.0229999999999997E-3</v>
      </c>
      <c r="AF143" s="506"/>
      <c r="AG143" s="514"/>
      <c r="AH143" s="515"/>
      <c r="AI143" s="509"/>
      <c r="AJ143" s="472" t="str">
        <f t="shared" si="18"/>
        <v>N</v>
      </c>
      <c r="AK143" s="510"/>
      <c r="AL143" s="492"/>
    </row>
    <row r="144" spans="1:38" s="494" customFormat="1" ht="23.25" customHeight="1">
      <c r="A144" s="472">
        <f t="shared" si="20"/>
        <v>88</v>
      </c>
      <c r="B144" s="495">
        <v>42942</v>
      </c>
      <c r="C144" s="472" t="s">
        <v>265</v>
      </c>
      <c r="D144" s="472" t="s">
        <v>266</v>
      </c>
      <c r="E144" s="472"/>
      <c r="F144" s="472" t="s">
        <v>267</v>
      </c>
      <c r="G144" s="496">
        <v>42942</v>
      </c>
      <c r="H144" s="496">
        <v>42973</v>
      </c>
      <c r="I144" s="472">
        <f t="shared" si="16"/>
        <v>31</v>
      </c>
      <c r="J144" s="478">
        <f t="shared" si="19"/>
        <v>1</v>
      </c>
      <c r="K144" s="511" t="s">
        <v>264</v>
      </c>
      <c r="L144" s="500">
        <v>57</v>
      </c>
      <c r="M144" s="501"/>
      <c r="N144" s="502"/>
      <c r="O144" s="503"/>
      <c r="P144" s="503"/>
      <c r="Q144" s="554">
        <v>1.17889E-2</v>
      </c>
      <c r="R144" s="505"/>
      <c r="S144" s="504">
        <f>AVERAGE(0.0138)</f>
        <v>1.38E-2</v>
      </c>
      <c r="T144" s="505"/>
      <c r="U144" s="504"/>
      <c r="V144" s="504"/>
      <c r="W144" s="504"/>
      <c r="X144" s="504"/>
      <c r="Y144" s="506">
        <v>3.045E-3</v>
      </c>
      <c r="Z144" s="504">
        <v>3.3E-3</v>
      </c>
      <c r="AA144" s="504">
        <v>2E-3</v>
      </c>
      <c r="AB144" s="507"/>
      <c r="AC144" s="507">
        <f t="shared" si="15"/>
        <v>8.4999999999999989E-3</v>
      </c>
      <c r="AD144" s="508">
        <v>7.4999999999999997E-3</v>
      </c>
      <c r="AE144" s="485">
        <f t="shared" si="17"/>
        <v>3.045E-3</v>
      </c>
      <c r="AF144" s="506"/>
      <c r="AG144" s="514"/>
      <c r="AH144" s="515"/>
      <c r="AI144" s="509"/>
      <c r="AJ144" s="472" t="str">
        <f t="shared" si="18"/>
        <v>N</v>
      </c>
      <c r="AK144" s="510"/>
      <c r="AL144" s="492"/>
    </row>
    <row r="145" spans="1:38" s="494" customFormat="1" ht="23.25" customHeight="1">
      <c r="A145" s="472">
        <f t="shared" si="20"/>
        <v>89</v>
      </c>
      <c r="B145" s="495">
        <v>42942</v>
      </c>
      <c r="C145" s="472" t="s">
        <v>4</v>
      </c>
      <c r="D145" s="472" t="s">
        <v>19</v>
      </c>
      <c r="E145" s="472"/>
      <c r="F145" s="472" t="s">
        <v>8</v>
      </c>
      <c r="G145" s="496">
        <v>42942</v>
      </c>
      <c r="H145" s="496">
        <v>43004</v>
      </c>
      <c r="I145" s="472">
        <f t="shared" si="16"/>
        <v>62</v>
      </c>
      <c r="J145" s="478">
        <f t="shared" si="19"/>
        <v>2</v>
      </c>
      <c r="K145" s="511" t="s">
        <v>268</v>
      </c>
      <c r="L145" s="500">
        <v>100</v>
      </c>
      <c r="M145" s="501"/>
      <c r="N145" s="502"/>
      <c r="O145" s="503"/>
      <c r="P145" s="503"/>
      <c r="Q145" s="554">
        <v>1.25667E-2</v>
      </c>
      <c r="R145" s="505"/>
      <c r="S145" s="504">
        <f>AVERAGE(0.014,0.015)</f>
        <v>1.4499999999999999E-2</v>
      </c>
      <c r="T145" s="505"/>
      <c r="U145" s="504"/>
      <c r="V145" s="504"/>
      <c r="W145" s="504"/>
      <c r="X145" s="504"/>
      <c r="Y145" s="506">
        <v>6.9890000000000004E-3</v>
      </c>
      <c r="Z145" s="504">
        <v>2E-3</v>
      </c>
      <c r="AA145" s="504">
        <v>2E-3</v>
      </c>
      <c r="AB145" s="507"/>
      <c r="AC145" s="507">
        <f t="shared" si="15"/>
        <v>1.0499999999999999E-2</v>
      </c>
      <c r="AD145" s="508">
        <v>9.2999999999999992E-3</v>
      </c>
      <c r="AE145" s="485">
        <f t="shared" si="17"/>
        <v>6.9890000000000004E-3</v>
      </c>
      <c r="AF145" s="506"/>
      <c r="AG145" s="514"/>
      <c r="AH145" s="515"/>
      <c r="AI145" s="509"/>
      <c r="AJ145" s="472" t="str">
        <f t="shared" si="18"/>
        <v>N</v>
      </c>
      <c r="AK145" s="510"/>
      <c r="AL145" s="492"/>
    </row>
    <row r="146" spans="1:38" s="494" customFormat="1" ht="23.25" customHeight="1">
      <c r="A146" s="472">
        <f t="shared" si="20"/>
        <v>90</v>
      </c>
      <c r="B146" s="495">
        <v>42942</v>
      </c>
      <c r="C146" s="472" t="s">
        <v>4</v>
      </c>
      <c r="D146" s="472" t="s">
        <v>19</v>
      </c>
      <c r="E146" s="472"/>
      <c r="F146" s="472" t="s">
        <v>8</v>
      </c>
      <c r="G146" s="496">
        <v>42942</v>
      </c>
      <c r="H146" s="496">
        <v>43034</v>
      </c>
      <c r="I146" s="472">
        <f t="shared" si="16"/>
        <v>92</v>
      </c>
      <c r="J146" s="478">
        <f t="shared" si="19"/>
        <v>3</v>
      </c>
      <c r="K146" s="511" t="s">
        <v>268</v>
      </c>
      <c r="L146" s="500">
        <v>200</v>
      </c>
      <c r="M146" s="501"/>
      <c r="N146" s="502"/>
      <c r="O146" s="503"/>
      <c r="P146" s="503"/>
      <c r="Q146" s="554">
        <v>1.31667E-2</v>
      </c>
      <c r="R146" s="505"/>
      <c r="S146" s="504">
        <f>AVERAGE(0.018,0.0146)</f>
        <v>1.6299999999999999E-2</v>
      </c>
      <c r="T146" s="505"/>
      <c r="U146" s="504"/>
      <c r="V146" s="504"/>
      <c r="W146" s="504"/>
      <c r="X146" s="504"/>
      <c r="Y146" s="506">
        <v>8.7770000000000001E-3</v>
      </c>
      <c r="Z146" s="504">
        <v>2E-3</v>
      </c>
      <c r="AA146" s="504">
        <v>2E-3</v>
      </c>
      <c r="AB146" s="507"/>
      <c r="AC146" s="507">
        <f t="shared" si="15"/>
        <v>1.2299999999999998E-2</v>
      </c>
      <c r="AD146" s="508">
        <v>1.15E-2</v>
      </c>
      <c r="AE146" s="485">
        <f t="shared" si="17"/>
        <v>8.7770000000000001E-3</v>
      </c>
      <c r="AF146" s="506"/>
      <c r="AG146" s="514"/>
      <c r="AH146" s="515"/>
      <c r="AI146" s="509"/>
      <c r="AJ146" s="472" t="str">
        <f t="shared" si="18"/>
        <v>N</v>
      </c>
      <c r="AK146" s="510"/>
      <c r="AL146" s="492"/>
    </row>
    <row r="147" spans="1:38" s="494" customFormat="1" ht="23.25" customHeight="1">
      <c r="A147" s="472">
        <f t="shared" si="20"/>
        <v>91</v>
      </c>
      <c r="B147" s="495">
        <v>42942</v>
      </c>
      <c r="C147" s="472" t="s">
        <v>4</v>
      </c>
      <c r="D147" s="472" t="s">
        <v>19</v>
      </c>
      <c r="E147" s="472"/>
      <c r="F147" s="472" t="s">
        <v>8</v>
      </c>
      <c r="G147" s="496">
        <v>42943</v>
      </c>
      <c r="H147" s="496">
        <v>43035</v>
      </c>
      <c r="I147" s="472">
        <f t="shared" si="16"/>
        <v>92</v>
      </c>
      <c r="J147" s="478">
        <f t="shared" si="19"/>
        <v>3</v>
      </c>
      <c r="K147" s="511" t="s">
        <v>268</v>
      </c>
      <c r="L147" s="500">
        <v>100</v>
      </c>
      <c r="M147" s="501"/>
      <c r="N147" s="502"/>
      <c r="O147" s="503"/>
      <c r="P147" s="503"/>
      <c r="Q147" s="554">
        <v>1.31667E-2</v>
      </c>
      <c r="R147" s="505"/>
      <c r="S147" s="504">
        <f>AVERAGE(0.018,0.0146)</f>
        <v>1.6299999999999999E-2</v>
      </c>
      <c r="T147" s="505"/>
      <c r="U147" s="504"/>
      <c r="V147" s="504"/>
      <c r="W147" s="504"/>
      <c r="X147" s="504"/>
      <c r="Y147" s="506">
        <v>8.7770000000000001E-3</v>
      </c>
      <c r="Z147" s="504">
        <v>2E-3</v>
      </c>
      <c r="AA147" s="504">
        <v>2E-3</v>
      </c>
      <c r="AB147" s="507"/>
      <c r="AC147" s="507">
        <f t="shared" si="15"/>
        <v>1.2299999999999998E-2</v>
      </c>
      <c r="AD147" s="508">
        <v>1.15E-2</v>
      </c>
      <c r="AE147" s="485">
        <f t="shared" si="17"/>
        <v>8.7770000000000001E-3</v>
      </c>
      <c r="AF147" s="506"/>
      <c r="AG147" s="514"/>
      <c r="AH147" s="515"/>
      <c r="AI147" s="509"/>
      <c r="AJ147" s="472" t="str">
        <f t="shared" si="18"/>
        <v>N</v>
      </c>
      <c r="AK147" s="510"/>
      <c r="AL147" s="492"/>
    </row>
    <row r="148" spans="1:38" s="494" customFormat="1" ht="23.25" customHeight="1">
      <c r="A148" s="472">
        <f t="shared" si="20"/>
        <v>92</v>
      </c>
      <c r="B148" s="495">
        <v>42942</v>
      </c>
      <c r="C148" s="472" t="s">
        <v>9</v>
      </c>
      <c r="D148" s="472" t="s">
        <v>10</v>
      </c>
      <c r="E148" s="472"/>
      <c r="F148" s="472" t="s">
        <v>11</v>
      </c>
      <c r="G148" s="496">
        <v>42943</v>
      </c>
      <c r="H148" s="496">
        <v>43006</v>
      </c>
      <c r="I148" s="472">
        <f t="shared" si="16"/>
        <v>63</v>
      </c>
      <c r="J148" s="478">
        <f t="shared" si="19"/>
        <v>2</v>
      </c>
      <c r="K148" s="511" t="s">
        <v>272</v>
      </c>
      <c r="L148" s="500">
        <v>40</v>
      </c>
      <c r="M148" s="501"/>
      <c r="N148" s="502"/>
      <c r="O148" s="503"/>
      <c r="P148" s="503"/>
      <c r="Q148" s="554">
        <v>1.25667E-2</v>
      </c>
      <c r="R148" s="505"/>
      <c r="S148" s="504">
        <f>AVERAGE(0.014,0.015)</f>
        <v>1.4499999999999999E-2</v>
      </c>
      <c r="T148" s="505"/>
      <c r="U148" s="504"/>
      <c r="V148" s="504"/>
      <c r="W148" s="504"/>
      <c r="X148" s="504"/>
      <c r="Y148" s="506">
        <v>6.9890000000000004E-3</v>
      </c>
      <c r="Z148" s="504">
        <v>2E-3</v>
      </c>
      <c r="AA148" s="504">
        <v>2E-3</v>
      </c>
      <c r="AB148" s="507"/>
      <c r="AC148" s="507">
        <f t="shared" si="15"/>
        <v>1.0499999999999999E-2</v>
      </c>
      <c r="AD148" s="508">
        <v>1.0500000000000001E-2</v>
      </c>
      <c r="AE148" s="485">
        <f t="shared" si="17"/>
        <v>6.9890000000000004E-3</v>
      </c>
      <c r="AF148" s="506"/>
      <c r="AG148" s="514"/>
      <c r="AH148" s="515"/>
      <c r="AI148" s="509"/>
      <c r="AJ148" s="472" t="str">
        <f t="shared" si="18"/>
        <v>N</v>
      </c>
      <c r="AK148" s="510"/>
      <c r="AL148" s="492"/>
    </row>
    <row r="149" spans="1:38" s="494" customFormat="1" ht="23.25" customHeight="1">
      <c r="A149" s="472">
        <f t="shared" si="20"/>
        <v>93</v>
      </c>
      <c r="B149" s="495">
        <v>42943</v>
      </c>
      <c r="C149" s="472" t="s">
        <v>24</v>
      </c>
      <c r="D149" s="472" t="s">
        <v>44</v>
      </c>
      <c r="E149" s="472"/>
      <c r="F149" s="472" t="s">
        <v>280</v>
      </c>
      <c r="G149" s="496">
        <v>42943</v>
      </c>
      <c r="H149" s="496">
        <v>42974</v>
      </c>
      <c r="I149" s="472">
        <f t="shared" si="16"/>
        <v>31</v>
      </c>
      <c r="J149" s="478">
        <f t="shared" si="19"/>
        <v>1</v>
      </c>
      <c r="K149" s="511" t="s">
        <v>277</v>
      </c>
      <c r="L149" s="500">
        <v>10</v>
      </c>
      <c r="M149" s="501"/>
      <c r="N149" s="502"/>
      <c r="O149" s="503"/>
      <c r="P149" s="503"/>
      <c r="Q149" s="554">
        <v>1.17778E-2</v>
      </c>
      <c r="R149" s="505"/>
      <c r="S149" s="504">
        <v>1.24E-2</v>
      </c>
      <c r="T149" s="505"/>
      <c r="U149" s="504"/>
      <c r="V149" s="504"/>
      <c r="W149" s="504"/>
      <c r="X149" s="504"/>
      <c r="Y149" s="506">
        <v>3.0400000000000002E-3</v>
      </c>
      <c r="Z149" s="504">
        <v>3.3E-3</v>
      </c>
      <c r="AA149" s="504">
        <v>2E-3</v>
      </c>
      <c r="AB149" s="507"/>
      <c r="AC149" s="507">
        <f t="shared" si="15"/>
        <v>7.1000000000000004E-3</v>
      </c>
      <c r="AD149" s="508">
        <v>7.4999999999999997E-3</v>
      </c>
      <c r="AE149" s="485">
        <f t="shared" si="17"/>
        <v>3.0400000000000002E-3</v>
      </c>
      <c r="AF149" s="506"/>
      <c r="AG149" s="514"/>
      <c r="AH149" s="515"/>
      <c r="AI149" s="509"/>
      <c r="AJ149" s="472" t="str">
        <f t="shared" si="18"/>
        <v>N</v>
      </c>
      <c r="AK149" s="510"/>
      <c r="AL149" s="492"/>
    </row>
    <row r="150" spans="1:38" s="494" customFormat="1" ht="23.25" customHeight="1">
      <c r="A150" s="472">
        <f t="shared" si="20"/>
        <v>94</v>
      </c>
      <c r="B150" s="495">
        <v>42956</v>
      </c>
      <c r="C150" s="472" t="s">
        <v>265</v>
      </c>
      <c r="D150" s="472" t="s">
        <v>266</v>
      </c>
      <c r="E150" s="472"/>
      <c r="F150" s="472" t="s">
        <v>267</v>
      </c>
      <c r="G150" s="496">
        <v>42956</v>
      </c>
      <c r="H150" s="496">
        <v>42989</v>
      </c>
      <c r="I150" s="472">
        <f t="shared" si="16"/>
        <v>33</v>
      </c>
      <c r="J150" s="478">
        <f t="shared" si="19"/>
        <v>1</v>
      </c>
      <c r="K150" s="511" t="s">
        <v>29</v>
      </c>
      <c r="L150" s="500">
        <v>50</v>
      </c>
      <c r="M150" s="501"/>
      <c r="N150" s="502"/>
      <c r="O150" s="503"/>
      <c r="P150" s="503"/>
      <c r="Q150" s="554">
        <v>1.1055000000000001E-2</v>
      </c>
      <c r="R150" s="505"/>
      <c r="S150" s="504">
        <v>1.24E-2</v>
      </c>
      <c r="T150" s="505"/>
      <c r="U150" s="504"/>
      <c r="V150" s="504"/>
      <c r="W150" s="504"/>
      <c r="X150" s="504"/>
      <c r="Y150" s="506">
        <v>3.0609999999999999E-3</v>
      </c>
      <c r="Z150" s="504">
        <v>3.3E-3</v>
      </c>
      <c r="AA150" s="504">
        <v>2E-3</v>
      </c>
      <c r="AB150" s="507"/>
      <c r="AC150" s="507">
        <f t="shared" si="15"/>
        <v>7.1000000000000004E-3</v>
      </c>
      <c r="AD150" s="508">
        <v>8.0000000000000002E-3</v>
      </c>
      <c r="AE150" s="485">
        <f t="shared" si="17"/>
        <v>3.0609999999999999E-3</v>
      </c>
      <c r="AF150" s="506"/>
      <c r="AG150" s="514"/>
      <c r="AH150" s="515"/>
      <c r="AI150" s="509"/>
      <c r="AJ150" s="472" t="str">
        <f t="shared" si="18"/>
        <v>N</v>
      </c>
      <c r="AK150" s="510"/>
      <c r="AL150" s="492"/>
    </row>
    <row r="151" spans="1:38" s="494" customFormat="1" ht="23.25" customHeight="1">
      <c r="A151" s="472">
        <f t="shared" si="20"/>
        <v>95</v>
      </c>
      <c r="B151" s="495">
        <v>42963</v>
      </c>
      <c r="C151" s="472" t="s">
        <v>9</v>
      </c>
      <c r="D151" s="472" t="s">
        <v>10</v>
      </c>
      <c r="E151" s="472"/>
      <c r="F151" s="472" t="s">
        <v>11</v>
      </c>
      <c r="G151" s="496">
        <v>42964</v>
      </c>
      <c r="H151" s="496">
        <v>43034</v>
      </c>
      <c r="I151" s="472">
        <f t="shared" si="16"/>
        <v>70</v>
      </c>
      <c r="J151" s="478">
        <f t="shared" si="19"/>
        <v>2</v>
      </c>
      <c r="K151" s="511" t="s">
        <v>285</v>
      </c>
      <c r="L151" s="500">
        <v>40</v>
      </c>
      <c r="M151" s="501"/>
      <c r="N151" s="502"/>
      <c r="O151" s="503"/>
      <c r="P151" s="503"/>
      <c r="Q151" s="554">
        <v>1.26278E-2</v>
      </c>
      <c r="R151" s="505"/>
      <c r="S151" s="504">
        <f>AVERAGE(0.0168,0.0172,0.017)</f>
        <v>1.7000000000000001E-2</v>
      </c>
      <c r="T151" s="505"/>
      <c r="U151" s="504"/>
      <c r="V151" s="504"/>
      <c r="W151" s="504"/>
      <c r="X151" s="504"/>
      <c r="Y151" s="506">
        <v>7.0489999999999997E-3</v>
      </c>
      <c r="Z151" s="504">
        <v>2E-3</v>
      </c>
      <c r="AA151" s="504">
        <v>2E-3</v>
      </c>
      <c r="AB151" s="507"/>
      <c r="AC151" s="507">
        <f t="shared" si="15"/>
        <v>1.3000000000000001E-2</v>
      </c>
      <c r="AD151" s="508">
        <v>1.4E-2</v>
      </c>
      <c r="AE151" s="485">
        <f t="shared" si="17"/>
        <v>7.0489999999999997E-3</v>
      </c>
      <c r="AF151" s="506"/>
      <c r="AG151" s="514"/>
      <c r="AH151" s="515"/>
      <c r="AI151" s="509"/>
      <c r="AJ151" s="472" t="str">
        <f t="shared" si="18"/>
        <v>N</v>
      </c>
      <c r="AK151" s="510"/>
      <c r="AL151" s="492"/>
    </row>
    <row r="152" spans="1:38" s="494" customFormat="1" ht="23.25" customHeight="1">
      <c r="A152" s="472">
        <f t="shared" si="20"/>
        <v>96</v>
      </c>
      <c r="B152" s="495">
        <v>42968</v>
      </c>
      <c r="C152" s="472" t="s">
        <v>4</v>
      </c>
      <c r="D152" s="472" t="s">
        <v>251</v>
      </c>
      <c r="E152" s="472"/>
      <c r="F152" s="472" t="s">
        <v>216</v>
      </c>
      <c r="G152" s="496">
        <v>42968</v>
      </c>
      <c r="H152" s="496">
        <v>42999</v>
      </c>
      <c r="I152" s="472">
        <f t="shared" si="16"/>
        <v>31</v>
      </c>
      <c r="J152" s="478">
        <f t="shared" si="19"/>
        <v>1</v>
      </c>
      <c r="K152" s="511" t="s">
        <v>289</v>
      </c>
      <c r="L152" s="500">
        <v>5.84</v>
      </c>
      <c r="M152" s="501"/>
      <c r="N152" s="502"/>
      <c r="O152" s="503"/>
      <c r="P152" s="503"/>
      <c r="Q152" s="554">
        <v>1.17722E-2</v>
      </c>
      <c r="R152" s="505"/>
      <c r="S152" s="504">
        <v>1.24E-2</v>
      </c>
      <c r="T152" s="505"/>
      <c r="U152" s="504"/>
      <c r="V152" s="504"/>
      <c r="W152" s="504"/>
      <c r="X152" s="504"/>
      <c r="Y152" s="506">
        <v>3.0920000000000001E-3</v>
      </c>
      <c r="Z152" s="504">
        <v>3.3E-3</v>
      </c>
      <c r="AA152" s="504">
        <v>2E-3</v>
      </c>
      <c r="AB152" s="507"/>
      <c r="AC152" s="507">
        <f t="shared" si="15"/>
        <v>7.1000000000000004E-3</v>
      </c>
      <c r="AD152" s="508">
        <v>7.7999999999999996E-3</v>
      </c>
      <c r="AE152" s="485">
        <f t="shared" si="17"/>
        <v>3.0920000000000001E-3</v>
      </c>
      <c r="AF152" s="506"/>
      <c r="AG152" s="514"/>
      <c r="AH152" s="515"/>
      <c r="AI152" s="509"/>
      <c r="AJ152" s="472" t="str">
        <f t="shared" si="18"/>
        <v>N</v>
      </c>
      <c r="AK152" s="510"/>
      <c r="AL152" s="492"/>
    </row>
    <row r="153" spans="1:38" s="494" customFormat="1" ht="23.25" customHeight="1">
      <c r="A153" s="472">
        <f t="shared" si="20"/>
        <v>97</v>
      </c>
      <c r="B153" s="495">
        <v>42975</v>
      </c>
      <c r="C153" s="472" t="s">
        <v>4</v>
      </c>
      <c r="D153" s="472" t="s">
        <v>19</v>
      </c>
      <c r="E153" s="472"/>
      <c r="F153" s="472" t="s">
        <v>8</v>
      </c>
      <c r="G153" s="496">
        <v>42975</v>
      </c>
      <c r="H153" s="496">
        <v>43067</v>
      </c>
      <c r="I153" s="472">
        <f t="shared" si="16"/>
        <v>92</v>
      </c>
      <c r="J153" s="478">
        <f t="shared" si="19"/>
        <v>3</v>
      </c>
      <c r="K153" s="511" t="s">
        <v>293</v>
      </c>
      <c r="L153" s="500">
        <v>200</v>
      </c>
      <c r="M153" s="501"/>
      <c r="N153" s="502"/>
      <c r="O153" s="503"/>
      <c r="P153" s="503"/>
      <c r="Q153" s="554">
        <v>1.31778E-2</v>
      </c>
      <c r="R153" s="505"/>
      <c r="S153" s="504">
        <f>AVERAGE(0.0183,0.0182)</f>
        <v>1.8250000000000002E-2</v>
      </c>
      <c r="T153" s="505"/>
      <c r="U153" s="504"/>
      <c r="V153" s="504"/>
      <c r="W153" s="504"/>
      <c r="X153" s="504"/>
      <c r="Y153" s="506">
        <v>8.7880000000000007E-3</v>
      </c>
      <c r="Z153" s="504">
        <v>2E-3</v>
      </c>
      <c r="AA153" s="504">
        <v>2E-3</v>
      </c>
      <c r="AB153" s="507"/>
      <c r="AC153" s="507">
        <f t="shared" si="15"/>
        <v>1.4250000000000001E-2</v>
      </c>
      <c r="AD153" s="508">
        <v>1.4E-2</v>
      </c>
      <c r="AE153" s="485">
        <f t="shared" si="17"/>
        <v>8.7880000000000007E-3</v>
      </c>
      <c r="AF153" s="506"/>
      <c r="AG153" s="514"/>
      <c r="AH153" s="515"/>
      <c r="AI153" s="509"/>
      <c r="AJ153" s="472" t="str">
        <f t="shared" si="18"/>
        <v>N</v>
      </c>
      <c r="AK153" s="510"/>
      <c r="AL153" s="492"/>
    </row>
    <row r="154" spans="1:38" s="494" customFormat="1" ht="23.25" customHeight="1">
      <c r="A154" s="472">
        <f t="shared" si="20"/>
        <v>98</v>
      </c>
      <c r="B154" s="495">
        <v>42975</v>
      </c>
      <c r="C154" s="472" t="s">
        <v>265</v>
      </c>
      <c r="D154" s="472" t="s">
        <v>298</v>
      </c>
      <c r="E154" s="472"/>
      <c r="F154" s="472" t="s">
        <v>267</v>
      </c>
      <c r="G154" s="496">
        <v>42975</v>
      </c>
      <c r="H154" s="496">
        <v>43006</v>
      </c>
      <c r="I154" s="472">
        <f t="shared" si="16"/>
        <v>31</v>
      </c>
      <c r="J154" s="478">
        <f t="shared" si="19"/>
        <v>1</v>
      </c>
      <c r="K154" s="511" t="s">
        <v>289</v>
      </c>
      <c r="L154" s="500">
        <v>130</v>
      </c>
      <c r="M154" s="501"/>
      <c r="N154" s="502"/>
      <c r="O154" s="503"/>
      <c r="P154" s="503"/>
      <c r="Q154" s="554">
        <v>1.17778E-2</v>
      </c>
      <c r="R154" s="505"/>
      <c r="S154" s="504">
        <v>1.24E-2</v>
      </c>
      <c r="T154" s="505"/>
      <c r="U154" s="504"/>
      <c r="V154" s="504"/>
      <c r="W154" s="504"/>
      <c r="X154" s="504"/>
      <c r="Y154" s="506">
        <v>3.0660000000000001E-3</v>
      </c>
      <c r="Z154" s="504">
        <v>3.3E-3</v>
      </c>
      <c r="AA154" s="504">
        <v>1E-3</v>
      </c>
      <c r="AB154" s="507"/>
      <c r="AC154" s="507">
        <f t="shared" si="15"/>
        <v>8.0999999999999996E-3</v>
      </c>
      <c r="AD154" s="508">
        <v>8.5000000000000006E-3</v>
      </c>
      <c r="AE154" s="485">
        <f t="shared" si="17"/>
        <v>3.0660000000000001E-3</v>
      </c>
      <c r="AF154" s="506"/>
      <c r="AG154" s="514"/>
      <c r="AH154" s="515"/>
      <c r="AI154" s="509"/>
      <c r="AJ154" s="472" t="str">
        <f t="shared" si="18"/>
        <v>N</v>
      </c>
      <c r="AK154" s="510"/>
      <c r="AL154" s="492"/>
    </row>
    <row r="155" spans="1:38" s="494" customFormat="1" ht="23.25" customHeight="1">
      <c r="A155" s="472">
        <f t="shared" si="20"/>
        <v>99</v>
      </c>
      <c r="B155" s="495">
        <v>42975</v>
      </c>
      <c r="C155" s="472" t="s">
        <v>301</v>
      </c>
      <c r="D155" s="472" t="s">
        <v>302</v>
      </c>
      <c r="E155" s="472"/>
      <c r="F155" s="472" t="s">
        <v>303</v>
      </c>
      <c r="G155" s="496">
        <v>42976</v>
      </c>
      <c r="H155" s="496">
        <v>43068</v>
      </c>
      <c r="I155" s="472">
        <f t="shared" si="16"/>
        <v>92</v>
      </c>
      <c r="J155" s="478">
        <f t="shared" si="19"/>
        <v>3</v>
      </c>
      <c r="K155" s="511" t="s">
        <v>300</v>
      </c>
      <c r="L155" s="500">
        <v>1</v>
      </c>
      <c r="M155" s="501"/>
      <c r="N155" s="502"/>
      <c r="O155" s="503"/>
      <c r="P155" s="503"/>
      <c r="Q155" s="554">
        <v>1.31778E-2</v>
      </c>
      <c r="R155" s="505"/>
      <c r="S155" s="504">
        <f>AVERAGE(0.0183,0.0182)</f>
        <v>1.8250000000000002E-2</v>
      </c>
      <c r="T155" s="505"/>
      <c r="U155" s="504"/>
      <c r="V155" s="504"/>
      <c r="W155" s="504"/>
      <c r="X155" s="504"/>
      <c r="Y155" s="506">
        <v>8.7880000000000007E-3</v>
      </c>
      <c r="Z155" s="504">
        <v>2E-3</v>
      </c>
      <c r="AA155" s="504">
        <v>2E-3</v>
      </c>
      <c r="AB155" s="507"/>
      <c r="AC155" s="507">
        <f t="shared" si="15"/>
        <v>1.4250000000000001E-2</v>
      </c>
      <c r="AD155" s="508">
        <v>1.2699999999999999E-2</v>
      </c>
      <c r="AE155" s="485">
        <f t="shared" si="17"/>
        <v>8.7880000000000007E-3</v>
      </c>
      <c r="AF155" s="506"/>
      <c r="AG155" s="514"/>
      <c r="AH155" s="515"/>
      <c r="AI155" s="509"/>
      <c r="AJ155" s="472" t="str">
        <f t="shared" si="18"/>
        <v>N</v>
      </c>
      <c r="AK155" s="510"/>
      <c r="AL155" s="492"/>
    </row>
    <row r="156" spans="1:38" s="494" customFormat="1" ht="23.25" customHeight="1">
      <c r="A156" s="472">
        <f t="shared" si="20"/>
        <v>100</v>
      </c>
      <c r="B156" s="495">
        <v>42978</v>
      </c>
      <c r="C156" s="472" t="s">
        <v>24</v>
      </c>
      <c r="D156" s="472" t="s">
        <v>306</v>
      </c>
      <c r="E156" s="472"/>
      <c r="F156" s="472" t="s">
        <v>280</v>
      </c>
      <c r="G156" s="496">
        <v>42978</v>
      </c>
      <c r="H156" s="496">
        <v>43008</v>
      </c>
      <c r="I156" s="472">
        <f t="shared" si="16"/>
        <v>30</v>
      </c>
      <c r="J156" s="478">
        <f t="shared" si="19"/>
        <v>1</v>
      </c>
      <c r="K156" s="511" t="s">
        <v>304</v>
      </c>
      <c r="L156" s="500">
        <v>10</v>
      </c>
      <c r="M156" s="501"/>
      <c r="N156" s="502"/>
      <c r="O156" s="503"/>
      <c r="P156" s="503"/>
      <c r="Q156" s="554">
        <v>1.17778E-2</v>
      </c>
      <c r="R156" s="505"/>
      <c r="S156" s="504">
        <v>1.24E-2</v>
      </c>
      <c r="T156" s="505"/>
      <c r="U156" s="504"/>
      <c r="V156" s="504"/>
      <c r="W156" s="504"/>
      <c r="X156" s="504"/>
      <c r="Y156" s="506">
        <v>3.1129999999999999E-3</v>
      </c>
      <c r="Z156" s="504">
        <v>3.3E-3</v>
      </c>
      <c r="AA156" s="504">
        <v>2E-3</v>
      </c>
      <c r="AB156" s="507"/>
      <c r="AC156" s="507">
        <f t="shared" si="15"/>
        <v>7.1000000000000004E-3</v>
      </c>
      <c r="AD156" s="508">
        <v>7.4999999999999997E-3</v>
      </c>
      <c r="AE156" s="485">
        <f t="shared" si="17"/>
        <v>3.1129999999999999E-3</v>
      </c>
      <c r="AF156" s="506"/>
      <c r="AG156" s="514"/>
      <c r="AH156" s="515"/>
      <c r="AI156" s="509"/>
      <c r="AJ156" s="472" t="str">
        <f t="shared" si="18"/>
        <v>N</v>
      </c>
      <c r="AK156" s="510"/>
      <c r="AL156" s="492"/>
    </row>
    <row r="157" spans="1:38" s="494" customFormat="1" ht="23.25" customHeight="1">
      <c r="A157" s="472">
        <f t="shared" si="20"/>
        <v>101</v>
      </c>
      <c r="B157" s="495">
        <v>42982</v>
      </c>
      <c r="C157" s="472" t="s">
        <v>24</v>
      </c>
      <c r="D157" s="472" t="s">
        <v>25</v>
      </c>
      <c r="E157" s="472"/>
      <c r="F157" s="472" t="s">
        <v>236</v>
      </c>
      <c r="G157" s="496">
        <v>42982</v>
      </c>
      <c r="H157" s="496">
        <v>43018</v>
      </c>
      <c r="I157" s="472">
        <f t="shared" si="16"/>
        <v>36</v>
      </c>
      <c r="J157" s="478">
        <f t="shared" si="19"/>
        <v>1</v>
      </c>
      <c r="K157" s="511" t="s">
        <v>308</v>
      </c>
      <c r="L157" s="500">
        <v>5.3</v>
      </c>
      <c r="M157" s="501"/>
      <c r="N157" s="502"/>
      <c r="O157" s="503"/>
      <c r="P157" s="503"/>
      <c r="Q157" s="554">
        <v>1.23056E-2</v>
      </c>
      <c r="R157" s="505"/>
      <c r="S157" s="504">
        <f>AVERAGE(0.0138)</f>
        <v>1.38E-2</v>
      </c>
      <c r="T157" s="505"/>
      <c r="U157" s="504"/>
      <c r="V157" s="504"/>
      <c r="W157" s="504"/>
      <c r="X157" s="504"/>
      <c r="Y157" s="506">
        <v>6.7340000000000004E-3</v>
      </c>
      <c r="Z157" s="504">
        <v>2E-3</v>
      </c>
      <c r="AA157" s="504">
        <v>2E-3</v>
      </c>
      <c r="AB157" s="507"/>
      <c r="AC157" s="507">
        <f t="shared" si="15"/>
        <v>9.7999999999999997E-3</v>
      </c>
      <c r="AD157" s="508">
        <v>6.7340000000000004E-3</v>
      </c>
      <c r="AE157" s="485">
        <f t="shared" si="17"/>
        <v>6.7340000000000004E-3</v>
      </c>
      <c r="AF157" s="506"/>
      <c r="AG157" s="514"/>
      <c r="AH157" s="515"/>
      <c r="AI157" s="509"/>
      <c r="AJ157" s="472" t="str">
        <f t="shared" si="18"/>
        <v>N</v>
      </c>
      <c r="AK157" s="510"/>
      <c r="AL157" s="492"/>
    </row>
    <row r="158" spans="1:38" s="494" customFormat="1" ht="23.25" customHeight="1">
      <c r="A158" s="472">
        <f t="shared" si="20"/>
        <v>102</v>
      </c>
      <c r="B158" s="495">
        <v>42985</v>
      </c>
      <c r="C158" s="472" t="s">
        <v>4</v>
      </c>
      <c r="D158" s="472" t="s">
        <v>19</v>
      </c>
      <c r="E158" s="472"/>
      <c r="F158" s="472" t="s">
        <v>8</v>
      </c>
      <c r="G158" s="496">
        <v>42985</v>
      </c>
      <c r="H158" s="496">
        <v>42996</v>
      </c>
      <c r="I158" s="472">
        <f t="shared" si="16"/>
        <v>11</v>
      </c>
      <c r="J158" s="478">
        <f t="shared" si="19"/>
        <v>0</v>
      </c>
      <c r="K158" s="511" t="s">
        <v>28</v>
      </c>
      <c r="L158" s="500">
        <v>50</v>
      </c>
      <c r="M158" s="501"/>
      <c r="N158" s="502"/>
      <c r="O158" s="503"/>
      <c r="P158" s="503"/>
      <c r="Q158" s="554">
        <v>1.1950000000000001E-2</v>
      </c>
      <c r="R158" s="505"/>
      <c r="S158" s="504">
        <v>1.35E-2</v>
      </c>
      <c r="T158" s="505"/>
      <c r="U158" s="504"/>
      <c r="V158" s="504"/>
      <c r="W158" s="504"/>
      <c r="X158" s="504"/>
      <c r="Y158" s="506">
        <v>5.0509999999999999E-3</v>
      </c>
      <c r="Z158" s="504">
        <v>2E-3</v>
      </c>
      <c r="AA158" s="504">
        <v>2E-3</v>
      </c>
      <c r="AB158" s="507"/>
      <c r="AC158" s="507">
        <f t="shared" si="15"/>
        <v>9.4999999999999998E-3</v>
      </c>
      <c r="AD158" s="508">
        <v>8.0000000000000002E-3</v>
      </c>
      <c r="AE158" s="485">
        <f t="shared" si="17"/>
        <v>5.0509999999999999E-3</v>
      </c>
      <c r="AF158" s="506"/>
      <c r="AG158" s="514"/>
      <c r="AH158" s="515"/>
      <c r="AI158" s="509"/>
      <c r="AJ158" s="472" t="str">
        <f t="shared" si="18"/>
        <v>N</v>
      </c>
      <c r="AK158" s="510"/>
      <c r="AL158" s="492"/>
    </row>
    <row r="159" spans="1:38" s="494" customFormat="1" ht="23.25" customHeight="1">
      <c r="A159" s="472">
        <f t="shared" si="20"/>
        <v>103</v>
      </c>
      <c r="B159" s="495">
        <v>42990</v>
      </c>
      <c r="C159" s="472" t="s">
        <v>9</v>
      </c>
      <c r="D159" s="472" t="s">
        <v>10</v>
      </c>
      <c r="E159" s="472"/>
      <c r="F159" s="472" t="s">
        <v>11</v>
      </c>
      <c r="G159" s="496">
        <v>42990</v>
      </c>
      <c r="H159" s="496">
        <v>43005</v>
      </c>
      <c r="I159" s="472">
        <f t="shared" si="16"/>
        <v>15</v>
      </c>
      <c r="J159" s="478">
        <f t="shared" si="19"/>
        <v>0</v>
      </c>
      <c r="K159" s="511" t="s">
        <v>28</v>
      </c>
      <c r="L159" s="500">
        <v>60</v>
      </c>
      <c r="M159" s="501"/>
      <c r="N159" s="502"/>
      <c r="O159" s="503"/>
      <c r="P159" s="503"/>
      <c r="Q159" s="554">
        <v>1.19667E-2</v>
      </c>
      <c r="R159" s="505"/>
      <c r="S159" s="504">
        <v>1.35E-2</v>
      </c>
      <c r="T159" s="505"/>
      <c r="U159" s="504"/>
      <c r="V159" s="504"/>
      <c r="W159" s="504"/>
      <c r="X159" s="504"/>
      <c r="Y159" s="506">
        <v>5.0660000000000002E-3</v>
      </c>
      <c r="Z159" s="504">
        <v>2E-3</v>
      </c>
      <c r="AA159" s="504">
        <v>2E-3</v>
      </c>
      <c r="AB159" s="507"/>
      <c r="AC159" s="507">
        <f t="shared" si="15"/>
        <v>9.4999999999999998E-3</v>
      </c>
      <c r="AD159" s="508">
        <v>9.4999999999999998E-3</v>
      </c>
      <c r="AE159" s="485">
        <f t="shared" si="17"/>
        <v>5.0660000000000002E-3</v>
      </c>
      <c r="AF159" s="506"/>
      <c r="AG159" s="514"/>
      <c r="AH159" s="515"/>
      <c r="AI159" s="509"/>
      <c r="AJ159" s="472" t="str">
        <f t="shared" si="18"/>
        <v>N</v>
      </c>
      <c r="AK159" s="510"/>
      <c r="AL159" s="492"/>
    </row>
    <row r="160" spans="1:38" s="447" customFormat="1" ht="23.25" customHeight="1">
      <c r="A160" s="16">
        <f t="shared" si="20"/>
        <v>104</v>
      </c>
      <c r="B160" s="23">
        <v>42998</v>
      </c>
      <c r="C160" s="16" t="s">
        <v>9</v>
      </c>
      <c r="D160" s="16" t="s">
        <v>10</v>
      </c>
      <c r="E160" s="16"/>
      <c r="F160" s="16" t="s">
        <v>11</v>
      </c>
      <c r="G160" s="18">
        <v>42998</v>
      </c>
      <c r="H160" s="18">
        <v>43047</v>
      </c>
      <c r="I160" s="16">
        <f t="shared" si="16"/>
        <v>49</v>
      </c>
      <c r="J160" s="437">
        <f t="shared" si="19"/>
        <v>1</v>
      </c>
      <c r="K160" s="438" t="s">
        <v>318</v>
      </c>
      <c r="L160" s="19">
        <v>30</v>
      </c>
      <c r="M160" s="249"/>
      <c r="N160" s="201"/>
      <c r="O160" s="255"/>
      <c r="P160" s="255"/>
      <c r="Q160" s="553">
        <v>1.23722E-2</v>
      </c>
      <c r="R160" s="261"/>
      <c r="S160" s="20">
        <f>AVERAGE(0.019,0.0185,0.018)</f>
        <v>1.8499999999999999E-2</v>
      </c>
      <c r="T160" s="261"/>
      <c r="U160" s="20"/>
      <c r="V160" s="20"/>
      <c r="W160" s="20"/>
      <c r="X160" s="20"/>
      <c r="Y160" s="197">
        <v>6.7990000000000004E-3</v>
      </c>
      <c r="Z160" s="20">
        <v>2E-3</v>
      </c>
      <c r="AA160" s="20">
        <v>2E-3</v>
      </c>
      <c r="AB160" s="423"/>
      <c r="AC160" s="423">
        <f t="shared" ref="AC160:AC162" si="21">S160-Z160-AA160</f>
        <v>1.4500000000000001E-2</v>
      </c>
      <c r="AD160" s="448">
        <v>1.4500000000000001E-2</v>
      </c>
      <c r="AE160" s="198">
        <f t="shared" si="17"/>
        <v>6.7990000000000004E-3</v>
      </c>
      <c r="AF160" s="197"/>
      <c r="AG160" s="445">
        <v>1.3599999999999999E-2</v>
      </c>
      <c r="AH160" s="434"/>
      <c r="AI160" s="446"/>
      <c r="AJ160" s="16" t="str">
        <f t="shared" si="18"/>
        <v>Y</v>
      </c>
      <c r="AK160" s="443"/>
      <c r="AL160" s="449"/>
    </row>
    <row r="161" spans="1:38" s="494" customFormat="1" ht="23.25" customHeight="1">
      <c r="A161" s="472">
        <f t="shared" si="20"/>
        <v>105</v>
      </c>
      <c r="B161" s="495">
        <v>42998</v>
      </c>
      <c r="C161" s="472" t="s">
        <v>4</v>
      </c>
      <c r="D161" s="472" t="s">
        <v>19</v>
      </c>
      <c r="E161" s="472"/>
      <c r="F161" s="472" t="s">
        <v>8</v>
      </c>
      <c r="G161" s="493">
        <v>42998</v>
      </c>
      <c r="H161" s="496">
        <v>43039</v>
      </c>
      <c r="I161" s="472">
        <f t="shared" si="16"/>
        <v>41</v>
      </c>
      <c r="J161" s="478">
        <f t="shared" si="19"/>
        <v>1</v>
      </c>
      <c r="K161" s="511" t="s">
        <v>322</v>
      </c>
      <c r="L161" s="500">
        <v>110</v>
      </c>
      <c r="M161" s="501"/>
      <c r="N161" s="502"/>
      <c r="O161" s="503"/>
      <c r="P161" s="503"/>
      <c r="Q161" s="554">
        <v>1.17889E-2</v>
      </c>
      <c r="R161" s="505"/>
      <c r="S161" s="504">
        <v>1.24E-2</v>
      </c>
      <c r="T161" s="505"/>
      <c r="U161" s="504"/>
      <c r="V161" s="504"/>
      <c r="W161" s="504"/>
      <c r="X161" s="504"/>
      <c r="Y161" s="506">
        <v>3.0660000000000001E-3</v>
      </c>
      <c r="Z161" s="504">
        <v>3.3E-3</v>
      </c>
      <c r="AA161" s="504">
        <v>2E-3</v>
      </c>
      <c r="AB161" s="507"/>
      <c r="AC161" s="507">
        <f t="shared" si="21"/>
        <v>7.1000000000000004E-3</v>
      </c>
      <c r="AD161" s="508">
        <v>8.0999999999999996E-3</v>
      </c>
      <c r="AE161" s="485">
        <f t="shared" si="17"/>
        <v>3.0660000000000001E-3</v>
      </c>
      <c r="AF161" s="506"/>
      <c r="AG161" s="514"/>
      <c r="AH161" s="515"/>
      <c r="AI161" s="509"/>
      <c r="AJ161" s="472" t="str">
        <f t="shared" si="18"/>
        <v>N</v>
      </c>
      <c r="AK161" s="510"/>
      <c r="AL161" s="492"/>
    </row>
    <row r="162" spans="1:38" s="494" customFormat="1" ht="23.25" customHeight="1">
      <c r="A162" s="472">
        <f t="shared" si="20"/>
        <v>106</v>
      </c>
      <c r="B162" s="495">
        <v>43003</v>
      </c>
      <c r="C162" s="472" t="s">
        <v>265</v>
      </c>
      <c r="D162" s="472" t="s">
        <v>298</v>
      </c>
      <c r="E162" s="472"/>
      <c r="F162" s="472" t="s">
        <v>267</v>
      </c>
      <c r="G162" s="496">
        <v>43003</v>
      </c>
      <c r="H162" s="496">
        <v>43033</v>
      </c>
      <c r="I162" s="472">
        <f t="shared" si="16"/>
        <v>30</v>
      </c>
      <c r="J162" s="478">
        <f t="shared" si="19"/>
        <v>1</v>
      </c>
      <c r="K162" s="511" t="s">
        <v>29</v>
      </c>
      <c r="L162" s="500">
        <v>13.2</v>
      </c>
      <c r="M162" s="501"/>
      <c r="N162" s="502"/>
      <c r="O162" s="503"/>
      <c r="P162" s="503"/>
      <c r="Q162" s="554">
        <v>1.17889E-2</v>
      </c>
      <c r="R162" s="505"/>
      <c r="S162" s="504">
        <v>1.24E-2</v>
      </c>
      <c r="T162" s="505"/>
      <c r="U162" s="504"/>
      <c r="V162" s="504"/>
      <c r="W162" s="504"/>
      <c r="X162" s="504"/>
      <c r="Y162" s="506">
        <v>3.045E-3</v>
      </c>
      <c r="Z162" s="504">
        <v>3.3E-3</v>
      </c>
      <c r="AA162" s="504">
        <v>2E-3</v>
      </c>
      <c r="AB162" s="507"/>
      <c r="AC162" s="507">
        <f t="shared" si="21"/>
        <v>7.1000000000000004E-3</v>
      </c>
      <c r="AD162" s="508">
        <v>8.5000000000000006E-3</v>
      </c>
      <c r="AE162" s="485">
        <f t="shared" si="17"/>
        <v>3.045E-3</v>
      </c>
      <c r="AF162" s="506"/>
      <c r="AG162" s="514"/>
      <c r="AH162" s="515"/>
      <c r="AI162" s="509"/>
      <c r="AJ162" s="472" t="str">
        <f t="shared" si="18"/>
        <v>N</v>
      </c>
      <c r="AK162" s="510"/>
      <c r="AL162" s="492"/>
    </row>
    <row r="163" spans="1:38" s="494" customFormat="1" ht="23.25" customHeight="1">
      <c r="A163" s="472">
        <f t="shared" si="20"/>
        <v>107</v>
      </c>
      <c r="B163" s="495">
        <v>43004</v>
      </c>
      <c r="C163" s="472" t="s">
        <v>4</v>
      </c>
      <c r="D163" s="472" t="s">
        <v>19</v>
      </c>
      <c r="E163" s="472"/>
      <c r="F163" s="472" t="s">
        <v>8</v>
      </c>
      <c r="G163" s="496">
        <v>43004</v>
      </c>
      <c r="H163" s="496">
        <v>43095</v>
      </c>
      <c r="I163" s="472">
        <f t="shared" si="16"/>
        <v>91</v>
      </c>
      <c r="J163" s="478">
        <f t="shared" si="19"/>
        <v>3</v>
      </c>
      <c r="K163" s="511" t="s">
        <v>329</v>
      </c>
      <c r="L163" s="500">
        <v>260</v>
      </c>
      <c r="M163" s="501"/>
      <c r="N163" s="502"/>
      <c r="O163" s="503"/>
      <c r="P163" s="503"/>
      <c r="Q163" s="554">
        <v>1.32972E-2</v>
      </c>
      <c r="R163" s="505"/>
      <c r="S163" s="504">
        <f>AVERAGE(0.0199,0.0205,0.0195)</f>
        <v>1.9966666666666671E-2</v>
      </c>
      <c r="T163" s="505"/>
      <c r="U163" s="504"/>
      <c r="V163" s="504"/>
      <c r="W163" s="504"/>
      <c r="X163" s="504"/>
      <c r="Y163" s="506">
        <v>8.9060000000000007E-3</v>
      </c>
      <c r="Z163" s="504">
        <v>2E-3</v>
      </c>
      <c r="AA163" s="504">
        <v>2E-3</v>
      </c>
      <c r="AB163" s="507">
        <f t="shared" ref="AB163:AB226" si="22">S163-Z163</f>
        <v>1.7966666666666672E-2</v>
      </c>
      <c r="AC163" s="507">
        <f t="shared" ref="AC163:AC226" si="23">U163-Z163-AA163</f>
        <v>-4.0000000000000001E-3</v>
      </c>
      <c r="AD163" s="508">
        <v>1.5900000000000001E-2</v>
      </c>
      <c r="AE163" s="485">
        <f t="shared" si="17"/>
        <v>8.9060000000000007E-3</v>
      </c>
      <c r="AF163" s="506"/>
      <c r="AG163" s="514"/>
      <c r="AH163" s="515"/>
      <c r="AI163" s="509"/>
      <c r="AJ163" s="472" t="str">
        <f t="shared" si="18"/>
        <v>N</v>
      </c>
      <c r="AK163" s="510"/>
      <c r="AL163" s="492"/>
    </row>
    <row r="164" spans="1:38" s="494" customFormat="1" ht="23.25" customHeight="1">
      <c r="A164" s="472">
        <f t="shared" si="20"/>
        <v>108</v>
      </c>
      <c r="B164" s="495">
        <v>43005</v>
      </c>
      <c r="C164" s="472" t="s">
        <v>9</v>
      </c>
      <c r="D164" s="472" t="s">
        <v>10</v>
      </c>
      <c r="E164" s="472"/>
      <c r="F164" s="472" t="s">
        <v>11</v>
      </c>
      <c r="G164" s="496">
        <v>43005</v>
      </c>
      <c r="H164" s="496">
        <v>43026</v>
      </c>
      <c r="I164" s="472">
        <f t="shared" si="16"/>
        <v>21</v>
      </c>
      <c r="J164" s="478">
        <f t="shared" si="19"/>
        <v>0</v>
      </c>
      <c r="K164" s="511" t="s">
        <v>333</v>
      </c>
      <c r="L164" s="500">
        <v>20</v>
      </c>
      <c r="M164" s="501"/>
      <c r="N164" s="502"/>
      <c r="O164" s="503"/>
      <c r="P164" s="503"/>
      <c r="Q164" s="554">
        <v>1.19556E-2</v>
      </c>
      <c r="R164" s="505"/>
      <c r="S164" s="504">
        <f>AVERAGE(0.019,0.0165,0.018)</f>
        <v>1.7833333333333336E-2</v>
      </c>
      <c r="T164" s="505"/>
      <c r="U164" s="504"/>
      <c r="V164" s="504"/>
      <c r="W164" s="504"/>
      <c r="X164" s="504"/>
      <c r="Y164" s="506">
        <v>5.0559999999999997E-3</v>
      </c>
      <c r="Z164" s="504">
        <v>2E-3</v>
      </c>
      <c r="AA164" s="504">
        <v>2E-3</v>
      </c>
      <c r="AB164" s="507">
        <f t="shared" si="22"/>
        <v>1.5833333333333338E-2</v>
      </c>
      <c r="AC164" s="507">
        <f t="shared" si="23"/>
        <v>-4.0000000000000001E-3</v>
      </c>
      <c r="AD164" s="508">
        <v>1.35E-2</v>
      </c>
      <c r="AE164" s="485">
        <f t="shared" si="17"/>
        <v>5.0559999999999997E-3</v>
      </c>
      <c r="AF164" s="506"/>
      <c r="AG164" s="514"/>
      <c r="AH164" s="515"/>
      <c r="AI164" s="509"/>
      <c r="AJ164" s="472" t="str">
        <f t="shared" si="18"/>
        <v>N</v>
      </c>
      <c r="AK164" s="510"/>
      <c r="AL164" s="492"/>
    </row>
    <row r="165" spans="1:38" s="447" customFormat="1" ht="23.25" customHeight="1">
      <c r="A165" s="16">
        <f t="shared" si="20"/>
        <v>109</v>
      </c>
      <c r="B165" s="23">
        <v>43005</v>
      </c>
      <c r="C165" s="16" t="s">
        <v>9</v>
      </c>
      <c r="D165" s="16" t="s">
        <v>10</v>
      </c>
      <c r="E165" s="16"/>
      <c r="F165" s="16" t="s">
        <v>11</v>
      </c>
      <c r="G165" s="18">
        <v>43005</v>
      </c>
      <c r="H165" s="18">
        <v>43049</v>
      </c>
      <c r="I165" s="16">
        <f t="shared" si="16"/>
        <v>44</v>
      </c>
      <c r="J165" s="437">
        <f t="shared" si="19"/>
        <v>1</v>
      </c>
      <c r="K165" s="438" t="s">
        <v>333</v>
      </c>
      <c r="L165" s="19">
        <v>100</v>
      </c>
      <c r="M165" s="249"/>
      <c r="N165" s="201"/>
      <c r="O165" s="255"/>
      <c r="P165" s="255"/>
      <c r="Q165" s="553">
        <v>1.23444E-2</v>
      </c>
      <c r="R165" s="261"/>
      <c r="S165" s="20">
        <f>AVERAGE(0.0187,0.0192,0.019)</f>
        <v>1.896666666666667E-2</v>
      </c>
      <c r="T165" s="261"/>
      <c r="U165" s="20"/>
      <c r="V165" s="20"/>
      <c r="W165" s="20"/>
      <c r="X165" s="20"/>
      <c r="Y165" s="197">
        <v>6.7720000000000002E-3</v>
      </c>
      <c r="Z165" s="20">
        <v>2E-3</v>
      </c>
      <c r="AA165" s="20">
        <v>2E-3</v>
      </c>
      <c r="AB165" s="423">
        <f t="shared" si="22"/>
        <v>1.6966666666666672E-2</v>
      </c>
      <c r="AC165" s="423">
        <f t="shared" si="23"/>
        <v>-4.0000000000000001E-3</v>
      </c>
      <c r="AD165" s="448">
        <v>1.4500000000000001E-2</v>
      </c>
      <c r="AE165" s="198">
        <f t="shared" si="17"/>
        <v>6.7720000000000002E-3</v>
      </c>
      <c r="AF165" s="197"/>
      <c r="AG165" s="445">
        <v>1.3899999999999999E-2</v>
      </c>
      <c r="AH165" s="434"/>
      <c r="AI165" s="446"/>
      <c r="AJ165" s="16" t="str">
        <f t="shared" si="18"/>
        <v>Y</v>
      </c>
      <c r="AK165" s="443"/>
      <c r="AL165" s="449"/>
    </row>
    <row r="166" spans="1:38" s="447" customFormat="1" ht="23.25" customHeight="1">
      <c r="A166" s="16">
        <f t="shared" si="20"/>
        <v>110</v>
      </c>
      <c r="B166" s="23">
        <v>43007</v>
      </c>
      <c r="C166" s="16" t="s">
        <v>9</v>
      </c>
      <c r="D166" s="16" t="s">
        <v>10</v>
      </c>
      <c r="E166" s="16"/>
      <c r="F166" s="16" t="s">
        <v>11</v>
      </c>
      <c r="G166" s="18">
        <v>43007</v>
      </c>
      <c r="H166" s="18">
        <v>43047</v>
      </c>
      <c r="I166" s="16">
        <f t="shared" si="16"/>
        <v>40</v>
      </c>
      <c r="J166" s="437">
        <f t="shared" si="19"/>
        <v>1</v>
      </c>
      <c r="K166" s="438" t="s">
        <v>28</v>
      </c>
      <c r="L166" s="19">
        <v>40</v>
      </c>
      <c r="M166" s="249"/>
      <c r="N166" s="201"/>
      <c r="O166" s="255"/>
      <c r="P166" s="255"/>
      <c r="Q166" s="553">
        <v>1.235E-2</v>
      </c>
      <c r="R166" s="261"/>
      <c r="S166" s="20">
        <f>AVERAGE(0.0155,0.0185,0.018,0.015)</f>
        <v>1.6750000000000001E-2</v>
      </c>
      <c r="T166" s="261"/>
      <c r="U166" s="20"/>
      <c r="V166" s="20"/>
      <c r="W166" s="20"/>
      <c r="X166" s="20"/>
      <c r="Y166" s="197">
        <v>6.7780000000000002E-3</v>
      </c>
      <c r="Z166" s="20">
        <v>2E-3</v>
      </c>
      <c r="AA166" s="20">
        <v>2E-3</v>
      </c>
      <c r="AB166" s="423">
        <f t="shared" si="22"/>
        <v>1.4750000000000001E-2</v>
      </c>
      <c r="AC166" s="423">
        <f t="shared" si="23"/>
        <v>-4.0000000000000001E-3</v>
      </c>
      <c r="AD166" s="448">
        <v>1.2699999999999999E-2</v>
      </c>
      <c r="AE166" s="198">
        <f t="shared" si="17"/>
        <v>6.7780000000000002E-3</v>
      </c>
      <c r="AF166" s="197"/>
      <c r="AG166" s="445">
        <v>1.2699999999999999E-2</v>
      </c>
      <c r="AH166" s="434"/>
      <c r="AI166" s="446"/>
      <c r="AJ166" s="16" t="str">
        <f t="shared" si="18"/>
        <v>Y</v>
      </c>
      <c r="AK166" s="443"/>
      <c r="AL166" s="449"/>
    </row>
    <row r="167" spans="1:38" s="494" customFormat="1" ht="23.25" customHeight="1">
      <c r="A167" s="472">
        <f t="shared" si="20"/>
        <v>111</v>
      </c>
      <c r="B167" s="495">
        <v>43019</v>
      </c>
      <c r="C167" s="472" t="s">
        <v>265</v>
      </c>
      <c r="D167" s="472" t="s">
        <v>298</v>
      </c>
      <c r="E167" s="472"/>
      <c r="F167" s="472" t="s">
        <v>267</v>
      </c>
      <c r="G167" s="496">
        <v>43019</v>
      </c>
      <c r="H167" s="496">
        <v>43052</v>
      </c>
      <c r="I167" s="472">
        <f t="shared" si="16"/>
        <v>33</v>
      </c>
      <c r="J167" s="478">
        <f t="shared" si="19"/>
        <v>1</v>
      </c>
      <c r="K167" s="511" t="s">
        <v>337</v>
      </c>
      <c r="L167" s="500">
        <v>60</v>
      </c>
      <c r="M167" s="501"/>
      <c r="N167" s="502"/>
      <c r="O167" s="503"/>
      <c r="P167" s="503"/>
      <c r="Q167" s="554">
        <v>1.1867000000000001E-2</v>
      </c>
      <c r="R167" s="505"/>
      <c r="S167" s="504">
        <v>1.2500000000000001E-2</v>
      </c>
      <c r="T167" s="505"/>
      <c r="U167" s="504"/>
      <c r="V167" s="504"/>
      <c r="W167" s="504"/>
      <c r="X167" s="504"/>
      <c r="Y167" s="506">
        <v>3.1440000000000001E-3</v>
      </c>
      <c r="Z167" s="504">
        <v>3.3E-3</v>
      </c>
      <c r="AA167" s="504">
        <v>2E-3</v>
      </c>
      <c r="AB167" s="507">
        <f t="shared" si="22"/>
        <v>9.1999999999999998E-3</v>
      </c>
      <c r="AC167" s="507">
        <f t="shared" si="23"/>
        <v>-5.3E-3</v>
      </c>
      <c r="AD167" s="508">
        <v>8.5000000000000006E-3</v>
      </c>
      <c r="AE167" s="485">
        <f t="shared" si="17"/>
        <v>3.1440000000000001E-3</v>
      </c>
      <c r="AF167" s="506"/>
      <c r="AG167" s="514"/>
      <c r="AH167" s="515"/>
      <c r="AI167" s="509"/>
      <c r="AJ167" s="472" t="str">
        <f t="shared" si="18"/>
        <v>N</v>
      </c>
      <c r="AK167" s="510"/>
      <c r="AL167" s="492"/>
    </row>
    <row r="168" spans="1:38" s="494" customFormat="1" ht="23.25" customHeight="1">
      <c r="A168" s="472">
        <f t="shared" si="20"/>
        <v>112</v>
      </c>
      <c r="B168" s="495">
        <v>43021</v>
      </c>
      <c r="C168" s="472" t="s">
        <v>24</v>
      </c>
      <c r="D168" s="472" t="s">
        <v>343</v>
      </c>
      <c r="E168" s="472"/>
      <c r="F168" s="472" t="s">
        <v>344</v>
      </c>
      <c r="G168" s="496">
        <v>43031</v>
      </c>
      <c r="H168" s="496">
        <v>43396</v>
      </c>
      <c r="I168" s="472">
        <f t="shared" si="16"/>
        <v>365</v>
      </c>
      <c r="J168" s="478">
        <f t="shared" si="19"/>
        <v>12</v>
      </c>
      <c r="K168" s="511" t="s">
        <v>341</v>
      </c>
      <c r="L168" s="500">
        <v>8.5</v>
      </c>
      <c r="M168" s="501"/>
      <c r="N168" s="502"/>
      <c r="O168" s="503"/>
      <c r="P168" s="503"/>
      <c r="Q168" s="554">
        <v>1.80844E-2</v>
      </c>
      <c r="R168" s="505"/>
      <c r="S168" s="504">
        <f>AVERAGE(0.019,0.0205,0.0203)</f>
        <v>1.9933333333333334E-2</v>
      </c>
      <c r="T168" s="505"/>
      <c r="U168" s="504"/>
      <c r="V168" s="504"/>
      <c r="W168" s="504"/>
      <c r="X168" s="504"/>
      <c r="Y168" s="506">
        <v>1.2741000000000001E-2</v>
      </c>
      <c r="Z168" s="504">
        <v>2E-3</v>
      </c>
      <c r="AA168" s="504">
        <v>2E-3</v>
      </c>
      <c r="AB168" s="507">
        <f t="shared" si="22"/>
        <v>1.7933333333333336E-2</v>
      </c>
      <c r="AC168" s="507">
        <f t="shared" si="23"/>
        <v>-4.0000000000000001E-3</v>
      </c>
      <c r="AD168" s="508">
        <v>1.7500000000000002E-2</v>
      </c>
      <c r="AE168" s="485">
        <f t="shared" si="17"/>
        <v>1.2741000000000001E-2</v>
      </c>
      <c r="AF168" s="506"/>
      <c r="AG168" s="514"/>
      <c r="AH168" s="515"/>
      <c r="AI168" s="509"/>
      <c r="AJ168" s="472" t="str">
        <f t="shared" si="18"/>
        <v>N</v>
      </c>
      <c r="AK168" s="510"/>
      <c r="AL168" s="492"/>
    </row>
    <row r="169" spans="1:38" s="494" customFormat="1" ht="23.25" customHeight="1">
      <c r="A169" s="472">
        <f t="shared" si="20"/>
        <v>113</v>
      </c>
      <c r="B169" s="495">
        <v>43027</v>
      </c>
      <c r="C169" s="472" t="s">
        <v>347</v>
      </c>
      <c r="D169" s="472" t="s">
        <v>348</v>
      </c>
      <c r="E169" s="472"/>
      <c r="F169" s="472">
        <v>2943</v>
      </c>
      <c r="G169" s="496">
        <v>43027</v>
      </c>
      <c r="H169" s="496"/>
      <c r="I169" s="472"/>
      <c r="J169" s="478">
        <f t="shared" si="19"/>
        <v>0</v>
      </c>
      <c r="K169" s="511" t="s">
        <v>346</v>
      </c>
      <c r="L169" s="500" t="s">
        <v>345</v>
      </c>
      <c r="M169" s="501"/>
      <c r="N169" s="502"/>
      <c r="O169" s="503"/>
      <c r="P169" s="503"/>
      <c r="Q169" s="554">
        <v>1.1867000000000001E-2</v>
      </c>
      <c r="R169" s="505"/>
      <c r="S169" s="504">
        <v>1.2500000000000001E-2</v>
      </c>
      <c r="T169" s="505"/>
      <c r="U169" s="504"/>
      <c r="V169" s="504"/>
      <c r="W169" s="504"/>
      <c r="X169" s="504"/>
      <c r="Y169" s="506">
        <v>3.1440000000000001E-3</v>
      </c>
      <c r="Z169" s="504">
        <v>3.3E-3</v>
      </c>
      <c r="AA169" s="504">
        <v>2E-3</v>
      </c>
      <c r="AB169" s="507">
        <f t="shared" si="22"/>
        <v>9.1999999999999998E-3</v>
      </c>
      <c r="AC169" s="507">
        <f t="shared" si="23"/>
        <v>-5.3E-3</v>
      </c>
      <c r="AD169" s="508">
        <v>8.5000000000000006E-3</v>
      </c>
      <c r="AE169" s="485">
        <f t="shared" si="17"/>
        <v>3.1440000000000001E-3</v>
      </c>
      <c r="AF169" s="506"/>
      <c r="AG169" s="514"/>
      <c r="AH169" s="515"/>
      <c r="AI169" s="509"/>
      <c r="AJ169" s="472" t="str">
        <f t="shared" si="18"/>
        <v>N</v>
      </c>
      <c r="AK169" s="510"/>
      <c r="AL169" s="492"/>
    </row>
    <row r="170" spans="1:38" s="447" customFormat="1" ht="23.25" customHeight="1">
      <c r="A170" s="16">
        <f t="shared" si="20"/>
        <v>114</v>
      </c>
      <c r="B170" s="23">
        <v>43028</v>
      </c>
      <c r="C170" s="16" t="s">
        <v>4</v>
      </c>
      <c r="D170" s="16" t="s">
        <v>19</v>
      </c>
      <c r="E170" s="16"/>
      <c r="F170" s="16" t="s">
        <v>216</v>
      </c>
      <c r="G170" s="469">
        <v>43028</v>
      </c>
      <c r="H170" s="18">
        <v>43059</v>
      </c>
      <c r="I170" s="16">
        <f t="shared" ref="I170:I183" si="24">H170-G170</f>
        <v>31</v>
      </c>
      <c r="J170" s="437">
        <f t="shared" si="19"/>
        <v>1</v>
      </c>
      <c r="K170" s="438" t="s">
        <v>346</v>
      </c>
      <c r="L170" s="19">
        <v>10</v>
      </c>
      <c r="M170" s="249"/>
      <c r="N170" s="201"/>
      <c r="O170" s="255"/>
      <c r="P170" s="255"/>
      <c r="Q170" s="553">
        <v>1.1849999999999999E-2</v>
      </c>
      <c r="R170" s="261"/>
      <c r="S170" s="20">
        <v>1.24E-2</v>
      </c>
      <c r="T170" s="261"/>
      <c r="U170" s="20"/>
      <c r="V170" s="20"/>
      <c r="W170" s="20"/>
      <c r="X170" s="20"/>
      <c r="Y170" s="197">
        <v>3.1489999999999999E-3</v>
      </c>
      <c r="Z170" s="20">
        <v>3.3E-3</v>
      </c>
      <c r="AA170" s="20">
        <v>2E-3</v>
      </c>
      <c r="AB170" s="423">
        <f t="shared" si="22"/>
        <v>9.1000000000000004E-3</v>
      </c>
      <c r="AC170" s="423">
        <f t="shared" si="23"/>
        <v>-5.3E-3</v>
      </c>
      <c r="AD170" s="448">
        <v>8.5000000000000006E-3</v>
      </c>
      <c r="AE170" s="198">
        <f t="shared" si="17"/>
        <v>3.1489999999999999E-3</v>
      </c>
      <c r="AF170" s="197"/>
      <c r="AG170" s="445">
        <v>7.7999999999999996E-3</v>
      </c>
      <c r="AH170" s="434"/>
      <c r="AI170" s="446"/>
      <c r="AJ170" s="16" t="str">
        <f t="shared" si="18"/>
        <v>Y</v>
      </c>
      <c r="AK170" s="443"/>
      <c r="AL170" s="449"/>
    </row>
    <row r="171" spans="1:38" s="494" customFormat="1" ht="23.25" customHeight="1">
      <c r="A171" s="472">
        <f t="shared" si="20"/>
        <v>115</v>
      </c>
      <c r="B171" s="495">
        <v>43031</v>
      </c>
      <c r="C171" s="472" t="s">
        <v>347</v>
      </c>
      <c r="D171" s="472" t="s">
        <v>354</v>
      </c>
      <c r="E171" s="472"/>
      <c r="F171" s="472" t="s">
        <v>352</v>
      </c>
      <c r="G171" s="496">
        <v>43049</v>
      </c>
      <c r="H171" s="496">
        <v>43141</v>
      </c>
      <c r="I171" s="472">
        <f t="shared" si="24"/>
        <v>92</v>
      </c>
      <c r="J171" s="478">
        <f t="shared" si="19"/>
        <v>3</v>
      </c>
      <c r="K171" s="511" t="s">
        <v>353</v>
      </c>
      <c r="L171" s="500">
        <v>1</v>
      </c>
      <c r="M171" s="501"/>
      <c r="N171" s="502"/>
      <c r="O171" s="503"/>
      <c r="P171" s="503"/>
      <c r="Q171" s="554">
        <v>1.3647599999999999E-2</v>
      </c>
      <c r="R171" s="505"/>
      <c r="S171" s="504">
        <f>AVERAGE(0.0199,0.0205,0.0195)</f>
        <v>1.9966666666666671E-2</v>
      </c>
      <c r="T171" s="505"/>
      <c r="U171" s="504"/>
      <c r="V171" s="504"/>
      <c r="W171" s="504"/>
      <c r="X171" s="504"/>
      <c r="Y171" s="506">
        <v>9.2490000000000003E-3</v>
      </c>
      <c r="Z171" s="504">
        <v>2E-3</v>
      </c>
      <c r="AA171" s="504">
        <v>2E-3</v>
      </c>
      <c r="AB171" s="507">
        <f t="shared" si="22"/>
        <v>1.7966666666666672E-2</v>
      </c>
      <c r="AC171" s="507">
        <f t="shared" si="23"/>
        <v>-4.0000000000000001E-3</v>
      </c>
      <c r="AD171" s="508">
        <v>1.4E-2</v>
      </c>
      <c r="AE171" s="485">
        <f t="shared" si="17"/>
        <v>9.2490000000000003E-3</v>
      </c>
      <c r="AF171" s="506"/>
      <c r="AG171" s="514"/>
      <c r="AH171" s="515"/>
      <c r="AI171" s="509"/>
      <c r="AJ171" s="472" t="str">
        <f t="shared" si="18"/>
        <v>N</v>
      </c>
      <c r="AK171" s="510"/>
      <c r="AL171" s="492"/>
    </row>
    <row r="172" spans="1:38" s="494" customFormat="1" ht="23.25" customHeight="1">
      <c r="A172" s="472">
        <f t="shared" si="20"/>
        <v>116</v>
      </c>
      <c r="B172" s="495">
        <v>43031</v>
      </c>
      <c r="C172" s="472" t="s">
        <v>347</v>
      </c>
      <c r="D172" s="472" t="s">
        <v>354</v>
      </c>
      <c r="E172" s="472"/>
      <c r="F172" s="472" t="s">
        <v>352</v>
      </c>
      <c r="G172" s="496">
        <v>43049</v>
      </c>
      <c r="H172" s="496">
        <v>43414</v>
      </c>
      <c r="I172" s="472">
        <f t="shared" si="24"/>
        <v>365</v>
      </c>
      <c r="J172" s="478">
        <f t="shared" si="19"/>
        <v>12</v>
      </c>
      <c r="K172" s="511" t="s">
        <v>353</v>
      </c>
      <c r="L172" s="500">
        <v>1</v>
      </c>
      <c r="M172" s="501"/>
      <c r="N172" s="502"/>
      <c r="O172" s="503"/>
      <c r="P172" s="503"/>
      <c r="Q172" s="554">
        <v>1.8312200000000001E-2</v>
      </c>
      <c r="R172" s="505"/>
      <c r="S172" s="504">
        <f>AVERAGE(0.019,0.0205,0.0203)</f>
        <v>1.9933333333333334E-2</v>
      </c>
      <c r="T172" s="505"/>
      <c r="U172" s="504"/>
      <c r="V172" s="504"/>
      <c r="W172" s="504"/>
      <c r="X172" s="504"/>
      <c r="Y172" s="506">
        <v>1.1612000000000001E-2</v>
      </c>
      <c r="Z172" s="504">
        <v>2E-3</v>
      </c>
      <c r="AA172" s="504">
        <v>2E-3</v>
      </c>
      <c r="AB172" s="507">
        <f t="shared" si="22"/>
        <v>1.7933333333333336E-2</v>
      </c>
      <c r="AC172" s="507">
        <f t="shared" si="23"/>
        <v>-4.0000000000000001E-3</v>
      </c>
      <c r="AD172" s="508">
        <v>1.55E-2</v>
      </c>
      <c r="AE172" s="485">
        <f t="shared" si="17"/>
        <v>1.1612000000000001E-2</v>
      </c>
      <c r="AF172" s="506"/>
      <c r="AG172" s="514"/>
      <c r="AH172" s="515"/>
      <c r="AI172" s="509"/>
      <c r="AJ172" s="472" t="str">
        <f t="shared" si="18"/>
        <v>N</v>
      </c>
      <c r="AK172" s="510"/>
      <c r="AL172" s="492"/>
    </row>
    <row r="173" spans="1:38" s="447" customFormat="1" ht="23.25" customHeight="1">
      <c r="A173" s="16">
        <f t="shared" si="20"/>
        <v>117</v>
      </c>
      <c r="B173" s="23">
        <v>43033</v>
      </c>
      <c r="C173" s="16" t="s">
        <v>4</v>
      </c>
      <c r="D173" s="16" t="s">
        <v>247</v>
      </c>
      <c r="E173" s="16"/>
      <c r="F173" s="16" t="s">
        <v>46</v>
      </c>
      <c r="G173" s="18">
        <v>43033</v>
      </c>
      <c r="H173" s="18">
        <v>43063</v>
      </c>
      <c r="I173" s="16">
        <f t="shared" si="24"/>
        <v>30</v>
      </c>
      <c r="J173" s="437">
        <f t="shared" si="19"/>
        <v>1</v>
      </c>
      <c r="K173" s="438" t="s">
        <v>355</v>
      </c>
      <c r="L173" s="19">
        <v>50</v>
      </c>
      <c r="M173" s="249"/>
      <c r="N173" s="201"/>
      <c r="O173" s="255"/>
      <c r="P173" s="255"/>
      <c r="Q173" s="553">
        <v>1.18444E-2</v>
      </c>
      <c r="R173" s="261"/>
      <c r="S173" s="20">
        <f>AVERAGE(0.016,0.0155,0.0148)</f>
        <v>1.5433333333333334E-2</v>
      </c>
      <c r="T173" s="261"/>
      <c r="U173" s="20"/>
      <c r="V173" s="20"/>
      <c r="W173" s="20"/>
      <c r="X173" s="20"/>
      <c r="Y173" s="197">
        <v>3.1189999999999998E-3</v>
      </c>
      <c r="Z173" s="20">
        <v>3.3E-3</v>
      </c>
      <c r="AA173" s="20">
        <v>2E-3</v>
      </c>
      <c r="AB173" s="423">
        <f t="shared" si="22"/>
        <v>1.2133333333333333E-2</v>
      </c>
      <c r="AC173" s="423">
        <f t="shared" si="23"/>
        <v>-5.3E-3</v>
      </c>
      <c r="AD173" s="448">
        <v>8.9999999999999993E-3</v>
      </c>
      <c r="AE173" s="198">
        <f t="shared" si="17"/>
        <v>3.1189999999999998E-3</v>
      </c>
      <c r="AF173" s="197"/>
      <c r="AG173" s="445">
        <v>8.9999999999999993E-3</v>
      </c>
      <c r="AH173" s="434"/>
      <c r="AI173" s="446"/>
      <c r="AJ173" s="16" t="str">
        <f t="shared" si="18"/>
        <v>Y</v>
      </c>
      <c r="AK173" s="443"/>
      <c r="AL173" s="449"/>
    </row>
    <row r="174" spans="1:38" s="494" customFormat="1" ht="23.25" customHeight="1">
      <c r="A174" s="472">
        <f t="shared" si="20"/>
        <v>118</v>
      </c>
      <c r="B174" s="495">
        <v>43035</v>
      </c>
      <c r="C174" s="472" t="s">
        <v>4</v>
      </c>
      <c r="D174" s="472" t="s">
        <v>19</v>
      </c>
      <c r="E174" s="472"/>
      <c r="F174" s="472" t="s">
        <v>8</v>
      </c>
      <c r="G174" s="496">
        <v>43035</v>
      </c>
      <c r="H174" s="496">
        <v>43066</v>
      </c>
      <c r="I174" s="472">
        <f t="shared" si="24"/>
        <v>31</v>
      </c>
      <c r="J174" s="478">
        <f t="shared" si="19"/>
        <v>1</v>
      </c>
      <c r="K174" s="511" t="s">
        <v>29</v>
      </c>
      <c r="L174" s="500">
        <v>150</v>
      </c>
      <c r="M174" s="501"/>
      <c r="N174" s="502"/>
      <c r="O174" s="503"/>
      <c r="P174" s="503"/>
      <c r="Q174" s="554">
        <v>1.1844E-2</v>
      </c>
      <c r="R174" s="505"/>
      <c r="S174" s="504">
        <v>1.24E-2</v>
      </c>
      <c r="T174" s="505"/>
      <c r="U174" s="504"/>
      <c r="V174" s="504"/>
      <c r="W174" s="504"/>
      <c r="X174" s="504"/>
      <c r="Y174" s="506">
        <v>3.1449999999999998E-3</v>
      </c>
      <c r="Z174" s="504">
        <v>3.3E-3</v>
      </c>
      <c r="AA174" s="504">
        <v>2E-3</v>
      </c>
      <c r="AB174" s="507">
        <f t="shared" si="22"/>
        <v>9.1000000000000004E-3</v>
      </c>
      <c r="AC174" s="507">
        <f t="shared" si="23"/>
        <v>-5.3E-3</v>
      </c>
      <c r="AD174" s="508">
        <v>8.0999999999999996E-3</v>
      </c>
      <c r="AE174" s="485">
        <f t="shared" si="17"/>
        <v>3.1449999999999998E-3</v>
      </c>
      <c r="AF174" s="506"/>
      <c r="AG174" s="514"/>
      <c r="AH174" s="515"/>
      <c r="AI174" s="509"/>
      <c r="AJ174" s="472" t="str">
        <f t="shared" si="18"/>
        <v>N</v>
      </c>
      <c r="AK174" s="510"/>
      <c r="AL174" s="492"/>
    </row>
    <row r="175" spans="1:38" s="494" customFormat="1" ht="23.25" customHeight="1">
      <c r="A175" s="472">
        <f t="shared" si="20"/>
        <v>119</v>
      </c>
      <c r="B175" s="495">
        <v>43035</v>
      </c>
      <c r="C175" s="472" t="s">
        <v>4</v>
      </c>
      <c r="D175" s="472" t="s">
        <v>19</v>
      </c>
      <c r="E175" s="472"/>
      <c r="F175" s="472" t="s">
        <v>8</v>
      </c>
      <c r="G175" s="496">
        <v>43035</v>
      </c>
      <c r="H175" s="496">
        <v>43129</v>
      </c>
      <c r="I175" s="472">
        <f t="shared" si="24"/>
        <v>94</v>
      </c>
      <c r="J175" s="478">
        <f t="shared" si="19"/>
        <v>3</v>
      </c>
      <c r="K175" s="511" t="s">
        <v>359</v>
      </c>
      <c r="L175" s="500">
        <v>130</v>
      </c>
      <c r="M175" s="501"/>
      <c r="N175" s="502"/>
      <c r="O175" s="503"/>
      <c r="P175" s="503"/>
      <c r="Q175" s="554">
        <v>1.3779599999999999E-2</v>
      </c>
      <c r="R175" s="505"/>
      <c r="S175" s="504">
        <f>AVERAGE(0.018,0.0198,0.0195,0.0209,0.0205)</f>
        <v>1.9740000000000001E-2</v>
      </c>
      <c r="T175" s="505"/>
      <c r="U175" s="504"/>
      <c r="V175" s="504"/>
      <c r="W175" s="504"/>
      <c r="X175" s="504"/>
      <c r="Y175" s="506">
        <v>9.3790000000000002E-3</v>
      </c>
      <c r="Z175" s="504">
        <v>2E-3</v>
      </c>
      <c r="AA175" s="504">
        <v>2E-3</v>
      </c>
      <c r="AB175" s="507">
        <f t="shared" si="22"/>
        <v>1.7739999999999999E-2</v>
      </c>
      <c r="AC175" s="507">
        <f t="shared" si="23"/>
        <v>-4.0000000000000001E-3</v>
      </c>
      <c r="AD175" s="508">
        <v>1.5699999999999999E-2</v>
      </c>
      <c r="AE175" s="485">
        <f t="shared" si="17"/>
        <v>9.3790000000000002E-3</v>
      </c>
      <c r="AF175" s="506"/>
      <c r="AG175" s="514"/>
      <c r="AH175" s="515"/>
      <c r="AI175" s="509"/>
      <c r="AJ175" s="472" t="str">
        <f t="shared" si="18"/>
        <v>N</v>
      </c>
      <c r="AK175" s="510"/>
      <c r="AL175" s="492"/>
    </row>
    <row r="176" spans="1:38" s="494" customFormat="1" ht="23.25" customHeight="1">
      <c r="A176" s="472">
        <f t="shared" si="20"/>
        <v>120</v>
      </c>
      <c r="B176" s="495">
        <v>43035</v>
      </c>
      <c r="C176" s="472" t="s">
        <v>4</v>
      </c>
      <c r="D176" s="472" t="s">
        <v>19</v>
      </c>
      <c r="E176" s="472"/>
      <c r="F176" s="472" t="s">
        <v>8</v>
      </c>
      <c r="G176" s="496">
        <v>43035</v>
      </c>
      <c r="H176" s="496">
        <v>43217</v>
      </c>
      <c r="I176" s="472">
        <f t="shared" si="24"/>
        <v>182</v>
      </c>
      <c r="J176" s="478">
        <f t="shared" si="19"/>
        <v>6</v>
      </c>
      <c r="K176" s="511" t="s">
        <v>359</v>
      </c>
      <c r="L176" s="500">
        <v>150</v>
      </c>
      <c r="M176" s="501"/>
      <c r="N176" s="502"/>
      <c r="O176" s="503"/>
      <c r="P176" s="503"/>
      <c r="Q176" s="554">
        <v>1.5644700000000001E-2</v>
      </c>
      <c r="R176" s="505"/>
      <c r="S176" s="504">
        <f>AVERAGE(0.022,0.0202,0.0207,0.0216,0.021)</f>
        <v>2.1100000000000001E-2</v>
      </c>
      <c r="T176" s="505"/>
      <c r="U176" s="504"/>
      <c r="V176" s="504"/>
      <c r="W176" s="504"/>
      <c r="X176" s="504"/>
      <c r="Y176" s="506">
        <v>1.1705999999999999E-2</v>
      </c>
      <c r="Z176" s="504">
        <v>2E-3</v>
      </c>
      <c r="AA176" s="504">
        <v>2E-3</v>
      </c>
      <c r="AB176" s="507">
        <f t="shared" si="22"/>
        <v>1.9099999999999999E-2</v>
      </c>
      <c r="AC176" s="507">
        <f t="shared" si="23"/>
        <v>-4.0000000000000001E-3</v>
      </c>
      <c r="AD176" s="508">
        <v>1.6500000000000001E-2</v>
      </c>
      <c r="AE176" s="485">
        <f t="shared" si="17"/>
        <v>1.1705999999999999E-2</v>
      </c>
      <c r="AF176" s="506"/>
      <c r="AG176" s="514"/>
      <c r="AH176" s="515"/>
      <c r="AI176" s="509"/>
      <c r="AJ176" s="472" t="str">
        <f t="shared" si="18"/>
        <v>N</v>
      </c>
      <c r="AK176" s="510"/>
      <c r="AL176" s="492"/>
    </row>
    <row r="177" spans="1:38" s="494" customFormat="1" ht="23.25" customHeight="1">
      <c r="A177" s="472">
        <f t="shared" si="20"/>
        <v>121</v>
      </c>
      <c r="B177" s="495">
        <v>43040</v>
      </c>
      <c r="C177" s="472" t="s">
        <v>4</v>
      </c>
      <c r="D177" s="472" t="s">
        <v>5</v>
      </c>
      <c r="E177" s="472"/>
      <c r="F177" s="472"/>
      <c r="G177" s="496">
        <v>43040</v>
      </c>
      <c r="H177" s="496">
        <v>43222</v>
      </c>
      <c r="I177" s="472">
        <f t="shared" si="24"/>
        <v>182</v>
      </c>
      <c r="J177" s="478">
        <f t="shared" si="19"/>
        <v>6</v>
      </c>
      <c r="K177" s="511" t="s">
        <v>28</v>
      </c>
      <c r="L177" s="500">
        <v>1</v>
      </c>
      <c r="M177" s="501"/>
      <c r="N177" s="502"/>
      <c r="O177" s="503"/>
      <c r="P177" s="503"/>
      <c r="Q177" s="554">
        <v>1.5751100000000001E-2</v>
      </c>
      <c r="R177" s="505"/>
      <c r="S177" s="504">
        <f>AVERAGE(0.021,0.0202,0.0207,0.0216,0.021)</f>
        <v>2.0899999999999998E-2</v>
      </c>
      <c r="T177" s="505"/>
      <c r="U177" s="504"/>
      <c r="V177" s="504"/>
      <c r="W177" s="504"/>
      <c r="X177" s="504"/>
      <c r="Y177" s="506">
        <v>1.1811E-2</v>
      </c>
      <c r="Z177" s="504">
        <v>2E-3</v>
      </c>
      <c r="AA177" s="504">
        <v>2E-3</v>
      </c>
      <c r="AB177" s="507">
        <f t="shared" si="22"/>
        <v>1.89E-2</v>
      </c>
      <c r="AC177" s="507">
        <f t="shared" si="23"/>
        <v>-4.0000000000000001E-3</v>
      </c>
      <c r="AD177" s="508">
        <v>1.6500000000000001E-2</v>
      </c>
      <c r="AE177" s="485">
        <f t="shared" si="17"/>
        <v>1.1811E-2</v>
      </c>
      <c r="AF177" s="506"/>
      <c r="AG177" s="514"/>
      <c r="AH177" s="515"/>
      <c r="AI177" s="509"/>
      <c r="AJ177" s="472" t="str">
        <f t="shared" si="18"/>
        <v>N</v>
      </c>
      <c r="AK177" s="510"/>
      <c r="AL177" s="492"/>
    </row>
    <row r="178" spans="1:38" s="447" customFormat="1" ht="23.25" customHeight="1">
      <c r="A178" s="16">
        <f t="shared" si="20"/>
        <v>122</v>
      </c>
      <c r="B178" s="23">
        <v>43040</v>
      </c>
      <c r="C178" s="16" t="s">
        <v>4</v>
      </c>
      <c r="D178" s="16" t="s">
        <v>5</v>
      </c>
      <c r="E178" s="16"/>
      <c r="F178" s="16" t="s">
        <v>363</v>
      </c>
      <c r="G178" s="18">
        <v>43045</v>
      </c>
      <c r="H178" s="18">
        <v>43410</v>
      </c>
      <c r="I178" s="16">
        <f t="shared" si="24"/>
        <v>365</v>
      </c>
      <c r="J178" s="437">
        <f t="shared" si="19"/>
        <v>12</v>
      </c>
      <c r="K178" s="438" t="s">
        <v>28</v>
      </c>
      <c r="L178" s="19">
        <v>1</v>
      </c>
      <c r="M178" s="249"/>
      <c r="N178" s="201"/>
      <c r="O178" s="255"/>
      <c r="P178" s="255"/>
      <c r="Q178" s="553">
        <v>1.8484400000000002E-2</v>
      </c>
      <c r="R178" s="261"/>
      <c r="S178" s="20">
        <f>AVERAGE(0.0204,0.0205,0.023)</f>
        <v>2.1300000000000003E-2</v>
      </c>
      <c r="T178" s="261"/>
      <c r="U178" s="20"/>
      <c r="V178" s="20"/>
      <c r="W178" s="20"/>
      <c r="X178" s="20"/>
      <c r="Y178" s="197">
        <v>1.3148999999999999E-2</v>
      </c>
      <c r="Z178" s="20">
        <v>2E-3</v>
      </c>
      <c r="AA178" s="20">
        <v>2E-3</v>
      </c>
      <c r="AB178" s="423">
        <f t="shared" si="22"/>
        <v>1.9300000000000005E-2</v>
      </c>
      <c r="AC178" s="423">
        <f t="shared" si="23"/>
        <v>-4.0000000000000001E-3</v>
      </c>
      <c r="AD178" s="448">
        <v>1.7299999999999999E-2</v>
      </c>
      <c r="AE178" s="198">
        <f t="shared" si="17"/>
        <v>1.3148999999999999E-2</v>
      </c>
      <c r="AF178" s="197">
        <f>AG178-AE178</f>
        <v>3.9510000000000014E-3</v>
      </c>
      <c r="AG178" s="445">
        <v>1.7100000000000001E-2</v>
      </c>
      <c r="AH178" s="434"/>
      <c r="AI178" s="446"/>
      <c r="AJ178" s="16" t="str">
        <f t="shared" si="18"/>
        <v>Y</v>
      </c>
      <c r="AK178" s="443"/>
      <c r="AL178" s="449"/>
    </row>
    <row r="179" spans="1:38" s="494" customFormat="1" ht="23.25" customHeight="1">
      <c r="A179" s="472">
        <f t="shared" si="20"/>
        <v>123</v>
      </c>
      <c r="B179" s="495">
        <v>43049</v>
      </c>
      <c r="C179" s="472" t="s">
        <v>149</v>
      </c>
      <c r="D179" s="472" t="s">
        <v>150</v>
      </c>
      <c r="E179" s="472"/>
      <c r="F179" s="472" t="s">
        <v>151</v>
      </c>
      <c r="G179" s="496">
        <v>43049</v>
      </c>
      <c r="H179" s="496">
        <v>43059</v>
      </c>
      <c r="I179" s="472">
        <f t="shared" si="24"/>
        <v>10</v>
      </c>
      <c r="J179" s="478">
        <f t="shared" si="19"/>
        <v>0</v>
      </c>
      <c r="K179" s="511" t="s">
        <v>28</v>
      </c>
      <c r="L179" s="500">
        <v>20</v>
      </c>
      <c r="M179" s="501"/>
      <c r="N179" s="502"/>
      <c r="O179" s="503"/>
      <c r="P179" s="503"/>
      <c r="Q179" s="554">
        <v>1.20272E-2</v>
      </c>
      <c r="R179" s="505"/>
      <c r="S179" s="504">
        <f>AVERAGE(0.014,0.0147,0.014)</f>
        <v>1.4233333333333334E-2</v>
      </c>
      <c r="T179" s="505"/>
      <c r="U179" s="504"/>
      <c r="V179" s="504"/>
      <c r="W179" s="504"/>
      <c r="X179" s="504"/>
      <c r="Y179" s="506">
        <v>5.1219999999999998E-3</v>
      </c>
      <c r="Z179" s="504">
        <v>2E-3</v>
      </c>
      <c r="AA179" s="504">
        <v>2E-3</v>
      </c>
      <c r="AB179" s="507">
        <f t="shared" si="22"/>
        <v>1.2233333333333334E-2</v>
      </c>
      <c r="AC179" s="507">
        <f t="shared" si="23"/>
        <v>-4.0000000000000001E-3</v>
      </c>
      <c r="AD179" s="508">
        <v>9.4999999999999998E-3</v>
      </c>
      <c r="AE179" s="485">
        <f t="shared" si="17"/>
        <v>5.1219999999999998E-3</v>
      </c>
      <c r="AF179" s="506"/>
      <c r="AG179" s="514"/>
      <c r="AH179" s="515"/>
      <c r="AI179" s="509"/>
      <c r="AJ179" s="472" t="str">
        <f t="shared" si="18"/>
        <v>N</v>
      </c>
      <c r="AK179" s="510"/>
      <c r="AL179" s="492"/>
    </row>
    <row r="180" spans="1:38" s="494" customFormat="1" ht="23.25" customHeight="1">
      <c r="A180" s="472">
        <f t="shared" si="20"/>
        <v>124</v>
      </c>
      <c r="B180" s="495">
        <v>43049</v>
      </c>
      <c r="C180" s="472" t="s">
        <v>149</v>
      </c>
      <c r="D180" s="472" t="s">
        <v>150</v>
      </c>
      <c r="E180" s="472"/>
      <c r="F180" s="472" t="s">
        <v>151</v>
      </c>
      <c r="G180" s="496">
        <v>43049</v>
      </c>
      <c r="H180" s="496">
        <v>43073</v>
      </c>
      <c r="I180" s="472">
        <f t="shared" si="24"/>
        <v>24</v>
      </c>
      <c r="J180" s="478">
        <f t="shared" si="19"/>
        <v>0</v>
      </c>
      <c r="K180" s="511" t="s">
        <v>28</v>
      </c>
      <c r="L180" s="500">
        <v>50</v>
      </c>
      <c r="M180" s="501"/>
      <c r="N180" s="502"/>
      <c r="O180" s="503"/>
      <c r="P180" s="503"/>
      <c r="Q180" s="554">
        <v>1.2449399999999999E-2</v>
      </c>
      <c r="R180" s="505"/>
      <c r="S180" s="504">
        <f>AVERAGE(0.0146,0.016,0.015)</f>
        <v>1.52E-2</v>
      </c>
      <c r="T180" s="505"/>
      <c r="U180" s="504"/>
      <c r="V180" s="504"/>
      <c r="W180" s="504"/>
      <c r="X180" s="504"/>
      <c r="Y180" s="506">
        <v>6.875E-3</v>
      </c>
      <c r="Z180" s="504">
        <v>2E-3</v>
      </c>
      <c r="AA180" s="504">
        <v>2E-3</v>
      </c>
      <c r="AB180" s="507">
        <f t="shared" si="22"/>
        <v>1.32E-2</v>
      </c>
      <c r="AC180" s="507">
        <f t="shared" si="23"/>
        <v>-4.0000000000000001E-3</v>
      </c>
      <c r="AD180" s="508">
        <v>1.0500000000000001E-2</v>
      </c>
      <c r="AE180" s="485">
        <f t="shared" si="17"/>
        <v>6.875E-3</v>
      </c>
      <c r="AF180" s="506"/>
      <c r="AG180" s="514"/>
      <c r="AH180" s="515"/>
      <c r="AI180" s="509"/>
      <c r="AJ180" s="472" t="str">
        <f t="shared" si="18"/>
        <v>N</v>
      </c>
      <c r="AK180" s="510"/>
      <c r="AL180" s="492"/>
    </row>
    <row r="181" spans="1:38" s="494" customFormat="1" ht="23.25" customHeight="1">
      <c r="A181" s="472">
        <f t="shared" si="20"/>
        <v>125</v>
      </c>
      <c r="B181" s="495">
        <v>43053</v>
      </c>
      <c r="C181" s="472" t="s">
        <v>24</v>
      </c>
      <c r="D181" s="472" t="s">
        <v>25</v>
      </c>
      <c r="E181" s="472"/>
      <c r="F181" s="472" t="s">
        <v>236</v>
      </c>
      <c r="G181" s="496">
        <v>43053</v>
      </c>
      <c r="H181" s="496">
        <v>43083</v>
      </c>
      <c r="I181" s="472">
        <f t="shared" si="24"/>
        <v>30</v>
      </c>
      <c r="J181" s="478">
        <f t="shared" si="19"/>
        <v>1</v>
      </c>
      <c r="K181" s="511" t="s">
        <v>364</v>
      </c>
      <c r="L181" s="500">
        <v>10</v>
      </c>
      <c r="M181" s="501"/>
      <c r="N181" s="502"/>
      <c r="O181" s="503"/>
      <c r="P181" s="503"/>
      <c r="Q181" s="554">
        <v>1.1827799999999999E-2</v>
      </c>
      <c r="R181" s="505"/>
      <c r="S181" s="504">
        <v>1.24E-2</v>
      </c>
      <c r="T181" s="505"/>
      <c r="U181" s="504"/>
      <c r="V181" s="504"/>
      <c r="W181" s="504"/>
      <c r="X181" s="504"/>
      <c r="Y181" s="506">
        <v>5.13E-3</v>
      </c>
      <c r="Z181" s="504">
        <v>3.3E-3</v>
      </c>
      <c r="AA181" s="504">
        <v>2E-3</v>
      </c>
      <c r="AB181" s="507">
        <f t="shared" si="22"/>
        <v>9.1000000000000004E-3</v>
      </c>
      <c r="AC181" s="507">
        <f t="shared" si="23"/>
        <v>-5.3E-3</v>
      </c>
      <c r="AD181" s="508">
        <v>8.0999999999999996E-3</v>
      </c>
      <c r="AE181" s="485">
        <f t="shared" si="17"/>
        <v>5.13E-3</v>
      </c>
      <c r="AF181" s="506"/>
      <c r="AG181" s="514"/>
      <c r="AH181" s="515"/>
      <c r="AI181" s="509"/>
      <c r="AJ181" s="472" t="str">
        <f t="shared" si="18"/>
        <v>N</v>
      </c>
      <c r="AK181" s="510"/>
      <c r="AL181" s="492"/>
    </row>
    <row r="182" spans="1:38" s="447" customFormat="1" ht="23.25" customHeight="1">
      <c r="A182" s="16">
        <f t="shared" si="20"/>
        <v>126</v>
      </c>
      <c r="B182" s="23">
        <v>43059</v>
      </c>
      <c r="C182" s="16" t="s">
        <v>4</v>
      </c>
      <c r="D182" s="16" t="s">
        <v>251</v>
      </c>
      <c r="E182" s="16"/>
      <c r="F182" s="16" t="s">
        <v>216</v>
      </c>
      <c r="G182" s="18">
        <v>43059</v>
      </c>
      <c r="H182" s="18">
        <v>43089</v>
      </c>
      <c r="I182" s="16">
        <f t="shared" si="24"/>
        <v>30</v>
      </c>
      <c r="J182" s="437">
        <f t="shared" si="19"/>
        <v>1</v>
      </c>
      <c r="K182" s="438" t="s">
        <v>29</v>
      </c>
      <c r="L182" s="19">
        <v>1</v>
      </c>
      <c r="M182" s="249"/>
      <c r="N182" s="201"/>
      <c r="O182" s="255"/>
      <c r="P182" s="255"/>
      <c r="Q182" s="553">
        <v>1.1827799999999999E-2</v>
      </c>
      <c r="R182" s="261"/>
      <c r="S182" s="20">
        <v>1.24E-2</v>
      </c>
      <c r="T182" s="261"/>
      <c r="U182" s="20"/>
      <c r="V182" s="20"/>
      <c r="W182" s="20"/>
      <c r="X182" s="20"/>
      <c r="Y182" s="197">
        <v>3.1220000000000002E-3</v>
      </c>
      <c r="Z182" s="20">
        <v>3.3E-3</v>
      </c>
      <c r="AA182" s="20">
        <v>2E-3</v>
      </c>
      <c r="AB182" s="423">
        <f t="shared" si="22"/>
        <v>9.1000000000000004E-3</v>
      </c>
      <c r="AC182" s="423">
        <f t="shared" si="23"/>
        <v>-5.3E-3</v>
      </c>
      <c r="AD182" s="448">
        <v>8.0999999999999996E-3</v>
      </c>
      <c r="AE182" s="198">
        <f t="shared" si="17"/>
        <v>3.1220000000000002E-3</v>
      </c>
      <c r="AF182" s="197"/>
      <c r="AG182" s="445">
        <v>7.7999999999999996E-3</v>
      </c>
      <c r="AH182" s="434"/>
      <c r="AI182" s="446"/>
      <c r="AJ182" s="16" t="str">
        <f t="shared" si="18"/>
        <v>Y</v>
      </c>
      <c r="AK182" s="443"/>
      <c r="AL182" s="449"/>
    </row>
    <row r="183" spans="1:38" s="494" customFormat="1" ht="23.25" customHeight="1">
      <c r="A183" s="472">
        <f t="shared" si="20"/>
        <v>127</v>
      </c>
      <c r="B183" s="495">
        <v>43062</v>
      </c>
      <c r="C183" s="472" t="s">
        <v>347</v>
      </c>
      <c r="D183" s="472" t="s">
        <v>354</v>
      </c>
      <c r="E183" s="472"/>
      <c r="F183" s="472" t="s">
        <v>352</v>
      </c>
      <c r="G183" s="493">
        <v>43062</v>
      </c>
      <c r="H183" s="496">
        <v>43095</v>
      </c>
      <c r="I183" s="472">
        <f t="shared" si="24"/>
        <v>33</v>
      </c>
      <c r="J183" s="478">
        <f t="shared" si="19"/>
        <v>1</v>
      </c>
      <c r="K183" s="511" t="s">
        <v>29</v>
      </c>
      <c r="L183" s="500">
        <v>1</v>
      </c>
      <c r="M183" s="501"/>
      <c r="N183" s="502"/>
      <c r="O183" s="503"/>
      <c r="P183" s="503"/>
      <c r="Q183" s="554">
        <v>1.1827799999999999E-2</v>
      </c>
      <c r="R183" s="505"/>
      <c r="S183" s="504">
        <v>1.23E-2</v>
      </c>
      <c r="T183" s="505"/>
      <c r="U183" s="504"/>
      <c r="V183" s="504"/>
      <c r="W183" s="504"/>
      <c r="X183" s="504"/>
      <c r="Y183" s="506">
        <v>3.094E-3</v>
      </c>
      <c r="Z183" s="504">
        <v>3.3E-3</v>
      </c>
      <c r="AA183" s="504">
        <v>2E-3</v>
      </c>
      <c r="AB183" s="507">
        <f t="shared" si="22"/>
        <v>9.0000000000000011E-3</v>
      </c>
      <c r="AC183" s="507">
        <f t="shared" si="23"/>
        <v>-5.3E-3</v>
      </c>
      <c r="AD183" s="508">
        <v>3.094E-3</v>
      </c>
      <c r="AE183" s="485">
        <f t="shared" si="17"/>
        <v>3.094E-3</v>
      </c>
      <c r="AF183" s="506"/>
      <c r="AG183" s="514"/>
      <c r="AH183" s="515"/>
      <c r="AI183" s="509"/>
      <c r="AJ183" s="472" t="str">
        <f t="shared" si="18"/>
        <v>N</v>
      </c>
      <c r="AK183" s="510"/>
      <c r="AL183" s="492"/>
    </row>
    <row r="184" spans="1:38" s="447" customFormat="1" ht="23.25" customHeight="1">
      <c r="A184" s="16">
        <f t="shared" si="20"/>
        <v>128</v>
      </c>
      <c r="B184" s="23">
        <v>43063</v>
      </c>
      <c r="C184" s="16" t="s">
        <v>4</v>
      </c>
      <c r="D184" s="16" t="s">
        <v>247</v>
      </c>
      <c r="E184" s="16"/>
      <c r="F184" s="16" t="s">
        <v>46</v>
      </c>
      <c r="G184" s="18">
        <v>43063</v>
      </c>
      <c r="H184" s="18">
        <v>43096</v>
      </c>
      <c r="I184" s="16">
        <f t="shared" ref="I184:I200" si="25">H184-G184</f>
        <v>33</v>
      </c>
      <c r="J184" s="437">
        <f t="shared" si="19"/>
        <v>1</v>
      </c>
      <c r="K184" s="438" t="s">
        <v>29</v>
      </c>
      <c r="L184" s="19">
        <v>50</v>
      </c>
      <c r="M184" s="249"/>
      <c r="N184" s="201"/>
      <c r="O184" s="255"/>
      <c r="P184" s="255"/>
      <c r="Q184" s="553">
        <v>1.2008E-2</v>
      </c>
      <c r="R184" s="261"/>
      <c r="S184" s="20">
        <v>1.23E-2</v>
      </c>
      <c r="T184" s="261"/>
      <c r="U184" s="20"/>
      <c r="V184" s="20"/>
      <c r="W184" s="20"/>
      <c r="X184" s="20"/>
      <c r="Y184" s="197">
        <v>3.104E-3</v>
      </c>
      <c r="Z184" s="20">
        <v>3.3E-3</v>
      </c>
      <c r="AA184" s="20">
        <v>2E-3</v>
      </c>
      <c r="AB184" s="423">
        <f t="shared" si="22"/>
        <v>9.0000000000000011E-3</v>
      </c>
      <c r="AC184" s="423">
        <f t="shared" si="23"/>
        <v>-5.3E-3</v>
      </c>
      <c r="AD184" s="448">
        <v>8.9999999999999993E-3</v>
      </c>
      <c r="AE184" s="198">
        <f t="shared" si="17"/>
        <v>3.104E-3</v>
      </c>
      <c r="AF184" s="197"/>
      <c r="AG184" s="445">
        <v>8.9999999999999993E-3</v>
      </c>
      <c r="AH184" s="434"/>
      <c r="AI184" s="446"/>
      <c r="AJ184" s="16" t="str">
        <f t="shared" si="18"/>
        <v>Y</v>
      </c>
      <c r="AK184" s="443"/>
      <c r="AL184" s="449"/>
    </row>
    <row r="185" spans="1:38" s="494" customFormat="1" ht="23.25" customHeight="1">
      <c r="A185" s="472">
        <f t="shared" si="20"/>
        <v>129</v>
      </c>
      <c r="B185" s="495">
        <v>43066</v>
      </c>
      <c r="C185" s="472" t="s">
        <v>4</v>
      </c>
      <c r="D185" s="472" t="s">
        <v>19</v>
      </c>
      <c r="E185" s="472"/>
      <c r="F185" s="472" t="s">
        <v>8</v>
      </c>
      <c r="G185" s="496">
        <v>43066</v>
      </c>
      <c r="H185" s="496">
        <v>43097</v>
      </c>
      <c r="I185" s="472">
        <f t="shared" si="25"/>
        <v>31</v>
      </c>
      <c r="J185" s="478">
        <f t="shared" si="19"/>
        <v>1</v>
      </c>
      <c r="K185" s="511" t="s">
        <v>374</v>
      </c>
      <c r="L185" s="500">
        <v>220</v>
      </c>
      <c r="M185" s="501"/>
      <c r="N185" s="502"/>
      <c r="O185" s="503"/>
      <c r="P185" s="503"/>
      <c r="Q185" s="554">
        <v>1.34676E-2</v>
      </c>
      <c r="R185" s="505"/>
      <c r="S185" s="504">
        <f>AVERAGE(0.0158,0.015,0.014)</f>
        <v>1.4933333333333333E-2</v>
      </c>
      <c r="T185" s="505"/>
      <c r="U185" s="504"/>
      <c r="V185" s="504"/>
      <c r="W185" s="504"/>
      <c r="X185" s="504"/>
      <c r="Y185" s="506">
        <v>7.8729999999999998E-3</v>
      </c>
      <c r="Z185" s="504">
        <v>2E-3</v>
      </c>
      <c r="AA185" s="504">
        <v>2E-3</v>
      </c>
      <c r="AB185" s="507">
        <f t="shared" si="22"/>
        <v>1.2933333333333333E-2</v>
      </c>
      <c r="AC185" s="507">
        <f t="shared" si="23"/>
        <v>-4.0000000000000001E-3</v>
      </c>
      <c r="AD185" s="508">
        <v>1.29E-2</v>
      </c>
      <c r="AE185" s="485">
        <f t="shared" si="17"/>
        <v>7.8729999999999998E-3</v>
      </c>
      <c r="AF185" s="506"/>
      <c r="AG185" s="514"/>
      <c r="AH185" s="515"/>
      <c r="AI185" s="509"/>
      <c r="AJ185" s="472" t="str">
        <f t="shared" si="18"/>
        <v>N</v>
      </c>
      <c r="AK185" s="510"/>
      <c r="AL185" s="492"/>
    </row>
    <row r="186" spans="1:38" s="494" customFormat="1" ht="23.25" customHeight="1">
      <c r="A186" s="472">
        <f t="shared" si="20"/>
        <v>130</v>
      </c>
      <c r="B186" s="495">
        <v>43068</v>
      </c>
      <c r="C186" s="472" t="s">
        <v>378</v>
      </c>
      <c r="D186" s="472" t="s">
        <v>379</v>
      </c>
      <c r="E186" s="472"/>
      <c r="F186" s="472" t="s">
        <v>380</v>
      </c>
      <c r="G186" s="496">
        <v>43068</v>
      </c>
      <c r="H186" s="496">
        <v>43098</v>
      </c>
      <c r="I186" s="472">
        <f t="shared" si="25"/>
        <v>30</v>
      </c>
      <c r="J186" s="478">
        <f t="shared" si="19"/>
        <v>1</v>
      </c>
      <c r="K186" s="511" t="s">
        <v>28</v>
      </c>
      <c r="L186" s="500">
        <v>2.4</v>
      </c>
      <c r="M186" s="501"/>
      <c r="N186" s="502"/>
      <c r="O186" s="503"/>
      <c r="P186" s="503"/>
      <c r="Q186" s="554">
        <v>1.3497800000000001E-2</v>
      </c>
      <c r="R186" s="505"/>
      <c r="S186" s="504">
        <f>AVERAGE(0.0153,0.0143)</f>
        <v>1.4800000000000001E-2</v>
      </c>
      <c r="T186" s="505"/>
      <c r="U186" s="504"/>
      <c r="V186" s="504"/>
      <c r="W186" s="504"/>
      <c r="X186" s="504"/>
      <c r="Y186" s="506">
        <v>7.9019999999999993E-3</v>
      </c>
      <c r="Z186" s="504">
        <v>2E-3</v>
      </c>
      <c r="AA186" s="504">
        <v>2E-3</v>
      </c>
      <c r="AB186" s="507">
        <f t="shared" si="22"/>
        <v>1.2800000000000001E-2</v>
      </c>
      <c r="AC186" s="507">
        <f t="shared" si="23"/>
        <v>-4.0000000000000001E-3</v>
      </c>
      <c r="AD186" s="508">
        <v>1.12E-2</v>
      </c>
      <c r="AE186" s="485">
        <f t="shared" si="17"/>
        <v>7.9019999999999993E-3</v>
      </c>
      <c r="AF186" s="506"/>
      <c r="AG186" s="514"/>
      <c r="AH186" s="515"/>
      <c r="AI186" s="509"/>
      <c r="AJ186" s="472" t="str">
        <f t="shared" si="18"/>
        <v>N</v>
      </c>
      <c r="AK186" s="510"/>
      <c r="AL186" s="492"/>
    </row>
    <row r="187" spans="1:38" s="494" customFormat="1" ht="23.25" customHeight="1">
      <c r="A187" s="472">
        <f t="shared" si="20"/>
        <v>131</v>
      </c>
      <c r="B187" s="495">
        <v>43068</v>
      </c>
      <c r="C187" s="472" t="s">
        <v>378</v>
      </c>
      <c r="D187" s="472" t="s">
        <v>379</v>
      </c>
      <c r="E187" s="472"/>
      <c r="F187" s="472" t="s">
        <v>380</v>
      </c>
      <c r="G187" s="496">
        <v>43068</v>
      </c>
      <c r="H187" s="496">
        <v>43159</v>
      </c>
      <c r="I187" s="472">
        <f t="shared" si="25"/>
        <v>91</v>
      </c>
      <c r="J187" s="478">
        <f t="shared" si="19"/>
        <v>3</v>
      </c>
      <c r="K187" s="511" t="s">
        <v>28</v>
      </c>
      <c r="L187" s="500">
        <v>2.4</v>
      </c>
      <c r="M187" s="501"/>
      <c r="N187" s="502"/>
      <c r="O187" s="503"/>
      <c r="P187" s="503"/>
      <c r="Q187" s="554">
        <v>1.47882E-2</v>
      </c>
      <c r="R187" s="505"/>
      <c r="S187" s="504">
        <f>AVERAGE(0.0221,0.0215,0.0168)</f>
        <v>2.0133333333333333E-2</v>
      </c>
      <c r="T187" s="505"/>
      <c r="U187" s="504"/>
      <c r="V187" s="504"/>
      <c r="W187" s="504"/>
      <c r="X187" s="504"/>
      <c r="Y187" s="506">
        <v>1.0366999999999999E-2</v>
      </c>
      <c r="Z187" s="504">
        <v>2E-3</v>
      </c>
      <c r="AA187" s="504">
        <v>2E-3</v>
      </c>
      <c r="AB187" s="507">
        <f t="shared" si="22"/>
        <v>1.8133333333333335E-2</v>
      </c>
      <c r="AC187" s="507">
        <f t="shared" si="23"/>
        <v>-4.0000000000000001E-3</v>
      </c>
      <c r="AD187" s="508">
        <v>1.4E-2</v>
      </c>
      <c r="AE187" s="485">
        <f t="shared" si="17"/>
        <v>1.0366999999999999E-2</v>
      </c>
      <c r="AF187" s="506"/>
      <c r="AG187" s="514"/>
      <c r="AH187" s="515"/>
      <c r="AI187" s="509"/>
      <c r="AJ187" s="472" t="str">
        <f t="shared" si="18"/>
        <v>N</v>
      </c>
      <c r="AK187" s="510"/>
      <c r="AL187" s="492"/>
    </row>
    <row r="188" spans="1:38" s="494" customFormat="1" ht="23.25" customHeight="1">
      <c r="A188" s="472">
        <f t="shared" si="20"/>
        <v>132</v>
      </c>
      <c r="B188" s="495">
        <v>43073</v>
      </c>
      <c r="C188" s="472" t="s">
        <v>9</v>
      </c>
      <c r="D188" s="472" t="s">
        <v>10</v>
      </c>
      <c r="E188" s="472"/>
      <c r="F188" s="472" t="s">
        <v>11</v>
      </c>
      <c r="G188" s="496">
        <v>43073</v>
      </c>
      <c r="H188" s="496">
        <v>43110</v>
      </c>
      <c r="I188" s="472">
        <f t="shared" si="25"/>
        <v>37</v>
      </c>
      <c r="J188" s="478">
        <f t="shared" si="19"/>
        <v>1</v>
      </c>
      <c r="K188" s="511" t="s">
        <v>28</v>
      </c>
      <c r="L188" s="500">
        <v>30</v>
      </c>
      <c r="M188" s="501"/>
      <c r="N188" s="502"/>
      <c r="O188" s="503"/>
      <c r="P188" s="503"/>
      <c r="Q188" s="554">
        <v>1.37938E-2</v>
      </c>
      <c r="R188" s="505"/>
      <c r="S188" s="504">
        <f>AVERAGE(0.0215,0.02,0.0195)</f>
        <v>2.0333333333333332E-2</v>
      </c>
      <c r="T188" s="505"/>
      <c r="U188" s="504"/>
      <c r="V188" s="504"/>
      <c r="W188" s="504"/>
      <c r="X188" s="504"/>
      <c r="Y188" s="506">
        <v>8.1919999999999996E-3</v>
      </c>
      <c r="Z188" s="504">
        <v>2E-3</v>
      </c>
      <c r="AA188" s="504">
        <v>2E-3</v>
      </c>
      <c r="AB188" s="507">
        <f t="shared" si="22"/>
        <v>1.8333333333333333E-2</v>
      </c>
      <c r="AC188" s="507">
        <f t="shared" si="23"/>
        <v>-4.0000000000000001E-3</v>
      </c>
      <c r="AD188" s="508">
        <v>1.6E-2</v>
      </c>
      <c r="AE188" s="485">
        <f t="shared" si="17"/>
        <v>8.1919999999999996E-3</v>
      </c>
      <c r="AF188" s="506"/>
      <c r="AG188" s="514"/>
      <c r="AH188" s="515"/>
      <c r="AI188" s="509"/>
      <c r="AJ188" s="472" t="str">
        <f t="shared" si="18"/>
        <v>N</v>
      </c>
      <c r="AK188" s="510"/>
      <c r="AL188" s="492"/>
    </row>
    <row r="189" spans="1:38" s="494" customFormat="1" ht="23.25" customHeight="1">
      <c r="A189" s="472">
        <f t="shared" si="20"/>
        <v>133</v>
      </c>
      <c r="B189" s="495">
        <v>43077</v>
      </c>
      <c r="C189" s="472" t="s">
        <v>9</v>
      </c>
      <c r="D189" s="472" t="s">
        <v>10</v>
      </c>
      <c r="E189" s="472"/>
      <c r="F189" s="472" t="s">
        <v>11</v>
      </c>
      <c r="G189" s="496">
        <v>43077</v>
      </c>
      <c r="H189" s="496">
        <v>43110</v>
      </c>
      <c r="I189" s="472">
        <f t="shared" si="25"/>
        <v>33</v>
      </c>
      <c r="J189" s="478">
        <f t="shared" si="19"/>
        <v>1</v>
      </c>
      <c r="K189" s="511" t="s">
        <v>28</v>
      </c>
      <c r="L189" s="500">
        <v>40</v>
      </c>
      <c r="M189" s="501"/>
      <c r="N189" s="502"/>
      <c r="O189" s="503"/>
      <c r="P189" s="503"/>
      <c r="Q189" s="554">
        <v>1.43185E-2</v>
      </c>
      <c r="R189" s="505"/>
      <c r="S189" s="504">
        <f>AVERAGE(0.0205,0.02,0.02)</f>
        <v>2.0166666666666666E-2</v>
      </c>
      <c r="T189" s="505"/>
      <c r="U189" s="504"/>
      <c r="V189" s="504"/>
      <c r="W189" s="504"/>
      <c r="X189" s="504"/>
      <c r="Y189" s="506">
        <v>8.7069999999999995E-3</v>
      </c>
      <c r="Z189" s="504">
        <v>2E-3</v>
      </c>
      <c r="AA189" s="504">
        <v>2E-3</v>
      </c>
      <c r="AB189" s="507">
        <f t="shared" si="22"/>
        <v>1.8166666666666664E-2</v>
      </c>
      <c r="AC189" s="507">
        <f t="shared" si="23"/>
        <v>-4.0000000000000001E-3</v>
      </c>
      <c r="AD189" s="508">
        <v>1.6E-2</v>
      </c>
      <c r="AE189" s="485">
        <f t="shared" si="17"/>
        <v>8.7069999999999995E-3</v>
      </c>
      <c r="AF189" s="506"/>
      <c r="AG189" s="514"/>
      <c r="AH189" s="515"/>
      <c r="AI189" s="509"/>
      <c r="AJ189" s="472" t="str">
        <f t="shared" si="18"/>
        <v>N</v>
      </c>
      <c r="AK189" s="510"/>
      <c r="AL189" s="492"/>
    </row>
    <row r="190" spans="1:38" s="494" customFormat="1" ht="23.25" customHeight="1">
      <c r="A190" s="472">
        <f t="shared" si="20"/>
        <v>134</v>
      </c>
      <c r="B190" s="495">
        <v>43077</v>
      </c>
      <c r="C190" s="472" t="s">
        <v>9</v>
      </c>
      <c r="D190" s="472" t="s">
        <v>10</v>
      </c>
      <c r="E190" s="472"/>
      <c r="F190" s="472" t="s">
        <v>11</v>
      </c>
      <c r="G190" s="496">
        <v>43077</v>
      </c>
      <c r="H190" s="496">
        <v>43124</v>
      </c>
      <c r="I190" s="472">
        <f t="shared" si="25"/>
        <v>47</v>
      </c>
      <c r="J190" s="478">
        <f t="shared" si="19"/>
        <v>1</v>
      </c>
      <c r="K190" s="511" t="s">
        <v>28</v>
      </c>
      <c r="L190" s="500">
        <v>50</v>
      </c>
      <c r="M190" s="501"/>
      <c r="N190" s="502"/>
      <c r="O190" s="503"/>
      <c r="P190" s="503"/>
      <c r="Q190" s="554">
        <v>1.43185E-2</v>
      </c>
      <c r="R190" s="505"/>
      <c r="S190" s="504">
        <f>AVERAGE(0.0205,0.02,0.02)</f>
        <v>2.0166666666666666E-2</v>
      </c>
      <c r="T190" s="505"/>
      <c r="U190" s="504"/>
      <c r="V190" s="504"/>
      <c r="W190" s="504"/>
      <c r="X190" s="504"/>
      <c r="Y190" s="506">
        <v>8.7069999999999995E-3</v>
      </c>
      <c r="Z190" s="504">
        <v>2E-3</v>
      </c>
      <c r="AA190" s="504">
        <v>2E-3</v>
      </c>
      <c r="AB190" s="507">
        <f t="shared" si="22"/>
        <v>1.8166666666666664E-2</v>
      </c>
      <c r="AC190" s="507">
        <f t="shared" si="23"/>
        <v>-4.0000000000000001E-3</v>
      </c>
      <c r="AD190" s="508">
        <v>1.6E-2</v>
      </c>
      <c r="AE190" s="485">
        <f t="shared" si="17"/>
        <v>8.7069999999999995E-3</v>
      </c>
      <c r="AF190" s="506"/>
      <c r="AG190" s="514"/>
      <c r="AH190" s="515"/>
      <c r="AI190" s="509"/>
      <c r="AJ190" s="472" t="str">
        <f t="shared" si="18"/>
        <v>N</v>
      </c>
      <c r="AK190" s="510"/>
      <c r="AL190" s="492"/>
    </row>
    <row r="191" spans="1:38" s="494" customFormat="1" ht="23.25" customHeight="1">
      <c r="A191" s="472">
        <f t="shared" si="20"/>
        <v>135</v>
      </c>
      <c r="B191" s="495">
        <v>43077</v>
      </c>
      <c r="C191" s="472" t="s">
        <v>4</v>
      </c>
      <c r="D191" s="472" t="s">
        <v>19</v>
      </c>
      <c r="E191" s="472"/>
      <c r="F191" s="472" t="s">
        <v>8</v>
      </c>
      <c r="G191" s="496">
        <v>43077</v>
      </c>
      <c r="H191" s="496">
        <v>43108</v>
      </c>
      <c r="I191" s="472">
        <f t="shared" si="25"/>
        <v>31</v>
      </c>
      <c r="J191" s="478">
        <f t="shared" si="19"/>
        <v>1</v>
      </c>
      <c r="K191" s="511" t="s">
        <v>384</v>
      </c>
      <c r="L191" s="500">
        <v>50</v>
      </c>
      <c r="M191" s="501"/>
      <c r="N191" s="502"/>
      <c r="O191" s="503"/>
      <c r="P191" s="503"/>
      <c r="Q191" s="554">
        <v>1.1825E-2</v>
      </c>
      <c r="R191" s="505"/>
      <c r="S191" s="504">
        <f>AVERAGE(0.012,0.0122,0.0125)</f>
        <v>1.2233333333333332E-2</v>
      </c>
      <c r="T191" s="505"/>
      <c r="U191" s="504"/>
      <c r="V191" s="504"/>
      <c r="W191" s="504"/>
      <c r="X191" s="504"/>
      <c r="Y191" s="506">
        <v>4.0210000000000003E-3</v>
      </c>
      <c r="Z191" s="504">
        <v>3.3E-3</v>
      </c>
      <c r="AA191" s="504">
        <v>2E-3</v>
      </c>
      <c r="AB191" s="507">
        <f t="shared" si="22"/>
        <v>8.9333333333333313E-3</v>
      </c>
      <c r="AC191" s="507">
        <f t="shared" si="23"/>
        <v>-5.3E-3</v>
      </c>
      <c r="AD191" s="508">
        <v>8.9999999999999993E-3</v>
      </c>
      <c r="AE191" s="485">
        <f t="shared" si="17"/>
        <v>4.0210000000000003E-3</v>
      </c>
      <c r="AF191" s="506"/>
      <c r="AG191" s="514"/>
      <c r="AH191" s="515"/>
      <c r="AI191" s="509"/>
      <c r="AJ191" s="472" t="str">
        <f t="shared" si="18"/>
        <v>N</v>
      </c>
      <c r="AK191" s="510"/>
      <c r="AL191" s="492"/>
    </row>
    <row r="192" spans="1:38" s="494" customFormat="1" ht="23.25" customHeight="1">
      <c r="A192" s="472">
        <f t="shared" si="20"/>
        <v>136</v>
      </c>
      <c r="B192" s="495">
        <v>43082</v>
      </c>
      <c r="C192" s="472" t="s">
        <v>4</v>
      </c>
      <c r="D192" s="472" t="s">
        <v>5</v>
      </c>
      <c r="E192" s="472"/>
      <c r="F192" s="472" t="s">
        <v>8</v>
      </c>
      <c r="G192" s="496">
        <v>43082</v>
      </c>
      <c r="H192" s="496">
        <v>43115</v>
      </c>
      <c r="I192" s="472">
        <f t="shared" si="25"/>
        <v>33</v>
      </c>
      <c r="J192" s="478">
        <f t="shared" si="19"/>
        <v>1</v>
      </c>
      <c r="K192" s="511" t="s">
        <v>29</v>
      </c>
      <c r="L192" s="500">
        <v>50</v>
      </c>
      <c r="M192" s="501"/>
      <c r="N192" s="502"/>
      <c r="O192" s="503"/>
      <c r="P192" s="503"/>
      <c r="Q192" s="554">
        <v>1.1825E-2</v>
      </c>
      <c r="R192" s="505"/>
      <c r="S192" s="504">
        <f>AVERAGE(0.012,0.0122,0.0125)</f>
        <v>1.2233333333333332E-2</v>
      </c>
      <c r="T192" s="505"/>
      <c r="U192" s="504"/>
      <c r="V192" s="504"/>
      <c r="W192" s="504"/>
      <c r="X192" s="504"/>
      <c r="Y192" s="506">
        <v>5.1780000000000003E-3</v>
      </c>
      <c r="Z192" s="504">
        <v>3.3E-3</v>
      </c>
      <c r="AA192" s="504">
        <v>2E-3</v>
      </c>
      <c r="AB192" s="507">
        <f t="shared" si="22"/>
        <v>8.9333333333333313E-3</v>
      </c>
      <c r="AC192" s="507">
        <f t="shared" si="23"/>
        <v>-5.3E-3</v>
      </c>
      <c r="AD192" s="508">
        <v>8.9999999999999993E-3</v>
      </c>
      <c r="AE192" s="485">
        <f t="shared" si="17"/>
        <v>5.1780000000000003E-3</v>
      </c>
      <c r="AF192" s="506"/>
      <c r="AG192" s="514"/>
      <c r="AH192" s="515"/>
      <c r="AI192" s="509"/>
      <c r="AJ192" s="472" t="str">
        <f t="shared" si="18"/>
        <v>N</v>
      </c>
      <c r="AK192" s="510"/>
      <c r="AL192" s="492"/>
    </row>
    <row r="193" spans="1:40" s="494" customFormat="1" ht="23.25" customHeight="1">
      <c r="A193" s="472">
        <f t="shared" si="20"/>
        <v>137</v>
      </c>
      <c r="B193" s="495">
        <v>43083</v>
      </c>
      <c r="C193" s="472" t="s">
        <v>389</v>
      </c>
      <c r="D193" s="472" t="s">
        <v>390</v>
      </c>
      <c r="E193" s="472"/>
      <c r="F193" s="472" t="s">
        <v>6</v>
      </c>
      <c r="G193" s="496">
        <v>43083</v>
      </c>
      <c r="H193" s="496">
        <v>43265</v>
      </c>
      <c r="I193" s="472">
        <f t="shared" si="25"/>
        <v>182</v>
      </c>
      <c r="J193" s="478">
        <f t="shared" si="19"/>
        <v>6</v>
      </c>
      <c r="K193" s="511" t="s">
        <v>388</v>
      </c>
      <c r="L193" s="500">
        <v>2</v>
      </c>
      <c r="M193" s="501"/>
      <c r="N193" s="502"/>
      <c r="O193" s="503"/>
      <c r="P193" s="503"/>
      <c r="Q193" s="554">
        <v>1.75575E-2</v>
      </c>
      <c r="R193" s="505"/>
      <c r="S193" s="504">
        <f>AVERAGE(0.0218,0.019,0.0225)</f>
        <v>2.1099999999999997E-2</v>
      </c>
      <c r="T193" s="505"/>
      <c r="U193" s="504"/>
      <c r="V193" s="504"/>
      <c r="W193" s="504"/>
      <c r="X193" s="504"/>
      <c r="Y193" s="506">
        <v>1.358E-2</v>
      </c>
      <c r="Z193" s="504">
        <v>2E-3</v>
      </c>
      <c r="AA193" s="504">
        <v>2E-3</v>
      </c>
      <c r="AB193" s="507">
        <f t="shared" si="22"/>
        <v>1.9099999999999999E-2</v>
      </c>
      <c r="AC193" s="507">
        <f t="shared" si="23"/>
        <v>-4.0000000000000001E-3</v>
      </c>
      <c r="AD193" s="508">
        <v>1.7000000000000001E-2</v>
      </c>
      <c r="AE193" s="485">
        <f t="shared" si="17"/>
        <v>1.358E-2</v>
      </c>
      <c r="AF193" s="506"/>
      <c r="AG193" s="514"/>
      <c r="AH193" s="515"/>
      <c r="AI193" s="509"/>
      <c r="AJ193" s="472" t="str">
        <f t="shared" si="18"/>
        <v>N</v>
      </c>
      <c r="AK193" s="510"/>
      <c r="AL193" s="492"/>
    </row>
    <row r="194" spans="1:40" s="494" customFormat="1" ht="23.25" customHeight="1">
      <c r="A194" s="472">
        <f t="shared" si="20"/>
        <v>138</v>
      </c>
      <c r="B194" s="495">
        <v>43083</v>
      </c>
      <c r="C194" s="472" t="s">
        <v>389</v>
      </c>
      <c r="D194" s="472" t="s">
        <v>390</v>
      </c>
      <c r="E194" s="472"/>
      <c r="F194" s="472" t="s">
        <v>6</v>
      </c>
      <c r="G194" s="496">
        <v>43083</v>
      </c>
      <c r="H194" s="496">
        <v>43448</v>
      </c>
      <c r="I194" s="472">
        <f t="shared" si="25"/>
        <v>365</v>
      </c>
      <c r="J194" s="478">
        <f t="shared" si="19"/>
        <v>12</v>
      </c>
      <c r="K194" s="511" t="s">
        <v>388</v>
      </c>
      <c r="L194" s="500">
        <v>2</v>
      </c>
      <c r="M194" s="501"/>
      <c r="N194" s="502"/>
      <c r="O194" s="503"/>
      <c r="P194" s="503"/>
      <c r="Q194" s="554">
        <v>2.03856E-2</v>
      </c>
      <c r="R194" s="505"/>
      <c r="S194" s="504">
        <f>AVERAGE(0.025,0.026,0.0234)</f>
        <v>2.4800000000000003E-2</v>
      </c>
      <c r="T194" s="505"/>
      <c r="U194" s="504"/>
      <c r="V194" s="504"/>
      <c r="W194" s="504"/>
      <c r="X194" s="504"/>
      <c r="Y194" s="506">
        <v>1.4966E-2</v>
      </c>
      <c r="Z194" s="504">
        <v>2E-3</v>
      </c>
      <c r="AA194" s="504">
        <v>2E-3</v>
      </c>
      <c r="AB194" s="507">
        <f t="shared" si="22"/>
        <v>2.2800000000000001E-2</v>
      </c>
      <c r="AC194" s="507">
        <f t="shared" si="23"/>
        <v>-4.0000000000000001E-3</v>
      </c>
      <c r="AD194" s="508">
        <v>0.02</v>
      </c>
      <c r="AE194" s="485">
        <f t="shared" si="17"/>
        <v>1.4966E-2</v>
      </c>
      <c r="AF194" s="506"/>
      <c r="AG194" s="514"/>
      <c r="AH194" s="515"/>
      <c r="AI194" s="509"/>
      <c r="AJ194" s="472" t="str">
        <f t="shared" si="18"/>
        <v>N</v>
      </c>
      <c r="AK194" s="510"/>
      <c r="AL194" s="492"/>
    </row>
    <row r="195" spans="1:40" s="494" customFormat="1" ht="23.25" customHeight="1">
      <c r="A195" s="472">
        <f t="shared" si="20"/>
        <v>1</v>
      </c>
      <c r="B195" s="495">
        <v>43110</v>
      </c>
      <c r="C195" s="472" t="s">
        <v>9</v>
      </c>
      <c r="D195" s="472" t="s">
        <v>10</v>
      </c>
      <c r="E195" s="472"/>
      <c r="F195" s="472" t="s">
        <v>11</v>
      </c>
      <c r="G195" s="496">
        <v>43110</v>
      </c>
      <c r="H195" s="496">
        <v>43129</v>
      </c>
      <c r="I195" s="472">
        <f t="shared" si="25"/>
        <v>19</v>
      </c>
      <c r="J195" s="478">
        <f t="shared" si="19"/>
        <v>0</v>
      </c>
      <c r="K195" s="511" t="s">
        <v>392</v>
      </c>
      <c r="L195" s="500">
        <v>50</v>
      </c>
      <c r="M195" s="501"/>
      <c r="N195" s="502"/>
      <c r="O195" s="503"/>
      <c r="P195" s="503"/>
      <c r="Q195" s="554">
        <v>1.46438E-2</v>
      </c>
      <c r="R195" s="505"/>
      <c r="S195" s="504">
        <f>AVERAGE(0.0147,0.016,0.0155)</f>
        <v>1.5399999999999999E-2</v>
      </c>
      <c r="T195" s="505"/>
      <c r="U195" s="504"/>
      <c r="V195" s="504"/>
      <c r="W195" s="504"/>
      <c r="X195" s="504"/>
      <c r="Y195" s="506">
        <v>7.5560000000000002E-3</v>
      </c>
      <c r="Z195" s="504">
        <v>2E-3</v>
      </c>
      <c r="AA195" s="504">
        <v>2E-3</v>
      </c>
      <c r="AB195" s="507">
        <f t="shared" si="22"/>
        <v>1.3399999999999999E-2</v>
      </c>
      <c r="AC195" s="507">
        <f t="shared" si="23"/>
        <v>-4.0000000000000001E-3</v>
      </c>
      <c r="AD195" s="508">
        <v>1.0999999999999999E-2</v>
      </c>
      <c r="AE195" s="485">
        <f t="shared" si="17"/>
        <v>7.5560000000000002E-3</v>
      </c>
      <c r="AF195" s="506"/>
      <c r="AG195" s="514"/>
      <c r="AH195" s="515"/>
      <c r="AI195" s="509"/>
      <c r="AJ195" s="472" t="str">
        <f t="shared" si="18"/>
        <v>N</v>
      </c>
      <c r="AK195" s="510"/>
      <c r="AL195" s="492"/>
    </row>
    <row r="196" spans="1:40" s="494" customFormat="1" ht="23.25" customHeight="1">
      <c r="A196" s="472">
        <f t="shared" si="20"/>
        <v>2</v>
      </c>
      <c r="B196" s="495">
        <v>43115</v>
      </c>
      <c r="C196" s="472" t="s">
        <v>12</v>
      </c>
      <c r="D196" s="472" t="s">
        <v>399</v>
      </c>
      <c r="E196" s="472"/>
      <c r="F196" s="472" t="s">
        <v>400</v>
      </c>
      <c r="G196" s="496">
        <v>43115</v>
      </c>
      <c r="H196" s="496">
        <v>43146</v>
      </c>
      <c r="I196" s="472">
        <f t="shared" si="25"/>
        <v>31</v>
      </c>
      <c r="J196" s="478">
        <f t="shared" si="19"/>
        <v>1</v>
      </c>
      <c r="K196" s="511" t="s">
        <v>396</v>
      </c>
      <c r="L196" s="500">
        <v>20</v>
      </c>
      <c r="M196" s="501"/>
      <c r="N196" s="502"/>
      <c r="O196" s="503"/>
      <c r="P196" s="503"/>
      <c r="Q196" s="554">
        <v>1.4375000000000001E-2</v>
      </c>
      <c r="R196" s="505"/>
      <c r="S196" s="504">
        <v>1.47E-2</v>
      </c>
      <c r="T196" s="505"/>
      <c r="U196" s="504"/>
      <c r="V196" s="504"/>
      <c r="W196" s="504"/>
      <c r="X196" s="504"/>
      <c r="Y196" s="506">
        <v>5.5690000000000002E-3</v>
      </c>
      <c r="Z196" s="504">
        <v>3.3E-3</v>
      </c>
      <c r="AA196" s="504">
        <v>2E-3</v>
      </c>
      <c r="AB196" s="507">
        <f t="shared" si="22"/>
        <v>1.14E-2</v>
      </c>
      <c r="AC196" s="507">
        <f t="shared" si="23"/>
        <v>-5.3E-3</v>
      </c>
      <c r="AD196" s="508">
        <v>8.9999999999999993E-3</v>
      </c>
      <c r="AE196" s="485">
        <f t="shared" si="17"/>
        <v>5.5690000000000002E-3</v>
      </c>
      <c r="AF196" s="506"/>
      <c r="AG196" s="514"/>
      <c r="AH196" s="515"/>
      <c r="AI196" s="509"/>
      <c r="AJ196" s="472" t="str">
        <f t="shared" si="18"/>
        <v>N</v>
      </c>
      <c r="AK196" s="510"/>
      <c r="AL196" s="492"/>
    </row>
    <row r="197" spans="1:40" s="494" customFormat="1" ht="23.25" customHeight="1">
      <c r="A197" s="472">
        <f t="shared" si="20"/>
        <v>3</v>
      </c>
      <c r="B197" s="495">
        <v>43115</v>
      </c>
      <c r="C197" s="472" t="s">
        <v>12</v>
      </c>
      <c r="D197" s="472" t="s">
        <v>399</v>
      </c>
      <c r="E197" s="472"/>
      <c r="F197" s="472" t="s">
        <v>400</v>
      </c>
      <c r="G197" s="496">
        <v>43115</v>
      </c>
      <c r="H197" s="496">
        <v>43250</v>
      </c>
      <c r="I197" s="472">
        <f t="shared" si="25"/>
        <v>135</v>
      </c>
      <c r="J197" s="478">
        <f t="shared" si="19"/>
        <v>4</v>
      </c>
      <c r="K197" s="511" t="s">
        <v>397</v>
      </c>
      <c r="L197" s="500">
        <v>20</v>
      </c>
      <c r="M197" s="501"/>
      <c r="N197" s="502"/>
      <c r="O197" s="503"/>
      <c r="P197" s="503"/>
      <c r="Q197" s="554">
        <v>1.72152E-2</v>
      </c>
      <c r="R197" s="505"/>
      <c r="S197" s="504">
        <f>AVERAGE(0.0232,0.022,0.022)</f>
        <v>2.24E-2</v>
      </c>
      <c r="T197" s="505"/>
      <c r="U197" s="504"/>
      <c r="V197" s="504"/>
      <c r="W197" s="504"/>
      <c r="X197" s="504"/>
      <c r="Y197" s="506">
        <v>1.3287999999999999E-2</v>
      </c>
      <c r="Z197" s="504">
        <v>3.3E-3</v>
      </c>
      <c r="AA197" s="504">
        <v>2E-3</v>
      </c>
      <c r="AB197" s="507">
        <f t="shared" si="22"/>
        <v>1.9099999999999999E-2</v>
      </c>
      <c r="AC197" s="507">
        <f t="shared" si="23"/>
        <v>-5.3E-3</v>
      </c>
      <c r="AD197" s="508">
        <v>1.7000000000000001E-2</v>
      </c>
      <c r="AE197" s="485">
        <f t="shared" si="17"/>
        <v>1.3287999999999999E-2</v>
      </c>
      <c r="AF197" s="506"/>
      <c r="AG197" s="514"/>
      <c r="AH197" s="515"/>
      <c r="AI197" s="509"/>
      <c r="AJ197" s="472" t="str">
        <f t="shared" si="18"/>
        <v>N</v>
      </c>
      <c r="AK197" s="510"/>
      <c r="AL197" s="492"/>
    </row>
    <row r="198" spans="1:40" s="494" customFormat="1" ht="23.25" customHeight="1">
      <c r="A198" s="472">
        <f t="shared" si="20"/>
        <v>4</v>
      </c>
      <c r="B198" s="495">
        <v>43115</v>
      </c>
      <c r="C198" s="472" t="s">
        <v>12</v>
      </c>
      <c r="D198" s="472" t="s">
        <v>399</v>
      </c>
      <c r="E198" s="472"/>
      <c r="F198" s="472" t="s">
        <v>400</v>
      </c>
      <c r="G198" s="496">
        <v>43115</v>
      </c>
      <c r="H198" s="496">
        <v>43174</v>
      </c>
      <c r="I198" s="472">
        <f t="shared" si="25"/>
        <v>59</v>
      </c>
      <c r="J198" s="478">
        <f t="shared" si="19"/>
        <v>1</v>
      </c>
      <c r="K198" s="511" t="s">
        <v>397</v>
      </c>
      <c r="L198" s="500">
        <v>20</v>
      </c>
      <c r="M198" s="501"/>
      <c r="N198" s="502"/>
      <c r="O198" s="503"/>
      <c r="P198" s="503"/>
      <c r="Q198" s="554">
        <v>1.6306500000000002E-2</v>
      </c>
      <c r="R198" s="505"/>
      <c r="S198" s="504">
        <f>AVERAGE(0.02,0.02,0.019)</f>
        <v>1.9666666666666666E-2</v>
      </c>
      <c r="T198" s="505"/>
      <c r="U198" s="504"/>
      <c r="V198" s="504"/>
      <c r="W198" s="504"/>
      <c r="X198" s="504"/>
      <c r="Y198" s="506">
        <v>1.0654E-2</v>
      </c>
      <c r="Z198" s="504">
        <v>2E-3</v>
      </c>
      <c r="AA198" s="504">
        <v>2E-3</v>
      </c>
      <c r="AB198" s="507">
        <f t="shared" si="22"/>
        <v>1.7666666666666664E-2</v>
      </c>
      <c r="AC198" s="507">
        <f t="shared" si="23"/>
        <v>-4.0000000000000001E-3</v>
      </c>
      <c r="AD198" s="508">
        <v>1.55E-2</v>
      </c>
      <c r="AE198" s="485">
        <f t="shared" si="17"/>
        <v>1.0654E-2</v>
      </c>
      <c r="AF198" s="506"/>
      <c r="AG198" s="514"/>
      <c r="AH198" s="515"/>
      <c r="AI198" s="509"/>
      <c r="AJ198" s="472" t="str">
        <f t="shared" si="18"/>
        <v>N</v>
      </c>
      <c r="AK198" s="510"/>
      <c r="AL198" s="492"/>
    </row>
    <row r="199" spans="1:40" s="494" customFormat="1" ht="23.25" customHeight="1">
      <c r="A199" s="472">
        <f t="shared" si="20"/>
        <v>5</v>
      </c>
      <c r="B199" s="495">
        <v>43119</v>
      </c>
      <c r="C199" s="472" t="s">
        <v>402</v>
      </c>
      <c r="D199" s="472" t="s">
        <v>403</v>
      </c>
      <c r="E199" s="472"/>
      <c r="F199" s="472"/>
      <c r="G199" s="496">
        <v>43119</v>
      </c>
      <c r="H199" s="496">
        <v>43209</v>
      </c>
      <c r="I199" s="472">
        <f t="shared" si="25"/>
        <v>90</v>
      </c>
      <c r="J199" s="478">
        <f t="shared" si="19"/>
        <v>3</v>
      </c>
      <c r="K199" s="511" t="s">
        <v>401</v>
      </c>
      <c r="L199" s="500">
        <v>3</v>
      </c>
      <c r="M199" s="501"/>
      <c r="N199" s="502"/>
      <c r="O199" s="503"/>
      <c r="P199" s="503"/>
      <c r="Q199" s="554">
        <v>1.7447000000000001E-2</v>
      </c>
      <c r="R199" s="505"/>
      <c r="S199" s="504">
        <f>AVERAGE(0.0205,0.0235,0.0183)</f>
        <v>2.0766666666666666E-2</v>
      </c>
      <c r="T199" s="505"/>
      <c r="U199" s="504"/>
      <c r="V199" s="504"/>
      <c r="W199" s="504"/>
      <c r="X199" s="504"/>
      <c r="Y199" s="506">
        <v>1.2973E-2</v>
      </c>
      <c r="Z199" s="504">
        <v>2E-3</v>
      </c>
      <c r="AA199" s="504">
        <v>2E-3</v>
      </c>
      <c r="AB199" s="507">
        <f t="shared" si="22"/>
        <v>1.8766666666666668E-2</v>
      </c>
      <c r="AC199" s="507">
        <f t="shared" si="23"/>
        <v>-4.0000000000000001E-3</v>
      </c>
      <c r="AD199" s="508">
        <v>1.4999999999999999E-2</v>
      </c>
      <c r="AE199" s="485">
        <f t="shared" si="17"/>
        <v>1.2973E-2</v>
      </c>
      <c r="AF199" s="506"/>
      <c r="AG199" s="514"/>
      <c r="AH199" s="515"/>
      <c r="AI199" s="509"/>
      <c r="AJ199" s="472" t="str">
        <f t="shared" si="18"/>
        <v>N</v>
      </c>
      <c r="AK199" s="510"/>
      <c r="AL199" s="492"/>
    </row>
    <row r="200" spans="1:40" s="494" customFormat="1" ht="23.25" customHeight="1">
      <c r="A200" s="472">
        <f t="shared" si="20"/>
        <v>6</v>
      </c>
      <c r="B200" s="495">
        <v>43123</v>
      </c>
      <c r="C200" s="472" t="s">
        <v>9</v>
      </c>
      <c r="D200" s="472" t="s">
        <v>10</v>
      </c>
      <c r="E200" s="472"/>
      <c r="F200" s="472" t="s">
        <v>11</v>
      </c>
      <c r="G200" s="496">
        <v>43123</v>
      </c>
      <c r="H200" s="496">
        <v>43130</v>
      </c>
      <c r="I200" s="472">
        <f t="shared" si="25"/>
        <v>7</v>
      </c>
      <c r="J200" s="478">
        <f t="shared" si="19"/>
        <v>0</v>
      </c>
      <c r="K200" s="511" t="s">
        <v>28</v>
      </c>
      <c r="L200" s="500">
        <v>40</v>
      </c>
      <c r="M200" s="501"/>
      <c r="N200" s="502"/>
      <c r="O200" s="503"/>
      <c r="P200" s="503"/>
      <c r="Q200" s="554">
        <v>1.4658600000000001E-2</v>
      </c>
      <c r="R200" s="505"/>
      <c r="S200" s="504">
        <v>1.47E-2</v>
      </c>
      <c r="T200" s="505"/>
      <c r="U200" s="504"/>
      <c r="V200" s="504"/>
      <c r="W200" s="504"/>
      <c r="X200" s="504"/>
      <c r="Y200" s="506">
        <v>7.5690000000000002E-3</v>
      </c>
      <c r="Z200" s="504">
        <v>2E-3</v>
      </c>
      <c r="AA200" s="504">
        <v>2E-3</v>
      </c>
      <c r="AB200" s="507">
        <f t="shared" si="22"/>
        <v>1.2699999999999999E-2</v>
      </c>
      <c r="AC200" s="507">
        <f t="shared" si="23"/>
        <v>-4.0000000000000001E-3</v>
      </c>
      <c r="AD200" s="508">
        <v>8.9999999999999993E-3</v>
      </c>
      <c r="AE200" s="485">
        <f t="shared" si="17"/>
        <v>7.5690000000000002E-3</v>
      </c>
      <c r="AF200" s="506"/>
      <c r="AG200" s="514"/>
      <c r="AH200" s="515"/>
      <c r="AI200" s="509"/>
      <c r="AJ200" s="472" t="str">
        <f t="shared" si="18"/>
        <v>N</v>
      </c>
      <c r="AK200" s="510"/>
      <c r="AL200" s="492"/>
    </row>
    <row r="201" spans="1:40" s="494" customFormat="1" ht="23.25" customHeight="1">
      <c r="A201" s="472">
        <f t="shared" si="20"/>
        <v>7</v>
      </c>
      <c r="B201" s="495">
        <v>43129</v>
      </c>
      <c r="C201" s="472" t="s">
        <v>4</v>
      </c>
      <c r="D201" s="472" t="s">
        <v>409</v>
      </c>
      <c r="E201" s="472"/>
      <c r="F201" s="472" t="s">
        <v>46</v>
      </c>
      <c r="G201" s="496">
        <v>43136</v>
      </c>
      <c r="H201" s="496">
        <v>43164</v>
      </c>
      <c r="I201" s="472">
        <f t="shared" ref="I201" si="26">H201-G201</f>
        <v>28</v>
      </c>
      <c r="J201" s="478">
        <f t="shared" si="19"/>
        <v>0</v>
      </c>
      <c r="K201" s="511" t="s">
        <v>407</v>
      </c>
      <c r="L201" s="500">
        <v>100</v>
      </c>
      <c r="M201" s="501"/>
      <c r="N201" s="502"/>
      <c r="O201" s="503"/>
      <c r="P201" s="503"/>
      <c r="Q201" s="554">
        <v>1.7669000000000001E-2</v>
      </c>
      <c r="R201" s="505"/>
      <c r="S201" s="504">
        <v>1.47E-2</v>
      </c>
      <c r="T201" s="505"/>
      <c r="U201" s="504"/>
      <c r="V201" s="504"/>
      <c r="W201" s="504"/>
      <c r="X201" s="504"/>
      <c r="Y201" s="506">
        <v>7.5690000000000002E-3</v>
      </c>
      <c r="Z201" s="504">
        <v>3.3E-3</v>
      </c>
      <c r="AA201" s="504">
        <v>2E-3</v>
      </c>
      <c r="AB201" s="507">
        <f t="shared" si="22"/>
        <v>1.14E-2</v>
      </c>
      <c r="AC201" s="507">
        <f t="shared" si="23"/>
        <v>-5.3E-3</v>
      </c>
      <c r="AD201" s="508">
        <v>8.9999999999999993E-3</v>
      </c>
      <c r="AE201" s="485">
        <f t="shared" si="17"/>
        <v>7.5690000000000002E-3</v>
      </c>
      <c r="AF201" s="506"/>
      <c r="AG201" s="514"/>
      <c r="AH201" s="515"/>
      <c r="AI201" s="509"/>
      <c r="AJ201" s="472" t="str">
        <f t="shared" si="18"/>
        <v>N</v>
      </c>
      <c r="AK201" s="510"/>
      <c r="AL201" s="517" t="s">
        <v>413</v>
      </c>
    </row>
    <row r="202" spans="1:40" s="494" customFormat="1" ht="23.25" customHeight="1">
      <c r="A202" s="472">
        <f t="shared" si="20"/>
        <v>8</v>
      </c>
      <c r="B202" s="495">
        <v>43129</v>
      </c>
      <c r="C202" s="472" t="s">
        <v>4</v>
      </c>
      <c r="D202" s="472" t="s">
        <v>19</v>
      </c>
      <c r="E202" s="472"/>
      <c r="F202" s="472" t="s">
        <v>8</v>
      </c>
      <c r="G202" s="496">
        <v>43129</v>
      </c>
      <c r="H202" s="496">
        <v>43159</v>
      </c>
      <c r="I202" s="472">
        <f t="shared" ref="I202" si="27">H202-G202</f>
        <v>30</v>
      </c>
      <c r="J202" s="478">
        <f t="shared" si="19"/>
        <v>1</v>
      </c>
      <c r="K202" s="511" t="s">
        <v>407</v>
      </c>
      <c r="L202" s="500">
        <v>50</v>
      </c>
      <c r="M202" s="501"/>
      <c r="N202" s="518"/>
      <c r="O202" s="505"/>
      <c r="P202" s="505"/>
      <c r="Q202" s="554">
        <v>1.7669000000000001E-2</v>
      </c>
      <c r="R202" s="505"/>
      <c r="S202" s="504">
        <v>1.47E-2</v>
      </c>
      <c r="T202" s="505"/>
      <c r="U202" s="504"/>
      <c r="V202" s="504"/>
      <c r="W202" s="504"/>
      <c r="X202" s="504"/>
      <c r="Y202" s="506">
        <v>7.5690000000000002E-3</v>
      </c>
      <c r="Z202" s="504">
        <v>3.3E-3</v>
      </c>
      <c r="AA202" s="504">
        <v>2E-3</v>
      </c>
      <c r="AB202" s="507">
        <f t="shared" si="22"/>
        <v>1.14E-2</v>
      </c>
      <c r="AC202" s="507">
        <f t="shared" si="23"/>
        <v>-5.3E-3</v>
      </c>
      <c r="AD202" s="508">
        <v>1.0500000000000001E-2</v>
      </c>
      <c r="AE202" s="485">
        <f t="shared" ref="AE202:AE265" si="28">IF(Y202="","",Y202)</f>
        <v>7.5690000000000002E-3</v>
      </c>
      <c r="AF202" s="506"/>
      <c r="AG202" s="514"/>
      <c r="AH202" s="515"/>
      <c r="AI202" s="509"/>
      <c r="AJ202" s="472" t="str">
        <f t="shared" ref="AJ202:AJ265" si="29">IF(AG202="","N","Y")</f>
        <v>N</v>
      </c>
      <c r="AK202" s="510"/>
      <c r="AL202" s="492"/>
    </row>
    <row r="203" spans="1:40" s="494" customFormat="1" ht="23.25" customHeight="1">
      <c r="A203" s="472">
        <f t="shared" si="20"/>
        <v>9</v>
      </c>
      <c r="B203" s="495">
        <v>43132</v>
      </c>
      <c r="C203" s="472" t="s">
        <v>4</v>
      </c>
      <c r="D203" s="472" t="s">
        <v>5</v>
      </c>
      <c r="E203" s="472"/>
      <c r="F203" s="472" t="s">
        <v>8</v>
      </c>
      <c r="G203" s="496">
        <v>43132</v>
      </c>
      <c r="H203" s="496">
        <v>43152</v>
      </c>
      <c r="I203" s="472">
        <f t="shared" ref="I203" si="30">H203-G203</f>
        <v>20</v>
      </c>
      <c r="J203" s="478">
        <f t="shared" ref="J203:J266" si="31">TRUNC(I203/30,0)</f>
        <v>0</v>
      </c>
      <c r="K203" s="511" t="s">
        <v>28</v>
      </c>
      <c r="L203" s="500">
        <v>30</v>
      </c>
      <c r="M203" s="501"/>
      <c r="N203" s="518">
        <v>1.2999999999999999E-2</v>
      </c>
      <c r="O203" s="505"/>
      <c r="P203" s="505"/>
      <c r="Q203" s="554">
        <v>1.5796999999999999E-2</v>
      </c>
      <c r="R203" s="505"/>
      <c r="S203" s="504">
        <f>AVERAGE(0.016,0.0165)</f>
        <v>1.6250000000000001E-2</v>
      </c>
      <c r="T203" s="505"/>
      <c r="U203" s="504"/>
      <c r="V203" s="504"/>
      <c r="W203" s="504"/>
      <c r="X203" s="504"/>
      <c r="Y203" s="506">
        <v>7.6090000000000003E-3</v>
      </c>
      <c r="Z203" s="504">
        <v>2E-3</v>
      </c>
      <c r="AA203" s="504">
        <v>2E-3</v>
      </c>
      <c r="AB203" s="507">
        <f t="shared" si="22"/>
        <v>1.4250000000000001E-2</v>
      </c>
      <c r="AC203" s="507">
        <f t="shared" si="23"/>
        <v>-4.0000000000000001E-3</v>
      </c>
      <c r="AD203" s="508">
        <v>1.4500000000000001E-2</v>
      </c>
      <c r="AE203" s="485">
        <f t="shared" si="28"/>
        <v>7.6090000000000003E-3</v>
      </c>
      <c r="AF203" s="506"/>
      <c r="AG203" s="514"/>
      <c r="AH203" s="515"/>
      <c r="AI203" s="509"/>
      <c r="AJ203" s="472" t="str">
        <f t="shared" si="29"/>
        <v>N</v>
      </c>
      <c r="AK203" s="510"/>
      <c r="AL203" s="517" t="s">
        <v>414</v>
      </c>
    </row>
    <row r="204" spans="1:40" s="494" customFormat="1" ht="23.25" customHeight="1">
      <c r="A204" s="472">
        <f t="shared" ref="A204:A267" si="32">IF(B204="","",IF((YEAR(B204)-YEAR(B203))=0,A203+1,1))</f>
        <v>10</v>
      </c>
      <c r="B204" s="495">
        <v>43137</v>
      </c>
      <c r="C204" s="472" t="s">
        <v>24</v>
      </c>
      <c r="D204" s="472" t="s">
        <v>44</v>
      </c>
      <c r="E204" s="472"/>
      <c r="F204" s="472" t="s">
        <v>417</v>
      </c>
      <c r="G204" s="496">
        <v>43137</v>
      </c>
      <c r="H204" s="496"/>
      <c r="I204" s="472"/>
      <c r="J204" s="478">
        <f t="shared" si="31"/>
        <v>0</v>
      </c>
      <c r="K204" s="511" t="s">
        <v>29</v>
      </c>
      <c r="L204" s="500">
        <v>8</v>
      </c>
      <c r="M204" s="501"/>
      <c r="N204" s="502"/>
      <c r="O204" s="503"/>
      <c r="P204" s="503"/>
      <c r="Q204" s="554">
        <v>1.46871E-2</v>
      </c>
      <c r="R204" s="505"/>
      <c r="S204" s="504">
        <v>1.47E-2</v>
      </c>
      <c r="T204" s="505"/>
      <c r="U204" s="504"/>
      <c r="V204" s="504"/>
      <c r="W204" s="504"/>
      <c r="X204" s="504"/>
      <c r="Y204" s="506">
        <v>5.5960000000000003E-3</v>
      </c>
      <c r="Z204" s="504">
        <v>3.3E-3</v>
      </c>
      <c r="AA204" s="504">
        <v>2E-3</v>
      </c>
      <c r="AB204" s="507">
        <f t="shared" si="22"/>
        <v>1.14E-2</v>
      </c>
      <c r="AC204" s="507">
        <f t="shared" si="23"/>
        <v>-5.3E-3</v>
      </c>
      <c r="AD204" s="508">
        <v>8.5000000000000006E-3</v>
      </c>
      <c r="AE204" s="485">
        <f t="shared" si="28"/>
        <v>5.5960000000000003E-3</v>
      </c>
      <c r="AF204" s="506"/>
      <c r="AG204" s="514"/>
      <c r="AH204" s="515"/>
      <c r="AI204" s="509">
        <v>2</v>
      </c>
      <c r="AJ204" s="472" t="str">
        <f t="shared" si="29"/>
        <v>N</v>
      </c>
      <c r="AK204" s="510"/>
      <c r="AL204" s="517" t="s">
        <v>419</v>
      </c>
      <c r="AN204" s="494">
        <v>1002</v>
      </c>
    </row>
    <row r="205" spans="1:40" s="494" customFormat="1" ht="23.25" customHeight="1">
      <c r="A205" s="472">
        <f t="shared" si="32"/>
        <v>11</v>
      </c>
      <c r="B205" s="495">
        <v>43137</v>
      </c>
      <c r="C205" s="472" t="s">
        <v>24</v>
      </c>
      <c r="D205" s="472" t="s">
        <v>44</v>
      </c>
      <c r="E205" s="472"/>
      <c r="F205" s="472" t="s">
        <v>418</v>
      </c>
      <c r="G205" s="496">
        <v>43137</v>
      </c>
      <c r="H205" s="496"/>
      <c r="I205" s="472"/>
      <c r="J205" s="478">
        <f t="shared" si="31"/>
        <v>0</v>
      </c>
      <c r="K205" s="511" t="s">
        <v>29</v>
      </c>
      <c r="L205" s="500">
        <v>3.5</v>
      </c>
      <c r="M205" s="501"/>
      <c r="N205" s="502"/>
      <c r="O205" s="503"/>
      <c r="P205" s="503"/>
      <c r="Q205" s="554">
        <v>1.46871E-2</v>
      </c>
      <c r="R205" s="505"/>
      <c r="S205" s="504">
        <v>1.47E-2</v>
      </c>
      <c r="T205" s="505"/>
      <c r="U205" s="504"/>
      <c r="V205" s="504"/>
      <c r="W205" s="504"/>
      <c r="X205" s="504"/>
      <c r="Y205" s="506">
        <v>5.5960000000000003E-3</v>
      </c>
      <c r="Z205" s="504">
        <v>3.3E-3</v>
      </c>
      <c r="AA205" s="504">
        <v>2E-3</v>
      </c>
      <c r="AB205" s="507">
        <f t="shared" si="22"/>
        <v>1.14E-2</v>
      </c>
      <c r="AC205" s="507">
        <f t="shared" si="23"/>
        <v>-5.3E-3</v>
      </c>
      <c r="AD205" s="508">
        <v>8.5000000000000006E-3</v>
      </c>
      <c r="AE205" s="485">
        <f t="shared" si="28"/>
        <v>5.5960000000000003E-3</v>
      </c>
      <c r="AF205" s="506"/>
      <c r="AG205" s="514"/>
      <c r="AH205" s="515"/>
      <c r="AI205" s="509">
        <v>3</v>
      </c>
      <c r="AJ205" s="472" t="str">
        <f t="shared" si="29"/>
        <v>N</v>
      </c>
      <c r="AK205" s="510"/>
      <c r="AL205" s="517" t="s">
        <v>419</v>
      </c>
      <c r="AN205" s="494">
        <v>1003</v>
      </c>
    </row>
    <row r="206" spans="1:40" s="494" customFormat="1" ht="23.25" customHeight="1">
      <c r="A206" s="472">
        <f t="shared" si="32"/>
        <v>12</v>
      </c>
      <c r="B206" s="495">
        <v>43144</v>
      </c>
      <c r="C206" s="472" t="s">
        <v>24</v>
      </c>
      <c r="D206" s="472" t="s">
        <v>421</v>
      </c>
      <c r="E206" s="472"/>
      <c r="F206" s="472" t="s">
        <v>420</v>
      </c>
      <c r="G206" s="496">
        <v>43144</v>
      </c>
      <c r="H206" s="496">
        <v>43172</v>
      </c>
      <c r="I206" s="472">
        <f t="shared" ref="I206" si="33">H206-G206</f>
        <v>28</v>
      </c>
      <c r="J206" s="478">
        <f t="shared" si="31"/>
        <v>0</v>
      </c>
      <c r="K206" s="511" t="s">
        <v>28</v>
      </c>
      <c r="L206" s="500">
        <v>10</v>
      </c>
      <c r="M206" s="501"/>
      <c r="N206" s="518">
        <v>1.7000000000000001E-2</v>
      </c>
      <c r="O206" s="505"/>
      <c r="P206" s="505"/>
      <c r="Q206" s="554">
        <v>1.8333800000000001E-2</v>
      </c>
      <c r="R206" s="505"/>
      <c r="S206" s="504">
        <v>1.6500000000000001E-2</v>
      </c>
      <c r="T206" s="505"/>
      <c r="U206" s="504"/>
      <c r="V206" s="504"/>
      <c r="W206" s="504"/>
      <c r="X206" s="504"/>
      <c r="Y206" s="506">
        <v>1.0232E-2</v>
      </c>
      <c r="Z206" s="504">
        <v>2E-3</v>
      </c>
      <c r="AA206" s="504">
        <v>2E-3</v>
      </c>
      <c r="AB206" s="507">
        <f t="shared" si="22"/>
        <v>1.4500000000000001E-2</v>
      </c>
      <c r="AC206" s="507">
        <f t="shared" si="23"/>
        <v>-4.0000000000000001E-3</v>
      </c>
      <c r="AD206" s="508">
        <v>1.4999999999999999E-2</v>
      </c>
      <c r="AE206" s="485">
        <f t="shared" si="28"/>
        <v>1.0232E-2</v>
      </c>
      <c r="AF206" s="506"/>
      <c r="AG206" s="514"/>
      <c r="AH206" s="515"/>
      <c r="AI206" s="509"/>
      <c r="AJ206" s="472" t="str">
        <f t="shared" si="29"/>
        <v>N</v>
      </c>
      <c r="AK206" s="510"/>
      <c r="AL206" s="517" t="s">
        <v>422</v>
      </c>
    </row>
    <row r="207" spans="1:40" s="494" customFormat="1" ht="23.25" customHeight="1">
      <c r="A207" s="472">
        <f t="shared" si="32"/>
        <v>13</v>
      </c>
      <c r="B207" s="495">
        <v>43151</v>
      </c>
      <c r="C207" s="472" t="s">
        <v>24</v>
      </c>
      <c r="D207" s="472" t="s">
        <v>343</v>
      </c>
      <c r="E207" s="472"/>
      <c r="F207" s="472" t="s">
        <v>420</v>
      </c>
      <c r="G207" s="496">
        <v>43151</v>
      </c>
      <c r="H207" s="496">
        <v>43179</v>
      </c>
      <c r="I207" s="472">
        <f t="shared" ref="I207:I209" si="34">H207-G207</f>
        <v>28</v>
      </c>
      <c r="J207" s="478">
        <f t="shared" si="31"/>
        <v>0</v>
      </c>
      <c r="K207" s="511" t="s">
        <v>28</v>
      </c>
      <c r="L207" s="500">
        <v>10</v>
      </c>
      <c r="M207" s="501"/>
      <c r="N207" s="518">
        <v>1.55E-2</v>
      </c>
      <c r="O207" s="505"/>
      <c r="P207" s="505"/>
      <c r="Q207" s="554">
        <v>1.89E-2</v>
      </c>
      <c r="R207" s="505"/>
      <c r="S207" s="504">
        <v>1.6500000000000001E-2</v>
      </c>
      <c r="T207" s="505"/>
      <c r="U207" s="504"/>
      <c r="V207" s="504"/>
      <c r="W207" s="504"/>
      <c r="X207" s="504"/>
      <c r="Y207" s="506">
        <v>1.0232E-2</v>
      </c>
      <c r="Z207" s="504">
        <v>2E-3</v>
      </c>
      <c r="AA207" s="504">
        <v>2E-3</v>
      </c>
      <c r="AB207" s="507">
        <f t="shared" si="22"/>
        <v>1.4500000000000001E-2</v>
      </c>
      <c r="AC207" s="507">
        <f t="shared" si="23"/>
        <v>-4.0000000000000001E-3</v>
      </c>
      <c r="AD207" s="508">
        <v>1.6E-2</v>
      </c>
      <c r="AE207" s="485">
        <f t="shared" si="28"/>
        <v>1.0232E-2</v>
      </c>
      <c r="AF207" s="506"/>
      <c r="AG207" s="514"/>
      <c r="AH207" s="515"/>
      <c r="AI207" s="509"/>
      <c r="AJ207" s="472" t="str">
        <f t="shared" si="29"/>
        <v>N</v>
      </c>
      <c r="AK207" s="510"/>
      <c r="AL207" s="517" t="s">
        <v>424</v>
      </c>
    </row>
    <row r="208" spans="1:40" s="494" customFormat="1" ht="23.25" customHeight="1">
      <c r="A208" s="472">
        <f t="shared" si="32"/>
        <v>14</v>
      </c>
      <c r="B208" s="495">
        <v>43152</v>
      </c>
      <c r="C208" s="472" t="s">
        <v>4</v>
      </c>
      <c r="D208" s="472" t="s">
        <v>5</v>
      </c>
      <c r="E208" s="472"/>
      <c r="F208" s="472" t="s">
        <v>8</v>
      </c>
      <c r="G208" s="496">
        <v>43152</v>
      </c>
      <c r="H208" s="496">
        <v>43217</v>
      </c>
      <c r="I208" s="472">
        <f t="shared" si="34"/>
        <v>65</v>
      </c>
      <c r="J208" s="478">
        <f t="shared" si="31"/>
        <v>2</v>
      </c>
      <c r="K208" s="511" t="s">
        <v>28</v>
      </c>
      <c r="L208" s="500">
        <v>20</v>
      </c>
      <c r="M208" s="501"/>
      <c r="N208" s="518">
        <v>1.2999999999999999E-2</v>
      </c>
      <c r="O208" s="505"/>
      <c r="P208" s="505"/>
      <c r="Q208" s="554">
        <v>1.5796999999999999E-2</v>
      </c>
      <c r="R208" s="505"/>
      <c r="S208" s="504">
        <f>AVERAGE(0.016,0.0165)</f>
        <v>1.6250000000000001E-2</v>
      </c>
      <c r="T208" s="505"/>
      <c r="U208" s="504"/>
      <c r="V208" s="504"/>
      <c r="W208" s="504"/>
      <c r="X208" s="504"/>
      <c r="Y208" s="506">
        <v>7.6090000000000003E-3</v>
      </c>
      <c r="Z208" s="504">
        <v>2E-3</v>
      </c>
      <c r="AA208" s="504">
        <v>2E-3</v>
      </c>
      <c r="AB208" s="507">
        <f t="shared" si="22"/>
        <v>1.4250000000000001E-2</v>
      </c>
      <c r="AC208" s="507">
        <f t="shared" si="23"/>
        <v>-4.0000000000000001E-3</v>
      </c>
      <c r="AD208" s="508">
        <v>1.4999999999999999E-2</v>
      </c>
      <c r="AE208" s="485">
        <f t="shared" si="28"/>
        <v>7.6090000000000003E-3</v>
      </c>
      <c r="AF208" s="506"/>
      <c r="AG208" s="514"/>
      <c r="AH208" s="515"/>
      <c r="AI208" s="509"/>
      <c r="AJ208" s="472" t="str">
        <f t="shared" si="29"/>
        <v>N</v>
      </c>
      <c r="AK208" s="510"/>
      <c r="AL208" s="517" t="s">
        <v>425</v>
      </c>
    </row>
    <row r="209" spans="1:38" s="494" customFormat="1" ht="23.25" customHeight="1">
      <c r="A209" s="472">
        <f t="shared" si="32"/>
        <v>15</v>
      </c>
      <c r="B209" s="495">
        <v>43154</v>
      </c>
      <c r="C209" s="472" t="s">
        <v>4</v>
      </c>
      <c r="D209" s="472" t="s">
        <v>247</v>
      </c>
      <c r="E209" s="472"/>
      <c r="F209" s="472" t="s">
        <v>46</v>
      </c>
      <c r="G209" s="496">
        <v>43154</v>
      </c>
      <c r="H209" s="496">
        <v>43243</v>
      </c>
      <c r="I209" s="472">
        <f t="shared" si="34"/>
        <v>89</v>
      </c>
      <c r="J209" s="478">
        <f t="shared" si="31"/>
        <v>2</v>
      </c>
      <c r="K209" s="511" t="s">
        <v>426</v>
      </c>
      <c r="L209" s="500">
        <v>50</v>
      </c>
      <c r="M209" s="501"/>
      <c r="N209" s="518">
        <v>1.61E-2</v>
      </c>
      <c r="O209" s="505"/>
      <c r="P209" s="505"/>
      <c r="Q209" s="554">
        <v>1.76399E-2</v>
      </c>
      <c r="R209" s="505"/>
      <c r="S209" s="504">
        <v>2.1000000000000001E-2</v>
      </c>
      <c r="T209" s="505"/>
      <c r="U209" s="504"/>
      <c r="V209" s="504"/>
      <c r="W209" s="504"/>
      <c r="X209" s="504">
        <v>1.7910000000000001E-3</v>
      </c>
      <c r="Y209" s="506">
        <v>1.0557E-2</v>
      </c>
      <c r="Z209" s="504">
        <v>2E-3</v>
      </c>
      <c r="AA209" s="504">
        <v>2E-3</v>
      </c>
      <c r="AB209" s="507">
        <f t="shared" si="22"/>
        <v>1.9000000000000003E-2</v>
      </c>
      <c r="AC209" s="507">
        <f t="shared" si="23"/>
        <v>-4.0000000000000001E-3</v>
      </c>
      <c r="AD209" s="508">
        <v>1.7500000000000002E-2</v>
      </c>
      <c r="AE209" s="485">
        <f t="shared" si="28"/>
        <v>1.0557E-2</v>
      </c>
      <c r="AF209" s="506"/>
      <c r="AG209" s="514"/>
      <c r="AH209" s="515"/>
      <c r="AI209" s="509"/>
      <c r="AJ209" s="472" t="str">
        <f t="shared" si="29"/>
        <v>N</v>
      </c>
      <c r="AK209" s="510"/>
      <c r="AL209" s="517" t="s">
        <v>428</v>
      </c>
    </row>
    <row r="210" spans="1:38" s="494" customFormat="1" ht="23.25" customHeight="1">
      <c r="A210" s="472">
        <f t="shared" si="32"/>
        <v>16</v>
      </c>
      <c r="B210" s="495">
        <v>43154</v>
      </c>
      <c r="C210" s="472" t="s">
        <v>4</v>
      </c>
      <c r="D210" s="472" t="s">
        <v>247</v>
      </c>
      <c r="E210" s="472"/>
      <c r="F210" s="472" t="s">
        <v>46</v>
      </c>
      <c r="G210" s="496">
        <v>43154</v>
      </c>
      <c r="H210" s="496">
        <v>43213</v>
      </c>
      <c r="I210" s="472">
        <f t="shared" ref="I210" si="35">H210-G210</f>
        <v>59</v>
      </c>
      <c r="J210" s="478">
        <f t="shared" si="31"/>
        <v>1</v>
      </c>
      <c r="K210" s="511" t="s">
        <v>426</v>
      </c>
      <c r="L210" s="500">
        <v>50</v>
      </c>
      <c r="M210" s="501"/>
      <c r="N210" s="518">
        <v>5.8999999999999999E-3</v>
      </c>
      <c r="O210" s="505"/>
      <c r="P210" s="505"/>
      <c r="Q210" s="554">
        <v>1.76399E-2</v>
      </c>
      <c r="R210" s="505"/>
      <c r="S210" s="504">
        <v>1.7000000000000001E-2</v>
      </c>
      <c r="T210" s="505"/>
      <c r="U210" s="504"/>
      <c r="V210" s="504"/>
      <c r="W210" s="504"/>
      <c r="X210" s="504">
        <v>1.3967E-2</v>
      </c>
      <c r="Y210" s="506">
        <v>5.62E-3</v>
      </c>
      <c r="Z210" s="504">
        <v>3.3E-3</v>
      </c>
      <c r="AA210" s="504">
        <v>2E-3</v>
      </c>
      <c r="AB210" s="507">
        <f t="shared" si="22"/>
        <v>1.37E-2</v>
      </c>
      <c r="AC210" s="507">
        <f t="shared" si="23"/>
        <v>-5.3E-3</v>
      </c>
      <c r="AD210" s="508">
        <v>1.0999999999999999E-2</v>
      </c>
      <c r="AE210" s="485">
        <f t="shared" si="28"/>
        <v>5.62E-3</v>
      </c>
      <c r="AF210" s="506"/>
      <c r="AG210" s="514"/>
      <c r="AH210" s="515"/>
      <c r="AI210" s="509"/>
      <c r="AJ210" s="472" t="str">
        <f t="shared" si="29"/>
        <v>N</v>
      </c>
      <c r="AK210" s="510"/>
      <c r="AL210" s="517"/>
    </row>
    <row r="211" spans="1:38" s="494" customFormat="1" ht="23.25" customHeight="1">
      <c r="A211" s="472">
        <f t="shared" si="32"/>
        <v>17</v>
      </c>
      <c r="B211" s="495">
        <v>43154</v>
      </c>
      <c r="C211" s="472" t="s">
        <v>429</v>
      </c>
      <c r="D211" s="472" t="s">
        <v>430</v>
      </c>
      <c r="E211" s="472"/>
      <c r="F211" s="472"/>
      <c r="G211" s="496">
        <v>43159</v>
      </c>
      <c r="H211" s="496">
        <v>43248</v>
      </c>
      <c r="I211" s="472">
        <f t="shared" ref="I211:I212" si="36">H211-G211</f>
        <v>89</v>
      </c>
      <c r="J211" s="478">
        <f t="shared" si="31"/>
        <v>2</v>
      </c>
      <c r="K211" s="511" t="s">
        <v>426</v>
      </c>
      <c r="L211" s="500">
        <v>1.88</v>
      </c>
      <c r="M211" s="501"/>
      <c r="N211" s="518">
        <v>1.6E-2</v>
      </c>
      <c r="O211" s="505"/>
      <c r="P211" s="505"/>
      <c r="Q211" s="554">
        <v>1.83E-2</v>
      </c>
      <c r="R211" s="505"/>
      <c r="S211" s="504">
        <v>2.1000000000000001E-2</v>
      </c>
      <c r="T211" s="505"/>
      <c r="U211" s="504"/>
      <c r="V211" s="504"/>
      <c r="W211" s="504"/>
      <c r="X211" s="504"/>
      <c r="Y211" s="506">
        <v>1.49E-2</v>
      </c>
      <c r="Z211" s="504">
        <v>2E-3</v>
      </c>
      <c r="AA211" s="504">
        <v>2E-3</v>
      </c>
      <c r="AB211" s="507">
        <f t="shared" si="22"/>
        <v>1.9000000000000003E-2</v>
      </c>
      <c r="AC211" s="507">
        <f t="shared" si="23"/>
        <v>-4.0000000000000001E-3</v>
      </c>
      <c r="AD211" s="508">
        <v>1.7000000000000001E-2</v>
      </c>
      <c r="AE211" s="485">
        <f t="shared" si="28"/>
        <v>1.49E-2</v>
      </c>
      <c r="AF211" s="506"/>
      <c r="AG211" s="514"/>
      <c r="AH211" s="515"/>
      <c r="AI211" s="509"/>
      <c r="AJ211" s="472" t="str">
        <f t="shared" si="29"/>
        <v>N</v>
      </c>
      <c r="AK211" s="510"/>
      <c r="AL211" s="517" t="s">
        <v>431</v>
      </c>
    </row>
    <row r="212" spans="1:38" s="447" customFormat="1" ht="23.25" customHeight="1">
      <c r="A212" s="16">
        <f t="shared" si="32"/>
        <v>18</v>
      </c>
      <c r="B212" s="23">
        <v>43157</v>
      </c>
      <c r="C212" s="16" t="s">
        <v>4</v>
      </c>
      <c r="D212" s="16" t="s">
        <v>5</v>
      </c>
      <c r="E212" s="16"/>
      <c r="F212" s="16" t="s">
        <v>46</v>
      </c>
      <c r="G212" s="18">
        <v>43157</v>
      </c>
      <c r="H212" s="18">
        <v>43185</v>
      </c>
      <c r="I212" s="16">
        <f t="shared" si="36"/>
        <v>28</v>
      </c>
      <c r="J212" s="437">
        <f t="shared" si="31"/>
        <v>0</v>
      </c>
      <c r="K212" s="438" t="s">
        <v>29</v>
      </c>
      <c r="L212" s="19">
        <v>50</v>
      </c>
      <c r="M212" s="249"/>
      <c r="N212" s="201"/>
      <c r="O212" s="255"/>
      <c r="P212" s="255"/>
      <c r="Q212" s="553">
        <v>1.4725E-2</v>
      </c>
      <c r="R212" s="261"/>
      <c r="S212" s="20">
        <v>1.55E-2</v>
      </c>
      <c r="T212" s="261"/>
      <c r="U212" s="20"/>
      <c r="V212" s="20"/>
      <c r="W212" s="20"/>
      <c r="X212" s="20"/>
      <c r="Y212" s="197">
        <v>5.6309999999999997E-3</v>
      </c>
      <c r="Z212" s="20">
        <v>3.3E-3</v>
      </c>
      <c r="AA212" s="20">
        <v>2E-3</v>
      </c>
      <c r="AB212" s="423">
        <f t="shared" si="22"/>
        <v>1.2199999999999999E-2</v>
      </c>
      <c r="AC212" s="423">
        <f t="shared" si="23"/>
        <v>-5.3E-3</v>
      </c>
      <c r="AD212" s="448">
        <v>1.0500000000000001E-2</v>
      </c>
      <c r="AE212" s="198">
        <f t="shared" si="28"/>
        <v>5.6309999999999997E-3</v>
      </c>
      <c r="AF212" s="197"/>
      <c r="AG212" s="445">
        <v>1.0500000000000001E-2</v>
      </c>
      <c r="AH212" s="434"/>
      <c r="AI212" s="446">
        <v>1</v>
      </c>
      <c r="AJ212" s="16" t="str">
        <f t="shared" si="29"/>
        <v>Y</v>
      </c>
      <c r="AK212" s="443"/>
      <c r="AL212" s="427" t="s">
        <v>432</v>
      </c>
    </row>
    <row r="213" spans="1:38" s="447" customFormat="1" ht="23.25" customHeight="1">
      <c r="A213" s="16">
        <f t="shared" si="32"/>
        <v>19</v>
      </c>
      <c r="B213" s="23">
        <v>43159</v>
      </c>
      <c r="C213" s="16" t="s">
        <v>4</v>
      </c>
      <c r="D213" s="16" t="s">
        <v>5</v>
      </c>
      <c r="E213" s="16"/>
      <c r="F213" s="16" t="s">
        <v>46</v>
      </c>
      <c r="G213" s="18">
        <v>43159</v>
      </c>
      <c r="H213" s="18">
        <v>43187</v>
      </c>
      <c r="I213" s="16">
        <f t="shared" ref="I213:I215" si="37">H213-G213</f>
        <v>28</v>
      </c>
      <c r="J213" s="437">
        <f t="shared" si="31"/>
        <v>0</v>
      </c>
      <c r="K213" s="438" t="s">
        <v>29</v>
      </c>
      <c r="L213" s="19">
        <v>100</v>
      </c>
      <c r="M213" s="249"/>
      <c r="N213" s="440">
        <v>1.265E-2</v>
      </c>
      <c r="O213" s="261"/>
      <c r="P213" s="261"/>
      <c r="Q213" s="553">
        <v>1.4749999999999999E-2</v>
      </c>
      <c r="R213" s="261"/>
      <c r="S213" s="20">
        <v>0.02</v>
      </c>
      <c r="T213" s="261"/>
      <c r="U213" s="20"/>
      <c r="V213" s="20"/>
      <c r="W213" s="20"/>
      <c r="X213" s="20"/>
      <c r="Y213" s="197">
        <v>5.6550000000000003E-3</v>
      </c>
      <c r="Z213" s="20">
        <v>3.3E-3</v>
      </c>
      <c r="AA213" s="20">
        <v>2E-3</v>
      </c>
      <c r="AB213" s="423">
        <f t="shared" si="22"/>
        <v>1.67E-2</v>
      </c>
      <c r="AC213" s="423">
        <f t="shared" si="23"/>
        <v>-5.3E-3</v>
      </c>
      <c r="AD213" s="448">
        <v>1.2500000000000001E-2</v>
      </c>
      <c r="AE213" s="198">
        <f t="shared" si="28"/>
        <v>5.6550000000000003E-3</v>
      </c>
      <c r="AF213" s="197"/>
      <c r="AG213" s="445">
        <v>1.2500000000000001E-2</v>
      </c>
      <c r="AH213" s="434"/>
      <c r="AI213" s="446">
        <v>1</v>
      </c>
      <c r="AJ213" s="16" t="str">
        <f t="shared" si="29"/>
        <v>Y</v>
      </c>
      <c r="AK213" s="443"/>
      <c r="AL213" s="427" t="s">
        <v>433</v>
      </c>
    </row>
    <row r="214" spans="1:38" s="494" customFormat="1" ht="23.25" customHeight="1">
      <c r="A214" s="472">
        <f t="shared" si="32"/>
        <v>20</v>
      </c>
      <c r="B214" s="495">
        <v>43159</v>
      </c>
      <c r="C214" s="472" t="s">
        <v>434</v>
      </c>
      <c r="D214" s="472" t="s">
        <v>435</v>
      </c>
      <c r="E214" s="472"/>
      <c r="F214" s="472" t="s">
        <v>380</v>
      </c>
      <c r="G214" s="496">
        <v>43159</v>
      </c>
      <c r="H214" s="496">
        <v>43187</v>
      </c>
      <c r="I214" s="472">
        <f t="shared" si="37"/>
        <v>28</v>
      </c>
      <c r="J214" s="478">
        <f t="shared" si="31"/>
        <v>0</v>
      </c>
      <c r="K214" s="511" t="s">
        <v>28</v>
      </c>
      <c r="L214" s="500">
        <v>2.2999999999999998</v>
      </c>
      <c r="M214" s="501"/>
      <c r="N214" s="518">
        <v>1.2E-2</v>
      </c>
      <c r="O214" s="505"/>
      <c r="P214" s="505"/>
      <c r="Q214" s="554">
        <v>1.6641800000000002E-2</v>
      </c>
      <c r="R214" s="505"/>
      <c r="S214" s="504">
        <v>1.7000000000000001E-2</v>
      </c>
      <c r="T214" s="505"/>
      <c r="U214" s="504"/>
      <c r="V214" s="504"/>
      <c r="W214" s="504"/>
      <c r="X214" s="504"/>
      <c r="Y214" s="506">
        <v>1.0983E-2</v>
      </c>
      <c r="Z214" s="504">
        <v>2E-3</v>
      </c>
      <c r="AA214" s="504">
        <v>2E-3</v>
      </c>
      <c r="AB214" s="507">
        <f t="shared" si="22"/>
        <v>1.5000000000000001E-2</v>
      </c>
      <c r="AC214" s="507">
        <f t="shared" si="23"/>
        <v>-4.0000000000000001E-3</v>
      </c>
      <c r="AD214" s="508">
        <v>1.35E-2</v>
      </c>
      <c r="AE214" s="485">
        <f t="shared" si="28"/>
        <v>1.0983E-2</v>
      </c>
      <c r="AF214" s="506"/>
      <c r="AG214" s="514"/>
      <c r="AH214" s="515"/>
      <c r="AI214" s="509"/>
      <c r="AJ214" s="472" t="str">
        <f t="shared" si="29"/>
        <v>N</v>
      </c>
      <c r="AK214" s="510"/>
      <c r="AL214" s="517"/>
    </row>
    <row r="215" spans="1:38" s="494" customFormat="1" ht="23.25" customHeight="1">
      <c r="A215" s="472">
        <f t="shared" si="32"/>
        <v>21</v>
      </c>
      <c r="B215" s="495">
        <v>43159</v>
      </c>
      <c r="C215" s="472" t="s">
        <v>434</v>
      </c>
      <c r="D215" s="472" t="s">
        <v>435</v>
      </c>
      <c r="E215" s="472"/>
      <c r="F215" s="472" t="s">
        <v>380</v>
      </c>
      <c r="G215" s="496">
        <v>43159</v>
      </c>
      <c r="H215" s="496">
        <v>43248</v>
      </c>
      <c r="I215" s="472">
        <f t="shared" si="37"/>
        <v>89</v>
      </c>
      <c r="J215" s="478">
        <f t="shared" si="31"/>
        <v>2</v>
      </c>
      <c r="K215" s="511" t="s">
        <v>28</v>
      </c>
      <c r="L215" s="500">
        <v>2.2999999999999998</v>
      </c>
      <c r="M215" s="501"/>
      <c r="N215" s="518">
        <v>1.2E-2</v>
      </c>
      <c r="O215" s="505"/>
      <c r="P215" s="505"/>
      <c r="Q215" s="554">
        <v>0.02</v>
      </c>
      <c r="R215" s="505"/>
      <c r="S215" s="504">
        <v>2.1000000000000001E-2</v>
      </c>
      <c r="T215" s="505"/>
      <c r="U215" s="504"/>
      <c r="V215" s="504"/>
      <c r="W215" s="504"/>
      <c r="X215" s="504"/>
      <c r="Y215" s="506">
        <v>1.5535999999999999E-2</v>
      </c>
      <c r="Z215" s="504">
        <v>2E-3</v>
      </c>
      <c r="AA215" s="504">
        <v>2E-3</v>
      </c>
      <c r="AB215" s="507">
        <f t="shared" si="22"/>
        <v>1.9000000000000003E-2</v>
      </c>
      <c r="AC215" s="507">
        <f t="shared" si="23"/>
        <v>-4.0000000000000001E-3</v>
      </c>
      <c r="AD215" s="508">
        <v>1.7999999999999999E-2</v>
      </c>
      <c r="AE215" s="485">
        <f t="shared" si="28"/>
        <v>1.5535999999999999E-2</v>
      </c>
      <c r="AF215" s="506"/>
      <c r="AG215" s="514"/>
      <c r="AH215" s="515"/>
      <c r="AI215" s="509"/>
      <c r="AJ215" s="472" t="str">
        <f t="shared" si="29"/>
        <v>N</v>
      </c>
      <c r="AK215" s="510"/>
      <c r="AL215" s="517"/>
    </row>
    <row r="216" spans="1:38" s="494" customFormat="1" ht="23.25" customHeight="1">
      <c r="A216" s="472">
        <f t="shared" si="32"/>
        <v>22</v>
      </c>
      <c r="B216" s="495">
        <v>43161</v>
      </c>
      <c r="C216" s="472" t="s">
        <v>437</v>
      </c>
      <c r="D216" s="472" t="s">
        <v>438</v>
      </c>
      <c r="E216" s="472"/>
      <c r="F216" s="472"/>
      <c r="G216" s="496">
        <v>43161</v>
      </c>
      <c r="H216" s="496">
        <v>43253</v>
      </c>
      <c r="I216" s="472">
        <f t="shared" ref="I216:I219" si="38">H216-G216</f>
        <v>92</v>
      </c>
      <c r="J216" s="478">
        <f t="shared" si="31"/>
        <v>3</v>
      </c>
      <c r="K216" s="511" t="s">
        <v>28</v>
      </c>
      <c r="L216" s="500">
        <v>1</v>
      </c>
      <c r="M216" s="501"/>
      <c r="N216" s="518">
        <v>1.6E-2</v>
      </c>
      <c r="O216" s="505"/>
      <c r="P216" s="505"/>
      <c r="Q216" s="554">
        <v>2.0245699999999998E-2</v>
      </c>
      <c r="R216" s="505"/>
      <c r="S216" s="504">
        <v>2.1000000000000001E-2</v>
      </c>
      <c r="T216" s="505"/>
      <c r="U216" s="504"/>
      <c r="V216" s="504"/>
      <c r="W216" s="504"/>
      <c r="X216" s="504"/>
      <c r="Y216" s="506">
        <v>1.5715E-2</v>
      </c>
      <c r="Z216" s="504">
        <v>2E-3</v>
      </c>
      <c r="AA216" s="504">
        <v>2E-3</v>
      </c>
      <c r="AB216" s="507">
        <f t="shared" si="22"/>
        <v>1.9000000000000003E-2</v>
      </c>
      <c r="AC216" s="507">
        <f t="shared" si="23"/>
        <v>-4.0000000000000001E-3</v>
      </c>
      <c r="AD216" s="508">
        <v>1.7000000000000001E-2</v>
      </c>
      <c r="AE216" s="485">
        <f t="shared" si="28"/>
        <v>1.5715E-2</v>
      </c>
      <c r="AF216" s="506"/>
      <c r="AG216" s="514"/>
      <c r="AH216" s="515"/>
      <c r="AI216" s="509"/>
      <c r="AJ216" s="472" t="str">
        <f t="shared" si="29"/>
        <v>N</v>
      </c>
      <c r="AK216" s="510"/>
      <c r="AL216" s="517" t="s">
        <v>439</v>
      </c>
    </row>
    <row r="217" spans="1:38" s="447" customFormat="1" ht="23.25" customHeight="1">
      <c r="A217" s="16">
        <f t="shared" si="32"/>
        <v>23</v>
      </c>
      <c r="B217" s="23">
        <v>43165</v>
      </c>
      <c r="C217" s="16" t="s">
        <v>24</v>
      </c>
      <c r="D217" s="16" t="s">
        <v>44</v>
      </c>
      <c r="E217" s="16"/>
      <c r="F217" s="16" t="s">
        <v>417</v>
      </c>
      <c r="G217" s="18">
        <v>43165</v>
      </c>
      <c r="H217" s="18">
        <v>43196</v>
      </c>
      <c r="I217" s="16">
        <f t="shared" si="38"/>
        <v>31</v>
      </c>
      <c r="J217" s="437">
        <f t="shared" si="31"/>
        <v>1</v>
      </c>
      <c r="K217" s="438" t="s">
        <v>29</v>
      </c>
      <c r="L217" s="19">
        <v>8</v>
      </c>
      <c r="M217" s="249"/>
      <c r="N217" s="201"/>
      <c r="O217" s="255"/>
      <c r="P217" s="255"/>
      <c r="Q217" s="553">
        <v>1.46871E-2</v>
      </c>
      <c r="R217" s="261"/>
      <c r="S217" s="20">
        <v>1.47E-2</v>
      </c>
      <c r="T217" s="261"/>
      <c r="U217" s="20"/>
      <c r="V217" s="20"/>
      <c r="W217" s="20"/>
      <c r="X217" s="20"/>
      <c r="Y217" s="197">
        <v>5.5960000000000003E-3</v>
      </c>
      <c r="Z217" s="20">
        <v>3.3E-3</v>
      </c>
      <c r="AA217" s="20">
        <v>2E-3</v>
      </c>
      <c r="AB217" s="423">
        <f t="shared" si="22"/>
        <v>1.14E-2</v>
      </c>
      <c r="AC217" s="423">
        <f t="shared" si="23"/>
        <v>-5.3E-3</v>
      </c>
      <c r="AD217" s="448">
        <v>8.5000000000000006E-3</v>
      </c>
      <c r="AE217" s="198">
        <f t="shared" si="28"/>
        <v>5.5960000000000003E-3</v>
      </c>
      <c r="AF217" s="197"/>
      <c r="AG217" s="445">
        <v>8.5000000000000006E-3</v>
      </c>
      <c r="AH217" s="434"/>
      <c r="AI217" s="446">
        <v>1</v>
      </c>
      <c r="AJ217" s="16" t="str">
        <f t="shared" si="29"/>
        <v>Y</v>
      </c>
      <c r="AK217" s="443"/>
      <c r="AL217" s="427" t="s">
        <v>419</v>
      </c>
    </row>
    <row r="218" spans="1:38" s="447" customFormat="1" ht="23.25" customHeight="1">
      <c r="A218" s="16">
        <f t="shared" si="32"/>
        <v>24</v>
      </c>
      <c r="B218" s="23">
        <v>43165</v>
      </c>
      <c r="C218" s="16" t="s">
        <v>24</v>
      </c>
      <c r="D218" s="16" t="s">
        <v>44</v>
      </c>
      <c r="E218" s="16"/>
      <c r="F218" s="16" t="s">
        <v>418</v>
      </c>
      <c r="G218" s="18">
        <v>43165</v>
      </c>
      <c r="H218" s="18">
        <v>43196</v>
      </c>
      <c r="I218" s="16">
        <f t="shared" si="38"/>
        <v>31</v>
      </c>
      <c r="J218" s="437">
        <f t="shared" si="31"/>
        <v>1</v>
      </c>
      <c r="K218" s="438" t="s">
        <v>29</v>
      </c>
      <c r="L218" s="19">
        <v>3.3</v>
      </c>
      <c r="M218" s="249"/>
      <c r="N218" s="201"/>
      <c r="O218" s="255"/>
      <c r="P218" s="255"/>
      <c r="Q218" s="553">
        <v>1.46871E-2</v>
      </c>
      <c r="R218" s="261"/>
      <c r="S218" s="20">
        <v>1.47E-2</v>
      </c>
      <c r="T218" s="261"/>
      <c r="U218" s="20"/>
      <c r="V218" s="20"/>
      <c r="W218" s="20"/>
      <c r="X218" s="20"/>
      <c r="Y218" s="197">
        <v>5.5960000000000003E-3</v>
      </c>
      <c r="Z218" s="20">
        <v>3.3E-3</v>
      </c>
      <c r="AA218" s="20">
        <v>2E-3</v>
      </c>
      <c r="AB218" s="423">
        <f t="shared" si="22"/>
        <v>1.14E-2</v>
      </c>
      <c r="AC218" s="423">
        <f t="shared" si="23"/>
        <v>-5.3E-3</v>
      </c>
      <c r="AD218" s="448">
        <v>8.5000000000000006E-3</v>
      </c>
      <c r="AE218" s="198">
        <f t="shared" si="28"/>
        <v>5.5960000000000003E-3</v>
      </c>
      <c r="AF218" s="197"/>
      <c r="AG218" s="445">
        <v>8.5000000000000006E-3</v>
      </c>
      <c r="AH218" s="434"/>
      <c r="AI218" s="446">
        <v>2</v>
      </c>
      <c r="AJ218" s="16" t="str">
        <f t="shared" si="29"/>
        <v>Y</v>
      </c>
      <c r="AK218" s="443"/>
      <c r="AL218" s="427" t="s">
        <v>419</v>
      </c>
    </row>
    <row r="219" spans="1:38" s="494" customFormat="1" ht="23.25" customHeight="1">
      <c r="A219" s="472">
        <f t="shared" si="32"/>
        <v>25</v>
      </c>
      <c r="B219" s="495">
        <v>43166</v>
      </c>
      <c r="C219" s="472" t="s">
        <v>9</v>
      </c>
      <c r="D219" s="472" t="s">
        <v>10</v>
      </c>
      <c r="E219" s="472"/>
      <c r="F219" s="472" t="s">
        <v>11</v>
      </c>
      <c r="G219" s="496">
        <v>43166</v>
      </c>
      <c r="H219" s="496">
        <v>43197</v>
      </c>
      <c r="I219" s="472">
        <f t="shared" si="38"/>
        <v>31</v>
      </c>
      <c r="J219" s="478">
        <f t="shared" si="31"/>
        <v>1</v>
      </c>
      <c r="K219" s="511" t="s">
        <v>28</v>
      </c>
      <c r="L219" s="500">
        <v>20</v>
      </c>
      <c r="M219" s="501"/>
      <c r="N219" s="502"/>
      <c r="O219" s="503"/>
      <c r="P219" s="503"/>
      <c r="Q219" s="554">
        <v>1.7113099999999999E-2</v>
      </c>
      <c r="R219" s="505"/>
      <c r="S219" s="504">
        <v>1.8499999999999999E-2</v>
      </c>
      <c r="T219" s="505"/>
      <c r="U219" s="504"/>
      <c r="V219" s="504"/>
      <c r="W219" s="504"/>
      <c r="X219" s="504"/>
      <c r="Y219" s="506">
        <v>1.1445E-2</v>
      </c>
      <c r="Z219" s="504">
        <v>2E-3</v>
      </c>
      <c r="AA219" s="504">
        <v>2E-3</v>
      </c>
      <c r="AB219" s="507">
        <f t="shared" si="22"/>
        <v>1.6500000000000001E-2</v>
      </c>
      <c r="AC219" s="507">
        <f t="shared" si="23"/>
        <v>-4.0000000000000001E-3</v>
      </c>
      <c r="AD219" s="508">
        <v>1.6E-2</v>
      </c>
      <c r="AE219" s="485">
        <f t="shared" si="28"/>
        <v>1.1445E-2</v>
      </c>
      <c r="AF219" s="506"/>
      <c r="AG219" s="514"/>
      <c r="AH219" s="515"/>
      <c r="AI219" s="509"/>
      <c r="AJ219" s="472" t="str">
        <f t="shared" si="29"/>
        <v>N</v>
      </c>
      <c r="AK219" s="510"/>
      <c r="AL219" s="492"/>
    </row>
    <row r="220" spans="1:38" s="494" customFormat="1" ht="23.25" customHeight="1">
      <c r="A220" s="472">
        <f t="shared" si="32"/>
        <v>26</v>
      </c>
      <c r="B220" s="495">
        <v>43166</v>
      </c>
      <c r="C220" s="472" t="s">
        <v>12</v>
      </c>
      <c r="D220" s="472" t="s">
        <v>399</v>
      </c>
      <c r="E220" s="472"/>
      <c r="F220" s="472" t="s">
        <v>442</v>
      </c>
      <c r="G220" s="496">
        <v>43166</v>
      </c>
      <c r="H220" s="496">
        <v>43197</v>
      </c>
      <c r="I220" s="472">
        <f t="shared" ref="I220:I223" si="39">H220-G220</f>
        <v>31</v>
      </c>
      <c r="J220" s="478">
        <f t="shared" si="31"/>
        <v>1</v>
      </c>
      <c r="K220" s="511" t="s">
        <v>28</v>
      </c>
      <c r="L220" s="500">
        <v>10</v>
      </c>
      <c r="M220" s="501"/>
      <c r="N220" s="518">
        <v>1.2500000000000001E-2</v>
      </c>
      <c r="O220" s="505"/>
      <c r="P220" s="505"/>
      <c r="Q220" s="554">
        <v>1.7113099999999999E-2</v>
      </c>
      <c r="R220" s="505"/>
      <c r="S220" s="504">
        <v>1.8499999999999999E-2</v>
      </c>
      <c r="T220" s="505"/>
      <c r="U220" s="504"/>
      <c r="V220" s="504"/>
      <c r="W220" s="504"/>
      <c r="X220" s="504"/>
      <c r="Y220" s="506">
        <v>1.1445E-2</v>
      </c>
      <c r="Z220" s="504">
        <v>2E-3</v>
      </c>
      <c r="AA220" s="504">
        <v>2E-3</v>
      </c>
      <c r="AB220" s="507">
        <f t="shared" si="22"/>
        <v>1.6500000000000001E-2</v>
      </c>
      <c r="AC220" s="507">
        <f t="shared" si="23"/>
        <v>-4.0000000000000001E-3</v>
      </c>
      <c r="AD220" s="508">
        <v>1.4500000000000001E-2</v>
      </c>
      <c r="AE220" s="485">
        <f t="shared" si="28"/>
        <v>1.1445E-2</v>
      </c>
      <c r="AF220" s="506"/>
      <c r="AG220" s="514"/>
      <c r="AH220" s="515"/>
      <c r="AI220" s="509"/>
      <c r="AJ220" s="472" t="str">
        <f t="shared" si="29"/>
        <v>N</v>
      </c>
      <c r="AK220" s="510"/>
      <c r="AL220" s="517" t="s">
        <v>444</v>
      </c>
    </row>
    <row r="221" spans="1:38" s="494" customFormat="1" ht="23.25" customHeight="1">
      <c r="A221" s="472">
        <f t="shared" si="32"/>
        <v>27</v>
      </c>
      <c r="B221" s="495">
        <v>43166</v>
      </c>
      <c r="C221" s="472" t="s">
        <v>12</v>
      </c>
      <c r="D221" s="472" t="s">
        <v>399</v>
      </c>
      <c r="E221" s="472"/>
      <c r="F221" s="472" t="s">
        <v>442</v>
      </c>
      <c r="G221" s="496">
        <v>43166</v>
      </c>
      <c r="H221" s="496">
        <v>43258</v>
      </c>
      <c r="I221" s="472">
        <f t="shared" ref="I221:I222" si="40">H221-G221</f>
        <v>92</v>
      </c>
      <c r="J221" s="478">
        <f t="shared" si="31"/>
        <v>3</v>
      </c>
      <c r="K221" s="511" t="s">
        <v>28</v>
      </c>
      <c r="L221" s="500">
        <v>10</v>
      </c>
      <c r="M221" s="501"/>
      <c r="N221" s="518">
        <v>1.6299999999999999E-2</v>
      </c>
      <c r="O221" s="505"/>
      <c r="P221" s="505"/>
      <c r="Q221" s="554">
        <v>2.0472799999999999E-2</v>
      </c>
      <c r="R221" s="505"/>
      <c r="S221" s="504">
        <v>0.02</v>
      </c>
      <c r="T221" s="505"/>
      <c r="U221" s="504"/>
      <c r="V221" s="504"/>
      <c r="W221" s="504"/>
      <c r="X221" s="504"/>
      <c r="Y221" s="506">
        <v>1.5938000000000001E-2</v>
      </c>
      <c r="Z221" s="504">
        <v>2E-3</v>
      </c>
      <c r="AA221" s="504">
        <v>2E-3</v>
      </c>
      <c r="AB221" s="507">
        <f t="shared" si="22"/>
        <v>1.8000000000000002E-2</v>
      </c>
      <c r="AC221" s="507">
        <f t="shared" si="23"/>
        <v>-4.0000000000000001E-3</v>
      </c>
      <c r="AD221" s="508">
        <v>1.6500000000000001E-2</v>
      </c>
      <c r="AE221" s="485">
        <f t="shared" si="28"/>
        <v>1.5938000000000001E-2</v>
      </c>
      <c r="AF221" s="506"/>
      <c r="AG221" s="514"/>
      <c r="AH221" s="515"/>
      <c r="AI221" s="509"/>
      <c r="AJ221" s="472" t="str">
        <f t="shared" si="29"/>
        <v>N</v>
      </c>
      <c r="AK221" s="510"/>
      <c r="AL221" s="492"/>
    </row>
    <row r="222" spans="1:38" s="494" customFormat="1" ht="23.25" customHeight="1">
      <c r="A222" s="472">
        <f t="shared" si="32"/>
        <v>28</v>
      </c>
      <c r="B222" s="495">
        <v>43166</v>
      </c>
      <c r="C222" s="472" t="s">
        <v>12</v>
      </c>
      <c r="D222" s="472" t="s">
        <v>399</v>
      </c>
      <c r="E222" s="472"/>
      <c r="F222" s="472" t="s">
        <v>442</v>
      </c>
      <c r="G222" s="496">
        <v>43166</v>
      </c>
      <c r="H222" s="496">
        <v>43350</v>
      </c>
      <c r="I222" s="472">
        <f t="shared" si="40"/>
        <v>184</v>
      </c>
      <c r="J222" s="478">
        <f t="shared" si="31"/>
        <v>6</v>
      </c>
      <c r="K222" s="511" t="s">
        <v>28</v>
      </c>
      <c r="L222" s="500">
        <v>10</v>
      </c>
      <c r="M222" s="501"/>
      <c r="N222" s="518">
        <v>1.8249999999999999E-2</v>
      </c>
      <c r="O222" s="505"/>
      <c r="P222" s="505"/>
      <c r="Q222" s="554">
        <v>2.24E-2</v>
      </c>
      <c r="R222" s="505"/>
      <c r="S222" s="504">
        <v>2.1999999999999999E-2</v>
      </c>
      <c r="T222" s="505"/>
      <c r="U222" s="504"/>
      <c r="V222" s="504"/>
      <c r="W222" s="504"/>
      <c r="X222" s="504"/>
      <c r="Y222" s="506">
        <v>1.8331E-2</v>
      </c>
      <c r="Z222" s="504">
        <v>2E-3</v>
      </c>
      <c r="AA222" s="504">
        <v>2E-3</v>
      </c>
      <c r="AB222" s="507">
        <f t="shared" si="22"/>
        <v>1.9999999999999997E-2</v>
      </c>
      <c r="AC222" s="507">
        <f t="shared" si="23"/>
        <v>-4.0000000000000001E-3</v>
      </c>
      <c r="AD222" s="508">
        <v>1.8499999999999999E-2</v>
      </c>
      <c r="AE222" s="485">
        <f t="shared" si="28"/>
        <v>1.8331E-2</v>
      </c>
      <c r="AF222" s="506"/>
      <c r="AG222" s="514"/>
      <c r="AH222" s="515"/>
      <c r="AI222" s="509"/>
      <c r="AJ222" s="472" t="str">
        <f t="shared" si="29"/>
        <v>N</v>
      </c>
      <c r="AK222" s="510"/>
      <c r="AL222" s="492"/>
    </row>
    <row r="223" spans="1:38" s="691" customFormat="1" ht="23.25" customHeight="1">
      <c r="A223" s="672">
        <f t="shared" si="32"/>
        <v>29</v>
      </c>
      <c r="B223" s="673">
        <v>43166</v>
      </c>
      <c r="C223" s="672" t="s">
        <v>12</v>
      </c>
      <c r="D223" s="672" t="s">
        <v>454</v>
      </c>
      <c r="E223" s="672"/>
      <c r="F223" s="672" t="s">
        <v>455</v>
      </c>
      <c r="G223" s="674">
        <v>43166</v>
      </c>
      <c r="H223" s="674">
        <v>43197</v>
      </c>
      <c r="I223" s="672">
        <f t="shared" si="39"/>
        <v>31</v>
      </c>
      <c r="J223" s="714">
        <f t="shared" si="31"/>
        <v>1</v>
      </c>
      <c r="K223" s="676" t="s">
        <v>29</v>
      </c>
      <c r="L223" s="677">
        <v>10</v>
      </c>
      <c r="M223" s="678"/>
      <c r="N223" s="717">
        <v>4.7647999999999996E-3</v>
      </c>
      <c r="O223" s="681"/>
      <c r="P223" s="681"/>
      <c r="Q223" s="680">
        <v>1.47875E-2</v>
      </c>
      <c r="R223" s="681"/>
      <c r="S223" s="682">
        <v>1.9E-2</v>
      </c>
      <c r="T223" s="681"/>
      <c r="U223" s="682"/>
      <c r="V223" s="682"/>
      <c r="W223" s="682"/>
      <c r="X223" s="682"/>
      <c r="Y223" s="685">
        <v>5.5960000000000003E-3</v>
      </c>
      <c r="Z223" s="682">
        <v>3.3E-3</v>
      </c>
      <c r="AA223" s="682">
        <v>2E-3</v>
      </c>
      <c r="AB223" s="683">
        <f t="shared" si="22"/>
        <v>1.5699999999999999E-2</v>
      </c>
      <c r="AC223" s="683">
        <f t="shared" si="23"/>
        <v>-5.3E-3</v>
      </c>
      <c r="AD223" s="684">
        <v>1.0999999999999999E-2</v>
      </c>
      <c r="AE223" s="715">
        <f t="shared" si="28"/>
        <v>5.5960000000000003E-3</v>
      </c>
      <c r="AF223" s="685">
        <v>5.4039999999999999E-3</v>
      </c>
      <c r="AG223" s="686">
        <f>AE223+AF223</f>
        <v>1.0999999999999999E-2</v>
      </c>
      <c r="AH223" s="687"/>
      <c r="AI223" s="688">
        <v>1</v>
      </c>
      <c r="AJ223" s="672" t="str">
        <f t="shared" si="29"/>
        <v>Y</v>
      </c>
      <c r="AK223" s="689"/>
      <c r="AL223" s="718" t="s">
        <v>456</v>
      </c>
    </row>
    <row r="224" spans="1:38" s="494" customFormat="1" ht="23.25" customHeight="1">
      <c r="A224" s="472">
        <f t="shared" si="32"/>
        <v>30</v>
      </c>
      <c r="B224" s="495">
        <v>43168</v>
      </c>
      <c r="C224" s="472" t="s">
        <v>12</v>
      </c>
      <c r="D224" s="472" t="s">
        <v>446</v>
      </c>
      <c r="E224" s="472"/>
      <c r="F224" s="472" t="s">
        <v>445</v>
      </c>
      <c r="G224" s="496">
        <v>43168</v>
      </c>
      <c r="H224" s="496">
        <v>43197</v>
      </c>
      <c r="I224" s="472">
        <f t="shared" ref="I224:I227" si="41">H224-G224</f>
        <v>29</v>
      </c>
      <c r="J224" s="478">
        <f t="shared" si="31"/>
        <v>0</v>
      </c>
      <c r="K224" s="511" t="s">
        <v>29</v>
      </c>
      <c r="L224" s="500">
        <v>10</v>
      </c>
      <c r="M224" s="501"/>
      <c r="N224" s="518">
        <v>4.7647999999999996E-3</v>
      </c>
      <c r="O224" s="505"/>
      <c r="P224" s="505"/>
      <c r="Q224" s="554">
        <v>1.47875E-2</v>
      </c>
      <c r="R224" s="505"/>
      <c r="S224" s="504">
        <v>1.9E-2</v>
      </c>
      <c r="T224" s="505"/>
      <c r="U224" s="504"/>
      <c r="V224" s="504"/>
      <c r="W224" s="504"/>
      <c r="X224" s="504"/>
      <c r="Y224" s="506">
        <v>5.5960000000000003E-3</v>
      </c>
      <c r="Z224" s="504">
        <v>3.3E-3</v>
      </c>
      <c r="AA224" s="504">
        <v>2E-3</v>
      </c>
      <c r="AB224" s="507">
        <f t="shared" si="22"/>
        <v>1.5699999999999999E-2</v>
      </c>
      <c r="AC224" s="507">
        <f t="shared" si="23"/>
        <v>-5.3E-3</v>
      </c>
      <c r="AD224" s="508">
        <v>8.0000000000000002E-3</v>
      </c>
      <c r="AE224" s="485">
        <f t="shared" si="28"/>
        <v>5.5960000000000003E-3</v>
      </c>
      <c r="AF224" s="506"/>
      <c r="AG224" s="514" t="str">
        <f t="shared" ref="AG224:AG237" si="42">IF(AF224="","",AE224+AF224)</f>
        <v/>
      </c>
      <c r="AH224" s="515"/>
      <c r="AI224" s="509"/>
      <c r="AJ224" s="472" t="str">
        <f t="shared" si="29"/>
        <v>N</v>
      </c>
      <c r="AK224" s="510"/>
      <c r="AL224" s="517"/>
    </row>
    <row r="225" spans="1:38" s="494" customFormat="1" ht="23.25" customHeight="1">
      <c r="A225" s="472">
        <f t="shared" si="32"/>
        <v>31</v>
      </c>
      <c r="B225" s="495">
        <v>43172</v>
      </c>
      <c r="C225" s="472" t="s">
        <v>4</v>
      </c>
      <c r="D225" s="472" t="s">
        <v>247</v>
      </c>
      <c r="E225" s="472"/>
      <c r="F225" s="472" t="s">
        <v>447</v>
      </c>
      <c r="G225" s="496"/>
      <c r="H225" s="496"/>
      <c r="I225" s="472">
        <f t="shared" si="41"/>
        <v>0</v>
      </c>
      <c r="J225" s="478">
        <f t="shared" si="31"/>
        <v>0</v>
      </c>
      <c r="K225" s="511" t="s">
        <v>28</v>
      </c>
      <c r="L225" s="500">
        <v>10</v>
      </c>
      <c r="M225" s="501"/>
      <c r="N225" s="518"/>
      <c r="O225" s="505"/>
      <c r="P225" s="505"/>
      <c r="Q225" s="554">
        <v>1.7113099999999999E-2</v>
      </c>
      <c r="R225" s="505"/>
      <c r="S225" s="504">
        <v>1.8499999999999999E-2</v>
      </c>
      <c r="T225" s="505"/>
      <c r="U225" s="504"/>
      <c r="V225" s="504"/>
      <c r="W225" s="504"/>
      <c r="X225" s="504"/>
      <c r="Y225" s="506">
        <v>1.1445E-2</v>
      </c>
      <c r="Z225" s="504">
        <v>2E-3</v>
      </c>
      <c r="AA225" s="504">
        <v>2E-3</v>
      </c>
      <c r="AB225" s="507">
        <f t="shared" si="22"/>
        <v>1.6500000000000001E-2</v>
      </c>
      <c r="AC225" s="507">
        <f t="shared" si="23"/>
        <v>-4.0000000000000001E-3</v>
      </c>
      <c r="AD225" s="508">
        <v>1.8499999999999999E-2</v>
      </c>
      <c r="AE225" s="485">
        <f t="shared" si="28"/>
        <v>1.1445E-2</v>
      </c>
      <c r="AF225" s="506"/>
      <c r="AG225" s="514" t="str">
        <f t="shared" si="42"/>
        <v/>
      </c>
      <c r="AH225" s="515"/>
      <c r="AI225" s="509"/>
      <c r="AJ225" s="472" t="str">
        <f t="shared" si="29"/>
        <v>N</v>
      </c>
      <c r="AK225" s="510"/>
      <c r="AL225" s="517" t="s">
        <v>448</v>
      </c>
    </row>
    <row r="226" spans="1:38" s="494" customFormat="1" ht="23.25" customHeight="1">
      <c r="A226" s="472">
        <f t="shared" si="32"/>
        <v>32</v>
      </c>
      <c r="B226" s="495">
        <v>43172</v>
      </c>
      <c r="C226" s="472" t="s">
        <v>4</v>
      </c>
      <c r="D226" s="472" t="s">
        <v>247</v>
      </c>
      <c r="E226" s="472"/>
      <c r="F226" s="472" t="s">
        <v>447</v>
      </c>
      <c r="G226" s="496"/>
      <c r="H226" s="496"/>
      <c r="I226" s="472">
        <f t="shared" si="41"/>
        <v>0</v>
      </c>
      <c r="J226" s="478">
        <f t="shared" si="31"/>
        <v>0</v>
      </c>
      <c r="K226" s="511" t="s">
        <v>28</v>
      </c>
      <c r="L226" s="500">
        <v>10</v>
      </c>
      <c r="M226" s="501"/>
      <c r="N226" s="518"/>
      <c r="O226" s="505"/>
      <c r="P226" s="505"/>
      <c r="Q226" s="554">
        <v>2.0472799999999999E-2</v>
      </c>
      <c r="R226" s="505"/>
      <c r="S226" s="504">
        <v>0.02</v>
      </c>
      <c r="T226" s="505"/>
      <c r="U226" s="504"/>
      <c r="V226" s="504"/>
      <c r="W226" s="504"/>
      <c r="X226" s="504"/>
      <c r="Y226" s="506">
        <v>1.5938000000000001E-2</v>
      </c>
      <c r="Z226" s="504">
        <v>2E-3</v>
      </c>
      <c r="AA226" s="504">
        <v>2E-3</v>
      </c>
      <c r="AB226" s="507">
        <f t="shared" si="22"/>
        <v>1.8000000000000002E-2</v>
      </c>
      <c r="AC226" s="507">
        <f t="shared" si="23"/>
        <v>-4.0000000000000001E-3</v>
      </c>
      <c r="AD226" s="508">
        <v>2.1000000000000001E-2</v>
      </c>
      <c r="AE226" s="485">
        <f t="shared" si="28"/>
        <v>1.5938000000000001E-2</v>
      </c>
      <c r="AF226" s="506"/>
      <c r="AG226" s="514" t="str">
        <f t="shared" si="42"/>
        <v/>
      </c>
      <c r="AH226" s="515"/>
      <c r="AI226" s="509"/>
      <c r="AJ226" s="472" t="str">
        <f t="shared" si="29"/>
        <v>N</v>
      </c>
      <c r="AK226" s="510"/>
      <c r="AL226" s="517" t="s">
        <v>448</v>
      </c>
    </row>
    <row r="227" spans="1:38" s="494" customFormat="1" ht="23.25" customHeight="1">
      <c r="A227" s="472">
        <f t="shared" si="32"/>
        <v>33</v>
      </c>
      <c r="B227" s="495">
        <v>43172</v>
      </c>
      <c r="C227" s="472" t="s">
        <v>4</v>
      </c>
      <c r="D227" s="472" t="s">
        <v>247</v>
      </c>
      <c r="E227" s="472"/>
      <c r="F227" s="472" t="s">
        <v>447</v>
      </c>
      <c r="G227" s="496"/>
      <c r="H227" s="496"/>
      <c r="I227" s="472">
        <f t="shared" si="41"/>
        <v>0</v>
      </c>
      <c r="J227" s="478">
        <f t="shared" si="31"/>
        <v>0</v>
      </c>
      <c r="K227" s="511" t="s">
        <v>28</v>
      </c>
      <c r="L227" s="500">
        <v>10</v>
      </c>
      <c r="M227" s="501"/>
      <c r="N227" s="518"/>
      <c r="O227" s="505"/>
      <c r="P227" s="505"/>
      <c r="Q227" s="554">
        <v>2.24E-2</v>
      </c>
      <c r="R227" s="505"/>
      <c r="S227" s="504">
        <v>2.1999999999999999E-2</v>
      </c>
      <c r="T227" s="505"/>
      <c r="U227" s="504"/>
      <c r="V227" s="504"/>
      <c r="W227" s="504"/>
      <c r="X227" s="504"/>
      <c r="Y227" s="506">
        <v>1.8331E-2</v>
      </c>
      <c r="Z227" s="504">
        <v>2E-3</v>
      </c>
      <c r="AA227" s="504">
        <v>2E-3</v>
      </c>
      <c r="AB227" s="507">
        <f t="shared" ref="AB227:AB284" si="43">S227-Z227</f>
        <v>1.9999999999999997E-2</v>
      </c>
      <c r="AC227" s="507">
        <f t="shared" ref="AC227:AC284" si="44">U227-Z227-AA227</f>
        <v>-4.0000000000000001E-3</v>
      </c>
      <c r="AD227" s="508">
        <v>2.3E-2</v>
      </c>
      <c r="AE227" s="485">
        <f t="shared" si="28"/>
        <v>1.8331E-2</v>
      </c>
      <c r="AF227" s="506"/>
      <c r="AG227" s="514" t="str">
        <f t="shared" si="42"/>
        <v/>
      </c>
      <c r="AH227" s="515"/>
      <c r="AI227" s="509"/>
      <c r="AJ227" s="472" t="str">
        <f t="shared" si="29"/>
        <v>N</v>
      </c>
      <c r="AK227" s="510"/>
      <c r="AL227" s="517" t="s">
        <v>448</v>
      </c>
    </row>
    <row r="228" spans="1:38" s="494" customFormat="1" ht="23.25" customHeight="1">
      <c r="A228" s="472">
        <f t="shared" si="32"/>
        <v>34</v>
      </c>
      <c r="B228" s="495">
        <v>43172</v>
      </c>
      <c r="C228" s="472" t="s">
        <v>4</v>
      </c>
      <c r="D228" s="472" t="s">
        <v>247</v>
      </c>
      <c r="E228" s="472"/>
      <c r="F228" s="472" t="s">
        <v>447</v>
      </c>
      <c r="G228" s="496"/>
      <c r="H228" s="496"/>
      <c r="I228" s="472">
        <f t="shared" ref="I228:I232" si="45">H228-G228</f>
        <v>0</v>
      </c>
      <c r="J228" s="478">
        <f t="shared" si="31"/>
        <v>0</v>
      </c>
      <c r="K228" s="511" t="s">
        <v>28</v>
      </c>
      <c r="L228" s="500">
        <v>10</v>
      </c>
      <c r="M228" s="501"/>
      <c r="N228" s="518"/>
      <c r="O228" s="505"/>
      <c r="P228" s="505"/>
      <c r="Q228" s="554">
        <v>2.24E-2</v>
      </c>
      <c r="R228" s="505"/>
      <c r="S228" s="504">
        <v>2.1999999999999999E-2</v>
      </c>
      <c r="T228" s="505"/>
      <c r="U228" s="504"/>
      <c r="V228" s="504"/>
      <c r="W228" s="504"/>
      <c r="X228" s="504"/>
      <c r="Y228" s="506">
        <v>1.8331E-2</v>
      </c>
      <c r="Z228" s="504">
        <v>2E-3</v>
      </c>
      <c r="AA228" s="504">
        <v>2E-3</v>
      </c>
      <c r="AB228" s="507">
        <f t="shared" si="43"/>
        <v>1.9999999999999997E-2</v>
      </c>
      <c r="AC228" s="507">
        <f t="shared" si="44"/>
        <v>-4.0000000000000001E-3</v>
      </c>
      <c r="AD228" s="508">
        <v>2.5000000000000001E-2</v>
      </c>
      <c r="AE228" s="485">
        <f t="shared" si="28"/>
        <v>1.8331E-2</v>
      </c>
      <c r="AF228" s="506"/>
      <c r="AG228" s="514" t="str">
        <f t="shared" si="42"/>
        <v/>
      </c>
      <c r="AH228" s="515"/>
      <c r="AI228" s="509"/>
      <c r="AJ228" s="472" t="str">
        <f t="shared" si="29"/>
        <v>N</v>
      </c>
      <c r="AK228" s="510"/>
      <c r="AL228" s="517" t="s">
        <v>448</v>
      </c>
    </row>
    <row r="229" spans="1:38" s="494" customFormat="1" ht="23.25" customHeight="1">
      <c r="A229" s="472">
        <f t="shared" si="32"/>
        <v>35</v>
      </c>
      <c r="B229" s="495">
        <v>43175</v>
      </c>
      <c r="C229" s="472" t="s">
        <v>449</v>
      </c>
      <c r="D229" s="472" t="s">
        <v>450</v>
      </c>
      <c r="E229" s="472"/>
      <c r="F229" s="472" t="s">
        <v>451</v>
      </c>
      <c r="G229" s="496">
        <v>43175</v>
      </c>
      <c r="H229" s="496">
        <v>43267</v>
      </c>
      <c r="I229" s="472">
        <f t="shared" si="45"/>
        <v>92</v>
      </c>
      <c r="J229" s="478">
        <f t="shared" si="31"/>
        <v>3</v>
      </c>
      <c r="K229" s="511" t="s">
        <v>28</v>
      </c>
      <c r="L229" s="500">
        <v>10</v>
      </c>
      <c r="M229" s="501"/>
      <c r="N229" s="518">
        <v>1.6E-2</v>
      </c>
      <c r="O229" s="505"/>
      <c r="P229" s="505"/>
      <c r="Q229" s="554">
        <v>2.0245699999999998E-2</v>
      </c>
      <c r="R229" s="505"/>
      <c r="S229" s="504">
        <v>2.1000000000000001E-2</v>
      </c>
      <c r="T229" s="505"/>
      <c r="U229" s="504"/>
      <c r="V229" s="504"/>
      <c r="W229" s="504"/>
      <c r="X229" s="504"/>
      <c r="Y229" s="506">
        <v>1.5715E-2</v>
      </c>
      <c r="Z229" s="504">
        <v>2E-3</v>
      </c>
      <c r="AA229" s="504">
        <v>2E-3</v>
      </c>
      <c r="AB229" s="507">
        <f t="shared" si="43"/>
        <v>1.9000000000000003E-2</v>
      </c>
      <c r="AC229" s="507">
        <f t="shared" si="44"/>
        <v>-4.0000000000000001E-3</v>
      </c>
      <c r="AD229" s="508">
        <v>1.7999999999999999E-2</v>
      </c>
      <c r="AE229" s="485">
        <f t="shared" si="28"/>
        <v>1.5715E-2</v>
      </c>
      <c r="AF229" s="506"/>
      <c r="AG229" s="514" t="str">
        <f t="shared" si="42"/>
        <v/>
      </c>
      <c r="AH229" s="515"/>
      <c r="AI229" s="509"/>
      <c r="AJ229" s="472" t="str">
        <f t="shared" si="29"/>
        <v>N</v>
      </c>
      <c r="AK229" s="510"/>
      <c r="AL229" s="517" t="s">
        <v>452</v>
      </c>
    </row>
    <row r="230" spans="1:38" s="494" customFormat="1" ht="23.25" customHeight="1">
      <c r="A230" s="472">
        <f t="shared" si="32"/>
        <v>36</v>
      </c>
      <c r="B230" s="495">
        <v>43186</v>
      </c>
      <c r="C230" s="472" t="s">
        <v>429</v>
      </c>
      <c r="D230" s="472" t="s">
        <v>430</v>
      </c>
      <c r="E230" s="472"/>
      <c r="F230" s="472" t="s">
        <v>457</v>
      </c>
      <c r="G230" s="496">
        <v>43186</v>
      </c>
      <c r="H230" s="496">
        <v>43370</v>
      </c>
      <c r="I230" s="472">
        <f t="shared" si="45"/>
        <v>184</v>
      </c>
      <c r="J230" s="478">
        <f t="shared" si="31"/>
        <v>6</v>
      </c>
      <c r="K230" s="511" t="s">
        <v>426</v>
      </c>
      <c r="L230" s="500">
        <v>1</v>
      </c>
      <c r="M230" s="501"/>
      <c r="N230" s="518">
        <v>1.6E-2</v>
      </c>
      <c r="O230" s="505"/>
      <c r="P230" s="505"/>
      <c r="Q230" s="554">
        <v>2.4538000000000001E-2</v>
      </c>
      <c r="R230" s="505"/>
      <c r="S230" s="504">
        <v>2.1000000000000001E-2</v>
      </c>
      <c r="T230" s="505"/>
      <c r="U230" s="504"/>
      <c r="V230" s="504"/>
      <c r="W230" s="504"/>
      <c r="X230" s="504">
        <v>2.2464000000000001E-2</v>
      </c>
      <c r="Y230" s="506">
        <v>2.0421999999999999E-2</v>
      </c>
      <c r="Z230" s="504">
        <v>2E-3</v>
      </c>
      <c r="AA230" s="504">
        <v>2E-3</v>
      </c>
      <c r="AB230" s="507">
        <f t="shared" si="43"/>
        <v>1.9000000000000003E-2</v>
      </c>
      <c r="AC230" s="507">
        <f t="shared" si="44"/>
        <v>-4.0000000000000001E-3</v>
      </c>
      <c r="AD230" s="508">
        <v>1.7000000000000001E-2</v>
      </c>
      <c r="AE230" s="485">
        <f t="shared" si="28"/>
        <v>2.0421999999999999E-2</v>
      </c>
      <c r="AF230" s="506"/>
      <c r="AG230" s="514" t="str">
        <f t="shared" si="42"/>
        <v/>
      </c>
      <c r="AH230" s="515"/>
      <c r="AI230" s="509"/>
      <c r="AJ230" s="472" t="str">
        <f t="shared" si="29"/>
        <v>N</v>
      </c>
      <c r="AK230" s="510"/>
      <c r="AL230" s="517" t="s">
        <v>431</v>
      </c>
    </row>
    <row r="231" spans="1:38" s="494" customFormat="1" ht="23.25" customHeight="1">
      <c r="A231" s="472">
        <f t="shared" si="32"/>
        <v>37</v>
      </c>
      <c r="B231" s="495">
        <v>43189</v>
      </c>
      <c r="C231" s="472" t="s">
        <v>4</v>
      </c>
      <c r="D231" s="472" t="s">
        <v>247</v>
      </c>
      <c r="E231" s="472"/>
      <c r="F231" s="472" t="s">
        <v>46</v>
      </c>
      <c r="G231" s="496">
        <v>43194</v>
      </c>
      <c r="H231" s="496">
        <v>43224</v>
      </c>
      <c r="I231" s="472">
        <f t="shared" si="45"/>
        <v>30</v>
      </c>
      <c r="J231" s="478">
        <f t="shared" si="31"/>
        <v>1</v>
      </c>
      <c r="K231" s="511" t="s">
        <v>29</v>
      </c>
      <c r="L231" s="500">
        <v>50</v>
      </c>
      <c r="M231" s="501"/>
      <c r="N231" s="518">
        <v>1.265E-2</v>
      </c>
      <c r="O231" s="505"/>
      <c r="P231" s="505"/>
      <c r="Q231" s="554">
        <v>1.4749999999999999E-2</v>
      </c>
      <c r="R231" s="505"/>
      <c r="S231" s="504">
        <v>0.02</v>
      </c>
      <c r="T231" s="505"/>
      <c r="U231" s="504"/>
      <c r="V231" s="504"/>
      <c r="W231" s="504"/>
      <c r="X231" s="504"/>
      <c r="Y231" s="506">
        <v>5.6550000000000003E-3</v>
      </c>
      <c r="Z231" s="504">
        <v>3.3E-3</v>
      </c>
      <c r="AA231" s="504">
        <v>2E-3</v>
      </c>
      <c r="AB231" s="507">
        <f t="shared" si="43"/>
        <v>1.67E-2</v>
      </c>
      <c r="AC231" s="507">
        <f t="shared" si="44"/>
        <v>-5.3E-3</v>
      </c>
      <c r="AD231" s="519">
        <v>1.4500000000000001E-2</v>
      </c>
      <c r="AE231" s="485">
        <f t="shared" si="28"/>
        <v>5.6550000000000003E-3</v>
      </c>
      <c r="AF231" s="506"/>
      <c r="AG231" s="514" t="str">
        <f t="shared" si="42"/>
        <v/>
      </c>
      <c r="AH231" s="515"/>
      <c r="AI231" s="509"/>
      <c r="AJ231" s="472" t="str">
        <f t="shared" si="29"/>
        <v>N</v>
      </c>
      <c r="AK231" s="510"/>
      <c r="AL231" s="517" t="s">
        <v>433</v>
      </c>
    </row>
    <row r="232" spans="1:38" s="494" customFormat="1" ht="23.25" customHeight="1">
      <c r="A232" s="472">
        <f t="shared" si="32"/>
        <v>38</v>
      </c>
      <c r="B232" s="495">
        <v>43189</v>
      </c>
      <c r="C232" s="472" t="s">
        <v>434</v>
      </c>
      <c r="D232" s="472" t="s">
        <v>435</v>
      </c>
      <c r="E232" s="472"/>
      <c r="F232" s="472" t="s">
        <v>380</v>
      </c>
      <c r="G232" s="496">
        <v>43194</v>
      </c>
      <c r="H232" s="496">
        <v>43285</v>
      </c>
      <c r="I232" s="472">
        <f t="shared" si="45"/>
        <v>91</v>
      </c>
      <c r="J232" s="478">
        <f t="shared" si="31"/>
        <v>3</v>
      </c>
      <c r="K232" s="511" t="s">
        <v>28</v>
      </c>
      <c r="L232" s="500">
        <v>50</v>
      </c>
      <c r="M232" s="501"/>
      <c r="N232" s="518">
        <v>1.2E-2</v>
      </c>
      <c r="O232" s="505"/>
      <c r="P232" s="505"/>
      <c r="Q232" s="554">
        <v>1.6641800000000002E-2</v>
      </c>
      <c r="R232" s="505"/>
      <c r="S232" s="504">
        <v>1.7000000000000001E-2</v>
      </c>
      <c r="T232" s="505"/>
      <c r="U232" s="504"/>
      <c r="V232" s="504"/>
      <c r="W232" s="504"/>
      <c r="X232" s="504"/>
      <c r="Y232" s="506">
        <v>1.0983E-2</v>
      </c>
      <c r="Z232" s="504">
        <v>2E-3</v>
      </c>
      <c r="AA232" s="504">
        <v>2E-3</v>
      </c>
      <c r="AB232" s="507">
        <f t="shared" si="43"/>
        <v>1.5000000000000001E-2</v>
      </c>
      <c r="AC232" s="507">
        <f t="shared" si="44"/>
        <v>-4.0000000000000001E-3</v>
      </c>
      <c r="AD232" s="508">
        <v>1.35E-2</v>
      </c>
      <c r="AE232" s="485">
        <f t="shared" si="28"/>
        <v>1.0983E-2</v>
      </c>
      <c r="AF232" s="506"/>
      <c r="AG232" s="514" t="str">
        <f t="shared" si="42"/>
        <v/>
      </c>
      <c r="AH232" s="515"/>
      <c r="AI232" s="509"/>
      <c r="AJ232" s="472" t="str">
        <f t="shared" si="29"/>
        <v>N</v>
      </c>
      <c r="AK232" s="510"/>
      <c r="AL232" s="517"/>
    </row>
    <row r="233" spans="1:38" s="447" customFormat="1" ht="23.25" customHeight="1">
      <c r="A233" s="16">
        <f t="shared" si="32"/>
        <v>39</v>
      </c>
      <c r="B233" s="23">
        <v>43196</v>
      </c>
      <c r="C233" s="16" t="s">
        <v>24</v>
      </c>
      <c r="D233" s="16" t="s">
        <v>459</v>
      </c>
      <c r="E233" s="16"/>
      <c r="F233" s="16" t="s">
        <v>458</v>
      </c>
      <c r="G233" s="18">
        <v>43196</v>
      </c>
      <c r="H233" s="18">
        <v>43224</v>
      </c>
      <c r="I233" s="16">
        <f t="shared" ref="I233:I238" si="46">H233-G233</f>
        <v>28</v>
      </c>
      <c r="J233" s="437">
        <f t="shared" si="31"/>
        <v>0</v>
      </c>
      <c r="K233" s="438" t="s">
        <v>29</v>
      </c>
      <c r="L233" s="19">
        <v>10</v>
      </c>
      <c r="M233" s="249"/>
      <c r="N233" s="440"/>
      <c r="O233" s="261"/>
      <c r="P233" s="261"/>
      <c r="Q233" s="553">
        <v>1.7031299999999999E-2</v>
      </c>
      <c r="R233" s="261"/>
      <c r="S233" s="20">
        <v>1.8800000000000001E-2</v>
      </c>
      <c r="T233" s="261"/>
      <c r="U233" s="20"/>
      <c r="V233" s="20"/>
      <c r="W233" s="20"/>
      <c r="X233" s="20"/>
      <c r="Y233" s="197">
        <v>8.1539999999999998E-3</v>
      </c>
      <c r="Z233" s="20">
        <v>3.3E-3</v>
      </c>
      <c r="AA233" s="20">
        <v>2E-3</v>
      </c>
      <c r="AB233" s="423">
        <f t="shared" si="43"/>
        <v>1.55E-2</v>
      </c>
      <c r="AC233" s="423">
        <f t="shared" si="44"/>
        <v>-5.3E-3</v>
      </c>
      <c r="AD233" s="448">
        <v>1.4E-2</v>
      </c>
      <c r="AE233" s="198">
        <f t="shared" si="28"/>
        <v>8.1539999999999998E-3</v>
      </c>
      <c r="AF233" s="197">
        <v>4.8459999999999996E-3</v>
      </c>
      <c r="AG233" s="445">
        <f t="shared" si="42"/>
        <v>1.2999999999999999E-2</v>
      </c>
      <c r="AH233" s="434"/>
      <c r="AI233" s="446">
        <v>1</v>
      </c>
      <c r="AJ233" s="16" t="str">
        <f t="shared" si="29"/>
        <v>Y</v>
      </c>
      <c r="AK233" s="443"/>
      <c r="AL233" s="427" t="s">
        <v>1549</v>
      </c>
    </row>
    <row r="234" spans="1:38" s="447" customFormat="1" ht="23.25" customHeight="1">
      <c r="A234" s="16">
        <f t="shared" si="32"/>
        <v>40</v>
      </c>
      <c r="B234" s="23">
        <v>43196</v>
      </c>
      <c r="C234" s="16" t="s">
        <v>24</v>
      </c>
      <c r="D234" s="16" t="s">
        <v>44</v>
      </c>
      <c r="E234" s="16"/>
      <c r="F234" s="16" t="s">
        <v>418</v>
      </c>
      <c r="G234" s="18">
        <v>43196</v>
      </c>
      <c r="H234" s="18">
        <v>43224</v>
      </c>
      <c r="I234" s="16">
        <f t="shared" si="46"/>
        <v>28</v>
      </c>
      <c r="J234" s="437">
        <f t="shared" si="31"/>
        <v>0</v>
      </c>
      <c r="K234" s="438" t="s">
        <v>29</v>
      </c>
      <c r="L234" s="19">
        <v>2.31</v>
      </c>
      <c r="M234" s="249"/>
      <c r="N234" s="201"/>
      <c r="O234" s="255"/>
      <c r="P234" s="255"/>
      <c r="Q234" s="553">
        <v>1.7031299999999999E-2</v>
      </c>
      <c r="R234" s="261"/>
      <c r="S234" s="20">
        <v>1.8800000000000001E-2</v>
      </c>
      <c r="T234" s="261"/>
      <c r="U234" s="20"/>
      <c r="V234" s="20"/>
      <c r="W234" s="20"/>
      <c r="X234" s="20"/>
      <c r="Y234" s="197">
        <v>8.1539999999999998E-3</v>
      </c>
      <c r="Z234" s="20">
        <v>3.3E-3</v>
      </c>
      <c r="AA234" s="20">
        <v>2E-3</v>
      </c>
      <c r="AB234" s="423">
        <f t="shared" si="43"/>
        <v>1.55E-2</v>
      </c>
      <c r="AC234" s="423">
        <f t="shared" si="44"/>
        <v>-5.3E-3</v>
      </c>
      <c r="AD234" s="448">
        <v>1.4E-2</v>
      </c>
      <c r="AE234" s="198">
        <f t="shared" si="28"/>
        <v>8.1539999999999998E-3</v>
      </c>
      <c r="AF234" s="197">
        <v>3.4600000000000082E-4</v>
      </c>
      <c r="AG234" s="445">
        <f t="shared" si="42"/>
        <v>8.5000000000000006E-3</v>
      </c>
      <c r="AH234" s="434"/>
      <c r="AI234" s="446">
        <v>3</v>
      </c>
      <c r="AJ234" s="16" t="str">
        <f t="shared" si="29"/>
        <v>Y</v>
      </c>
      <c r="AK234" s="443"/>
      <c r="AL234" s="427" t="s">
        <v>419</v>
      </c>
    </row>
    <row r="235" spans="1:38" s="447" customFormat="1" ht="23.25" customHeight="1">
      <c r="A235" s="16">
        <f t="shared" si="32"/>
        <v>41</v>
      </c>
      <c r="B235" s="23">
        <v>43196</v>
      </c>
      <c r="C235" s="16" t="s">
        <v>24</v>
      </c>
      <c r="D235" s="16" t="s">
        <v>44</v>
      </c>
      <c r="E235" s="16"/>
      <c r="F235" s="16" t="s">
        <v>417</v>
      </c>
      <c r="G235" s="18">
        <v>43196</v>
      </c>
      <c r="H235" s="18">
        <v>43224</v>
      </c>
      <c r="I235" s="16">
        <f t="shared" si="46"/>
        <v>28</v>
      </c>
      <c r="J235" s="437">
        <f t="shared" si="31"/>
        <v>0</v>
      </c>
      <c r="K235" s="438" t="s">
        <v>29</v>
      </c>
      <c r="L235" s="19">
        <v>9.3800000000000008</v>
      </c>
      <c r="M235" s="249"/>
      <c r="N235" s="201"/>
      <c r="O235" s="255"/>
      <c r="P235" s="255"/>
      <c r="Q235" s="553">
        <v>1.7031299999999999E-2</v>
      </c>
      <c r="R235" s="261"/>
      <c r="S235" s="20">
        <v>1.8800000000000001E-2</v>
      </c>
      <c r="T235" s="261"/>
      <c r="U235" s="20"/>
      <c r="V235" s="20"/>
      <c r="W235" s="20"/>
      <c r="X235" s="20"/>
      <c r="Y235" s="197">
        <v>8.1539999999999998E-3</v>
      </c>
      <c r="Z235" s="20">
        <v>3.3E-3</v>
      </c>
      <c r="AA235" s="20">
        <v>2E-3</v>
      </c>
      <c r="AB235" s="423">
        <f t="shared" si="43"/>
        <v>1.55E-2</v>
      </c>
      <c r="AC235" s="423">
        <f t="shared" si="44"/>
        <v>-5.3E-3</v>
      </c>
      <c r="AD235" s="448">
        <v>1.4E-2</v>
      </c>
      <c r="AE235" s="198">
        <f t="shared" si="28"/>
        <v>8.1539999999999998E-3</v>
      </c>
      <c r="AF235" s="197">
        <v>3.4600000000000082E-4</v>
      </c>
      <c r="AG235" s="445">
        <f t="shared" si="42"/>
        <v>8.5000000000000006E-3</v>
      </c>
      <c r="AH235" s="434"/>
      <c r="AI235" s="446">
        <v>4</v>
      </c>
      <c r="AJ235" s="16" t="str">
        <f t="shared" si="29"/>
        <v>Y</v>
      </c>
      <c r="AK235" s="443"/>
      <c r="AL235" s="427" t="s">
        <v>419</v>
      </c>
    </row>
    <row r="236" spans="1:38" s="494" customFormat="1" ht="23.25" customHeight="1">
      <c r="A236" s="472">
        <f t="shared" si="32"/>
        <v>42</v>
      </c>
      <c r="B236" s="495">
        <v>43199</v>
      </c>
      <c r="C236" s="472" t="s">
        <v>1550</v>
      </c>
      <c r="D236" s="472" t="s">
        <v>1551</v>
      </c>
      <c r="E236" s="472"/>
      <c r="F236" s="472" t="s">
        <v>1552</v>
      </c>
      <c r="G236" s="496">
        <v>43199</v>
      </c>
      <c r="H236" s="496">
        <v>43382</v>
      </c>
      <c r="I236" s="472">
        <f t="shared" ref="I236" si="47">H236-G236</f>
        <v>183</v>
      </c>
      <c r="J236" s="478">
        <f t="shared" si="31"/>
        <v>6</v>
      </c>
      <c r="K236" s="511" t="s">
        <v>28</v>
      </c>
      <c r="L236" s="500">
        <v>6</v>
      </c>
      <c r="M236" s="501"/>
      <c r="N236" s="518"/>
      <c r="O236" s="505"/>
      <c r="P236" s="505"/>
      <c r="Q236" s="554">
        <v>2.4674999999999999E-2</v>
      </c>
      <c r="R236" s="505"/>
      <c r="S236" s="504">
        <v>2.35E-2</v>
      </c>
      <c r="T236" s="505"/>
      <c r="U236" s="504"/>
      <c r="V236" s="504"/>
      <c r="W236" s="504"/>
      <c r="X236" s="504"/>
      <c r="Y236" s="506">
        <v>1.3239000000000001E-2</v>
      </c>
      <c r="Z236" s="504">
        <v>2E-3</v>
      </c>
      <c r="AA236" s="504">
        <v>2E-3</v>
      </c>
      <c r="AB236" s="507">
        <f t="shared" si="43"/>
        <v>2.1499999999999998E-2</v>
      </c>
      <c r="AC236" s="507">
        <f t="shared" si="44"/>
        <v>-4.0000000000000001E-3</v>
      </c>
      <c r="AD236" s="508">
        <v>2.4500000000000001E-2</v>
      </c>
      <c r="AE236" s="485">
        <f t="shared" si="28"/>
        <v>1.3239000000000001E-2</v>
      </c>
      <c r="AF236" s="506"/>
      <c r="AG236" s="514" t="str">
        <f t="shared" si="42"/>
        <v/>
      </c>
      <c r="AH236" s="515"/>
      <c r="AI236" s="509"/>
      <c r="AJ236" s="472" t="str">
        <f t="shared" si="29"/>
        <v>N</v>
      </c>
      <c r="AK236" s="510"/>
      <c r="AL236" s="517" t="s">
        <v>1553</v>
      </c>
    </row>
    <row r="237" spans="1:38" s="494" customFormat="1" ht="23.25" customHeight="1">
      <c r="A237" s="472">
        <f t="shared" si="32"/>
        <v>43</v>
      </c>
      <c r="B237" s="495">
        <v>43201</v>
      </c>
      <c r="C237" s="472" t="s">
        <v>9</v>
      </c>
      <c r="D237" s="472" t="s">
        <v>10</v>
      </c>
      <c r="E237" s="472"/>
      <c r="F237" s="472" t="s">
        <v>11</v>
      </c>
      <c r="G237" s="496">
        <v>43201</v>
      </c>
      <c r="H237" s="496">
        <v>43229</v>
      </c>
      <c r="I237" s="472">
        <f t="shared" si="46"/>
        <v>28</v>
      </c>
      <c r="J237" s="478">
        <f t="shared" si="31"/>
        <v>0</v>
      </c>
      <c r="K237" s="511" t="s">
        <v>28</v>
      </c>
      <c r="L237" s="500">
        <v>25</v>
      </c>
      <c r="M237" s="501"/>
      <c r="N237" s="518">
        <v>1.6E-2</v>
      </c>
      <c r="O237" s="505"/>
      <c r="P237" s="505"/>
      <c r="Q237" s="554">
        <v>1.89438E-2</v>
      </c>
      <c r="R237" s="505"/>
      <c r="S237" s="504">
        <v>1.95E-2</v>
      </c>
      <c r="T237" s="505"/>
      <c r="U237" s="504"/>
      <c r="V237" s="504"/>
      <c r="W237" s="504"/>
      <c r="X237" s="504"/>
      <c r="Y237" s="506">
        <v>1.3239000000000001E-2</v>
      </c>
      <c r="Z237" s="504">
        <v>2E-3</v>
      </c>
      <c r="AA237" s="504">
        <v>2E-3</v>
      </c>
      <c r="AB237" s="507">
        <f t="shared" si="43"/>
        <v>1.7500000000000002E-2</v>
      </c>
      <c r="AC237" s="507">
        <f t="shared" si="44"/>
        <v>-4.0000000000000001E-3</v>
      </c>
      <c r="AD237" s="508">
        <v>1.7500000000000002E-2</v>
      </c>
      <c r="AE237" s="485">
        <f t="shared" si="28"/>
        <v>1.3239000000000001E-2</v>
      </c>
      <c r="AF237" s="506"/>
      <c r="AG237" s="514" t="str">
        <f t="shared" si="42"/>
        <v/>
      </c>
      <c r="AH237" s="515"/>
      <c r="AI237" s="509"/>
      <c r="AJ237" s="472" t="str">
        <f t="shared" si="29"/>
        <v>N</v>
      </c>
      <c r="AK237" s="510"/>
      <c r="AL237" s="517" t="s">
        <v>1554</v>
      </c>
    </row>
    <row r="238" spans="1:38" s="447" customFormat="1" ht="23.25" customHeight="1">
      <c r="A238" s="16">
        <f t="shared" si="32"/>
        <v>44</v>
      </c>
      <c r="B238" s="23">
        <v>43203</v>
      </c>
      <c r="C238" s="16" t="s">
        <v>1550</v>
      </c>
      <c r="D238" s="16" t="s">
        <v>1551</v>
      </c>
      <c r="E238" s="16"/>
      <c r="F238" s="16" t="s">
        <v>1552</v>
      </c>
      <c r="G238" s="18">
        <v>43203</v>
      </c>
      <c r="H238" s="18">
        <v>43294</v>
      </c>
      <c r="I238" s="16">
        <f t="shared" si="46"/>
        <v>91</v>
      </c>
      <c r="J238" s="437">
        <f t="shared" si="31"/>
        <v>3</v>
      </c>
      <c r="K238" s="438" t="s">
        <v>28</v>
      </c>
      <c r="L238" s="19">
        <v>6</v>
      </c>
      <c r="M238" s="249"/>
      <c r="N238" s="440"/>
      <c r="O238" s="261"/>
      <c r="P238" s="261"/>
      <c r="Q238" s="553">
        <v>2.3476899999999998E-2</v>
      </c>
      <c r="R238" s="261"/>
      <c r="S238" s="20">
        <v>2.5000000000000001E-2</v>
      </c>
      <c r="T238" s="261"/>
      <c r="U238" s="20"/>
      <c r="V238" s="20"/>
      <c r="W238" s="20"/>
      <c r="X238" s="20"/>
      <c r="Y238" s="197">
        <v>1.8880999999999998E-2</v>
      </c>
      <c r="Z238" s="20">
        <v>2E-3</v>
      </c>
      <c r="AA238" s="20">
        <v>2E-3</v>
      </c>
      <c r="AB238" s="423">
        <f t="shared" si="43"/>
        <v>2.3E-2</v>
      </c>
      <c r="AC238" s="423">
        <f t="shared" si="44"/>
        <v>-4.0000000000000001E-3</v>
      </c>
      <c r="AD238" s="448">
        <v>2.3099999999999999E-2</v>
      </c>
      <c r="AE238" s="198">
        <f t="shared" si="28"/>
        <v>1.8880999999999998E-2</v>
      </c>
      <c r="AF238" s="197">
        <v>4.2189999999999997E-3</v>
      </c>
      <c r="AG238" s="445">
        <f t="shared" ref="AG238:AG249" si="48">IF(AF238="","",AE238+AF238)</f>
        <v>2.3099999999999999E-2</v>
      </c>
      <c r="AH238" s="434"/>
      <c r="AI238" s="446">
        <v>1</v>
      </c>
      <c r="AJ238" s="16" t="str">
        <f t="shared" si="29"/>
        <v>Y</v>
      </c>
      <c r="AK238" s="443"/>
      <c r="AL238" s="427" t="s">
        <v>1555</v>
      </c>
    </row>
    <row r="239" spans="1:38" s="494" customFormat="1" ht="23.25" customHeight="1">
      <c r="A239" s="472">
        <f t="shared" si="32"/>
        <v>45</v>
      </c>
      <c r="B239" s="495">
        <v>43206</v>
      </c>
      <c r="C239" s="472" t="s">
        <v>9</v>
      </c>
      <c r="D239" s="472" t="s">
        <v>10</v>
      </c>
      <c r="E239" s="472"/>
      <c r="F239" s="472" t="s">
        <v>11</v>
      </c>
      <c r="G239" s="496">
        <v>43206</v>
      </c>
      <c r="H239" s="496">
        <v>43244</v>
      </c>
      <c r="I239" s="472">
        <f t="shared" ref="I239:I241" si="49">H239-G239</f>
        <v>38</v>
      </c>
      <c r="J239" s="478">
        <f t="shared" si="31"/>
        <v>1</v>
      </c>
      <c r="K239" s="511" t="s">
        <v>28</v>
      </c>
      <c r="L239" s="500">
        <v>20</v>
      </c>
      <c r="M239" s="501"/>
      <c r="N239" s="518"/>
      <c r="O239" s="505"/>
      <c r="P239" s="505"/>
      <c r="Q239" s="554">
        <v>2.35281E-2</v>
      </c>
      <c r="R239" s="505"/>
      <c r="S239" s="504">
        <v>0.02</v>
      </c>
      <c r="T239" s="505"/>
      <c r="U239" s="504">
        <v>2.5599E-2</v>
      </c>
      <c r="V239" s="504"/>
      <c r="W239" s="504"/>
      <c r="X239" s="504"/>
      <c r="Y239" s="506">
        <v>1.325E-2</v>
      </c>
      <c r="Z239" s="504">
        <v>2E-3</v>
      </c>
      <c r="AA239" s="504">
        <v>2E-3</v>
      </c>
      <c r="AB239" s="507">
        <f t="shared" si="43"/>
        <v>1.8000000000000002E-2</v>
      </c>
      <c r="AC239" s="507">
        <f t="shared" si="44"/>
        <v>2.1599E-2</v>
      </c>
      <c r="AD239" s="508">
        <v>1.9E-2</v>
      </c>
      <c r="AE239" s="485">
        <f t="shared" si="28"/>
        <v>1.325E-2</v>
      </c>
      <c r="AF239" s="506"/>
      <c r="AG239" s="514" t="str">
        <f t="shared" si="48"/>
        <v/>
      </c>
      <c r="AH239" s="515"/>
      <c r="AI239" s="509"/>
      <c r="AJ239" s="472" t="str">
        <f t="shared" si="29"/>
        <v>N</v>
      </c>
      <c r="AK239" s="510"/>
      <c r="AL239" s="517" t="s">
        <v>1556</v>
      </c>
    </row>
    <row r="240" spans="1:38" s="494" customFormat="1" ht="23.25" customHeight="1">
      <c r="A240" s="472">
        <f t="shared" si="32"/>
        <v>46</v>
      </c>
      <c r="B240" s="495">
        <v>43203</v>
      </c>
      <c r="C240" s="472" t="s">
        <v>24</v>
      </c>
      <c r="D240" s="472" t="s">
        <v>1558</v>
      </c>
      <c r="E240" s="472"/>
      <c r="F240" s="472" t="s">
        <v>1557</v>
      </c>
      <c r="G240" s="496">
        <v>43203</v>
      </c>
      <c r="H240" s="496">
        <v>43294</v>
      </c>
      <c r="I240" s="472">
        <f t="shared" si="49"/>
        <v>91</v>
      </c>
      <c r="J240" s="478">
        <f t="shared" si="31"/>
        <v>3</v>
      </c>
      <c r="K240" s="511" t="s">
        <v>28</v>
      </c>
      <c r="L240" s="500">
        <v>6</v>
      </c>
      <c r="M240" s="501"/>
      <c r="N240" s="518"/>
      <c r="O240" s="505"/>
      <c r="P240" s="505"/>
      <c r="Q240" s="554">
        <v>2.3476899999999998E-2</v>
      </c>
      <c r="R240" s="505"/>
      <c r="S240" s="504">
        <v>2.5000000000000001E-2</v>
      </c>
      <c r="T240" s="505"/>
      <c r="U240" s="504"/>
      <c r="V240" s="504"/>
      <c r="W240" s="504"/>
      <c r="X240" s="504"/>
      <c r="Y240" s="506">
        <v>1.8932000000000001E-2</v>
      </c>
      <c r="Z240" s="504">
        <v>2E-3</v>
      </c>
      <c r="AA240" s="504">
        <v>2E-3</v>
      </c>
      <c r="AB240" s="507">
        <f t="shared" si="43"/>
        <v>2.3E-2</v>
      </c>
      <c r="AC240" s="507">
        <f t="shared" si="44"/>
        <v>-4.0000000000000001E-3</v>
      </c>
      <c r="AD240" s="508">
        <v>2.1000000000000001E-2</v>
      </c>
      <c r="AE240" s="485">
        <f t="shared" si="28"/>
        <v>1.8932000000000001E-2</v>
      </c>
      <c r="AF240" s="506"/>
      <c r="AG240" s="514" t="str">
        <f t="shared" si="48"/>
        <v/>
      </c>
      <c r="AH240" s="515"/>
      <c r="AI240" s="509"/>
      <c r="AJ240" s="472" t="str">
        <f t="shared" si="29"/>
        <v>N</v>
      </c>
      <c r="AK240" s="510"/>
      <c r="AL240" s="517"/>
    </row>
    <row r="241" spans="1:38" s="494" customFormat="1" ht="23.25" customHeight="1">
      <c r="A241" s="472">
        <f t="shared" si="32"/>
        <v>47</v>
      </c>
      <c r="B241" s="495">
        <v>43206</v>
      </c>
      <c r="C241" s="472" t="s">
        <v>1560</v>
      </c>
      <c r="D241" s="472" t="s">
        <v>1561</v>
      </c>
      <c r="E241" s="472"/>
      <c r="F241" s="472" t="s">
        <v>1559</v>
      </c>
      <c r="G241" s="496">
        <v>43206</v>
      </c>
      <c r="H241" s="496">
        <v>43389</v>
      </c>
      <c r="I241" s="472">
        <f t="shared" si="49"/>
        <v>183</v>
      </c>
      <c r="J241" s="478">
        <f t="shared" si="31"/>
        <v>6</v>
      </c>
      <c r="K241" s="511" t="s">
        <v>28</v>
      </c>
      <c r="L241" s="500">
        <v>1.7</v>
      </c>
      <c r="M241" s="501"/>
      <c r="N241" s="518"/>
      <c r="O241" s="505"/>
      <c r="P241" s="505"/>
      <c r="Q241" s="554">
        <v>2.4899999999999999E-2</v>
      </c>
      <c r="R241" s="505"/>
      <c r="S241" s="504">
        <v>2.35E-2</v>
      </c>
      <c r="T241" s="505"/>
      <c r="U241" s="504"/>
      <c r="V241" s="504"/>
      <c r="W241" s="504"/>
      <c r="X241" s="504"/>
      <c r="Y241" s="506">
        <v>2.0777E-2</v>
      </c>
      <c r="Z241" s="504">
        <v>2E-3</v>
      </c>
      <c r="AA241" s="504">
        <v>2E-3</v>
      </c>
      <c r="AB241" s="507">
        <f t="shared" si="43"/>
        <v>2.1499999999999998E-2</v>
      </c>
      <c r="AC241" s="507">
        <f t="shared" si="44"/>
        <v>-4.0000000000000001E-3</v>
      </c>
      <c r="AD241" s="508">
        <v>2.1499999999999998E-2</v>
      </c>
      <c r="AE241" s="485">
        <f t="shared" si="28"/>
        <v>2.0777E-2</v>
      </c>
      <c r="AF241" s="506"/>
      <c r="AG241" s="514" t="str">
        <f t="shared" si="48"/>
        <v/>
      </c>
      <c r="AH241" s="515"/>
      <c r="AI241" s="509"/>
      <c r="AJ241" s="472" t="str">
        <f t="shared" si="29"/>
        <v>N</v>
      </c>
      <c r="AK241" s="510"/>
      <c r="AL241" s="517" t="s">
        <v>1562</v>
      </c>
    </row>
    <row r="242" spans="1:38" s="494" customFormat="1" ht="23.25" customHeight="1">
      <c r="A242" s="472">
        <f t="shared" si="32"/>
        <v>48</v>
      </c>
      <c r="B242" s="495">
        <v>43208</v>
      </c>
      <c r="C242" s="472" t="s">
        <v>9</v>
      </c>
      <c r="D242" s="472" t="s">
        <v>10</v>
      </c>
      <c r="E242" s="472"/>
      <c r="F242" s="472" t="s">
        <v>11</v>
      </c>
      <c r="G242" s="496">
        <v>43210</v>
      </c>
      <c r="H242" s="496">
        <v>43240</v>
      </c>
      <c r="I242" s="472">
        <f t="shared" ref="I242:I243" si="50">H242-G242</f>
        <v>30</v>
      </c>
      <c r="J242" s="478">
        <f t="shared" si="31"/>
        <v>1</v>
      </c>
      <c r="K242" s="511" t="s">
        <v>28</v>
      </c>
      <c r="L242" s="520" t="s">
        <v>1734</v>
      </c>
      <c r="M242" s="501"/>
      <c r="N242" s="518"/>
      <c r="O242" s="505"/>
      <c r="P242" s="505"/>
      <c r="Q242" s="554">
        <v>1.8956299999999999E-2</v>
      </c>
      <c r="R242" s="505"/>
      <c r="S242" s="504">
        <v>0.02</v>
      </c>
      <c r="T242" s="505"/>
      <c r="U242" s="504">
        <v>2.5599E-2</v>
      </c>
      <c r="V242" s="504"/>
      <c r="W242" s="504"/>
      <c r="X242" s="504"/>
      <c r="Y242" s="506">
        <v>1.325E-2</v>
      </c>
      <c r="Z242" s="504">
        <v>2E-3</v>
      </c>
      <c r="AA242" s="504">
        <v>2E-3</v>
      </c>
      <c r="AB242" s="507">
        <f t="shared" si="43"/>
        <v>1.8000000000000002E-2</v>
      </c>
      <c r="AC242" s="507">
        <f t="shared" si="44"/>
        <v>2.1599E-2</v>
      </c>
      <c r="AD242" s="508">
        <v>1.9E-2</v>
      </c>
      <c r="AE242" s="485">
        <f t="shared" si="28"/>
        <v>1.325E-2</v>
      </c>
      <c r="AF242" s="506"/>
      <c r="AG242" s="514" t="str">
        <f t="shared" si="48"/>
        <v/>
      </c>
      <c r="AH242" s="515"/>
      <c r="AI242" s="509"/>
      <c r="AJ242" s="472" t="str">
        <f t="shared" si="29"/>
        <v>N</v>
      </c>
      <c r="AK242" s="510"/>
      <c r="AL242" s="517" t="s">
        <v>1556</v>
      </c>
    </row>
    <row r="243" spans="1:38" s="447" customFormat="1" ht="23.25" customHeight="1">
      <c r="A243" s="16">
        <f t="shared" si="32"/>
        <v>49</v>
      </c>
      <c r="B243" s="23">
        <v>43208</v>
      </c>
      <c r="C243" s="16" t="s">
        <v>4</v>
      </c>
      <c r="D243" s="16" t="s">
        <v>247</v>
      </c>
      <c r="E243" s="16"/>
      <c r="F243" s="16" t="s">
        <v>46</v>
      </c>
      <c r="G243" s="18">
        <v>43208</v>
      </c>
      <c r="H243" s="18">
        <v>43238</v>
      </c>
      <c r="I243" s="16">
        <f t="shared" si="50"/>
        <v>30</v>
      </c>
      <c r="J243" s="437">
        <f t="shared" si="31"/>
        <v>1</v>
      </c>
      <c r="K243" s="438" t="s">
        <v>29</v>
      </c>
      <c r="L243" s="439">
        <v>150</v>
      </c>
      <c r="M243" s="249"/>
      <c r="N243" s="201"/>
      <c r="O243" s="255"/>
      <c r="P243" s="255"/>
      <c r="Q243" s="553">
        <v>1.8956299999999999E-2</v>
      </c>
      <c r="R243" s="261"/>
      <c r="S243" s="20">
        <v>1.95E-2</v>
      </c>
      <c r="T243" s="261"/>
      <c r="U243" s="20">
        <v>2.4424000000000001E-2</v>
      </c>
      <c r="V243" s="20"/>
      <c r="W243" s="20"/>
      <c r="X243" s="20"/>
      <c r="Y243" s="197">
        <v>8.1359999999999991E-3</v>
      </c>
      <c r="Z243" s="20">
        <v>3.3E-3</v>
      </c>
      <c r="AA243" s="20">
        <v>2E-3</v>
      </c>
      <c r="AB243" s="423">
        <f t="shared" si="43"/>
        <v>1.6199999999999999E-2</v>
      </c>
      <c r="AC243" s="423">
        <f t="shared" si="44"/>
        <v>1.9124000000000002E-2</v>
      </c>
      <c r="AD243" s="444">
        <v>1.4999999999999999E-2</v>
      </c>
      <c r="AE243" s="198">
        <f t="shared" si="28"/>
        <v>8.1359999999999991E-3</v>
      </c>
      <c r="AF243" s="197">
        <v>6.8640000000000003E-3</v>
      </c>
      <c r="AG243" s="445">
        <f t="shared" si="48"/>
        <v>1.4999999999999999E-2</v>
      </c>
      <c r="AH243" s="434"/>
      <c r="AI243" s="446">
        <v>1</v>
      </c>
      <c r="AJ243" s="16" t="str">
        <f t="shared" si="29"/>
        <v>Y</v>
      </c>
      <c r="AK243" s="443"/>
      <c r="AL243" s="427" t="s">
        <v>1737</v>
      </c>
    </row>
    <row r="244" spans="1:38" s="447" customFormat="1" ht="23.25" customHeight="1">
      <c r="A244" s="16">
        <f t="shared" si="32"/>
        <v>50</v>
      </c>
      <c r="B244" s="23">
        <v>43213</v>
      </c>
      <c r="C244" s="16" t="s">
        <v>24</v>
      </c>
      <c r="D244" s="16" t="s">
        <v>1558</v>
      </c>
      <c r="E244" s="16"/>
      <c r="F244" s="16" t="s">
        <v>1557</v>
      </c>
      <c r="G244" s="18">
        <v>43215</v>
      </c>
      <c r="H244" s="18">
        <v>43245</v>
      </c>
      <c r="I244" s="16">
        <f t="shared" ref="I244:I246" si="51">H244-G244</f>
        <v>30</v>
      </c>
      <c r="J244" s="437">
        <f t="shared" si="31"/>
        <v>1</v>
      </c>
      <c r="K244" s="438" t="s">
        <v>28</v>
      </c>
      <c r="L244" s="439">
        <v>20</v>
      </c>
      <c r="M244" s="249"/>
      <c r="N244" s="440"/>
      <c r="O244" s="261"/>
      <c r="P244" s="261"/>
      <c r="Q244" s="553">
        <v>1.8982599999999999E-2</v>
      </c>
      <c r="R244" s="261"/>
      <c r="S244" s="20">
        <v>0.02</v>
      </c>
      <c r="T244" s="261"/>
      <c r="U244" s="20">
        <v>2.5599E-2</v>
      </c>
      <c r="V244" s="20"/>
      <c r="W244" s="20"/>
      <c r="X244" s="20"/>
      <c r="Y244" s="197">
        <v>1.32771E-2</v>
      </c>
      <c r="Z244" s="20">
        <v>2E-3</v>
      </c>
      <c r="AA244" s="20">
        <v>2E-3</v>
      </c>
      <c r="AB244" s="423">
        <f t="shared" si="43"/>
        <v>1.8000000000000002E-2</v>
      </c>
      <c r="AC244" s="423">
        <f t="shared" si="44"/>
        <v>2.1599E-2</v>
      </c>
      <c r="AD244" s="448">
        <v>1.9E-2</v>
      </c>
      <c r="AE244" s="198">
        <f t="shared" si="28"/>
        <v>1.32771E-2</v>
      </c>
      <c r="AF244" s="197">
        <v>5.7499999999999999E-3</v>
      </c>
      <c r="AG244" s="445">
        <f t="shared" si="48"/>
        <v>1.9027099999999998E-2</v>
      </c>
      <c r="AH244" s="434"/>
      <c r="AI244" s="446">
        <v>3</v>
      </c>
      <c r="AJ244" s="16" t="str">
        <f t="shared" si="29"/>
        <v>Y</v>
      </c>
      <c r="AK244" s="443"/>
      <c r="AL244" s="428" t="s">
        <v>1746</v>
      </c>
    </row>
    <row r="245" spans="1:38" s="494" customFormat="1" ht="23.25" customHeight="1">
      <c r="A245" s="472">
        <f t="shared" si="32"/>
        <v>51</v>
      </c>
      <c r="B245" s="495">
        <v>43213</v>
      </c>
      <c r="C245" s="472" t="s">
        <v>4</v>
      </c>
      <c r="D245" s="472" t="s">
        <v>19</v>
      </c>
      <c r="E245" s="472"/>
      <c r="F245" s="472" t="s">
        <v>8</v>
      </c>
      <c r="G245" s="496">
        <v>43213</v>
      </c>
      <c r="H245" s="496">
        <v>43304</v>
      </c>
      <c r="I245" s="472">
        <f t="shared" si="51"/>
        <v>91</v>
      </c>
      <c r="J245" s="478">
        <f t="shared" si="31"/>
        <v>3</v>
      </c>
      <c r="K245" s="511" t="s">
        <v>374</v>
      </c>
      <c r="L245" s="500">
        <v>30</v>
      </c>
      <c r="M245" s="501"/>
      <c r="N245" s="502"/>
      <c r="O245" s="503"/>
      <c r="P245" s="503"/>
      <c r="Q245" s="554">
        <v>2.3476899999999998E-2</v>
      </c>
      <c r="R245" s="505"/>
      <c r="S245" s="504">
        <v>2.5000000000000001E-2</v>
      </c>
      <c r="T245" s="505"/>
      <c r="U245" s="504"/>
      <c r="V245" s="504"/>
      <c r="W245" s="504"/>
      <c r="X245" s="504"/>
      <c r="Y245" s="506">
        <v>7.8729999999999998E-3</v>
      </c>
      <c r="Z245" s="504">
        <v>2E-3</v>
      </c>
      <c r="AA245" s="504">
        <v>2E-3</v>
      </c>
      <c r="AB245" s="507">
        <f t="shared" si="43"/>
        <v>2.3E-2</v>
      </c>
      <c r="AC245" s="507">
        <f t="shared" si="44"/>
        <v>-4.0000000000000001E-3</v>
      </c>
      <c r="AD245" s="508">
        <v>2.1999999999999999E-2</v>
      </c>
      <c r="AE245" s="485">
        <f t="shared" si="28"/>
        <v>7.8729999999999998E-3</v>
      </c>
      <c r="AF245" s="506"/>
      <c r="AG245" s="514" t="str">
        <f t="shared" si="48"/>
        <v/>
      </c>
      <c r="AH245" s="515"/>
      <c r="AI245" s="509"/>
      <c r="AJ245" s="472" t="str">
        <f t="shared" si="29"/>
        <v>N</v>
      </c>
      <c r="AK245" s="510"/>
      <c r="AL245" s="492"/>
    </row>
    <row r="246" spans="1:38" s="691" customFormat="1" ht="23.25" customHeight="1">
      <c r="A246" s="672">
        <f t="shared" si="32"/>
        <v>52</v>
      </c>
      <c r="B246" s="673">
        <v>43213</v>
      </c>
      <c r="C246" s="672" t="s">
        <v>12</v>
      </c>
      <c r="D246" s="672" t="s">
        <v>446</v>
      </c>
      <c r="E246" s="672"/>
      <c r="F246" s="672" t="s">
        <v>455</v>
      </c>
      <c r="G246" s="674">
        <v>43213</v>
      </c>
      <c r="H246" s="674">
        <v>43243</v>
      </c>
      <c r="I246" s="672">
        <f t="shared" si="51"/>
        <v>30</v>
      </c>
      <c r="J246" s="714">
        <f t="shared" si="31"/>
        <v>1</v>
      </c>
      <c r="K246" s="676" t="s">
        <v>29</v>
      </c>
      <c r="L246" s="677">
        <v>10</v>
      </c>
      <c r="M246" s="678"/>
      <c r="N246" s="717"/>
      <c r="O246" s="681"/>
      <c r="P246" s="681"/>
      <c r="Q246" s="680">
        <v>1.47875E-2</v>
      </c>
      <c r="R246" s="681"/>
      <c r="S246" s="682">
        <v>1.9E-2</v>
      </c>
      <c r="T246" s="681"/>
      <c r="U246" s="682"/>
      <c r="V246" s="682"/>
      <c r="W246" s="682"/>
      <c r="X246" s="682"/>
      <c r="Y246" s="685">
        <v>8.1419999999999999E-3</v>
      </c>
      <c r="Z246" s="682">
        <v>3.3E-3</v>
      </c>
      <c r="AA246" s="682">
        <v>2E-3</v>
      </c>
      <c r="AB246" s="683">
        <f t="shared" si="43"/>
        <v>1.5699999999999999E-2</v>
      </c>
      <c r="AC246" s="683">
        <f t="shared" si="44"/>
        <v>-5.3E-3</v>
      </c>
      <c r="AD246" s="684">
        <v>1.0999999999999999E-2</v>
      </c>
      <c r="AE246" s="715">
        <f t="shared" si="28"/>
        <v>8.1419999999999999E-3</v>
      </c>
      <c r="AF246" s="685">
        <v>1.8580000000000001E-3</v>
      </c>
      <c r="AG246" s="686">
        <f t="shared" si="48"/>
        <v>0.01</v>
      </c>
      <c r="AH246" s="687"/>
      <c r="AI246" s="688">
        <v>2</v>
      </c>
      <c r="AJ246" s="672" t="str">
        <f t="shared" si="29"/>
        <v>Y</v>
      </c>
      <c r="AK246" s="689"/>
      <c r="AL246" s="718"/>
    </row>
    <row r="247" spans="1:38" s="447" customFormat="1" ht="23.25" customHeight="1">
      <c r="A247" s="16">
        <f t="shared" si="32"/>
        <v>53</v>
      </c>
      <c r="B247" s="23">
        <v>43216</v>
      </c>
      <c r="C247" s="16" t="s">
        <v>24</v>
      </c>
      <c r="D247" s="16" t="s">
        <v>1558</v>
      </c>
      <c r="E247" s="16"/>
      <c r="F247" s="16" t="s">
        <v>1751</v>
      </c>
      <c r="G247" s="18">
        <v>43216</v>
      </c>
      <c r="H247" s="18">
        <v>43307</v>
      </c>
      <c r="I247" s="16">
        <f t="shared" ref="I247" si="52">H247-G247</f>
        <v>91</v>
      </c>
      <c r="J247" s="437">
        <f t="shared" si="31"/>
        <v>3</v>
      </c>
      <c r="K247" s="438" t="s">
        <v>28</v>
      </c>
      <c r="L247" s="439">
        <v>5</v>
      </c>
      <c r="M247" s="249"/>
      <c r="N247" s="440"/>
      <c r="O247" s="261"/>
      <c r="P247" s="261"/>
      <c r="Q247" s="553">
        <v>2.3656099999999999E-2</v>
      </c>
      <c r="R247" s="261"/>
      <c r="S247" s="20">
        <v>0.02</v>
      </c>
      <c r="T247" s="261"/>
      <c r="U247" s="20">
        <v>2.5599E-2</v>
      </c>
      <c r="V247" s="20"/>
      <c r="W247" s="20"/>
      <c r="X247" s="20"/>
      <c r="Y247" s="197">
        <v>1.9057000000000001E-2</v>
      </c>
      <c r="Z247" s="20">
        <v>2E-3</v>
      </c>
      <c r="AA247" s="20">
        <v>2E-3</v>
      </c>
      <c r="AB247" s="423">
        <f t="shared" si="43"/>
        <v>1.8000000000000002E-2</v>
      </c>
      <c r="AC247" s="423">
        <f t="shared" si="44"/>
        <v>2.1599E-2</v>
      </c>
      <c r="AD247" s="448">
        <v>2.1000000000000001E-2</v>
      </c>
      <c r="AE247" s="198">
        <f t="shared" si="28"/>
        <v>1.9057000000000001E-2</v>
      </c>
      <c r="AF247" s="197">
        <v>1.9430000000000001E-3</v>
      </c>
      <c r="AG247" s="445">
        <f t="shared" si="48"/>
        <v>2.1000000000000001E-2</v>
      </c>
      <c r="AH247" s="434"/>
      <c r="AI247" s="446"/>
      <c r="AJ247" s="16" t="str">
        <f t="shared" si="29"/>
        <v>Y</v>
      </c>
      <c r="AK247" s="443"/>
      <c r="AL247" s="428" t="s">
        <v>1756</v>
      </c>
    </row>
    <row r="248" spans="1:38" s="494" customFormat="1" ht="23.25" customHeight="1">
      <c r="A248" s="472">
        <f t="shared" si="32"/>
        <v>54</v>
      </c>
      <c r="B248" s="495">
        <v>43223</v>
      </c>
      <c r="C248" s="472" t="s">
        <v>449</v>
      </c>
      <c r="D248" s="472" t="s">
        <v>1765</v>
      </c>
      <c r="E248" s="472"/>
      <c r="F248" s="472" t="s">
        <v>1763</v>
      </c>
      <c r="G248" s="496">
        <v>43223</v>
      </c>
      <c r="H248" s="496">
        <v>43254</v>
      </c>
      <c r="I248" s="472">
        <f t="shared" ref="I248" si="53">H248-G248</f>
        <v>31</v>
      </c>
      <c r="J248" s="478">
        <f t="shared" si="31"/>
        <v>1</v>
      </c>
      <c r="K248" s="511" t="s">
        <v>1760</v>
      </c>
      <c r="L248" s="520">
        <v>5</v>
      </c>
      <c r="M248" s="501"/>
      <c r="N248" s="518"/>
      <c r="O248" s="505"/>
      <c r="P248" s="505"/>
      <c r="Q248" s="554">
        <v>1.9171299999999999E-2</v>
      </c>
      <c r="R248" s="505"/>
      <c r="S248" s="504">
        <v>1.9199999999999998E-2</v>
      </c>
      <c r="T248" s="505"/>
      <c r="U248" s="504"/>
      <c r="V248" s="504"/>
      <c r="W248" s="504"/>
      <c r="X248" s="504"/>
      <c r="Y248" s="506">
        <v>8.2240000000000004E-3</v>
      </c>
      <c r="Z248" s="504">
        <v>3.3E-3</v>
      </c>
      <c r="AA248" s="504">
        <v>2E-3</v>
      </c>
      <c r="AB248" s="507">
        <f t="shared" si="43"/>
        <v>1.5899999999999997E-2</v>
      </c>
      <c r="AC248" s="507">
        <f t="shared" si="44"/>
        <v>-5.3E-3</v>
      </c>
      <c r="AD248" s="508">
        <v>1.35E-2</v>
      </c>
      <c r="AE248" s="485">
        <f t="shared" si="28"/>
        <v>8.2240000000000004E-3</v>
      </c>
      <c r="AF248" s="506"/>
      <c r="AG248" s="514" t="str">
        <f t="shared" si="48"/>
        <v/>
      </c>
      <c r="AH248" s="515"/>
      <c r="AI248" s="509"/>
      <c r="AJ248" s="472" t="str">
        <f t="shared" si="29"/>
        <v>N</v>
      </c>
      <c r="AK248" s="510"/>
      <c r="AL248" s="521" t="s">
        <v>1764</v>
      </c>
    </row>
    <row r="249" spans="1:38" s="494" customFormat="1" ht="23.25" customHeight="1">
      <c r="A249" s="472">
        <f t="shared" si="32"/>
        <v>55</v>
      </c>
      <c r="B249" s="495">
        <v>43223</v>
      </c>
      <c r="C249" s="472" t="s">
        <v>449</v>
      </c>
      <c r="D249" s="472" t="s">
        <v>1765</v>
      </c>
      <c r="E249" s="472"/>
      <c r="F249" s="472" t="s">
        <v>1763</v>
      </c>
      <c r="G249" s="496">
        <v>43223</v>
      </c>
      <c r="H249" s="496">
        <v>43315</v>
      </c>
      <c r="I249" s="472">
        <f t="shared" ref="I249:I251" si="54">H249-G249</f>
        <v>92</v>
      </c>
      <c r="J249" s="478">
        <f t="shared" si="31"/>
        <v>3</v>
      </c>
      <c r="K249" s="511" t="s">
        <v>28</v>
      </c>
      <c r="L249" s="520">
        <v>5</v>
      </c>
      <c r="M249" s="501"/>
      <c r="N249" s="518"/>
      <c r="O249" s="505"/>
      <c r="P249" s="505"/>
      <c r="Q249" s="554">
        <v>2.3629399999999998E-2</v>
      </c>
      <c r="R249" s="505"/>
      <c r="S249" s="504">
        <v>2.5999999999999999E-2</v>
      </c>
      <c r="T249" s="505"/>
      <c r="U249" s="504"/>
      <c r="V249" s="504"/>
      <c r="W249" s="504"/>
      <c r="X249" s="504"/>
      <c r="Y249" s="506">
        <v>1.9030999999999999E-2</v>
      </c>
      <c r="Z249" s="504">
        <v>2E-3</v>
      </c>
      <c r="AA249" s="504">
        <v>2E-3</v>
      </c>
      <c r="AB249" s="507">
        <f t="shared" si="43"/>
        <v>2.4E-2</v>
      </c>
      <c r="AC249" s="507">
        <f t="shared" si="44"/>
        <v>-4.0000000000000001E-3</v>
      </c>
      <c r="AD249" s="508">
        <v>2.1000000000000001E-2</v>
      </c>
      <c r="AE249" s="485">
        <f t="shared" si="28"/>
        <v>1.9030999999999999E-2</v>
      </c>
      <c r="AF249" s="506"/>
      <c r="AG249" s="514" t="str">
        <f t="shared" si="48"/>
        <v/>
      </c>
      <c r="AH249" s="515"/>
      <c r="AI249" s="509"/>
      <c r="AJ249" s="472" t="str">
        <f t="shared" si="29"/>
        <v>N</v>
      </c>
      <c r="AK249" s="510"/>
      <c r="AL249" s="521" t="s">
        <v>1764</v>
      </c>
    </row>
    <row r="250" spans="1:38" s="691" customFormat="1" ht="23.25" customHeight="1">
      <c r="A250" s="672">
        <f t="shared" si="32"/>
        <v>56</v>
      </c>
      <c r="B250" s="673">
        <v>43224</v>
      </c>
      <c r="C250" s="672" t="s">
        <v>24</v>
      </c>
      <c r="D250" s="672" t="s">
        <v>1766</v>
      </c>
      <c r="E250" s="672"/>
      <c r="F250" s="672" t="s">
        <v>458</v>
      </c>
      <c r="G250" s="674">
        <v>43224</v>
      </c>
      <c r="H250" s="674">
        <v>43255</v>
      </c>
      <c r="I250" s="672">
        <f t="shared" si="54"/>
        <v>31</v>
      </c>
      <c r="J250" s="714">
        <f t="shared" si="31"/>
        <v>1</v>
      </c>
      <c r="K250" s="676" t="s">
        <v>29</v>
      </c>
      <c r="L250" s="677">
        <v>10</v>
      </c>
      <c r="M250" s="678"/>
      <c r="N250" s="717"/>
      <c r="O250" s="681"/>
      <c r="P250" s="681"/>
      <c r="Q250" s="680"/>
      <c r="R250" s="681"/>
      <c r="S250" s="682"/>
      <c r="T250" s="681"/>
      <c r="U250" s="682"/>
      <c r="V250" s="682"/>
      <c r="W250" s="682"/>
      <c r="X250" s="682"/>
      <c r="Y250" s="685">
        <v>8.2470000000000009E-3</v>
      </c>
      <c r="Z250" s="682">
        <v>3.3E-3</v>
      </c>
      <c r="AA250" s="682">
        <v>2E-3</v>
      </c>
      <c r="AB250" s="683">
        <f t="shared" si="43"/>
        <v>-3.3E-3</v>
      </c>
      <c r="AC250" s="683">
        <f t="shared" si="44"/>
        <v>-5.3E-3</v>
      </c>
      <c r="AD250" s="684">
        <v>1.2999999999999999E-2</v>
      </c>
      <c r="AE250" s="715">
        <f t="shared" si="28"/>
        <v>8.2470000000000009E-3</v>
      </c>
      <c r="AF250" s="685">
        <v>4.7530000000000003E-3</v>
      </c>
      <c r="AG250" s="686">
        <f t="shared" ref="AG250:AG270" si="55">IF(AF250="","",AE250+AF250)</f>
        <v>1.3000000000000001E-2</v>
      </c>
      <c r="AH250" s="687"/>
      <c r="AI250" s="688">
        <v>2</v>
      </c>
      <c r="AJ250" s="672" t="str">
        <f t="shared" si="29"/>
        <v>Y</v>
      </c>
      <c r="AK250" s="689"/>
      <c r="AL250" s="718"/>
    </row>
    <row r="251" spans="1:38" s="691" customFormat="1" ht="23.25" customHeight="1">
      <c r="A251" s="672">
        <f t="shared" si="32"/>
        <v>57</v>
      </c>
      <c r="B251" s="673">
        <v>43224</v>
      </c>
      <c r="C251" s="672" t="s">
        <v>24</v>
      </c>
      <c r="D251" s="672" t="s">
        <v>1766</v>
      </c>
      <c r="E251" s="672"/>
      <c r="F251" s="672" t="s">
        <v>417</v>
      </c>
      <c r="G251" s="674">
        <v>43224</v>
      </c>
      <c r="H251" s="674">
        <v>43255</v>
      </c>
      <c r="I251" s="672">
        <f t="shared" si="54"/>
        <v>31</v>
      </c>
      <c r="J251" s="714">
        <f t="shared" si="31"/>
        <v>1</v>
      </c>
      <c r="K251" s="676" t="s">
        <v>29</v>
      </c>
      <c r="L251" s="677">
        <v>5.6230000000000002</v>
      </c>
      <c r="M251" s="678"/>
      <c r="N251" s="679"/>
      <c r="O251" s="675"/>
      <c r="P251" s="675"/>
      <c r="Q251" s="680"/>
      <c r="R251" s="681"/>
      <c r="S251" s="682"/>
      <c r="T251" s="681"/>
      <c r="U251" s="682"/>
      <c r="V251" s="682"/>
      <c r="W251" s="682"/>
      <c r="X251" s="682"/>
      <c r="Y251" s="685">
        <v>8.2470000000000009E-3</v>
      </c>
      <c r="Z251" s="682">
        <v>3.3E-3</v>
      </c>
      <c r="AA251" s="682">
        <v>2E-3</v>
      </c>
      <c r="AB251" s="683">
        <f t="shared" si="43"/>
        <v>-3.3E-3</v>
      </c>
      <c r="AC251" s="683">
        <f t="shared" si="44"/>
        <v>-5.3E-3</v>
      </c>
      <c r="AD251" s="684">
        <v>1.4E-2</v>
      </c>
      <c r="AE251" s="715">
        <f t="shared" si="28"/>
        <v>8.2470000000000009E-3</v>
      </c>
      <c r="AF251" s="685">
        <v>2.5300000000000002E-4</v>
      </c>
      <c r="AG251" s="686">
        <f t="shared" si="55"/>
        <v>8.5000000000000006E-3</v>
      </c>
      <c r="AH251" s="687"/>
      <c r="AI251" s="688">
        <v>3</v>
      </c>
      <c r="AJ251" s="672" t="str">
        <f t="shared" si="29"/>
        <v>Y</v>
      </c>
      <c r="AK251" s="689"/>
      <c r="AL251" s="718"/>
    </row>
    <row r="252" spans="1:38" s="691" customFormat="1" ht="23.25" customHeight="1">
      <c r="A252" s="672">
        <f t="shared" si="32"/>
        <v>58</v>
      </c>
      <c r="B252" s="673">
        <v>43228</v>
      </c>
      <c r="C252" s="672" t="s">
        <v>24</v>
      </c>
      <c r="D252" s="672" t="s">
        <v>1766</v>
      </c>
      <c r="E252" s="672"/>
      <c r="F252" s="672" t="s">
        <v>1767</v>
      </c>
      <c r="G252" s="674">
        <v>43228</v>
      </c>
      <c r="H252" s="674">
        <v>43255</v>
      </c>
      <c r="I252" s="672">
        <f t="shared" ref="I252:I258" si="56">H252-G252</f>
        <v>27</v>
      </c>
      <c r="J252" s="714">
        <f t="shared" si="31"/>
        <v>0</v>
      </c>
      <c r="K252" s="676" t="s">
        <v>29</v>
      </c>
      <c r="L252" s="677">
        <v>2.5</v>
      </c>
      <c r="M252" s="678"/>
      <c r="N252" s="679"/>
      <c r="O252" s="675"/>
      <c r="P252" s="675"/>
      <c r="Q252" s="680">
        <v>1.9276999999999999E-2</v>
      </c>
      <c r="R252" s="681"/>
      <c r="S252" s="682">
        <v>1.7000000000000001E-2</v>
      </c>
      <c r="T252" s="681"/>
      <c r="U252" s="682"/>
      <c r="V252" s="682"/>
      <c r="W252" s="682"/>
      <c r="X252" s="682"/>
      <c r="Y252" s="685">
        <v>8.2590000000000007E-3</v>
      </c>
      <c r="Z252" s="682">
        <v>3.3E-3</v>
      </c>
      <c r="AA252" s="682">
        <v>2E-3</v>
      </c>
      <c r="AB252" s="683">
        <f t="shared" si="43"/>
        <v>1.37E-2</v>
      </c>
      <c r="AC252" s="683">
        <f t="shared" si="44"/>
        <v>-5.3E-3</v>
      </c>
      <c r="AD252" s="684">
        <v>8.5000000000000006E-3</v>
      </c>
      <c r="AE252" s="715">
        <f t="shared" si="28"/>
        <v>8.2590000000000007E-3</v>
      </c>
      <c r="AF252" s="685">
        <f>AD252-AE252</f>
        <v>2.4099999999999989E-4</v>
      </c>
      <c r="AG252" s="686">
        <f t="shared" si="55"/>
        <v>8.5000000000000006E-3</v>
      </c>
      <c r="AH252" s="687"/>
      <c r="AI252" s="688">
        <v>1</v>
      </c>
      <c r="AJ252" s="672" t="str">
        <f t="shared" si="29"/>
        <v>Y</v>
      </c>
      <c r="AK252" s="689"/>
      <c r="AL252" s="690"/>
    </row>
    <row r="253" spans="1:38" s="494" customFormat="1" ht="23.25" customHeight="1">
      <c r="A253" s="472">
        <f t="shared" si="32"/>
        <v>59</v>
      </c>
      <c r="B253" s="495">
        <v>43229</v>
      </c>
      <c r="C253" s="472" t="s">
        <v>149</v>
      </c>
      <c r="D253" s="472" t="s">
        <v>150</v>
      </c>
      <c r="E253" s="472"/>
      <c r="F253" s="472" t="s">
        <v>151</v>
      </c>
      <c r="G253" s="496">
        <v>43229</v>
      </c>
      <c r="H253" s="496">
        <v>43276</v>
      </c>
      <c r="I253" s="472">
        <f t="shared" si="56"/>
        <v>47</v>
      </c>
      <c r="J253" s="478">
        <f t="shared" si="31"/>
        <v>1</v>
      </c>
      <c r="K253" s="511" t="s">
        <v>148</v>
      </c>
      <c r="L253" s="500">
        <v>35</v>
      </c>
      <c r="M253" s="501"/>
      <c r="N253" s="502"/>
      <c r="O253" s="503"/>
      <c r="P253" s="503"/>
      <c r="Q253" s="554">
        <v>1.50846E-2</v>
      </c>
      <c r="R253" s="505"/>
      <c r="S253" s="504">
        <v>2.1000000000000001E-2</v>
      </c>
      <c r="T253" s="505"/>
      <c r="U253" s="504"/>
      <c r="V253" s="504"/>
      <c r="W253" s="504"/>
      <c r="X253" s="504"/>
      <c r="Y253" s="506">
        <v>1.3754000000000001E-2</v>
      </c>
      <c r="Z253" s="504">
        <v>2E-3</v>
      </c>
      <c r="AA253" s="504">
        <v>2E-3</v>
      </c>
      <c r="AB253" s="507">
        <f t="shared" si="43"/>
        <v>1.9000000000000003E-2</v>
      </c>
      <c r="AC253" s="507">
        <f t="shared" si="44"/>
        <v>-4.0000000000000001E-3</v>
      </c>
      <c r="AD253" s="508">
        <v>1.9400000000000001E-2</v>
      </c>
      <c r="AE253" s="485">
        <f t="shared" si="28"/>
        <v>1.3754000000000001E-2</v>
      </c>
      <c r="AF253" s="506"/>
      <c r="AG253" s="514" t="str">
        <f t="shared" si="55"/>
        <v/>
      </c>
      <c r="AH253" s="515"/>
      <c r="AI253" s="509"/>
      <c r="AJ253" s="472" t="str">
        <f t="shared" si="29"/>
        <v>N</v>
      </c>
      <c r="AK253" s="510"/>
      <c r="AL253" s="492"/>
    </row>
    <row r="254" spans="1:38" s="494" customFormat="1" ht="23.25" customHeight="1">
      <c r="A254" s="472">
        <f t="shared" si="32"/>
        <v>60</v>
      </c>
      <c r="B254" s="495">
        <v>43229</v>
      </c>
      <c r="C254" s="472" t="s">
        <v>1596</v>
      </c>
      <c r="D254" s="472" t="s">
        <v>1769</v>
      </c>
      <c r="E254" s="472"/>
      <c r="F254" s="472" t="s">
        <v>1768</v>
      </c>
      <c r="G254" s="496">
        <v>43229</v>
      </c>
      <c r="H254" s="496">
        <v>43260</v>
      </c>
      <c r="I254" s="472">
        <f t="shared" si="56"/>
        <v>31</v>
      </c>
      <c r="J254" s="478">
        <f t="shared" si="31"/>
        <v>1</v>
      </c>
      <c r="K254" s="511" t="s">
        <v>148</v>
      </c>
      <c r="L254" s="500">
        <v>10</v>
      </c>
      <c r="M254" s="501"/>
      <c r="N254" s="502"/>
      <c r="O254" s="503"/>
      <c r="P254" s="503"/>
      <c r="Q254" s="554">
        <v>1.50846E-2</v>
      </c>
      <c r="R254" s="505"/>
      <c r="S254" s="504">
        <v>0.02</v>
      </c>
      <c r="T254" s="505"/>
      <c r="U254" s="504"/>
      <c r="V254" s="504"/>
      <c r="W254" s="504"/>
      <c r="X254" s="504"/>
      <c r="Y254" s="506">
        <v>1.38E-2</v>
      </c>
      <c r="Z254" s="504">
        <v>2E-3</v>
      </c>
      <c r="AA254" s="504">
        <v>2E-3</v>
      </c>
      <c r="AB254" s="507">
        <f t="shared" si="43"/>
        <v>1.8000000000000002E-2</v>
      </c>
      <c r="AC254" s="507">
        <f t="shared" si="44"/>
        <v>-4.0000000000000001E-3</v>
      </c>
      <c r="AD254" s="508">
        <v>1.7999999999999999E-2</v>
      </c>
      <c r="AE254" s="485">
        <f t="shared" si="28"/>
        <v>1.38E-2</v>
      </c>
      <c r="AF254" s="506"/>
      <c r="AG254" s="514" t="str">
        <f t="shared" si="55"/>
        <v/>
      </c>
      <c r="AH254" s="515"/>
      <c r="AI254" s="509"/>
      <c r="AJ254" s="472" t="str">
        <f t="shared" si="29"/>
        <v>N</v>
      </c>
      <c r="AK254" s="510"/>
      <c r="AL254" s="517" t="s">
        <v>1772</v>
      </c>
    </row>
    <row r="255" spans="1:38" s="494" customFormat="1" ht="23.25" customHeight="1">
      <c r="A255" s="472">
        <f t="shared" si="32"/>
        <v>61</v>
      </c>
      <c r="B255" s="495">
        <v>43230</v>
      </c>
      <c r="C255" s="472" t="s">
        <v>434</v>
      </c>
      <c r="D255" s="472" t="s">
        <v>1771</v>
      </c>
      <c r="E255" s="472"/>
      <c r="F255" s="472" t="s">
        <v>1773</v>
      </c>
      <c r="G255" s="496">
        <v>43230</v>
      </c>
      <c r="H255" s="496">
        <v>43261</v>
      </c>
      <c r="I255" s="472">
        <f t="shared" si="56"/>
        <v>31</v>
      </c>
      <c r="J255" s="478">
        <f t="shared" si="31"/>
        <v>1</v>
      </c>
      <c r="K255" s="511" t="s">
        <v>148</v>
      </c>
      <c r="L255" s="500">
        <v>1</v>
      </c>
      <c r="M255" s="501"/>
      <c r="N255" s="502"/>
      <c r="O255" s="503"/>
      <c r="P255" s="503"/>
      <c r="Q255" s="554">
        <v>1.9285099999999999E-2</v>
      </c>
      <c r="R255" s="505"/>
      <c r="S255" s="504">
        <v>1.9E-2</v>
      </c>
      <c r="T255" s="505"/>
      <c r="U255" s="504"/>
      <c r="V255" s="504"/>
      <c r="W255" s="504"/>
      <c r="X255" s="504"/>
      <c r="Y255" s="506">
        <v>1.38E-2</v>
      </c>
      <c r="Z255" s="504">
        <v>2E-3</v>
      </c>
      <c r="AA255" s="504">
        <v>2E-3</v>
      </c>
      <c r="AB255" s="507">
        <f t="shared" si="43"/>
        <v>1.7000000000000001E-2</v>
      </c>
      <c r="AC255" s="507">
        <f t="shared" si="44"/>
        <v>-4.0000000000000001E-3</v>
      </c>
      <c r="AD255" s="508">
        <v>1.6E-2</v>
      </c>
      <c r="AE255" s="485">
        <f t="shared" si="28"/>
        <v>1.38E-2</v>
      </c>
      <c r="AF255" s="506"/>
      <c r="AG255" s="514" t="str">
        <f t="shared" si="55"/>
        <v/>
      </c>
      <c r="AH255" s="515"/>
      <c r="AI255" s="509"/>
      <c r="AJ255" s="472" t="str">
        <f t="shared" si="29"/>
        <v>N</v>
      </c>
      <c r="AK255" s="510"/>
      <c r="AL255" s="492" t="s">
        <v>1772</v>
      </c>
    </row>
    <row r="256" spans="1:38" s="494" customFormat="1" ht="23.25" customHeight="1">
      <c r="A256" s="472">
        <f t="shared" si="32"/>
        <v>62</v>
      </c>
      <c r="B256" s="495">
        <v>43231</v>
      </c>
      <c r="C256" s="472" t="s">
        <v>1588</v>
      </c>
      <c r="D256" s="472" t="s">
        <v>1774</v>
      </c>
      <c r="E256" s="472"/>
      <c r="F256" s="472" t="s">
        <v>1775</v>
      </c>
      <c r="G256" s="496">
        <v>43231</v>
      </c>
      <c r="H256" s="496">
        <v>43627</v>
      </c>
      <c r="I256" s="472">
        <f t="shared" si="56"/>
        <v>396</v>
      </c>
      <c r="J256" s="478">
        <f t="shared" si="31"/>
        <v>13</v>
      </c>
      <c r="K256" s="511" t="s">
        <v>148</v>
      </c>
      <c r="L256" s="500">
        <v>1</v>
      </c>
      <c r="M256" s="501"/>
      <c r="N256" s="502"/>
      <c r="O256" s="503"/>
      <c r="P256" s="503"/>
      <c r="Q256" s="554">
        <v>2.7766599999999999E-2</v>
      </c>
      <c r="R256" s="505"/>
      <c r="S256" s="504">
        <v>2.7E-2</v>
      </c>
      <c r="T256" s="505"/>
      <c r="U256" s="504"/>
      <c r="V256" s="504"/>
      <c r="W256" s="504"/>
      <c r="X256" s="504"/>
      <c r="Y256" s="506">
        <v>2.1000000000000001E-2</v>
      </c>
      <c r="Z256" s="504">
        <v>2E-3</v>
      </c>
      <c r="AA256" s="504">
        <v>2E-3</v>
      </c>
      <c r="AB256" s="507">
        <f t="shared" si="43"/>
        <v>2.5000000000000001E-2</v>
      </c>
      <c r="AC256" s="507">
        <f t="shared" si="44"/>
        <v>-4.0000000000000001E-3</v>
      </c>
      <c r="AD256" s="508">
        <v>2.35E-2</v>
      </c>
      <c r="AE256" s="485">
        <f t="shared" si="28"/>
        <v>2.1000000000000001E-2</v>
      </c>
      <c r="AF256" s="506"/>
      <c r="AG256" s="514" t="str">
        <f t="shared" si="55"/>
        <v/>
      </c>
      <c r="AH256" s="515"/>
      <c r="AI256" s="509"/>
      <c r="AJ256" s="472" t="str">
        <f t="shared" si="29"/>
        <v>N</v>
      </c>
      <c r="AK256" s="510"/>
      <c r="AL256" s="517" t="s">
        <v>1776</v>
      </c>
    </row>
    <row r="257" spans="1:38" s="691" customFormat="1" ht="23.25" customHeight="1">
      <c r="A257" s="672">
        <f t="shared" si="32"/>
        <v>63</v>
      </c>
      <c r="B257" s="673">
        <v>43238</v>
      </c>
      <c r="C257" s="672" t="s">
        <v>4</v>
      </c>
      <c r="D257" s="672" t="s">
        <v>247</v>
      </c>
      <c r="E257" s="672"/>
      <c r="F257" s="672" t="s">
        <v>46</v>
      </c>
      <c r="G257" s="674">
        <v>43238</v>
      </c>
      <c r="H257" s="674">
        <v>43269</v>
      </c>
      <c r="I257" s="672">
        <f t="shared" si="56"/>
        <v>31</v>
      </c>
      <c r="J257" s="714">
        <f t="shared" si="31"/>
        <v>1</v>
      </c>
      <c r="K257" s="676" t="s">
        <v>29</v>
      </c>
      <c r="L257" s="719">
        <v>150</v>
      </c>
      <c r="M257" s="678"/>
      <c r="N257" s="679"/>
      <c r="O257" s="675"/>
      <c r="P257" s="675"/>
      <c r="Q257" s="680">
        <v>1.7059999999999999E-2</v>
      </c>
      <c r="R257" s="681"/>
      <c r="S257" s="682">
        <v>0.02</v>
      </c>
      <c r="T257" s="681"/>
      <c r="U257" s="682">
        <v>2.3300000000000001E-2</v>
      </c>
      <c r="V257" s="682"/>
      <c r="W257" s="682"/>
      <c r="X257" s="682"/>
      <c r="Y257" s="685">
        <v>8.2240000000000004E-3</v>
      </c>
      <c r="Z257" s="682">
        <v>3.3E-3</v>
      </c>
      <c r="AA257" s="682">
        <v>2E-3</v>
      </c>
      <c r="AB257" s="683">
        <f t="shared" si="43"/>
        <v>1.67E-2</v>
      </c>
      <c r="AC257" s="683">
        <f t="shared" si="44"/>
        <v>1.8000000000000002E-2</v>
      </c>
      <c r="AD257" s="720">
        <v>1.4999999999999999E-2</v>
      </c>
      <c r="AE257" s="715">
        <f t="shared" si="28"/>
        <v>8.2240000000000004E-3</v>
      </c>
      <c r="AF257" s="685">
        <v>6.7759999999999999E-3</v>
      </c>
      <c r="AG257" s="686">
        <f t="shared" si="55"/>
        <v>1.4999999999999999E-2</v>
      </c>
      <c r="AH257" s="687"/>
      <c r="AI257" s="688">
        <v>1</v>
      </c>
      <c r="AJ257" s="672" t="str">
        <f t="shared" si="29"/>
        <v>Y</v>
      </c>
      <c r="AK257" s="689"/>
      <c r="AL257" s="718"/>
    </row>
    <row r="258" spans="1:38" s="691" customFormat="1" ht="23.25" customHeight="1">
      <c r="A258" s="672">
        <f t="shared" si="32"/>
        <v>64</v>
      </c>
      <c r="B258" s="673">
        <v>43243</v>
      </c>
      <c r="C258" s="672" t="s">
        <v>12</v>
      </c>
      <c r="D258" s="672" t="s">
        <v>1793</v>
      </c>
      <c r="E258" s="672" t="s">
        <v>399</v>
      </c>
      <c r="F258" s="672" t="s">
        <v>455</v>
      </c>
      <c r="G258" s="674">
        <v>43243</v>
      </c>
      <c r="H258" s="674">
        <v>43274</v>
      </c>
      <c r="I258" s="672">
        <f t="shared" si="56"/>
        <v>31</v>
      </c>
      <c r="J258" s="714">
        <f t="shared" si="31"/>
        <v>1</v>
      </c>
      <c r="K258" s="676" t="s">
        <v>29</v>
      </c>
      <c r="L258" s="677">
        <v>10</v>
      </c>
      <c r="M258" s="678"/>
      <c r="N258" s="717"/>
      <c r="O258" s="681"/>
      <c r="P258" s="681"/>
      <c r="Q258" s="680">
        <v>1.47875E-2</v>
      </c>
      <c r="R258" s="681"/>
      <c r="S258" s="682">
        <v>1.9E-2</v>
      </c>
      <c r="T258" s="681"/>
      <c r="U258" s="682"/>
      <c r="V258" s="682"/>
      <c r="W258" s="682"/>
      <c r="X258" s="682"/>
      <c r="Y258" s="685">
        <v>8.2269999999999999E-3</v>
      </c>
      <c r="Z258" s="682">
        <v>3.3E-3</v>
      </c>
      <c r="AA258" s="682">
        <v>2E-3</v>
      </c>
      <c r="AB258" s="683">
        <f t="shared" si="43"/>
        <v>1.5699999999999999E-2</v>
      </c>
      <c r="AC258" s="683">
        <f t="shared" si="44"/>
        <v>-5.3E-3</v>
      </c>
      <c r="AD258" s="684">
        <v>1.0999999999999999E-2</v>
      </c>
      <c r="AE258" s="715">
        <f t="shared" si="28"/>
        <v>8.2269999999999999E-3</v>
      </c>
      <c r="AF258" s="685">
        <v>1.7730000000000001E-3</v>
      </c>
      <c r="AG258" s="686">
        <f t="shared" si="55"/>
        <v>0.01</v>
      </c>
      <c r="AH258" s="687"/>
      <c r="AI258" s="688">
        <v>1</v>
      </c>
      <c r="AJ258" s="672" t="str">
        <f t="shared" si="29"/>
        <v>Y</v>
      </c>
      <c r="AK258" s="689"/>
      <c r="AL258" s="718"/>
    </row>
    <row r="259" spans="1:38" s="447" customFormat="1" ht="23.25" customHeight="1">
      <c r="A259" s="16">
        <f t="shared" si="32"/>
        <v>65</v>
      </c>
      <c r="B259" s="23">
        <v>43244</v>
      </c>
      <c r="C259" s="16" t="s">
        <v>149</v>
      </c>
      <c r="D259" s="16" t="s">
        <v>150</v>
      </c>
      <c r="E259" s="16"/>
      <c r="F259" s="16" t="s">
        <v>11</v>
      </c>
      <c r="G259" s="18">
        <v>43244</v>
      </c>
      <c r="H259" s="18">
        <v>43278</v>
      </c>
      <c r="I259" s="16">
        <f t="shared" ref="I259:I261" si="57">H259-G259</f>
        <v>34</v>
      </c>
      <c r="J259" s="437">
        <f t="shared" si="31"/>
        <v>1</v>
      </c>
      <c r="K259" s="438" t="s">
        <v>148</v>
      </c>
      <c r="L259" s="19">
        <v>20</v>
      </c>
      <c r="M259" s="249"/>
      <c r="N259" s="201"/>
      <c r="O259" s="255"/>
      <c r="P259" s="255"/>
      <c r="Q259" s="553">
        <v>1.95969E-2</v>
      </c>
      <c r="R259" s="261"/>
      <c r="S259" s="20">
        <v>2.1000000000000001E-2</v>
      </c>
      <c r="T259" s="261"/>
      <c r="U259" s="20">
        <v>2.3508999999999999E-2</v>
      </c>
      <c r="V259" s="20">
        <v>2.1686E-2</v>
      </c>
      <c r="W259" s="20">
        <v>4.3399999999999998E-4</v>
      </c>
      <c r="X259" s="20">
        <f t="shared" ref="X259:X276" si="58">IF(V259="","",V259-AD259-W259)</f>
        <v>1.2520000000000001E-3</v>
      </c>
      <c r="Y259" s="197">
        <v>1.3879000000000001E-2</v>
      </c>
      <c r="Z259" s="20">
        <v>2E-3</v>
      </c>
      <c r="AA259" s="20">
        <v>2E-3</v>
      </c>
      <c r="AB259" s="423">
        <f t="shared" si="43"/>
        <v>1.9000000000000003E-2</v>
      </c>
      <c r="AC259" s="423">
        <f t="shared" si="44"/>
        <v>1.9508999999999999E-2</v>
      </c>
      <c r="AD259" s="448">
        <v>0.02</v>
      </c>
      <c r="AE259" s="198">
        <f t="shared" si="28"/>
        <v>1.3879000000000001E-2</v>
      </c>
      <c r="AF259" s="197">
        <v>5.8209999999999998E-3</v>
      </c>
      <c r="AG259" s="445">
        <f>IF(AF259="","",AE259+AF259)</f>
        <v>1.9700000000000002E-2</v>
      </c>
      <c r="AH259" s="434"/>
      <c r="AI259" s="446">
        <v>1</v>
      </c>
      <c r="AJ259" s="16" t="str">
        <f t="shared" si="29"/>
        <v>Y</v>
      </c>
      <c r="AK259" s="443"/>
      <c r="AL259" s="449" t="s">
        <v>1782</v>
      </c>
    </row>
    <row r="260" spans="1:38" s="447" customFormat="1" ht="23.25" customHeight="1">
      <c r="A260" s="16">
        <f t="shared" si="32"/>
        <v>66</v>
      </c>
      <c r="B260" s="23">
        <v>43245</v>
      </c>
      <c r="C260" s="16" t="s">
        <v>24</v>
      </c>
      <c r="D260" s="16" t="s">
        <v>1558</v>
      </c>
      <c r="E260" s="16"/>
      <c r="F260" s="16" t="s">
        <v>1557</v>
      </c>
      <c r="G260" s="18">
        <v>43245</v>
      </c>
      <c r="H260" s="18">
        <v>43276</v>
      </c>
      <c r="I260" s="16">
        <f t="shared" si="57"/>
        <v>31</v>
      </c>
      <c r="J260" s="437">
        <f t="shared" si="31"/>
        <v>1</v>
      </c>
      <c r="K260" s="438" t="s">
        <v>28</v>
      </c>
      <c r="L260" s="439">
        <v>20</v>
      </c>
      <c r="M260" s="249"/>
      <c r="N260" s="440"/>
      <c r="O260" s="261"/>
      <c r="P260" s="261"/>
      <c r="Q260" s="553">
        <v>1.9682700000000001E-2</v>
      </c>
      <c r="R260" s="261"/>
      <c r="S260" s="20">
        <v>2.1000000000000001E-2</v>
      </c>
      <c r="T260" s="261"/>
      <c r="U260" s="20">
        <v>2.3508999999999999E-2</v>
      </c>
      <c r="V260" s="20">
        <v>2.5822000000000001E-2</v>
      </c>
      <c r="W260" s="20">
        <v>5.1599999999999997E-4</v>
      </c>
      <c r="X260" s="20">
        <f t="shared" si="58"/>
        <v>6.3060000000000017E-3</v>
      </c>
      <c r="Y260" s="197">
        <v>1.3964000000000001E-2</v>
      </c>
      <c r="Z260" s="20">
        <v>2E-3</v>
      </c>
      <c r="AA260" s="20">
        <v>2E-3</v>
      </c>
      <c r="AB260" s="423">
        <f t="shared" si="43"/>
        <v>1.9000000000000003E-2</v>
      </c>
      <c r="AC260" s="423">
        <f t="shared" si="44"/>
        <v>1.9508999999999999E-2</v>
      </c>
      <c r="AD260" s="448">
        <v>1.9E-2</v>
      </c>
      <c r="AE260" s="198">
        <f t="shared" si="28"/>
        <v>1.3964000000000001E-2</v>
      </c>
      <c r="AF260" s="197">
        <v>5.0359999999999997E-3</v>
      </c>
      <c r="AG260" s="445">
        <f t="shared" si="55"/>
        <v>1.9E-2</v>
      </c>
      <c r="AH260" s="434"/>
      <c r="AI260" s="446">
        <v>1</v>
      </c>
      <c r="AJ260" s="16" t="str">
        <f t="shared" si="29"/>
        <v>Y</v>
      </c>
      <c r="AK260" s="443"/>
      <c r="AL260" s="428" t="s">
        <v>1783</v>
      </c>
    </row>
    <row r="261" spans="1:38" s="447" customFormat="1" ht="23.25" customHeight="1">
      <c r="A261" s="16">
        <f t="shared" si="32"/>
        <v>67</v>
      </c>
      <c r="B261" s="23">
        <v>43245</v>
      </c>
      <c r="C261" s="16" t="s">
        <v>1588</v>
      </c>
      <c r="D261" s="16" t="s">
        <v>1774</v>
      </c>
      <c r="E261" s="16"/>
      <c r="F261" s="16" t="s">
        <v>1775</v>
      </c>
      <c r="G261" s="18">
        <v>43245</v>
      </c>
      <c r="H261" s="18">
        <v>43612</v>
      </c>
      <c r="I261" s="16">
        <f t="shared" si="57"/>
        <v>367</v>
      </c>
      <c r="J261" s="437">
        <f t="shared" si="31"/>
        <v>12</v>
      </c>
      <c r="K261" s="438" t="s">
        <v>148</v>
      </c>
      <c r="L261" s="19">
        <v>1</v>
      </c>
      <c r="M261" s="249"/>
      <c r="N261" s="201"/>
      <c r="O261" s="255"/>
      <c r="P261" s="255"/>
      <c r="Q261" s="553">
        <v>2.7374200000000001E-2</v>
      </c>
      <c r="R261" s="261"/>
      <c r="S261" s="20">
        <v>2.8000000000000001E-2</v>
      </c>
      <c r="T261" s="261"/>
      <c r="U261" s="20">
        <v>2.8983999999999999E-2</v>
      </c>
      <c r="V261" s="20">
        <v>3.4541000000000002E-2</v>
      </c>
      <c r="W261" s="20">
        <v>6.9099999999999999E-4</v>
      </c>
      <c r="X261" s="20">
        <f t="shared" si="58"/>
        <v>7.8500000000000028E-3</v>
      </c>
      <c r="Y261" s="197">
        <v>2.0728E-2</v>
      </c>
      <c r="Z261" s="20">
        <v>2E-3</v>
      </c>
      <c r="AA261" s="20">
        <v>2E-3</v>
      </c>
      <c r="AB261" s="423">
        <f t="shared" si="43"/>
        <v>2.6000000000000002E-2</v>
      </c>
      <c r="AC261" s="423">
        <f t="shared" si="44"/>
        <v>2.4983999999999999E-2</v>
      </c>
      <c r="AD261" s="448">
        <v>2.5999999999999999E-2</v>
      </c>
      <c r="AE261" s="198">
        <f t="shared" si="28"/>
        <v>2.0728E-2</v>
      </c>
      <c r="AF261" s="197">
        <v>5.2719999999999998E-3</v>
      </c>
      <c r="AG261" s="445">
        <f t="shared" si="55"/>
        <v>2.5999999999999999E-2</v>
      </c>
      <c r="AH261" s="434"/>
      <c r="AI261" s="446">
        <v>4</v>
      </c>
      <c r="AJ261" s="16" t="str">
        <f t="shared" si="29"/>
        <v>Y</v>
      </c>
      <c r="AK261" s="443"/>
      <c r="AL261" s="427" t="s">
        <v>1784</v>
      </c>
    </row>
    <row r="262" spans="1:38" s="494" customFormat="1" ht="23.25" customHeight="1">
      <c r="A262" s="472">
        <f t="shared" si="32"/>
        <v>68</v>
      </c>
      <c r="B262" s="495">
        <v>43248</v>
      </c>
      <c r="C262" s="472" t="s">
        <v>1588</v>
      </c>
      <c r="D262" s="472" t="s">
        <v>1774</v>
      </c>
      <c r="E262" s="472"/>
      <c r="F262" s="472"/>
      <c r="G262" s="496">
        <v>43248</v>
      </c>
      <c r="H262" s="496">
        <v>43279</v>
      </c>
      <c r="I262" s="472">
        <f t="shared" ref="I262" si="59">H262-G262</f>
        <v>31</v>
      </c>
      <c r="J262" s="478">
        <f t="shared" si="31"/>
        <v>1</v>
      </c>
      <c r="K262" s="511" t="s">
        <v>148</v>
      </c>
      <c r="L262" s="500">
        <v>2.2999999999999998</v>
      </c>
      <c r="M262" s="501"/>
      <c r="N262" s="502"/>
      <c r="O262" s="503"/>
      <c r="P262" s="503"/>
      <c r="Q262" s="554">
        <v>1.9682700000000001E-2</v>
      </c>
      <c r="R262" s="505"/>
      <c r="S262" s="504">
        <v>2.8000000000000001E-2</v>
      </c>
      <c r="T262" s="505"/>
      <c r="U262" s="504"/>
      <c r="V262" s="504">
        <v>3.4541000000000002E-2</v>
      </c>
      <c r="W262" s="504">
        <v>6.9099999999999999E-4</v>
      </c>
      <c r="X262" s="504">
        <f t="shared" si="58"/>
        <v>1.4850000000000002E-2</v>
      </c>
      <c r="Y262" s="506"/>
      <c r="Z262" s="504">
        <v>2E-3</v>
      </c>
      <c r="AA262" s="504">
        <v>2E-3</v>
      </c>
      <c r="AB262" s="507">
        <f t="shared" si="43"/>
        <v>2.6000000000000002E-2</v>
      </c>
      <c r="AC262" s="507">
        <f t="shared" si="44"/>
        <v>-4.0000000000000001E-3</v>
      </c>
      <c r="AD262" s="508">
        <v>1.9E-2</v>
      </c>
      <c r="AE262" s="485" t="str">
        <f t="shared" si="28"/>
        <v/>
      </c>
      <c r="AF262" s="506"/>
      <c r="AG262" s="514" t="str">
        <f t="shared" si="55"/>
        <v/>
      </c>
      <c r="AH262" s="515"/>
      <c r="AI262" s="509"/>
      <c r="AJ262" s="472" t="str">
        <f t="shared" si="29"/>
        <v>N</v>
      </c>
      <c r="AK262" s="510"/>
      <c r="AL262" s="517"/>
    </row>
    <row r="263" spans="1:38" s="494" customFormat="1" ht="23.25" customHeight="1">
      <c r="A263" s="472">
        <f t="shared" si="32"/>
        <v>69</v>
      </c>
      <c r="B263" s="495">
        <v>43248</v>
      </c>
      <c r="C263" s="472" t="s">
        <v>1588</v>
      </c>
      <c r="D263" s="472" t="s">
        <v>1774</v>
      </c>
      <c r="E263" s="472"/>
      <c r="F263" s="472"/>
      <c r="G263" s="496">
        <v>43248</v>
      </c>
      <c r="H263" s="496">
        <v>43340</v>
      </c>
      <c r="I263" s="472">
        <f t="shared" ref="I263:I269" si="60">H263-G263</f>
        <v>92</v>
      </c>
      <c r="J263" s="478">
        <f t="shared" si="31"/>
        <v>3</v>
      </c>
      <c r="K263" s="511" t="s">
        <v>148</v>
      </c>
      <c r="L263" s="500">
        <v>2.2999999999999998</v>
      </c>
      <c r="M263" s="501"/>
      <c r="N263" s="502"/>
      <c r="O263" s="503"/>
      <c r="P263" s="503"/>
      <c r="Q263" s="554">
        <v>2.3193800000000001E-2</v>
      </c>
      <c r="R263" s="505"/>
      <c r="S263" s="504">
        <v>2.8000000000000001E-2</v>
      </c>
      <c r="T263" s="505"/>
      <c r="U263" s="504"/>
      <c r="V263" s="504">
        <v>3.4541000000000002E-2</v>
      </c>
      <c r="W263" s="504">
        <v>6.9099999999999999E-4</v>
      </c>
      <c r="X263" s="504">
        <f t="shared" si="58"/>
        <v>1.285E-2</v>
      </c>
      <c r="Y263" s="506"/>
      <c r="Z263" s="504">
        <v>2E-3</v>
      </c>
      <c r="AA263" s="504">
        <v>2E-3</v>
      </c>
      <c r="AB263" s="507">
        <f t="shared" si="43"/>
        <v>2.6000000000000002E-2</v>
      </c>
      <c r="AC263" s="507">
        <f t="shared" si="44"/>
        <v>-4.0000000000000001E-3</v>
      </c>
      <c r="AD263" s="508">
        <v>2.1000000000000001E-2</v>
      </c>
      <c r="AE263" s="485" t="str">
        <f t="shared" si="28"/>
        <v/>
      </c>
      <c r="AF263" s="506"/>
      <c r="AG263" s="514" t="str">
        <f t="shared" si="55"/>
        <v/>
      </c>
      <c r="AH263" s="515"/>
      <c r="AI263" s="509"/>
      <c r="AJ263" s="472" t="str">
        <f t="shared" si="29"/>
        <v>N</v>
      </c>
      <c r="AK263" s="510"/>
      <c r="AL263" s="517"/>
    </row>
    <row r="264" spans="1:38" s="494" customFormat="1" ht="23.25" customHeight="1">
      <c r="A264" s="472">
        <f t="shared" si="32"/>
        <v>70</v>
      </c>
      <c r="B264" s="495">
        <v>43249</v>
      </c>
      <c r="C264" s="472" t="s">
        <v>4</v>
      </c>
      <c r="D264" s="472"/>
      <c r="E264" s="472" t="s">
        <v>1791</v>
      </c>
      <c r="F264" s="472" t="s">
        <v>8</v>
      </c>
      <c r="G264" s="496">
        <v>43250</v>
      </c>
      <c r="H264" s="496">
        <v>43342</v>
      </c>
      <c r="I264" s="472">
        <f t="shared" si="60"/>
        <v>92</v>
      </c>
      <c r="J264" s="478">
        <f t="shared" si="31"/>
        <v>3</v>
      </c>
      <c r="K264" s="511" t="s">
        <v>84</v>
      </c>
      <c r="L264" s="500">
        <v>50</v>
      </c>
      <c r="M264" s="501"/>
      <c r="N264" s="502" t="s">
        <v>1785</v>
      </c>
      <c r="O264" s="503"/>
      <c r="P264" s="503"/>
      <c r="Q264" s="554">
        <v>2.3181299999999998E-2</v>
      </c>
      <c r="R264" s="505"/>
      <c r="S264" s="504">
        <v>2.3300000000000001E-2</v>
      </c>
      <c r="T264" s="505"/>
      <c r="U264" s="504">
        <v>2.6530999999999999E-2</v>
      </c>
      <c r="V264" s="504">
        <v>2.5703E-2</v>
      </c>
      <c r="W264" s="504">
        <v>5.1400000000000003E-4</v>
      </c>
      <c r="X264" s="504">
        <f t="shared" si="58"/>
        <v>2.6890000000000009E-3</v>
      </c>
      <c r="Y264" s="506">
        <v>1.8592000000000001E-2</v>
      </c>
      <c r="Z264" s="504">
        <v>2E-3</v>
      </c>
      <c r="AA264" s="504">
        <v>2E-3</v>
      </c>
      <c r="AB264" s="507">
        <f t="shared" si="43"/>
        <v>2.1299999999999999E-2</v>
      </c>
      <c r="AC264" s="507">
        <f t="shared" si="44"/>
        <v>2.2530999999999995E-2</v>
      </c>
      <c r="AD264" s="508">
        <v>2.2499999999999999E-2</v>
      </c>
      <c r="AE264" s="485">
        <f t="shared" si="28"/>
        <v>1.8592000000000001E-2</v>
      </c>
      <c r="AF264" s="506"/>
      <c r="AG264" s="514" t="str">
        <f t="shared" si="55"/>
        <v/>
      </c>
      <c r="AH264" s="515"/>
      <c r="AI264" s="509"/>
      <c r="AJ264" s="472" t="str">
        <f t="shared" si="29"/>
        <v>N</v>
      </c>
      <c r="AK264" s="510"/>
      <c r="AL264" s="492" t="s">
        <v>1786</v>
      </c>
    </row>
    <row r="265" spans="1:38" s="447" customFormat="1" ht="23.25" customHeight="1">
      <c r="A265" s="16">
        <f t="shared" si="32"/>
        <v>71</v>
      </c>
      <c r="B265" s="23">
        <v>43250</v>
      </c>
      <c r="C265" s="16" t="s">
        <v>24</v>
      </c>
      <c r="D265" s="16" t="s">
        <v>1558</v>
      </c>
      <c r="E265" s="16" t="s">
        <v>1792</v>
      </c>
      <c r="F265" s="16" t="s">
        <v>1751</v>
      </c>
      <c r="G265" s="18">
        <v>43250</v>
      </c>
      <c r="H265" s="18">
        <v>43339</v>
      </c>
      <c r="I265" s="16">
        <f t="shared" si="60"/>
        <v>89</v>
      </c>
      <c r="J265" s="437">
        <f t="shared" si="31"/>
        <v>2</v>
      </c>
      <c r="K265" s="438" t="s">
        <v>28</v>
      </c>
      <c r="L265" s="439">
        <v>6</v>
      </c>
      <c r="M265" s="249"/>
      <c r="N265" s="440" t="s">
        <v>1787</v>
      </c>
      <c r="O265" s="261"/>
      <c r="P265" s="261"/>
      <c r="Q265" s="553">
        <v>2.3071899999999999E-2</v>
      </c>
      <c r="R265" s="261"/>
      <c r="S265" s="20">
        <v>2.4E-2</v>
      </c>
      <c r="T265" s="261"/>
      <c r="U265" s="20"/>
      <c r="V265" s="20">
        <v>2.5703E-2</v>
      </c>
      <c r="W265" s="20">
        <v>5.1400000000000003E-4</v>
      </c>
      <c r="X265" s="20">
        <f t="shared" si="58"/>
        <v>4.1889999999999991E-3</v>
      </c>
      <c r="Y265" s="197">
        <v>1.4082000000000001E-2</v>
      </c>
      <c r="Z265" s="20">
        <v>2E-3</v>
      </c>
      <c r="AA265" s="20">
        <v>2E-3</v>
      </c>
      <c r="AB265" s="423">
        <f t="shared" si="43"/>
        <v>2.1999999999999999E-2</v>
      </c>
      <c r="AC265" s="423">
        <f t="shared" si="44"/>
        <v>-4.0000000000000001E-3</v>
      </c>
      <c r="AD265" s="448">
        <v>2.1000000000000001E-2</v>
      </c>
      <c r="AE265" s="198">
        <f t="shared" si="28"/>
        <v>1.4082000000000001E-2</v>
      </c>
      <c r="AF265" s="197">
        <v>6.9179999999999997E-3</v>
      </c>
      <c r="AG265" s="445">
        <f t="shared" si="55"/>
        <v>2.1000000000000001E-2</v>
      </c>
      <c r="AH265" s="434"/>
      <c r="AI265" s="446">
        <v>1</v>
      </c>
      <c r="AJ265" s="16" t="str">
        <f t="shared" si="29"/>
        <v>Y</v>
      </c>
      <c r="AK265" s="443"/>
      <c r="AL265" s="428" t="s">
        <v>1788</v>
      </c>
    </row>
    <row r="266" spans="1:38" s="447" customFormat="1" ht="23.25" customHeight="1">
      <c r="A266" s="16">
        <f t="shared" si="32"/>
        <v>72</v>
      </c>
      <c r="B266" s="23">
        <v>43255</v>
      </c>
      <c r="C266" s="16" t="s">
        <v>437</v>
      </c>
      <c r="D266" s="16" t="s">
        <v>1799</v>
      </c>
      <c r="E266" s="16" t="s">
        <v>438</v>
      </c>
      <c r="F266" s="16" t="s">
        <v>1798</v>
      </c>
      <c r="G266" s="18">
        <v>43255</v>
      </c>
      <c r="H266" s="18">
        <v>43347</v>
      </c>
      <c r="I266" s="16">
        <f t="shared" si="60"/>
        <v>92</v>
      </c>
      <c r="J266" s="437">
        <f t="shared" si="31"/>
        <v>3</v>
      </c>
      <c r="K266" s="438" t="s">
        <v>28</v>
      </c>
      <c r="L266" s="19">
        <v>1</v>
      </c>
      <c r="M266" s="249"/>
      <c r="N266" s="440"/>
      <c r="O266" s="261"/>
      <c r="P266" s="261"/>
      <c r="Q266" s="553">
        <v>2.0245699999999998E-2</v>
      </c>
      <c r="R266" s="261"/>
      <c r="S266" s="20">
        <v>2.1000000000000001E-2</v>
      </c>
      <c r="T266" s="261"/>
      <c r="U266" s="20">
        <v>2.5961999999999999E-2</v>
      </c>
      <c r="V266" s="20"/>
      <c r="W266" s="20"/>
      <c r="X266" s="20" t="str">
        <f t="shared" si="58"/>
        <v/>
      </c>
      <c r="Y266" s="197">
        <v>1.8589000000000001E-2</v>
      </c>
      <c r="Z266" s="20">
        <v>2E-3</v>
      </c>
      <c r="AA266" s="20">
        <v>2E-3</v>
      </c>
      <c r="AB266" s="423">
        <f t="shared" si="43"/>
        <v>1.9000000000000003E-2</v>
      </c>
      <c r="AC266" s="423">
        <f t="shared" si="44"/>
        <v>2.1961999999999995E-2</v>
      </c>
      <c r="AD266" s="448">
        <v>2.1999999999999999E-2</v>
      </c>
      <c r="AE266" s="198">
        <f t="shared" ref="AE266:AE275" si="61">IF(Y266="","",Y266)</f>
        <v>1.8589000000000001E-2</v>
      </c>
      <c r="AF266" s="197">
        <v>3.411E-3</v>
      </c>
      <c r="AG266" s="445">
        <f t="shared" si="55"/>
        <v>2.2000000000000002E-2</v>
      </c>
      <c r="AH266" s="434"/>
      <c r="AI266" s="446">
        <v>1</v>
      </c>
      <c r="AJ266" s="16" t="str">
        <f t="shared" ref="AJ266:AJ274" si="62">IF(AG266="","N","Y")</f>
        <v>Y</v>
      </c>
      <c r="AK266" s="443"/>
      <c r="AL266" s="427" t="s">
        <v>1801</v>
      </c>
    </row>
    <row r="267" spans="1:38" s="691" customFormat="1" ht="23.25" customHeight="1">
      <c r="A267" s="672">
        <f t="shared" si="32"/>
        <v>73</v>
      </c>
      <c r="B267" s="673">
        <v>43255</v>
      </c>
      <c r="C267" s="672" t="s">
        <v>24</v>
      </c>
      <c r="D267" s="672" t="s">
        <v>1558</v>
      </c>
      <c r="E267" s="672" t="s">
        <v>1766</v>
      </c>
      <c r="F267" s="672" t="s">
        <v>458</v>
      </c>
      <c r="G267" s="674">
        <v>43256</v>
      </c>
      <c r="H267" s="674">
        <v>43286</v>
      </c>
      <c r="I267" s="672">
        <f t="shared" si="60"/>
        <v>30</v>
      </c>
      <c r="J267" s="714">
        <f t="shared" ref="J267:J311" si="63">TRUNC(I267/30,0)</f>
        <v>1</v>
      </c>
      <c r="K267" s="676" t="s">
        <v>29</v>
      </c>
      <c r="L267" s="677">
        <v>10</v>
      </c>
      <c r="M267" s="678"/>
      <c r="N267" s="717"/>
      <c r="O267" s="681"/>
      <c r="P267" s="681"/>
      <c r="Q267" s="680"/>
      <c r="R267" s="681"/>
      <c r="S267" s="682"/>
      <c r="T267" s="681"/>
      <c r="U267" s="682"/>
      <c r="V267" s="682"/>
      <c r="W267" s="682"/>
      <c r="X267" s="682" t="str">
        <f t="shared" si="58"/>
        <v/>
      </c>
      <c r="Y267" s="685">
        <v>8.2500000000000004E-3</v>
      </c>
      <c r="Z267" s="682">
        <v>3.3E-3</v>
      </c>
      <c r="AA267" s="682">
        <v>2E-3</v>
      </c>
      <c r="AB267" s="683">
        <f t="shared" si="43"/>
        <v>-3.3E-3</v>
      </c>
      <c r="AC267" s="683">
        <f t="shared" si="44"/>
        <v>-5.3E-3</v>
      </c>
      <c r="AD267" s="684">
        <v>1.2999999999999999E-2</v>
      </c>
      <c r="AE267" s="715">
        <f t="shared" si="61"/>
        <v>8.2500000000000004E-3</v>
      </c>
      <c r="AF267" s="685">
        <v>4.7499999999999999E-3</v>
      </c>
      <c r="AG267" s="686">
        <f t="shared" si="55"/>
        <v>1.3000000000000001E-2</v>
      </c>
      <c r="AH267" s="687"/>
      <c r="AI267" s="688">
        <v>2</v>
      </c>
      <c r="AJ267" s="672" t="str">
        <f t="shared" si="62"/>
        <v>Y</v>
      </c>
      <c r="AK267" s="689"/>
      <c r="AL267" s="718" t="s">
        <v>2234</v>
      </c>
    </row>
    <row r="268" spans="1:38" s="691" customFormat="1" ht="23.25" customHeight="1">
      <c r="A268" s="672">
        <f t="shared" ref="A268:A323" si="64">IF(B268="","",IF((YEAR(B268)-YEAR(B267))=0,A267+1,1))</f>
        <v>74</v>
      </c>
      <c r="B268" s="673">
        <v>43255</v>
      </c>
      <c r="C268" s="672" t="s">
        <v>24</v>
      </c>
      <c r="D268" s="672" t="s">
        <v>1558</v>
      </c>
      <c r="E268" s="672" t="s">
        <v>1766</v>
      </c>
      <c r="F268" s="672" t="s">
        <v>417</v>
      </c>
      <c r="G268" s="674">
        <v>43256</v>
      </c>
      <c r="H268" s="674">
        <v>43286</v>
      </c>
      <c r="I268" s="672">
        <f t="shared" si="60"/>
        <v>30</v>
      </c>
      <c r="J268" s="714">
        <f t="shared" si="63"/>
        <v>1</v>
      </c>
      <c r="K268" s="676" t="s">
        <v>29</v>
      </c>
      <c r="L268" s="677">
        <v>7.7</v>
      </c>
      <c r="M268" s="678"/>
      <c r="N268" s="679"/>
      <c r="O268" s="675"/>
      <c r="P268" s="675"/>
      <c r="Q268" s="680"/>
      <c r="R268" s="681"/>
      <c r="S268" s="682"/>
      <c r="T268" s="681"/>
      <c r="U268" s="682"/>
      <c r="V268" s="682"/>
      <c r="W268" s="682"/>
      <c r="X268" s="682" t="str">
        <f t="shared" si="58"/>
        <v/>
      </c>
      <c r="Y268" s="685">
        <v>8.2500000000000004E-3</v>
      </c>
      <c r="Z268" s="682">
        <v>3.3E-3</v>
      </c>
      <c r="AA268" s="682">
        <v>2E-3</v>
      </c>
      <c r="AB268" s="683">
        <f t="shared" si="43"/>
        <v>-3.3E-3</v>
      </c>
      <c r="AC268" s="683">
        <f t="shared" si="44"/>
        <v>-5.3E-3</v>
      </c>
      <c r="AD268" s="684">
        <v>8.5000000000000006E-3</v>
      </c>
      <c r="AE268" s="715">
        <f t="shared" si="61"/>
        <v>8.2500000000000004E-3</v>
      </c>
      <c r="AF268" s="685">
        <v>2.5000000000000001E-4</v>
      </c>
      <c r="AG268" s="686">
        <f t="shared" si="55"/>
        <v>8.5000000000000006E-3</v>
      </c>
      <c r="AH268" s="687"/>
      <c r="AI268" s="688">
        <v>3</v>
      </c>
      <c r="AJ268" s="672" t="str">
        <f t="shared" si="62"/>
        <v>Y</v>
      </c>
      <c r="AK268" s="689"/>
      <c r="AL268" s="718" t="s">
        <v>1802</v>
      </c>
    </row>
    <row r="269" spans="1:38" s="691" customFormat="1" ht="23.25" customHeight="1">
      <c r="A269" s="672">
        <f t="shared" si="64"/>
        <v>75</v>
      </c>
      <c r="B269" s="673">
        <v>43255</v>
      </c>
      <c r="C269" s="672" t="s">
        <v>24</v>
      </c>
      <c r="D269" s="672" t="s">
        <v>1558</v>
      </c>
      <c r="E269" s="672" t="s">
        <v>1766</v>
      </c>
      <c r="F269" s="672" t="s">
        <v>1767</v>
      </c>
      <c r="G269" s="674">
        <v>43256</v>
      </c>
      <c r="H269" s="674">
        <v>43286</v>
      </c>
      <c r="I269" s="672">
        <f t="shared" si="60"/>
        <v>30</v>
      </c>
      <c r="J269" s="714">
        <f t="shared" si="63"/>
        <v>1</v>
      </c>
      <c r="K269" s="676" t="s">
        <v>29</v>
      </c>
      <c r="L269" s="677">
        <v>3.4</v>
      </c>
      <c r="M269" s="678"/>
      <c r="N269" s="679"/>
      <c r="O269" s="675"/>
      <c r="P269" s="675"/>
      <c r="Q269" s="680"/>
      <c r="R269" s="681"/>
      <c r="S269" s="682"/>
      <c r="T269" s="681"/>
      <c r="U269" s="682"/>
      <c r="V269" s="682"/>
      <c r="W269" s="682"/>
      <c r="X269" s="682" t="str">
        <f t="shared" si="58"/>
        <v/>
      </c>
      <c r="Y269" s="685">
        <v>8.2500000000000004E-3</v>
      </c>
      <c r="Z269" s="682">
        <v>3.3E-3</v>
      </c>
      <c r="AA269" s="682">
        <v>2E-3</v>
      </c>
      <c r="AB269" s="683">
        <f t="shared" si="43"/>
        <v>-3.3E-3</v>
      </c>
      <c r="AC269" s="683">
        <f t="shared" si="44"/>
        <v>-5.3E-3</v>
      </c>
      <c r="AD269" s="684">
        <v>8.5000000000000006E-3</v>
      </c>
      <c r="AE269" s="715">
        <f t="shared" si="61"/>
        <v>8.2500000000000004E-3</v>
      </c>
      <c r="AF269" s="685">
        <v>2.5000000000000001E-4</v>
      </c>
      <c r="AG269" s="686">
        <f t="shared" si="55"/>
        <v>8.5000000000000006E-3</v>
      </c>
      <c r="AH269" s="687"/>
      <c r="AI269" s="688">
        <v>4</v>
      </c>
      <c r="AJ269" s="672" t="str">
        <f t="shared" si="62"/>
        <v>Y</v>
      </c>
      <c r="AK269" s="689"/>
      <c r="AL269" s="718" t="s">
        <v>1802</v>
      </c>
    </row>
    <row r="270" spans="1:38" s="691" customFormat="1" ht="23.25" customHeight="1">
      <c r="A270" s="672">
        <f t="shared" si="64"/>
        <v>76</v>
      </c>
      <c r="B270" s="673">
        <v>43256</v>
      </c>
      <c r="C270" s="672" t="s">
        <v>24</v>
      </c>
      <c r="D270" s="672" t="s">
        <v>1558</v>
      </c>
      <c r="E270" s="672" t="s">
        <v>1766</v>
      </c>
      <c r="F270" s="672" t="s">
        <v>417</v>
      </c>
      <c r="G270" s="674">
        <v>43256</v>
      </c>
      <c r="H270" s="674">
        <v>43286</v>
      </c>
      <c r="I270" s="672">
        <f t="shared" ref="I270:I274" si="65">H270-G270</f>
        <v>30</v>
      </c>
      <c r="J270" s="714">
        <f t="shared" si="63"/>
        <v>1</v>
      </c>
      <c r="K270" s="676" t="s">
        <v>29</v>
      </c>
      <c r="L270" s="677">
        <v>7.7</v>
      </c>
      <c r="M270" s="678">
        <v>1.04</v>
      </c>
      <c r="N270" s="679" t="s">
        <v>1803</v>
      </c>
      <c r="O270" s="675"/>
      <c r="P270" s="675"/>
      <c r="Q270" s="680"/>
      <c r="R270" s="681">
        <v>1</v>
      </c>
      <c r="S270" s="682">
        <v>1.8800000000000001E-2</v>
      </c>
      <c r="T270" s="681"/>
      <c r="U270" s="682"/>
      <c r="V270" s="682"/>
      <c r="W270" s="682"/>
      <c r="X270" s="682" t="str">
        <f t="shared" si="58"/>
        <v/>
      </c>
      <c r="Y270" s="685">
        <v>8.2290000000000002E-3</v>
      </c>
      <c r="Z270" s="682">
        <v>3.3E-3</v>
      </c>
      <c r="AA270" s="682">
        <v>2E-3</v>
      </c>
      <c r="AB270" s="683">
        <f t="shared" si="43"/>
        <v>1.55E-2</v>
      </c>
      <c r="AC270" s="683">
        <f t="shared" si="44"/>
        <v>-5.3E-3</v>
      </c>
      <c r="AD270" s="684">
        <v>1.2500000000000001E-2</v>
      </c>
      <c r="AE270" s="715">
        <f t="shared" si="61"/>
        <v>8.2290000000000002E-3</v>
      </c>
      <c r="AF270" s="685">
        <v>4.2709999999999996E-3</v>
      </c>
      <c r="AG270" s="686">
        <f t="shared" si="55"/>
        <v>1.2500000000000001E-2</v>
      </c>
      <c r="AH270" s="687"/>
      <c r="AI270" s="688">
        <v>1</v>
      </c>
      <c r="AJ270" s="672" t="str">
        <f t="shared" si="62"/>
        <v>Y</v>
      </c>
      <c r="AK270" s="689"/>
      <c r="AL270" s="716" t="s">
        <v>1813</v>
      </c>
    </row>
    <row r="271" spans="1:38" s="691" customFormat="1" ht="23.25" customHeight="1">
      <c r="A271" s="672">
        <f t="shared" si="64"/>
        <v>77</v>
      </c>
      <c r="B271" s="673">
        <v>43256</v>
      </c>
      <c r="C271" s="672" t="s">
        <v>24</v>
      </c>
      <c r="D271" s="672" t="s">
        <v>1558</v>
      </c>
      <c r="E271" s="672" t="s">
        <v>1766</v>
      </c>
      <c r="F271" s="672" t="s">
        <v>1767</v>
      </c>
      <c r="G271" s="674">
        <v>43256</v>
      </c>
      <c r="H271" s="674">
        <v>43286</v>
      </c>
      <c r="I271" s="672">
        <f t="shared" si="65"/>
        <v>30</v>
      </c>
      <c r="J271" s="714">
        <f t="shared" si="63"/>
        <v>1</v>
      </c>
      <c r="K271" s="676" t="s">
        <v>29</v>
      </c>
      <c r="L271" s="677">
        <v>3.4</v>
      </c>
      <c r="M271" s="678">
        <v>1.04</v>
      </c>
      <c r="N271" s="679" t="s">
        <v>1803</v>
      </c>
      <c r="O271" s="675"/>
      <c r="P271" s="675"/>
      <c r="Q271" s="680"/>
      <c r="R271" s="681">
        <v>1</v>
      </c>
      <c r="S271" s="682">
        <v>1.8800000000000001E-2</v>
      </c>
      <c r="T271" s="681"/>
      <c r="U271" s="682"/>
      <c r="V271" s="682"/>
      <c r="W271" s="682"/>
      <c r="X271" s="682" t="str">
        <f t="shared" si="58"/>
        <v/>
      </c>
      <c r="Y271" s="685">
        <v>8.2290000000000002E-3</v>
      </c>
      <c r="Z271" s="682">
        <v>3.3E-3</v>
      </c>
      <c r="AA271" s="682">
        <v>2E-3</v>
      </c>
      <c r="AB271" s="683">
        <f t="shared" si="43"/>
        <v>1.55E-2</v>
      </c>
      <c r="AC271" s="683">
        <f t="shared" si="44"/>
        <v>-5.3E-3</v>
      </c>
      <c r="AD271" s="684">
        <v>1.2500000000000001E-2</v>
      </c>
      <c r="AE271" s="715">
        <f t="shared" si="61"/>
        <v>8.2290000000000002E-3</v>
      </c>
      <c r="AF271" s="685">
        <v>3.771E-3</v>
      </c>
      <c r="AG271" s="686">
        <f t="shared" ref="AG271:AG274" si="66">IF(AF271="","",AE271+AF271)</f>
        <v>1.2E-2</v>
      </c>
      <c r="AH271" s="687"/>
      <c r="AI271" s="688">
        <v>2</v>
      </c>
      <c r="AJ271" s="672" t="str">
        <f t="shared" si="62"/>
        <v>Y</v>
      </c>
      <c r="AK271" s="689"/>
      <c r="AL271" s="716" t="s">
        <v>1814</v>
      </c>
    </row>
    <row r="272" spans="1:38" s="494" customFormat="1" ht="23.25" customHeight="1">
      <c r="A272" s="472">
        <f t="shared" si="64"/>
        <v>78</v>
      </c>
      <c r="B272" s="495">
        <v>43256</v>
      </c>
      <c r="C272" s="472" t="s">
        <v>1826</v>
      </c>
      <c r="D272" s="472"/>
      <c r="E272" s="472" t="s">
        <v>1827</v>
      </c>
      <c r="F272" s="472"/>
      <c r="G272" s="496">
        <v>43256</v>
      </c>
      <c r="H272" s="496">
        <v>43286</v>
      </c>
      <c r="I272" s="472">
        <f t="shared" si="65"/>
        <v>30</v>
      </c>
      <c r="J272" s="478">
        <f t="shared" si="63"/>
        <v>1</v>
      </c>
      <c r="K272" s="511" t="s">
        <v>148</v>
      </c>
      <c r="L272" s="500">
        <v>1</v>
      </c>
      <c r="M272" s="501">
        <v>1.59</v>
      </c>
      <c r="N272" s="502" t="s">
        <v>1815</v>
      </c>
      <c r="O272" s="503">
        <f>J272</f>
        <v>1</v>
      </c>
      <c r="P272" s="503"/>
      <c r="Q272" s="554">
        <v>2.01297E-2</v>
      </c>
      <c r="R272" s="505">
        <v>1</v>
      </c>
      <c r="S272" s="504">
        <v>2.06E-2</v>
      </c>
      <c r="T272" s="505">
        <v>1</v>
      </c>
      <c r="U272" s="504">
        <v>2.6338E-2</v>
      </c>
      <c r="V272" s="504">
        <v>2.1999999999999999E-2</v>
      </c>
      <c r="W272" s="504">
        <v>4.4000000000000002E-4</v>
      </c>
      <c r="X272" s="504">
        <f t="shared" si="58"/>
        <v>1.5599999999999982E-3</v>
      </c>
      <c r="Y272" s="506">
        <v>1.4402E-2</v>
      </c>
      <c r="Z272" s="504">
        <v>2E-3</v>
      </c>
      <c r="AA272" s="504">
        <v>2E-3</v>
      </c>
      <c r="AB272" s="507">
        <f t="shared" si="43"/>
        <v>1.8599999999999998E-2</v>
      </c>
      <c r="AC272" s="507">
        <f t="shared" si="44"/>
        <v>2.2337999999999997E-2</v>
      </c>
      <c r="AD272" s="508">
        <v>0.02</v>
      </c>
      <c r="AE272" s="485">
        <f t="shared" si="61"/>
        <v>1.4402E-2</v>
      </c>
      <c r="AF272" s="506"/>
      <c r="AG272" s="514" t="str">
        <f t="shared" si="66"/>
        <v/>
      </c>
      <c r="AH272" s="515"/>
      <c r="AI272" s="509"/>
      <c r="AJ272" s="472" t="str">
        <f t="shared" si="62"/>
        <v>N</v>
      </c>
      <c r="AK272" s="510"/>
      <c r="AL272" s="492"/>
    </row>
    <row r="273" spans="1:38" s="447" customFormat="1" ht="23.25" customHeight="1">
      <c r="A273" s="16">
        <f t="shared" si="64"/>
        <v>79</v>
      </c>
      <c r="B273" s="23">
        <v>43273</v>
      </c>
      <c r="C273" s="16" t="s">
        <v>24</v>
      </c>
      <c r="D273" s="16" t="s">
        <v>1558</v>
      </c>
      <c r="E273" s="16" t="s">
        <v>2224</v>
      </c>
      <c r="F273" s="16" t="s">
        <v>1557</v>
      </c>
      <c r="G273" s="18">
        <v>43276</v>
      </c>
      <c r="H273" s="18">
        <v>43306</v>
      </c>
      <c r="I273" s="16">
        <f t="shared" si="65"/>
        <v>30</v>
      </c>
      <c r="J273" s="437">
        <f t="shared" si="63"/>
        <v>1</v>
      </c>
      <c r="K273" s="438" t="s">
        <v>28</v>
      </c>
      <c r="L273" s="439">
        <v>20</v>
      </c>
      <c r="M273" s="249">
        <v>1.6840200000000001</v>
      </c>
      <c r="N273" s="440" t="s">
        <v>2222</v>
      </c>
      <c r="O273" s="255">
        <f t="shared" ref="O273:O315" si="67">J273</f>
        <v>1</v>
      </c>
      <c r="P273" s="255"/>
      <c r="Q273" s="553">
        <v>2.09775E-2</v>
      </c>
      <c r="R273" s="261" t="s">
        <v>2223</v>
      </c>
      <c r="S273" s="20">
        <v>2.5000000000000001E-2</v>
      </c>
      <c r="T273" s="261" t="s">
        <v>2223</v>
      </c>
      <c r="U273" s="20">
        <v>2.5484E-2</v>
      </c>
      <c r="V273" s="20">
        <v>2.2891000000000002E-2</v>
      </c>
      <c r="W273" s="20">
        <v>4.5800000000000002E-4</v>
      </c>
      <c r="X273" s="20">
        <f t="shared" si="58"/>
        <v>2.4330000000000011E-3</v>
      </c>
      <c r="Y273" s="197">
        <v>1.5232000000000001E-2</v>
      </c>
      <c r="Z273" s="20">
        <v>2E-3</v>
      </c>
      <c r="AA273" s="20">
        <v>2E-3</v>
      </c>
      <c r="AB273" s="423">
        <f t="shared" si="43"/>
        <v>2.3E-2</v>
      </c>
      <c r="AC273" s="423">
        <f t="shared" si="44"/>
        <v>2.1483999999999996E-2</v>
      </c>
      <c r="AD273" s="448">
        <v>0.02</v>
      </c>
      <c r="AE273" s="198">
        <f t="shared" si="61"/>
        <v>1.5232000000000001E-2</v>
      </c>
      <c r="AF273" s="197">
        <v>4.7679999999999997E-3</v>
      </c>
      <c r="AG273" s="445">
        <f t="shared" si="66"/>
        <v>0.02</v>
      </c>
      <c r="AH273" s="434"/>
      <c r="AI273" s="446">
        <v>3</v>
      </c>
      <c r="AJ273" s="16" t="str">
        <f t="shared" si="62"/>
        <v>Y</v>
      </c>
      <c r="AK273" s="443"/>
      <c r="AL273" s="428" t="s">
        <v>2225</v>
      </c>
    </row>
    <row r="274" spans="1:38" s="447" customFormat="1" ht="23.25" customHeight="1">
      <c r="A274" s="16">
        <f t="shared" si="64"/>
        <v>80</v>
      </c>
      <c r="B274" s="23">
        <v>43276</v>
      </c>
      <c r="C274" s="16" t="s">
        <v>149</v>
      </c>
      <c r="D274" s="16" t="s">
        <v>2220</v>
      </c>
      <c r="E274" s="16" t="s">
        <v>150</v>
      </c>
      <c r="F274" s="16" t="s">
        <v>2219</v>
      </c>
      <c r="G274" s="18">
        <v>43276</v>
      </c>
      <c r="H274" s="18">
        <v>43335</v>
      </c>
      <c r="I274" s="16">
        <f t="shared" si="65"/>
        <v>59</v>
      </c>
      <c r="J274" s="437">
        <f t="shared" si="63"/>
        <v>1</v>
      </c>
      <c r="K274" s="438" t="s">
        <v>148</v>
      </c>
      <c r="L274" s="19">
        <v>30</v>
      </c>
      <c r="M274" s="249">
        <v>1.74</v>
      </c>
      <c r="N274" s="201" t="s">
        <v>2218</v>
      </c>
      <c r="O274" s="255">
        <f t="shared" si="67"/>
        <v>1</v>
      </c>
      <c r="P274" s="255"/>
      <c r="Q274" s="553">
        <v>2.1788100000000001E-2</v>
      </c>
      <c r="R274" s="261" t="s">
        <v>2217</v>
      </c>
      <c r="S274" s="20">
        <v>2.6499999999999999E-2</v>
      </c>
      <c r="T274" s="261" t="s">
        <v>2217</v>
      </c>
      <c r="U274" s="20">
        <v>2.5100000000000001E-2</v>
      </c>
      <c r="V274" s="20">
        <v>2.3909E-2</v>
      </c>
      <c r="W274" s="20">
        <v>4.7800000000000002E-4</v>
      </c>
      <c r="X274" s="20">
        <f t="shared" si="58"/>
        <v>8.3100000000000112E-4</v>
      </c>
      <c r="Y274" s="197">
        <v>1.5232000000000001E-2</v>
      </c>
      <c r="Z274" s="20">
        <v>2E-3</v>
      </c>
      <c r="AA274" s="20">
        <v>2E-3</v>
      </c>
      <c r="AB274" s="423">
        <f t="shared" si="43"/>
        <v>2.4500000000000001E-2</v>
      </c>
      <c r="AC274" s="423">
        <f>U274-Z274-AA274</f>
        <v>2.1100000000000001E-2</v>
      </c>
      <c r="AD274" s="448">
        <v>2.2599999999999999E-2</v>
      </c>
      <c r="AE274" s="198">
        <f t="shared" si="61"/>
        <v>1.5232000000000001E-2</v>
      </c>
      <c r="AF274" s="197">
        <v>7.3680000000000004E-3</v>
      </c>
      <c r="AG274" s="445">
        <f t="shared" si="66"/>
        <v>2.2600000000000002E-2</v>
      </c>
      <c r="AH274" s="434"/>
      <c r="AI274" s="446">
        <v>1</v>
      </c>
      <c r="AJ274" s="16" t="str">
        <f t="shared" si="62"/>
        <v>Y</v>
      </c>
      <c r="AK274" s="443"/>
      <c r="AL274" s="449" t="s">
        <v>2221</v>
      </c>
    </row>
    <row r="275" spans="1:38" s="447" customFormat="1" ht="23.25" customHeight="1">
      <c r="A275" s="16">
        <f t="shared" si="64"/>
        <v>81</v>
      </c>
      <c r="B275" s="23">
        <v>43280</v>
      </c>
      <c r="C275" s="16" t="s">
        <v>24</v>
      </c>
      <c r="D275" s="16" t="s">
        <v>1558</v>
      </c>
      <c r="E275" s="16" t="s">
        <v>2224</v>
      </c>
      <c r="F275" s="16" t="s">
        <v>2227</v>
      </c>
      <c r="G275" s="18">
        <v>43280</v>
      </c>
      <c r="H275" s="18">
        <v>43310</v>
      </c>
      <c r="I275" s="16">
        <f t="shared" ref="I275:I276" si="68">H275-G275</f>
        <v>30</v>
      </c>
      <c r="J275" s="437">
        <f t="shared" si="63"/>
        <v>1</v>
      </c>
      <c r="K275" s="438" t="s">
        <v>28</v>
      </c>
      <c r="L275" s="439">
        <v>10</v>
      </c>
      <c r="M275" s="249"/>
      <c r="N275" s="440" t="s">
        <v>2222</v>
      </c>
      <c r="O275" s="255">
        <f t="shared" si="67"/>
        <v>1</v>
      </c>
      <c r="P275" s="255"/>
      <c r="Q275" s="553">
        <v>2.09213E-2</v>
      </c>
      <c r="R275" s="261" t="s">
        <v>2223</v>
      </c>
      <c r="S275" s="20"/>
      <c r="T275" s="261" t="s">
        <v>2223</v>
      </c>
      <c r="U275" s="20">
        <v>2.5484E-2</v>
      </c>
      <c r="V275" s="20">
        <v>2.2891000000000002E-2</v>
      </c>
      <c r="W275" s="20">
        <v>4.5800000000000002E-4</v>
      </c>
      <c r="X275" s="20">
        <f t="shared" si="58"/>
        <v>2.4330000000000011E-3</v>
      </c>
      <c r="Y275" s="197">
        <v>1.5232000000000001E-2</v>
      </c>
      <c r="Z275" s="20">
        <v>2E-3</v>
      </c>
      <c r="AA275" s="20">
        <v>2E-3</v>
      </c>
      <c r="AB275" s="423">
        <f t="shared" si="43"/>
        <v>-2E-3</v>
      </c>
      <c r="AC275" s="423">
        <f t="shared" si="44"/>
        <v>2.1483999999999996E-2</v>
      </c>
      <c r="AD275" s="448">
        <v>0.02</v>
      </c>
      <c r="AE275" s="198">
        <f t="shared" si="61"/>
        <v>1.5232000000000001E-2</v>
      </c>
      <c r="AF275" s="197">
        <v>4.7679999999999997E-3</v>
      </c>
      <c r="AG275" s="445">
        <f>IF(AF275="","",AE275+AF275)</f>
        <v>0.02</v>
      </c>
      <c r="AH275" s="434"/>
      <c r="AI275" s="446">
        <v>3</v>
      </c>
      <c r="AJ275" s="16" t="str">
        <f t="shared" ref="AJ275:AJ276" si="69">IF(AG275="","N","Y")</f>
        <v>Y</v>
      </c>
      <c r="AK275" s="443"/>
      <c r="AL275" s="428" t="s">
        <v>2235</v>
      </c>
    </row>
    <row r="276" spans="1:38" s="447" customFormat="1" ht="23.25" customHeight="1">
      <c r="A276" s="16">
        <f t="shared" si="64"/>
        <v>82</v>
      </c>
      <c r="B276" s="23">
        <v>43283</v>
      </c>
      <c r="C276" s="16" t="s">
        <v>1550</v>
      </c>
      <c r="D276" s="16" t="s">
        <v>1551</v>
      </c>
      <c r="E276" s="16" t="s">
        <v>2230</v>
      </c>
      <c r="F276" s="16" t="s">
        <v>1552</v>
      </c>
      <c r="G276" s="18">
        <v>43294</v>
      </c>
      <c r="H276" s="18">
        <v>43388</v>
      </c>
      <c r="I276" s="16">
        <f t="shared" si="68"/>
        <v>94</v>
      </c>
      <c r="J276" s="437">
        <f t="shared" si="63"/>
        <v>3</v>
      </c>
      <c r="K276" s="438" t="s">
        <v>28</v>
      </c>
      <c r="L276" s="19">
        <v>3</v>
      </c>
      <c r="M276" s="249">
        <v>1.96759</v>
      </c>
      <c r="N276" s="440" t="s">
        <v>2228</v>
      </c>
      <c r="O276" s="261">
        <f t="shared" si="67"/>
        <v>3</v>
      </c>
      <c r="P276" s="261"/>
      <c r="Q276" s="553">
        <v>2.33575E-2</v>
      </c>
      <c r="R276" s="261" t="s">
        <v>2229</v>
      </c>
      <c r="S276" s="20">
        <v>2.5000000000000001E-2</v>
      </c>
      <c r="T276" s="261" t="s">
        <v>2229</v>
      </c>
      <c r="U276" s="20">
        <v>2.5623E-2</v>
      </c>
      <c r="V276" s="20">
        <v>2.6891000000000002E-2</v>
      </c>
      <c r="W276" s="20">
        <v>5.3799999999999996E-4</v>
      </c>
      <c r="X276" s="20">
        <f t="shared" si="58"/>
        <v>3.2530000000000029E-3</v>
      </c>
      <c r="Y276" s="197">
        <v>1.8765E-2</v>
      </c>
      <c r="Z276" s="20">
        <v>2E-3</v>
      </c>
      <c r="AA276" s="20">
        <v>2E-3</v>
      </c>
      <c r="AB276" s="423">
        <f t="shared" si="43"/>
        <v>2.3E-2</v>
      </c>
      <c r="AC276" s="423">
        <f t="shared" si="44"/>
        <v>2.1622999999999996E-2</v>
      </c>
      <c r="AD276" s="448">
        <v>2.3099999999999999E-2</v>
      </c>
      <c r="AE276" s="198">
        <v>1.8797999999999999E-2</v>
      </c>
      <c r="AF276" s="197">
        <v>4.202E-3</v>
      </c>
      <c r="AG276" s="445">
        <f>IF(AF276="","",AE276+AF276)</f>
        <v>2.3E-2</v>
      </c>
      <c r="AH276" s="434">
        <v>43294</v>
      </c>
      <c r="AI276" s="446">
        <v>1</v>
      </c>
      <c r="AJ276" s="16" t="str">
        <f t="shared" si="69"/>
        <v>Y</v>
      </c>
      <c r="AK276" s="443" t="s">
        <v>2261</v>
      </c>
      <c r="AL276" s="427" t="s">
        <v>2233</v>
      </c>
    </row>
    <row r="277" spans="1:38" s="447" customFormat="1" ht="23.25" customHeight="1">
      <c r="A277" s="16">
        <f t="shared" si="64"/>
        <v>83</v>
      </c>
      <c r="B277" s="23">
        <v>43284</v>
      </c>
      <c r="C277" s="16" t="s">
        <v>24</v>
      </c>
      <c r="D277" s="16" t="s">
        <v>2238</v>
      </c>
      <c r="E277" s="16" t="s">
        <v>2236</v>
      </c>
      <c r="F277" s="16" t="s">
        <v>2227</v>
      </c>
      <c r="G277" s="18">
        <v>43286</v>
      </c>
      <c r="H277" s="18">
        <v>43318</v>
      </c>
      <c r="I277" s="16">
        <f t="shared" ref="I277:I279" si="70">H277-G277</f>
        <v>32</v>
      </c>
      <c r="J277" s="437">
        <f t="shared" si="63"/>
        <v>1</v>
      </c>
      <c r="K277" s="438" t="s">
        <v>28</v>
      </c>
      <c r="L277" s="439">
        <v>10</v>
      </c>
      <c r="M277" s="249">
        <v>1.6880900000000001</v>
      </c>
      <c r="N277" s="440" t="s">
        <v>2222</v>
      </c>
      <c r="O277" s="255">
        <f t="shared" si="67"/>
        <v>1</v>
      </c>
      <c r="P277" s="255"/>
      <c r="Q277" s="553">
        <v>2.0999400000000001E-2</v>
      </c>
      <c r="R277" s="261" t="s">
        <v>2223</v>
      </c>
      <c r="S277" s="20">
        <v>2.35E-2</v>
      </c>
      <c r="T277" s="261" t="s">
        <v>2223</v>
      </c>
      <c r="U277" s="20">
        <v>2.5000000000000001E-2</v>
      </c>
      <c r="V277" s="20">
        <v>2.3900000000000001E-2</v>
      </c>
      <c r="W277" s="20">
        <v>4.7800000000000002E-4</v>
      </c>
      <c r="X277" s="20">
        <v>2.944E-3</v>
      </c>
      <c r="Y277" s="197">
        <v>1.5129E-2</v>
      </c>
      <c r="Z277" s="20">
        <v>2E-3</v>
      </c>
      <c r="AA277" s="20">
        <v>2E-3</v>
      </c>
      <c r="AB277" s="423">
        <f t="shared" si="43"/>
        <v>2.1499999999999998E-2</v>
      </c>
      <c r="AC277" s="423">
        <f t="shared" si="44"/>
        <v>2.0999999999999998E-2</v>
      </c>
      <c r="AD277" s="448">
        <v>2.0500000000000001E-2</v>
      </c>
      <c r="AE277" s="198">
        <f>IF(Y277="","",Y277)</f>
        <v>1.5129E-2</v>
      </c>
      <c r="AF277" s="197">
        <v>4.8710000000000003E-3</v>
      </c>
      <c r="AG277" s="445">
        <f>IF(AF277="","",AE277+AF277)</f>
        <v>0.02</v>
      </c>
      <c r="AH277" s="434"/>
      <c r="AI277" s="446">
        <v>1</v>
      </c>
      <c r="AJ277" s="16" t="str">
        <f t="shared" ref="AJ277:AJ279" si="71">IF(AG277="","N","Y")</f>
        <v>Y</v>
      </c>
      <c r="AK277" s="443" t="s">
        <v>2270</v>
      </c>
      <c r="AL277" s="428" t="s">
        <v>2237</v>
      </c>
    </row>
    <row r="278" spans="1:38" s="691" customFormat="1" ht="23.25" customHeight="1">
      <c r="A278" s="672">
        <f t="shared" si="64"/>
        <v>84</v>
      </c>
      <c r="B278" s="673">
        <v>43286</v>
      </c>
      <c r="C278" s="672" t="s">
        <v>24</v>
      </c>
      <c r="D278" s="672" t="s">
        <v>1558</v>
      </c>
      <c r="E278" s="672" t="s">
        <v>2243</v>
      </c>
      <c r="F278" s="672" t="s">
        <v>417</v>
      </c>
      <c r="G278" s="674">
        <v>43286</v>
      </c>
      <c r="H278" s="674">
        <v>43318</v>
      </c>
      <c r="I278" s="672">
        <f t="shared" si="70"/>
        <v>32</v>
      </c>
      <c r="J278" s="714">
        <f t="shared" si="63"/>
        <v>1</v>
      </c>
      <c r="K278" s="676" t="s">
        <v>29</v>
      </c>
      <c r="L278" s="677">
        <v>12.975</v>
      </c>
      <c r="M278" s="678">
        <v>0.98875000000000002</v>
      </c>
      <c r="N278" s="679" t="s">
        <v>2239</v>
      </c>
      <c r="O278" s="675">
        <f t="shared" si="67"/>
        <v>1</v>
      </c>
      <c r="P278" s="675"/>
      <c r="Q278" s="680">
        <v>1.9726299999999999E-2</v>
      </c>
      <c r="R278" s="681" t="s">
        <v>2240</v>
      </c>
      <c r="S278" s="682">
        <v>1.9800000000000002E-2</v>
      </c>
      <c r="T278" s="681" t="s">
        <v>2240</v>
      </c>
      <c r="U278" s="682">
        <v>2.35E-2</v>
      </c>
      <c r="V278" s="682">
        <v>2.1731E-2</v>
      </c>
      <c r="W278" s="682">
        <v>1.521E-3</v>
      </c>
      <c r="X278" s="682">
        <f t="shared" ref="X278:X280" si="72">IF(V278="","",V278-AD278-W278)</f>
        <v>7.7099999999999998E-3</v>
      </c>
      <c r="Y278" s="685">
        <v>1.0281999999999999E-2</v>
      </c>
      <c r="Z278" s="682">
        <v>3.3E-3</v>
      </c>
      <c r="AA278" s="682">
        <v>2E-3</v>
      </c>
      <c r="AB278" s="683">
        <f t="shared" si="43"/>
        <v>1.6500000000000001E-2</v>
      </c>
      <c r="AC278" s="683">
        <f t="shared" si="44"/>
        <v>1.8200000000000001E-2</v>
      </c>
      <c r="AD278" s="684">
        <v>1.2500000000000001E-2</v>
      </c>
      <c r="AE278" s="715">
        <f>IF(Y278="","",Y278)</f>
        <v>1.0281999999999999E-2</v>
      </c>
      <c r="AF278" s="685">
        <v>2.2179999999999999E-3</v>
      </c>
      <c r="AG278" s="686">
        <f t="shared" ref="AG278:AG279" si="73">IF(AF278="","",AE278+AF278)</f>
        <v>1.2499999999999999E-2</v>
      </c>
      <c r="AH278" s="687"/>
      <c r="AI278" s="688">
        <v>6</v>
      </c>
      <c r="AJ278" s="672" t="str">
        <f t="shared" si="71"/>
        <v>Y</v>
      </c>
      <c r="AK278" s="689" t="s">
        <v>2244</v>
      </c>
      <c r="AL278" s="716"/>
    </row>
    <row r="279" spans="1:38" s="691" customFormat="1" ht="23.25" customHeight="1">
      <c r="A279" s="672">
        <f t="shared" si="64"/>
        <v>85</v>
      </c>
      <c r="B279" s="673">
        <v>43286</v>
      </c>
      <c r="C279" s="672" t="s">
        <v>24</v>
      </c>
      <c r="D279" s="672" t="s">
        <v>1558</v>
      </c>
      <c r="E279" s="672" t="s">
        <v>2243</v>
      </c>
      <c r="F279" s="672" t="s">
        <v>1767</v>
      </c>
      <c r="G279" s="674">
        <v>43286</v>
      </c>
      <c r="H279" s="674">
        <v>43318</v>
      </c>
      <c r="I279" s="672">
        <f t="shared" si="70"/>
        <v>32</v>
      </c>
      <c r="J279" s="714">
        <f t="shared" si="63"/>
        <v>1</v>
      </c>
      <c r="K279" s="676" t="s">
        <v>29</v>
      </c>
      <c r="L279" s="677">
        <v>2.38</v>
      </c>
      <c r="M279" s="678">
        <v>0.98875000000000002</v>
      </c>
      <c r="N279" s="679" t="s">
        <v>2239</v>
      </c>
      <c r="O279" s="675">
        <f t="shared" si="67"/>
        <v>1</v>
      </c>
      <c r="P279" s="675"/>
      <c r="Q279" s="680">
        <v>1.9726299999999999E-2</v>
      </c>
      <c r="R279" s="681" t="s">
        <v>2240</v>
      </c>
      <c r="S279" s="682">
        <v>1.9800000000000002E-2</v>
      </c>
      <c r="T279" s="681" t="s">
        <v>2240</v>
      </c>
      <c r="U279" s="682">
        <v>2.35E-2</v>
      </c>
      <c r="V279" s="682">
        <v>2.1731E-2</v>
      </c>
      <c r="W279" s="682">
        <v>1.521E-3</v>
      </c>
      <c r="X279" s="682">
        <f t="shared" si="72"/>
        <v>8.2100000000000003E-3</v>
      </c>
      <c r="Y279" s="685">
        <v>1.0281999999999999E-2</v>
      </c>
      <c r="Z279" s="682">
        <v>3.3E-3</v>
      </c>
      <c r="AA279" s="682">
        <v>2E-3</v>
      </c>
      <c r="AB279" s="683">
        <f t="shared" si="43"/>
        <v>1.6500000000000001E-2</v>
      </c>
      <c r="AC279" s="683">
        <f t="shared" si="44"/>
        <v>1.8200000000000001E-2</v>
      </c>
      <c r="AD279" s="684">
        <v>1.2E-2</v>
      </c>
      <c r="AE279" s="715">
        <f>IF(Y279="","",Y279)</f>
        <v>1.0281999999999999E-2</v>
      </c>
      <c r="AF279" s="685">
        <v>1.7179999999999999E-3</v>
      </c>
      <c r="AG279" s="686">
        <f t="shared" si="73"/>
        <v>1.2E-2</v>
      </c>
      <c r="AH279" s="687"/>
      <c r="AI279" s="688">
        <v>5</v>
      </c>
      <c r="AJ279" s="672" t="str">
        <f t="shared" si="71"/>
        <v>Y</v>
      </c>
      <c r="AK279" s="689" t="s">
        <v>2244</v>
      </c>
      <c r="AL279" s="716"/>
    </row>
    <row r="280" spans="1:38" s="447" customFormat="1" ht="23.25" customHeight="1">
      <c r="A280" s="16">
        <f t="shared" si="64"/>
        <v>86</v>
      </c>
      <c r="B280" s="23">
        <v>43293</v>
      </c>
      <c r="C280" s="16" t="s">
        <v>2251</v>
      </c>
      <c r="D280" s="16" t="s">
        <v>2253</v>
      </c>
      <c r="E280" s="16" t="s">
        <v>2252</v>
      </c>
      <c r="F280" s="16" t="s">
        <v>2254</v>
      </c>
      <c r="G280" s="18">
        <v>43293</v>
      </c>
      <c r="H280" s="18">
        <v>43658</v>
      </c>
      <c r="I280" s="16">
        <f t="shared" ref="I280:I287" si="74">H280-G280</f>
        <v>365</v>
      </c>
      <c r="J280" s="437">
        <f t="shared" si="63"/>
        <v>12</v>
      </c>
      <c r="K280" s="438" t="s">
        <v>28</v>
      </c>
      <c r="L280" s="441">
        <v>11</v>
      </c>
      <c r="M280" s="249"/>
      <c r="N280" s="201"/>
      <c r="O280" s="255">
        <f t="shared" si="67"/>
        <v>12</v>
      </c>
      <c r="P280" s="255"/>
      <c r="Q280" s="553">
        <v>3.9690000000000003E-2</v>
      </c>
      <c r="R280" s="261"/>
      <c r="S280" s="20"/>
      <c r="T280" s="261"/>
      <c r="U280" s="20"/>
      <c r="V280" s="20"/>
      <c r="W280" s="20"/>
      <c r="X280" s="20" t="str">
        <f t="shared" si="72"/>
        <v/>
      </c>
      <c r="Y280" s="197">
        <v>1.4999999999999999E-2</v>
      </c>
      <c r="Z280" s="20">
        <v>3.3E-3</v>
      </c>
      <c r="AA280" s="20">
        <v>2E-3</v>
      </c>
      <c r="AB280" s="423">
        <f t="shared" si="43"/>
        <v>-3.3E-3</v>
      </c>
      <c r="AC280" s="423">
        <f t="shared" si="44"/>
        <v>-5.3E-3</v>
      </c>
      <c r="AD280" s="448">
        <v>1.7000000000000001E-2</v>
      </c>
      <c r="AE280" s="198">
        <f>IF(Y280="","",Y280)</f>
        <v>1.4999999999999999E-2</v>
      </c>
      <c r="AF280" s="197">
        <v>2E-3</v>
      </c>
      <c r="AG280" s="445">
        <f t="shared" ref="AG280:AG283" si="75">IF(AF280="","",AE280+AF280)</f>
        <v>1.7000000000000001E-2</v>
      </c>
      <c r="AH280" s="434">
        <v>43300</v>
      </c>
      <c r="AI280" s="446" t="s">
        <v>2255</v>
      </c>
      <c r="AJ280" s="16" t="str">
        <f t="shared" ref="AJ280:AJ282" si="76">IF(AG280="","N","Y")</f>
        <v>Y</v>
      </c>
      <c r="AK280" s="443"/>
      <c r="AL280" s="429"/>
    </row>
    <row r="281" spans="1:38" s="447" customFormat="1" ht="23.25" customHeight="1">
      <c r="A281" s="16">
        <f t="shared" si="64"/>
        <v>87</v>
      </c>
      <c r="B281" s="23">
        <v>43304</v>
      </c>
      <c r="C281" s="16" t="s">
        <v>4</v>
      </c>
      <c r="D281" s="16" t="s">
        <v>2258</v>
      </c>
      <c r="E281" s="16" t="s">
        <v>1791</v>
      </c>
      <c r="F281" s="16" t="s">
        <v>2256</v>
      </c>
      <c r="G281" s="18">
        <v>43308</v>
      </c>
      <c r="H281" s="18">
        <v>43402</v>
      </c>
      <c r="I281" s="16">
        <f t="shared" si="74"/>
        <v>94</v>
      </c>
      <c r="J281" s="437">
        <f t="shared" si="63"/>
        <v>3</v>
      </c>
      <c r="K281" s="438" t="s">
        <v>84</v>
      </c>
      <c r="L281" s="19">
        <v>30</v>
      </c>
      <c r="M281" s="249">
        <v>1.96</v>
      </c>
      <c r="N281" s="201" t="s">
        <v>2257</v>
      </c>
      <c r="O281" s="255">
        <f t="shared" si="67"/>
        <v>3</v>
      </c>
      <c r="P281" s="255"/>
      <c r="Q281" s="553">
        <v>2.3415600000000002E-2</v>
      </c>
      <c r="R281" s="261">
        <v>3</v>
      </c>
      <c r="S281" s="20">
        <v>2.6499999999999999E-2</v>
      </c>
      <c r="T281" s="261">
        <v>3</v>
      </c>
      <c r="U281" s="20">
        <v>2.4346E-2</v>
      </c>
      <c r="V281" s="20">
        <v>2.7068999999999999E-2</v>
      </c>
      <c r="W281" s="20">
        <v>5.4100000000000003E-4</v>
      </c>
      <c r="X281" s="20">
        <v>2.5279999999999999E-3</v>
      </c>
      <c r="Y281" s="197">
        <v>1.8796E-2</v>
      </c>
      <c r="Z281" s="20">
        <v>2E-3</v>
      </c>
      <c r="AA281" s="20">
        <v>2E-3</v>
      </c>
      <c r="AB281" s="423">
        <f t="shared" si="43"/>
        <v>2.4500000000000001E-2</v>
      </c>
      <c r="AC281" s="423">
        <f t="shared" si="44"/>
        <v>2.0345999999999996E-2</v>
      </c>
      <c r="AD281" s="448">
        <v>2.4500000000000001E-2</v>
      </c>
      <c r="AE281" s="198">
        <f>IF(Y281="","",Y281)</f>
        <v>1.8796E-2</v>
      </c>
      <c r="AF281" s="197">
        <v>5.7039999999999999E-3</v>
      </c>
      <c r="AG281" s="445">
        <f t="shared" si="75"/>
        <v>2.4500000000000001E-2</v>
      </c>
      <c r="AH281" s="434">
        <v>43308</v>
      </c>
      <c r="AI281" s="446">
        <v>1</v>
      </c>
      <c r="AJ281" s="16" t="str">
        <f t="shared" si="76"/>
        <v>Y</v>
      </c>
      <c r="AK281" s="443" t="s">
        <v>2295</v>
      </c>
      <c r="AL281" s="449" t="s">
        <v>2264</v>
      </c>
    </row>
    <row r="282" spans="1:38" s="447" customFormat="1" ht="23.25" customHeight="1">
      <c r="A282" s="16">
        <f t="shared" ref="A282:A285" si="77">IF(B282="","",IF((YEAR(B282)-YEAR(B281))=0,A281+1,1))</f>
        <v>88</v>
      </c>
      <c r="B282" s="23">
        <v>43305</v>
      </c>
      <c r="C282" s="16" t="s">
        <v>24</v>
      </c>
      <c r="D282" s="16" t="s">
        <v>1558</v>
      </c>
      <c r="E282" s="16" t="s">
        <v>459</v>
      </c>
      <c r="F282" s="16" t="s">
        <v>1557</v>
      </c>
      <c r="G282" s="18">
        <v>43306</v>
      </c>
      <c r="H282" s="18">
        <v>43339</v>
      </c>
      <c r="I282" s="16">
        <f t="shared" si="74"/>
        <v>33</v>
      </c>
      <c r="J282" s="437">
        <f t="shared" si="63"/>
        <v>1</v>
      </c>
      <c r="K282" s="438" t="s">
        <v>28</v>
      </c>
      <c r="L282" s="439">
        <v>20</v>
      </c>
      <c r="M282" s="249">
        <v>1.66</v>
      </c>
      <c r="N282" s="440" t="s">
        <v>2259</v>
      </c>
      <c r="O282" s="255">
        <f t="shared" si="67"/>
        <v>1</v>
      </c>
      <c r="P282" s="255"/>
      <c r="Q282" s="553">
        <v>2.06363E-2</v>
      </c>
      <c r="R282" s="261" t="s">
        <v>2223</v>
      </c>
      <c r="S282" s="20">
        <v>2.1499999999999998E-2</v>
      </c>
      <c r="T282" s="261" t="s">
        <v>2223</v>
      </c>
      <c r="U282" s="20">
        <v>2.4299999999999999E-2</v>
      </c>
      <c r="V282" s="20">
        <v>2.3716000000000001E-2</v>
      </c>
      <c r="W282" s="20">
        <v>4.7399999999999997E-4</v>
      </c>
      <c r="X282" s="20">
        <v>3.2420000000000001E-3</v>
      </c>
      <c r="Y282" s="197">
        <v>1.4962E-2</v>
      </c>
      <c r="Z282" s="20">
        <v>2E-3</v>
      </c>
      <c r="AA282" s="20">
        <v>2E-3</v>
      </c>
      <c r="AB282" s="423">
        <f t="shared" si="43"/>
        <v>1.9499999999999997E-2</v>
      </c>
      <c r="AC282" s="423">
        <f t="shared" si="44"/>
        <v>2.0299999999999999E-2</v>
      </c>
      <c r="AD282" s="448">
        <v>1.95E-2</v>
      </c>
      <c r="AE282" s="198">
        <f t="shared" ref="AE282:AE283" si="78">IF(Y282="","",Y282)</f>
        <v>1.4962E-2</v>
      </c>
      <c r="AF282" s="197">
        <v>4.5380000000000004E-3</v>
      </c>
      <c r="AG282" s="445">
        <f t="shared" si="75"/>
        <v>1.95E-2</v>
      </c>
      <c r="AH282" s="434">
        <v>43306</v>
      </c>
      <c r="AI282" s="446">
        <v>1</v>
      </c>
      <c r="AJ282" s="16" t="str">
        <f t="shared" si="76"/>
        <v>Y</v>
      </c>
      <c r="AK282" s="443" t="s">
        <v>2265</v>
      </c>
      <c r="AL282" s="428" t="s">
        <v>2260</v>
      </c>
    </row>
    <row r="283" spans="1:38" s="447" customFormat="1" ht="23.25" customHeight="1">
      <c r="A283" s="16">
        <f t="shared" si="77"/>
        <v>89</v>
      </c>
      <c r="B283" s="23">
        <v>43307</v>
      </c>
      <c r="C283" s="16" t="s">
        <v>24</v>
      </c>
      <c r="D283" s="16" t="s">
        <v>1558</v>
      </c>
      <c r="E283" s="16" t="s">
        <v>2266</v>
      </c>
      <c r="F283" s="16" t="s">
        <v>1751</v>
      </c>
      <c r="G283" s="18">
        <v>43307</v>
      </c>
      <c r="H283" s="18">
        <v>43395</v>
      </c>
      <c r="I283" s="16">
        <f t="shared" si="74"/>
        <v>88</v>
      </c>
      <c r="J283" s="437">
        <f t="shared" si="63"/>
        <v>2</v>
      </c>
      <c r="K283" s="438" t="s">
        <v>28</v>
      </c>
      <c r="L283" s="439">
        <v>5</v>
      </c>
      <c r="M283" s="249">
        <v>1.97146</v>
      </c>
      <c r="N283" s="440" t="s">
        <v>2267</v>
      </c>
      <c r="O283" s="261">
        <f t="shared" si="67"/>
        <v>2</v>
      </c>
      <c r="P283" s="261"/>
      <c r="Q283" s="553">
        <v>2.3368799999999999E-2</v>
      </c>
      <c r="R283" s="261">
        <v>3</v>
      </c>
      <c r="S283" s="20">
        <v>2.4500000000000001E-2</v>
      </c>
      <c r="T283" s="261">
        <v>3</v>
      </c>
      <c r="U283" s="20">
        <v>2.5555999999999999E-2</v>
      </c>
      <c r="V283" s="20">
        <v>2.6868E-2</v>
      </c>
      <c r="W283" s="20">
        <v>5.3700000000000004E-4</v>
      </c>
      <c r="X283" s="20">
        <v>3.3310000000000002E-3</v>
      </c>
      <c r="Y283" s="197">
        <v>1.5028E-2</v>
      </c>
      <c r="Z283" s="20">
        <v>2E-3</v>
      </c>
      <c r="AA283" s="20">
        <v>2E-3</v>
      </c>
      <c r="AB283" s="423">
        <f t="shared" si="43"/>
        <v>2.2499999999999999E-2</v>
      </c>
      <c r="AC283" s="423">
        <f t="shared" si="44"/>
        <v>2.1555999999999999E-2</v>
      </c>
      <c r="AD283" s="448">
        <v>2.3E-2</v>
      </c>
      <c r="AE283" s="198">
        <f t="shared" si="78"/>
        <v>1.5028E-2</v>
      </c>
      <c r="AF283" s="197">
        <v>7.9719999999999999E-3</v>
      </c>
      <c r="AG283" s="445">
        <f t="shared" si="75"/>
        <v>2.3E-2</v>
      </c>
      <c r="AH283" s="434">
        <v>43307</v>
      </c>
      <c r="AI283" s="446">
        <v>1</v>
      </c>
      <c r="AJ283" s="16" t="str">
        <f>IF(AG283="","N","Y")</f>
        <v>Y</v>
      </c>
      <c r="AK283" s="443" t="s">
        <v>2268</v>
      </c>
      <c r="AL283" s="428"/>
    </row>
    <row r="284" spans="1:38" s="447" customFormat="1" ht="23.25" customHeight="1">
      <c r="A284" s="16">
        <f t="shared" si="77"/>
        <v>90</v>
      </c>
      <c r="B284" s="23">
        <v>43318</v>
      </c>
      <c r="C284" s="16" t="s">
        <v>24</v>
      </c>
      <c r="D284" s="16" t="s">
        <v>343</v>
      </c>
      <c r="E284" s="16" t="s">
        <v>421</v>
      </c>
      <c r="F284" s="16" t="s">
        <v>2227</v>
      </c>
      <c r="G284" s="18">
        <v>43318</v>
      </c>
      <c r="H284" s="18">
        <v>43349</v>
      </c>
      <c r="I284" s="16">
        <f t="shared" si="74"/>
        <v>31</v>
      </c>
      <c r="J284" s="437">
        <f t="shared" si="63"/>
        <v>1</v>
      </c>
      <c r="K284" s="438" t="s">
        <v>28</v>
      </c>
      <c r="L284" s="439">
        <v>10</v>
      </c>
      <c r="M284" s="249">
        <v>1.67442</v>
      </c>
      <c r="N284" s="440" t="s">
        <v>2269</v>
      </c>
      <c r="O284" s="255">
        <f t="shared" si="67"/>
        <v>1</v>
      </c>
      <c r="P284" s="255"/>
      <c r="Q284" s="553">
        <v>2.0793099999999998E-2</v>
      </c>
      <c r="R284" s="261" t="s">
        <v>2223</v>
      </c>
      <c r="S284" s="20">
        <v>2.2100000000000002E-2</v>
      </c>
      <c r="T284" s="261" t="s">
        <v>2223</v>
      </c>
      <c r="U284" s="20">
        <v>2.5411E-2</v>
      </c>
      <c r="V284" s="20">
        <v>2.3826E-2</v>
      </c>
      <c r="W284" s="20">
        <v>4.7699999999999999E-4</v>
      </c>
      <c r="X284" s="20">
        <v>3.3500000000000001E-3</v>
      </c>
      <c r="Y284" s="197">
        <v>1.5051999999999999E-2</v>
      </c>
      <c r="Z284" s="20">
        <v>2E-3</v>
      </c>
      <c r="AA284" s="20">
        <v>2E-3</v>
      </c>
      <c r="AB284" s="423">
        <f t="shared" si="43"/>
        <v>2.01E-2</v>
      </c>
      <c r="AC284" s="423">
        <f t="shared" si="44"/>
        <v>2.1410999999999999E-2</v>
      </c>
      <c r="AD284" s="448">
        <v>0.02</v>
      </c>
      <c r="AE284" s="198">
        <f>IF(Y284="","",Y284)</f>
        <v>1.5051999999999999E-2</v>
      </c>
      <c r="AF284" s="197">
        <v>4.9480000000000001E-3</v>
      </c>
      <c r="AG284" s="445">
        <f>IF(AF284="","",AE284+AF284)</f>
        <v>0.02</v>
      </c>
      <c r="AH284" s="434">
        <v>43318</v>
      </c>
      <c r="AI284" s="446">
        <v>1</v>
      </c>
      <c r="AJ284" s="16" t="str">
        <f t="shared" ref="AJ284" si="79">IF(AG284="","N","Y")</f>
        <v>Y</v>
      </c>
      <c r="AK284" s="443" t="s">
        <v>2273</v>
      </c>
      <c r="AL284" s="428" t="s">
        <v>2271</v>
      </c>
    </row>
    <row r="285" spans="1:38" s="691" customFormat="1" ht="23.25" customHeight="1">
      <c r="A285" s="672">
        <f t="shared" si="77"/>
        <v>91</v>
      </c>
      <c r="B285" s="673">
        <v>43318</v>
      </c>
      <c r="C285" s="672" t="s">
        <v>24</v>
      </c>
      <c r="D285" s="672" t="s">
        <v>1558</v>
      </c>
      <c r="E285" s="672" t="s">
        <v>1792</v>
      </c>
      <c r="F285" s="672" t="s">
        <v>1767</v>
      </c>
      <c r="G285" s="674">
        <v>43318</v>
      </c>
      <c r="H285" s="674">
        <v>43349</v>
      </c>
      <c r="I285" s="672">
        <f t="shared" si="74"/>
        <v>31</v>
      </c>
      <c r="J285" s="714">
        <f t="shared" si="63"/>
        <v>1</v>
      </c>
      <c r="K285" s="676" t="s">
        <v>29</v>
      </c>
      <c r="L285" s="677">
        <v>2.0499999999999998</v>
      </c>
      <c r="M285" s="678">
        <v>1.0176700000000001</v>
      </c>
      <c r="N285" s="679" t="s">
        <v>2272</v>
      </c>
      <c r="O285" s="675">
        <f t="shared" si="67"/>
        <v>1</v>
      </c>
      <c r="P285" s="675"/>
      <c r="Q285" s="680">
        <v>1.9502499999999999E-2</v>
      </c>
      <c r="R285" s="681" t="s">
        <v>2240</v>
      </c>
      <c r="S285" s="682">
        <v>1.9699999999999999E-2</v>
      </c>
      <c r="T285" s="681" t="s">
        <v>2240</v>
      </c>
      <c r="U285" s="682">
        <v>2.4299999999999999E-2</v>
      </c>
      <c r="V285" s="682">
        <v>3.1545999999999998E-2</v>
      </c>
      <c r="W285" s="682">
        <v>2.2079999999999999E-3</v>
      </c>
      <c r="X285" s="682">
        <v>1.7337999999999999E-2</v>
      </c>
      <c r="Y285" s="685">
        <v>1.0074E-2</v>
      </c>
      <c r="Z285" s="682">
        <v>3.3E-3</v>
      </c>
      <c r="AA285" s="682">
        <v>2E-3</v>
      </c>
      <c r="AB285" s="683">
        <f>S285-Z285</f>
        <v>1.6399999999999998E-2</v>
      </c>
      <c r="AC285" s="683">
        <f>U285-Z285-AA285</f>
        <v>1.8999999999999996E-2</v>
      </c>
      <c r="AD285" s="684">
        <v>1.2E-2</v>
      </c>
      <c r="AE285" s="715">
        <f>IF(Y285="","",Y285)</f>
        <v>1.0074E-2</v>
      </c>
      <c r="AF285" s="685">
        <v>1.926E-3</v>
      </c>
      <c r="AG285" s="686">
        <f>IF(AF285="","",AE285+AF285)</f>
        <v>1.2E-2</v>
      </c>
      <c r="AH285" s="687">
        <v>43318</v>
      </c>
      <c r="AI285" s="688"/>
      <c r="AJ285" s="672" t="str">
        <f>IF(AG285="","N","Y")</f>
        <v>Y</v>
      </c>
      <c r="AK285" s="689" t="s">
        <v>2244</v>
      </c>
      <c r="AL285" s="716"/>
    </row>
    <row r="286" spans="1:38" s="447" customFormat="1" ht="23.25" customHeight="1">
      <c r="A286" s="16">
        <f t="shared" si="64"/>
        <v>92</v>
      </c>
      <c r="B286" s="23">
        <v>43334</v>
      </c>
      <c r="C286" s="16" t="s">
        <v>1596</v>
      </c>
      <c r="D286" s="16" t="s">
        <v>1558</v>
      </c>
      <c r="E286" s="16" t="s">
        <v>1769</v>
      </c>
      <c r="F286" s="16" t="s">
        <v>1768</v>
      </c>
      <c r="G286" s="18">
        <v>43339</v>
      </c>
      <c r="H286" s="18">
        <v>43370</v>
      </c>
      <c r="I286" s="16">
        <f t="shared" si="74"/>
        <v>31</v>
      </c>
      <c r="J286" s="255">
        <f t="shared" si="63"/>
        <v>1</v>
      </c>
      <c r="K286" s="438" t="s">
        <v>148</v>
      </c>
      <c r="L286" s="19">
        <v>20</v>
      </c>
      <c r="M286" s="249">
        <v>1.6578299999999999</v>
      </c>
      <c r="N286" s="201" t="s">
        <v>2290</v>
      </c>
      <c r="O286" s="255">
        <f t="shared" si="67"/>
        <v>1</v>
      </c>
      <c r="P286" s="255"/>
      <c r="Q286" s="553">
        <v>2.0727499999999999E-2</v>
      </c>
      <c r="R286" s="255">
        <v>1</v>
      </c>
      <c r="S286" s="20">
        <v>2.2499999999999999E-2</v>
      </c>
      <c r="T286" s="261" t="s">
        <v>2291</v>
      </c>
      <c r="U286" s="20">
        <v>2.5090999999999999E-2</v>
      </c>
      <c r="V286" s="20">
        <v>2.3678000000000001E-2</v>
      </c>
      <c r="W286" s="20">
        <v>4.7399999999999997E-4</v>
      </c>
      <c r="X286" s="20">
        <v>4.2040000000000003E-3</v>
      </c>
      <c r="Y286" s="20">
        <v>1.4987E-2</v>
      </c>
      <c r="Z286" s="20">
        <v>2E-3</v>
      </c>
      <c r="AA286" s="20">
        <v>2E-3</v>
      </c>
      <c r="AB286" s="423">
        <f>S286-Z286</f>
        <v>2.0499999999999997E-2</v>
      </c>
      <c r="AC286" s="423">
        <f>U286-Z286-AA286</f>
        <v>2.1090999999999999E-2</v>
      </c>
      <c r="AD286" s="448">
        <v>1.9E-2</v>
      </c>
      <c r="AE286" s="198">
        <f t="shared" ref="AE286:AE346" si="80">IF(Y286="","",Y286)</f>
        <v>1.4987E-2</v>
      </c>
      <c r="AF286" s="197">
        <v>4.0130000000000001E-3</v>
      </c>
      <c r="AG286" s="445">
        <f t="shared" ref="AG286:AG287" si="81">IF(AF286="","",AE286+AF286)</f>
        <v>1.9E-2</v>
      </c>
      <c r="AH286" s="434">
        <v>43339</v>
      </c>
      <c r="AI286" s="446"/>
      <c r="AJ286" s="16" t="str">
        <f t="shared" ref="AJ286" si="82">IF(AG286="","N","Y")</f>
        <v>Y</v>
      </c>
      <c r="AK286" s="443" t="s">
        <v>2297</v>
      </c>
      <c r="AL286" s="429"/>
    </row>
    <row r="287" spans="1:38" s="447" customFormat="1" ht="23.25" customHeight="1">
      <c r="A287" s="16">
        <f t="shared" si="64"/>
        <v>93</v>
      </c>
      <c r="B287" s="23">
        <v>43334</v>
      </c>
      <c r="C287" s="16" t="s">
        <v>1596</v>
      </c>
      <c r="D287" s="16" t="s">
        <v>1558</v>
      </c>
      <c r="E287" s="16" t="s">
        <v>1769</v>
      </c>
      <c r="F287" s="16" t="s">
        <v>2284</v>
      </c>
      <c r="G287" s="18">
        <v>43339</v>
      </c>
      <c r="H287" s="18">
        <v>43370</v>
      </c>
      <c r="I287" s="16">
        <f t="shared" si="74"/>
        <v>31</v>
      </c>
      <c r="J287" s="255">
        <f t="shared" si="63"/>
        <v>1</v>
      </c>
      <c r="K287" s="438" t="s">
        <v>148</v>
      </c>
      <c r="L287" s="19">
        <v>5</v>
      </c>
      <c r="M287" s="249">
        <v>1.66</v>
      </c>
      <c r="N287" s="201" t="s">
        <v>2290</v>
      </c>
      <c r="O287" s="255">
        <f t="shared" si="67"/>
        <v>1</v>
      </c>
      <c r="P287" s="255"/>
      <c r="Q287" s="553">
        <v>2.0727499999999999E-2</v>
      </c>
      <c r="R287" s="255">
        <v>1</v>
      </c>
      <c r="S287" s="20">
        <v>2.2499999999999999E-2</v>
      </c>
      <c r="T287" s="261" t="s">
        <v>2291</v>
      </c>
      <c r="U287" s="20">
        <v>2.5090999999999999E-2</v>
      </c>
      <c r="V287" s="20">
        <v>2.3678000000000001E-2</v>
      </c>
      <c r="W287" s="20">
        <v>4.7399999999999997E-4</v>
      </c>
      <c r="X287" s="20">
        <v>4.2040000000000003E-3</v>
      </c>
      <c r="Y287" s="20">
        <v>1.4987E-2</v>
      </c>
      <c r="Z287" s="20">
        <v>2E-3</v>
      </c>
      <c r="AA287" s="20">
        <v>2E-3</v>
      </c>
      <c r="AB287" s="423">
        <f>S287-Z287</f>
        <v>2.0499999999999997E-2</v>
      </c>
      <c r="AC287" s="423">
        <f>U287-Z287-AA287</f>
        <v>2.1090999999999999E-2</v>
      </c>
      <c r="AD287" s="448">
        <v>1.95E-2</v>
      </c>
      <c r="AE287" s="198">
        <f t="shared" si="80"/>
        <v>1.4987E-2</v>
      </c>
      <c r="AF287" s="197">
        <v>4.5129999999999997E-3</v>
      </c>
      <c r="AG287" s="445">
        <f t="shared" si="81"/>
        <v>1.95E-2</v>
      </c>
      <c r="AH287" s="434">
        <v>43339</v>
      </c>
      <c r="AI287" s="446"/>
      <c r="AJ287" s="16" t="str">
        <f>IF(AG287="","N","Y")</f>
        <v>Y</v>
      </c>
      <c r="AK287" s="443" t="s">
        <v>2297</v>
      </c>
      <c r="AL287" s="449" t="s">
        <v>2288</v>
      </c>
    </row>
    <row r="288" spans="1:38" s="494" customFormat="1" ht="23.25" customHeight="1">
      <c r="A288" s="472">
        <f t="shared" ref="A288" si="83">IF(B288="","",IF((YEAR(B288)-YEAR(B287))=0,A287+1,1))</f>
        <v>94</v>
      </c>
      <c r="B288" s="495">
        <v>43335</v>
      </c>
      <c r="C288" s="472" t="s">
        <v>149</v>
      </c>
      <c r="D288" s="472" t="s">
        <v>2220</v>
      </c>
      <c r="E288" s="472" t="s">
        <v>150</v>
      </c>
      <c r="F288" s="472" t="s">
        <v>2219</v>
      </c>
      <c r="G288" s="496">
        <v>43335</v>
      </c>
      <c r="H288" s="496">
        <v>43370</v>
      </c>
      <c r="I288" s="472">
        <f t="shared" ref="I288:I304" si="84">H288-G288</f>
        <v>35</v>
      </c>
      <c r="J288" s="478">
        <f t="shared" si="63"/>
        <v>1</v>
      </c>
      <c r="K288" s="511" t="s">
        <v>148</v>
      </c>
      <c r="L288" s="500">
        <v>30</v>
      </c>
      <c r="M288" s="501">
        <v>1.6578299999999999</v>
      </c>
      <c r="N288" s="502" t="s">
        <v>2285</v>
      </c>
      <c r="O288" s="503">
        <f t="shared" si="67"/>
        <v>1</v>
      </c>
      <c r="P288" s="503"/>
      <c r="Q288" s="554">
        <v>2.0660000000000001E-2</v>
      </c>
      <c r="R288" s="505" t="s">
        <v>2286</v>
      </c>
      <c r="S288" s="504">
        <v>2.1499999999999998E-2</v>
      </c>
      <c r="T288" s="505" t="s">
        <v>2287</v>
      </c>
      <c r="U288" s="504">
        <v>2.5000000000000001E-2</v>
      </c>
      <c r="V288" s="504">
        <v>0</v>
      </c>
      <c r="W288" s="504">
        <v>0</v>
      </c>
      <c r="X288" s="504">
        <v>0</v>
      </c>
      <c r="Y288" s="506">
        <v>0</v>
      </c>
      <c r="Z288" s="504">
        <v>2E-3</v>
      </c>
      <c r="AA288" s="504">
        <v>2E-3</v>
      </c>
      <c r="AB288" s="507">
        <f t="shared" ref="AB288:AB289" si="85">S288-Z288</f>
        <v>1.9499999999999997E-2</v>
      </c>
      <c r="AC288" s="507">
        <f t="shared" ref="AC288:AC289" si="86">U288-Z288-AA288</f>
        <v>2.0999999999999998E-2</v>
      </c>
      <c r="AD288" s="508">
        <v>2.1499999999999998E-2</v>
      </c>
      <c r="AE288" s="485"/>
      <c r="AF288" s="506"/>
      <c r="AG288" s="514"/>
      <c r="AH288" s="515"/>
      <c r="AI288" s="509"/>
      <c r="AJ288" s="472" t="str">
        <f>IF(AG288="","N","Y")</f>
        <v>N</v>
      </c>
      <c r="AK288" s="510"/>
      <c r="AL288" s="522" t="s">
        <v>2289</v>
      </c>
    </row>
    <row r="289" spans="1:38" s="494" customFormat="1" ht="23.25" customHeight="1">
      <c r="A289" s="472">
        <v>95</v>
      </c>
      <c r="B289" s="495">
        <v>43341</v>
      </c>
      <c r="C289" s="472" t="s">
        <v>4</v>
      </c>
      <c r="D289" s="472" t="s">
        <v>2258</v>
      </c>
      <c r="E289" s="472" t="s">
        <v>111</v>
      </c>
      <c r="F289" s="472" t="s">
        <v>2256</v>
      </c>
      <c r="G289" s="496">
        <v>43342</v>
      </c>
      <c r="H289" s="496">
        <v>43434</v>
      </c>
      <c r="I289" s="472">
        <f t="shared" si="84"/>
        <v>92</v>
      </c>
      <c r="J289" s="503">
        <f t="shared" si="63"/>
        <v>3</v>
      </c>
      <c r="K289" s="511" t="s">
        <v>2293</v>
      </c>
      <c r="L289" s="500">
        <v>30</v>
      </c>
      <c r="M289" s="501">
        <v>1.96</v>
      </c>
      <c r="N289" s="502" t="s">
        <v>2294</v>
      </c>
      <c r="O289" s="503">
        <f t="shared" si="67"/>
        <v>3</v>
      </c>
      <c r="P289" s="503"/>
      <c r="Q289" s="554">
        <v>2.3147500000000001E-2</v>
      </c>
      <c r="R289" s="505" t="s">
        <v>2292</v>
      </c>
      <c r="S289" s="504">
        <v>2.3E-2</v>
      </c>
      <c r="T289" s="505" t="s">
        <v>2292</v>
      </c>
      <c r="U289" s="504">
        <v>2.7199999999999998E-2</v>
      </c>
      <c r="V289" s="504">
        <v>2.6693999999999999E-2</v>
      </c>
      <c r="W289" s="504">
        <v>5.3399999999999997E-4</v>
      </c>
      <c r="X289" s="504">
        <v>2.66E-3</v>
      </c>
      <c r="Y289" s="504">
        <v>1.8558999999999999E-2</v>
      </c>
      <c r="Z289" s="504">
        <v>2E-3</v>
      </c>
      <c r="AA289" s="504">
        <v>2E-3</v>
      </c>
      <c r="AB289" s="507">
        <f t="shared" si="85"/>
        <v>2.0999999999999998E-2</v>
      </c>
      <c r="AC289" s="507">
        <f t="shared" si="86"/>
        <v>2.3199999999999998E-2</v>
      </c>
      <c r="AD289" s="508">
        <v>2.35E-2</v>
      </c>
      <c r="AE289" s="485">
        <f t="shared" si="80"/>
        <v>1.8558999999999999E-2</v>
      </c>
      <c r="AF289" s="506">
        <v>4.9410000000000009E-3</v>
      </c>
      <c r="AG289" s="514"/>
      <c r="AH289" s="515"/>
      <c r="AI289" s="509"/>
      <c r="AJ289" s="472" t="str">
        <f>IF(AG289="","N","Y")</f>
        <v>N</v>
      </c>
      <c r="AK289" s="510"/>
      <c r="AL289" s="492" t="s">
        <v>2296</v>
      </c>
    </row>
    <row r="290" spans="1:38" s="691" customFormat="1" ht="23.25" customHeight="1">
      <c r="A290" s="672">
        <v>96</v>
      </c>
      <c r="B290" s="673">
        <v>43341</v>
      </c>
      <c r="C290" s="672" t="s">
        <v>4</v>
      </c>
      <c r="D290" s="672" t="s">
        <v>2258</v>
      </c>
      <c r="E290" s="672" t="s">
        <v>111</v>
      </c>
      <c r="F290" s="672" t="s">
        <v>2256</v>
      </c>
      <c r="G290" s="674">
        <v>43342</v>
      </c>
      <c r="H290" s="674">
        <v>43374</v>
      </c>
      <c r="I290" s="672">
        <f t="shared" si="84"/>
        <v>32</v>
      </c>
      <c r="J290" s="675">
        <f t="shared" si="63"/>
        <v>1</v>
      </c>
      <c r="K290" s="676" t="s">
        <v>29</v>
      </c>
      <c r="L290" s="677">
        <v>30</v>
      </c>
      <c r="M290" s="678">
        <v>1.03</v>
      </c>
      <c r="N290" s="679" t="s">
        <v>2272</v>
      </c>
      <c r="O290" s="675">
        <f t="shared" si="67"/>
        <v>1</v>
      </c>
      <c r="P290" s="675"/>
      <c r="Q290" s="680">
        <v>1.9567500000000002E-2</v>
      </c>
      <c r="R290" s="681" t="s">
        <v>2300</v>
      </c>
      <c r="S290" s="682">
        <v>2.0500000000000001E-2</v>
      </c>
      <c r="T290" s="681" t="s">
        <v>2240</v>
      </c>
      <c r="U290" s="682">
        <v>2.5499999999999998E-2</v>
      </c>
      <c r="V290" s="682">
        <v>3.1572999999999997E-2</v>
      </c>
      <c r="W290" s="682">
        <v>2.2100000000000002E-3</v>
      </c>
      <c r="X290" s="682">
        <v>1.0363000000000001E-2</v>
      </c>
      <c r="Y290" s="682">
        <v>1.0139E-2</v>
      </c>
      <c r="Z290" s="682">
        <v>3.3E-3</v>
      </c>
      <c r="AA290" s="682">
        <v>2E-3</v>
      </c>
      <c r="AB290" s="683">
        <f t="shared" ref="AB290:AB295" si="87">S290-Z290</f>
        <v>1.72E-2</v>
      </c>
      <c r="AC290" s="683">
        <f t="shared" ref="AC290:AC291" si="88">U290-Z290-AA290</f>
        <v>2.0199999999999996E-2</v>
      </c>
      <c r="AD290" s="684">
        <v>1.9E-2</v>
      </c>
      <c r="AE290" s="685">
        <f t="shared" si="80"/>
        <v>1.0139E-2</v>
      </c>
      <c r="AF290" s="685">
        <v>8.8610000000000008E-3</v>
      </c>
      <c r="AG290" s="686">
        <f t="shared" ref="AG290:AG331" si="89">IF(AF290="","",AE290+AF290)</f>
        <v>1.9000000000000003E-2</v>
      </c>
      <c r="AH290" s="687">
        <v>43342</v>
      </c>
      <c r="AI290" s="688">
        <v>3</v>
      </c>
      <c r="AJ290" s="672" t="str">
        <f>IF(AG290="","N","Y")</f>
        <v>Y</v>
      </c>
      <c r="AK290" s="689" t="s">
        <v>2298</v>
      </c>
      <c r="AL290" s="690" t="s">
        <v>2299</v>
      </c>
    </row>
    <row r="291" spans="1:38" s="447" customFormat="1" ht="23.25" customHeight="1">
      <c r="A291" s="16">
        <v>97</v>
      </c>
      <c r="B291" s="23">
        <v>43347</v>
      </c>
      <c r="C291" s="16" t="s">
        <v>437</v>
      </c>
      <c r="D291" s="16" t="s">
        <v>1799</v>
      </c>
      <c r="E291" s="16" t="s">
        <v>438</v>
      </c>
      <c r="F291" s="16" t="s">
        <v>1798</v>
      </c>
      <c r="G291" s="18">
        <v>43348</v>
      </c>
      <c r="H291" s="18">
        <v>43439</v>
      </c>
      <c r="I291" s="16">
        <f t="shared" si="84"/>
        <v>91</v>
      </c>
      <c r="J291" s="255">
        <f t="shared" si="63"/>
        <v>3</v>
      </c>
      <c r="K291" s="438" t="s">
        <v>2301</v>
      </c>
      <c r="L291" s="19">
        <v>1</v>
      </c>
      <c r="M291" s="249">
        <v>1.96</v>
      </c>
      <c r="N291" s="201" t="s">
        <v>2302</v>
      </c>
      <c r="O291" s="255">
        <f t="shared" si="67"/>
        <v>3</v>
      </c>
      <c r="P291" s="255"/>
      <c r="Q291" s="553">
        <v>2.3227500000000002E-2</v>
      </c>
      <c r="R291" s="261" t="s">
        <v>2303</v>
      </c>
      <c r="S291" s="20">
        <v>2.3E-2</v>
      </c>
      <c r="T291" s="261" t="s">
        <v>2303</v>
      </c>
      <c r="U291" s="20">
        <v>2.7965E-2</v>
      </c>
      <c r="V291" s="20">
        <v>2.6647000000000001E-2</v>
      </c>
      <c r="W291" s="20">
        <v>5.3300000000000005E-4</v>
      </c>
      <c r="X291" s="20">
        <v>3.9139999999999999E-3</v>
      </c>
      <c r="Y291" s="20">
        <v>1.8634000000000001E-2</v>
      </c>
      <c r="Z291" s="20">
        <v>2E-3</v>
      </c>
      <c r="AA291" s="20">
        <v>2E-3</v>
      </c>
      <c r="AB291" s="423">
        <f t="shared" si="87"/>
        <v>2.0999999999999998E-2</v>
      </c>
      <c r="AC291" s="423">
        <f t="shared" si="88"/>
        <v>2.3965E-2</v>
      </c>
      <c r="AD291" s="448">
        <v>2.2200000000000001E-2</v>
      </c>
      <c r="AE291" s="197">
        <f t="shared" si="80"/>
        <v>1.8634000000000001E-2</v>
      </c>
      <c r="AF291" s="197">
        <v>3.5660000000000002E-3</v>
      </c>
      <c r="AG291" s="445">
        <f t="shared" si="89"/>
        <v>2.2200000000000001E-2</v>
      </c>
      <c r="AH291" s="434">
        <v>43348</v>
      </c>
      <c r="AI291" s="446">
        <v>1</v>
      </c>
      <c r="AJ291" s="472" t="str">
        <f>IF(AG291="","N","Y")</f>
        <v>Y</v>
      </c>
      <c r="AK291" s="443" t="s">
        <v>2304</v>
      </c>
      <c r="AL291" s="449"/>
    </row>
    <row r="292" spans="1:38" s="447" customFormat="1" ht="23.25" customHeight="1">
      <c r="A292" s="16">
        <v>98</v>
      </c>
      <c r="B292" s="23">
        <v>43349</v>
      </c>
      <c r="C292" s="16" t="s">
        <v>24</v>
      </c>
      <c r="D292" s="16" t="s">
        <v>343</v>
      </c>
      <c r="E292" s="16" t="s">
        <v>459</v>
      </c>
      <c r="F292" s="16" t="s">
        <v>2227</v>
      </c>
      <c r="G292" s="18">
        <v>43349</v>
      </c>
      <c r="H292" s="18">
        <v>43383</v>
      </c>
      <c r="I292" s="16">
        <f t="shared" si="84"/>
        <v>34</v>
      </c>
      <c r="J292" s="255">
        <f t="shared" si="63"/>
        <v>1</v>
      </c>
      <c r="K292" s="438" t="s">
        <v>2305</v>
      </c>
      <c r="L292" s="19">
        <v>10</v>
      </c>
      <c r="M292" s="249">
        <v>1.71</v>
      </c>
      <c r="N292" s="201" t="s">
        <v>2306</v>
      </c>
      <c r="O292" s="255">
        <f t="shared" si="67"/>
        <v>1</v>
      </c>
      <c r="P292" s="255"/>
      <c r="Q292" s="553">
        <v>2.1205000000000002E-2</v>
      </c>
      <c r="R292" s="261" t="s">
        <v>2307</v>
      </c>
      <c r="S292" s="20">
        <v>2.2800000000000001E-2</v>
      </c>
      <c r="T292" s="261" t="s">
        <v>2307</v>
      </c>
      <c r="U292" s="20">
        <v>2.7799999999999998E-2</v>
      </c>
      <c r="V292" s="20">
        <v>2.4174000000000001E-2</v>
      </c>
      <c r="W292" s="20">
        <v>4.8299999999999998E-4</v>
      </c>
      <c r="X292" s="20">
        <v>4.1900000000000001E-3</v>
      </c>
      <c r="Y292" s="20">
        <v>1.5455E-2</v>
      </c>
      <c r="Z292" s="20">
        <v>2E-3</v>
      </c>
      <c r="AA292" s="20">
        <v>2E-3</v>
      </c>
      <c r="AB292" s="423">
        <f t="shared" si="87"/>
        <v>2.0799999999999999E-2</v>
      </c>
      <c r="AC292" s="423">
        <f t="shared" ref="AC292" si="90">U292-Z292-AA292</f>
        <v>2.3799999999999995E-2</v>
      </c>
      <c r="AD292" s="448">
        <v>1.95E-2</v>
      </c>
      <c r="AE292" s="197">
        <f t="shared" si="80"/>
        <v>1.5455E-2</v>
      </c>
      <c r="AF292" s="197">
        <v>4.045E-3</v>
      </c>
      <c r="AG292" s="445">
        <f t="shared" si="89"/>
        <v>1.95E-2</v>
      </c>
      <c r="AH292" s="434">
        <v>43349</v>
      </c>
      <c r="AI292" s="446">
        <v>1</v>
      </c>
      <c r="AJ292" s="472" t="str">
        <f t="shared" ref="AJ292:AJ294" si="91">IF(AG292="","N","Y")</f>
        <v>Y</v>
      </c>
      <c r="AK292" s="443" t="s">
        <v>2310</v>
      </c>
      <c r="AL292" s="449"/>
    </row>
    <row r="293" spans="1:38" s="691" customFormat="1" ht="23.25" customHeight="1">
      <c r="A293" s="672">
        <v>99</v>
      </c>
      <c r="B293" s="673">
        <v>43349</v>
      </c>
      <c r="C293" s="672" t="s">
        <v>24</v>
      </c>
      <c r="D293" s="672" t="s">
        <v>1558</v>
      </c>
      <c r="E293" s="672" t="s">
        <v>459</v>
      </c>
      <c r="F293" s="672" t="s">
        <v>1767</v>
      </c>
      <c r="G293" s="674">
        <v>43349</v>
      </c>
      <c r="H293" s="674">
        <v>43379</v>
      </c>
      <c r="I293" s="672">
        <f t="shared" si="84"/>
        <v>30</v>
      </c>
      <c r="J293" s="675">
        <f t="shared" si="63"/>
        <v>1</v>
      </c>
      <c r="K293" s="676" t="s">
        <v>29</v>
      </c>
      <c r="L293" s="677">
        <v>4.7</v>
      </c>
      <c r="M293" s="678">
        <v>1.06</v>
      </c>
      <c r="N293" s="679" t="s">
        <v>2308</v>
      </c>
      <c r="O293" s="675">
        <f t="shared" si="67"/>
        <v>1</v>
      </c>
      <c r="P293" s="675"/>
      <c r="Q293" s="680">
        <v>1.9531900000000001E-2</v>
      </c>
      <c r="R293" s="681" t="s">
        <v>2309</v>
      </c>
      <c r="S293" s="682">
        <v>2.0500000000000001E-2</v>
      </c>
      <c r="T293" s="681" t="s">
        <v>2309</v>
      </c>
      <c r="U293" s="682">
        <v>2.4299999999999999E-2</v>
      </c>
      <c r="V293" s="682">
        <v>3.1690999999999997E-2</v>
      </c>
      <c r="W293" s="682">
        <v>2.2179999999999999E-3</v>
      </c>
      <c r="X293" s="682">
        <v>1.7472999999999999E-2</v>
      </c>
      <c r="Y293" s="682">
        <v>1.0102E-2</v>
      </c>
      <c r="Z293" s="682">
        <v>3.3E-3</v>
      </c>
      <c r="AA293" s="682">
        <v>2E-3</v>
      </c>
      <c r="AB293" s="683">
        <f t="shared" si="87"/>
        <v>1.72E-2</v>
      </c>
      <c r="AC293" s="683">
        <f t="shared" ref="AC293" si="92">U293-Z293-AA293</f>
        <v>1.8999999999999996E-2</v>
      </c>
      <c r="AD293" s="684">
        <v>1.2E-2</v>
      </c>
      <c r="AE293" s="685">
        <f t="shared" si="80"/>
        <v>1.0102E-2</v>
      </c>
      <c r="AF293" s="685">
        <v>1.8979999999999999E-3</v>
      </c>
      <c r="AG293" s="686">
        <f t="shared" si="89"/>
        <v>1.2E-2</v>
      </c>
      <c r="AH293" s="687">
        <v>43349</v>
      </c>
      <c r="AI293" s="688">
        <v>2</v>
      </c>
      <c r="AJ293" s="672" t="str">
        <f t="shared" si="91"/>
        <v>Y</v>
      </c>
      <c r="AK293" s="689" t="s">
        <v>2311</v>
      </c>
      <c r="AL293" s="690"/>
    </row>
    <row r="294" spans="1:38" s="447" customFormat="1" ht="23.25" customHeight="1">
      <c r="A294" s="16">
        <v>100</v>
      </c>
      <c r="B294" s="23">
        <v>43350</v>
      </c>
      <c r="C294" s="16" t="s">
        <v>2312</v>
      </c>
      <c r="D294" s="16" t="s">
        <v>2314</v>
      </c>
      <c r="E294" s="16" t="s">
        <v>2313</v>
      </c>
      <c r="F294" s="16" t="s">
        <v>2315</v>
      </c>
      <c r="G294" s="18">
        <v>43350</v>
      </c>
      <c r="H294" s="18">
        <v>43381</v>
      </c>
      <c r="I294" s="16">
        <f t="shared" si="84"/>
        <v>31</v>
      </c>
      <c r="J294" s="255">
        <f t="shared" si="63"/>
        <v>1</v>
      </c>
      <c r="K294" s="438" t="s">
        <v>2305</v>
      </c>
      <c r="L294" s="19">
        <v>4.8</v>
      </c>
      <c r="M294" s="249">
        <v>1.71</v>
      </c>
      <c r="N294" s="201" t="s">
        <v>2306</v>
      </c>
      <c r="O294" s="255">
        <f t="shared" si="67"/>
        <v>1</v>
      </c>
      <c r="P294" s="255"/>
      <c r="Q294" s="553">
        <v>2.13256E-2</v>
      </c>
      <c r="R294" s="261" t="s">
        <v>2307</v>
      </c>
      <c r="S294" s="20">
        <v>2.2800000000000001E-2</v>
      </c>
      <c r="T294" s="261" t="s">
        <v>2307</v>
      </c>
      <c r="U294" s="20">
        <v>2.7799999999999998E-2</v>
      </c>
      <c r="V294" s="20">
        <v>2.4174000000000001E-2</v>
      </c>
      <c r="W294" s="20">
        <v>4.8299999999999998E-4</v>
      </c>
      <c r="X294" s="20">
        <v>4.6899999999999997E-3</v>
      </c>
      <c r="Y294" s="20">
        <v>1.5573999999999999E-2</v>
      </c>
      <c r="Z294" s="20">
        <v>2E-3</v>
      </c>
      <c r="AA294" s="20">
        <v>2E-3</v>
      </c>
      <c r="AB294" s="423">
        <f t="shared" si="87"/>
        <v>2.0799999999999999E-2</v>
      </c>
      <c r="AC294" s="423">
        <f t="shared" ref="AC294" si="93">U294-Z294-AA294</f>
        <v>2.3799999999999995E-2</v>
      </c>
      <c r="AD294" s="448">
        <v>1.9E-2</v>
      </c>
      <c r="AE294" s="197">
        <f t="shared" si="80"/>
        <v>1.5573999999999999E-2</v>
      </c>
      <c r="AF294" s="197">
        <v>3.4259999999999998E-3</v>
      </c>
      <c r="AG294" s="445">
        <f t="shared" si="89"/>
        <v>1.9E-2</v>
      </c>
      <c r="AH294" s="434">
        <v>43350</v>
      </c>
      <c r="AI294" s="446">
        <v>1</v>
      </c>
      <c r="AJ294" s="16" t="str">
        <f t="shared" si="91"/>
        <v>Y</v>
      </c>
      <c r="AK294" s="443" t="s">
        <v>2316</v>
      </c>
      <c r="AL294" s="449"/>
    </row>
    <row r="295" spans="1:38" s="447" customFormat="1" ht="23.25" customHeight="1">
      <c r="A295" s="16">
        <v>101</v>
      </c>
      <c r="B295" s="23">
        <v>43360</v>
      </c>
      <c r="C295" s="16" t="s">
        <v>149</v>
      </c>
      <c r="D295" s="16" t="s">
        <v>2317</v>
      </c>
      <c r="E295" s="16" t="s">
        <v>150</v>
      </c>
      <c r="F295" s="16" t="s">
        <v>151</v>
      </c>
      <c r="G295" s="18">
        <v>43360</v>
      </c>
      <c r="H295" s="18">
        <v>43391</v>
      </c>
      <c r="I295" s="16">
        <f t="shared" si="84"/>
        <v>31</v>
      </c>
      <c r="J295" s="255">
        <f t="shared" si="63"/>
        <v>1</v>
      </c>
      <c r="K295" s="438" t="s">
        <v>28</v>
      </c>
      <c r="L295" s="19">
        <v>30</v>
      </c>
      <c r="M295" s="249">
        <v>1.7569999999999999</v>
      </c>
      <c r="N295" s="201" t="s">
        <v>2318</v>
      </c>
      <c r="O295" s="255">
        <f t="shared" si="67"/>
        <v>1</v>
      </c>
      <c r="P295" s="255"/>
      <c r="Q295" s="553">
        <v>2.16469E-2</v>
      </c>
      <c r="R295" s="261" t="s">
        <v>2307</v>
      </c>
      <c r="S295" s="20">
        <v>2.2800000000000001E-2</v>
      </c>
      <c r="T295" s="261" t="s">
        <v>2307</v>
      </c>
      <c r="U295" s="20">
        <v>2.6599999999999999E-2</v>
      </c>
      <c r="V295" s="20">
        <v>2.4549000000000001E-2</v>
      </c>
      <c r="W295" s="20">
        <v>4.9100000000000001E-4</v>
      </c>
      <c r="X295" s="20">
        <v>2.5579999999999999E-3</v>
      </c>
      <c r="Y295" s="20">
        <v>1.5887999999999999E-2</v>
      </c>
      <c r="Z295" s="20">
        <v>2E-3</v>
      </c>
      <c r="AA295" s="20">
        <v>2E-3</v>
      </c>
      <c r="AB295" s="423">
        <f t="shared" si="87"/>
        <v>2.0799999999999999E-2</v>
      </c>
      <c r="AC295" s="423">
        <f t="shared" ref="AC295" si="94">U295-Z295-AA295</f>
        <v>2.2599999999999995E-2</v>
      </c>
      <c r="AD295" s="448">
        <v>2.1499999999999998E-2</v>
      </c>
      <c r="AE295" s="197">
        <f t="shared" si="80"/>
        <v>1.5887999999999999E-2</v>
      </c>
      <c r="AF295" s="197">
        <v>5.6119999999999998E-3</v>
      </c>
      <c r="AG295" s="445">
        <f t="shared" si="89"/>
        <v>2.1499999999999998E-2</v>
      </c>
      <c r="AH295" s="434">
        <v>43360</v>
      </c>
      <c r="AI295" s="446">
        <v>1</v>
      </c>
      <c r="AJ295" s="16" t="str">
        <f>IF(AG295="","N","Y")</f>
        <v>Y</v>
      </c>
      <c r="AK295" s="443" t="s">
        <v>2320</v>
      </c>
      <c r="AL295" s="449" t="s">
        <v>2319</v>
      </c>
    </row>
    <row r="296" spans="1:38" s="447" customFormat="1" ht="23.25" customHeight="1">
      <c r="A296" s="16">
        <v>102</v>
      </c>
      <c r="B296" s="23">
        <v>43370</v>
      </c>
      <c r="C296" s="16" t="s">
        <v>1596</v>
      </c>
      <c r="D296" s="16" t="s">
        <v>1558</v>
      </c>
      <c r="E296" s="16" t="s">
        <v>1769</v>
      </c>
      <c r="F296" s="16" t="s">
        <v>1768</v>
      </c>
      <c r="G296" s="18">
        <v>43370</v>
      </c>
      <c r="H296" s="18">
        <v>43402</v>
      </c>
      <c r="I296" s="16">
        <f t="shared" si="84"/>
        <v>32</v>
      </c>
      <c r="J296" s="255">
        <f t="shared" si="63"/>
        <v>1</v>
      </c>
      <c r="K296" s="438" t="s">
        <v>28</v>
      </c>
      <c r="L296" s="19">
        <v>20</v>
      </c>
      <c r="M296" s="249">
        <v>1.7851600000000001</v>
      </c>
      <c r="N296" s="201" t="s">
        <v>2323</v>
      </c>
      <c r="O296" s="255">
        <f t="shared" si="67"/>
        <v>1</v>
      </c>
      <c r="P296" s="255"/>
      <c r="Q296" s="553">
        <v>2.2421900000000002E-2</v>
      </c>
      <c r="R296" s="261" t="s">
        <v>2321</v>
      </c>
      <c r="S296" s="20">
        <v>2.3300000000000001E-2</v>
      </c>
      <c r="T296" s="261" t="s">
        <v>2321</v>
      </c>
      <c r="U296" s="20"/>
      <c r="V296" s="20">
        <v>2.5090000000000001E-2</v>
      </c>
      <c r="W296" s="20">
        <v>5.0199999999999995E-4</v>
      </c>
      <c r="X296" s="20">
        <v>4.0879999999999996E-3</v>
      </c>
      <c r="Y296" s="20">
        <v>1.6648E-2</v>
      </c>
      <c r="Z296" s="20">
        <v>2E-3</v>
      </c>
      <c r="AA296" s="20">
        <v>2E-3</v>
      </c>
      <c r="AB296" s="423">
        <f t="shared" ref="AB296:AB299" si="95">S296-Z296</f>
        <v>2.1299999999999999E-2</v>
      </c>
      <c r="AC296" s="423">
        <f t="shared" ref="AC296:AC299" si="96">U296-Z296-AA296</f>
        <v>-4.0000000000000001E-3</v>
      </c>
      <c r="AD296" s="448">
        <v>2.0500000000000001E-2</v>
      </c>
      <c r="AE296" s="197">
        <f t="shared" si="80"/>
        <v>1.6648E-2</v>
      </c>
      <c r="AF296" s="197">
        <v>3.852E-3</v>
      </c>
      <c r="AG296" s="445">
        <f t="shared" si="89"/>
        <v>2.0500000000000001E-2</v>
      </c>
      <c r="AH296" s="434">
        <v>43370</v>
      </c>
      <c r="AI296" s="446">
        <v>1</v>
      </c>
      <c r="AJ296" s="16" t="str">
        <f t="shared" ref="AJ296:AJ367" si="97">IF(AG296="","N","Y")</f>
        <v>Y</v>
      </c>
      <c r="AK296" s="443" t="s">
        <v>2325</v>
      </c>
      <c r="AL296" s="449"/>
    </row>
    <row r="297" spans="1:38" s="447" customFormat="1" ht="23.25" customHeight="1">
      <c r="A297" s="16">
        <v>103</v>
      </c>
      <c r="B297" s="23">
        <v>43370</v>
      </c>
      <c r="C297" s="16" t="s">
        <v>1596</v>
      </c>
      <c r="D297" s="16" t="s">
        <v>1558</v>
      </c>
      <c r="E297" s="16" t="s">
        <v>1769</v>
      </c>
      <c r="F297" s="16" t="s">
        <v>2284</v>
      </c>
      <c r="G297" s="18">
        <v>43370</v>
      </c>
      <c r="H297" s="18">
        <v>43458</v>
      </c>
      <c r="I297" s="16">
        <f t="shared" si="84"/>
        <v>88</v>
      </c>
      <c r="J297" s="255">
        <f>TRUNC(I297/30,0)</f>
        <v>2</v>
      </c>
      <c r="K297" s="438" t="s">
        <v>28</v>
      </c>
      <c r="L297" s="19">
        <v>7</v>
      </c>
      <c r="M297" s="249">
        <v>1.9635800000000001</v>
      </c>
      <c r="N297" s="201" t="s">
        <v>2324</v>
      </c>
      <c r="O297" s="255">
        <f t="shared" si="67"/>
        <v>2</v>
      </c>
      <c r="P297" s="255"/>
      <c r="Q297" s="553">
        <v>2.3861299999999998E-2</v>
      </c>
      <c r="R297" s="261" t="s">
        <v>2322</v>
      </c>
      <c r="S297" s="20">
        <v>2.4299999999999999E-2</v>
      </c>
      <c r="T297" s="261" t="s">
        <v>2322</v>
      </c>
      <c r="U297" s="20">
        <v>2.7800999999999999E-2</v>
      </c>
      <c r="V297" s="20">
        <v>2.7154999999999999E-2</v>
      </c>
      <c r="W297" s="20">
        <v>5.4299999999999997E-4</v>
      </c>
      <c r="X297" s="20">
        <v>4.1120000000000002E-3</v>
      </c>
      <c r="Y297" s="20">
        <v>1.6648E-2</v>
      </c>
      <c r="Z297" s="20">
        <v>2E-3</v>
      </c>
      <c r="AA297" s="20">
        <v>2E-3</v>
      </c>
      <c r="AB297" s="423">
        <f t="shared" si="95"/>
        <v>2.23E-2</v>
      </c>
      <c r="AC297" s="423">
        <f t="shared" si="96"/>
        <v>2.3800999999999996E-2</v>
      </c>
      <c r="AD297" s="448">
        <v>2.2499999999999999E-2</v>
      </c>
      <c r="AE297" s="197">
        <f t="shared" si="80"/>
        <v>1.6648E-2</v>
      </c>
      <c r="AF297" s="197">
        <v>5.8520000000000004E-3</v>
      </c>
      <c r="AG297" s="445">
        <f t="shared" si="89"/>
        <v>2.2499999999999999E-2</v>
      </c>
      <c r="AH297" s="434">
        <v>43370</v>
      </c>
      <c r="AI297" s="446">
        <v>2</v>
      </c>
      <c r="AJ297" s="16" t="str">
        <f t="shared" si="97"/>
        <v>Y</v>
      </c>
      <c r="AK297" s="443" t="s">
        <v>2326</v>
      </c>
      <c r="AL297" s="449"/>
    </row>
    <row r="298" spans="1:38" s="494" customFormat="1" ht="23.25" customHeight="1">
      <c r="A298" s="472">
        <v>104</v>
      </c>
      <c r="B298" s="495">
        <v>43371</v>
      </c>
      <c r="C298" s="472" t="s">
        <v>1601</v>
      </c>
      <c r="D298" s="472" t="s">
        <v>2327</v>
      </c>
      <c r="E298" s="472" t="s">
        <v>2328</v>
      </c>
      <c r="F298" s="472" t="s">
        <v>2329</v>
      </c>
      <c r="G298" s="496">
        <v>43371</v>
      </c>
      <c r="H298" s="496">
        <v>43462</v>
      </c>
      <c r="I298" s="472">
        <f t="shared" si="84"/>
        <v>91</v>
      </c>
      <c r="J298" s="503">
        <f t="shared" si="63"/>
        <v>3</v>
      </c>
      <c r="K298" s="511" t="s">
        <v>148</v>
      </c>
      <c r="L298" s="500">
        <v>30</v>
      </c>
      <c r="M298" s="501">
        <v>2.0291100000000002</v>
      </c>
      <c r="N298" s="502" t="s">
        <v>2331</v>
      </c>
      <c r="O298" s="503">
        <f t="shared" si="67"/>
        <v>3</v>
      </c>
      <c r="P298" s="503"/>
      <c r="Q298" s="554">
        <v>2.3959999999999999E-2</v>
      </c>
      <c r="R298" s="505" t="s">
        <v>2333</v>
      </c>
      <c r="S298" s="504">
        <v>2.4E-2</v>
      </c>
      <c r="T298" s="505" t="s">
        <v>2333</v>
      </c>
      <c r="U298" s="504">
        <v>2.7800999999999999E-2</v>
      </c>
      <c r="V298" s="504">
        <v>2.7354E-2</v>
      </c>
      <c r="W298" s="504">
        <v>5.4699999999999996E-4</v>
      </c>
      <c r="X298" s="504">
        <v>4.8069999999999996E-3</v>
      </c>
      <c r="Y298" s="504">
        <v>1.9355000000000001E-2</v>
      </c>
      <c r="Z298" s="504">
        <v>2E-3</v>
      </c>
      <c r="AA298" s="504">
        <v>2E-3</v>
      </c>
      <c r="AB298" s="507">
        <f t="shared" si="95"/>
        <v>2.1999999999999999E-2</v>
      </c>
      <c r="AC298" s="507">
        <f t="shared" si="96"/>
        <v>2.3800999999999996E-2</v>
      </c>
      <c r="AD298" s="508">
        <v>2.1999999999999999E-2</v>
      </c>
      <c r="AE298" s="506">
        <f t="shared" si="80"/>
        <v>1.9355000000000001E-2</v>
      </c>
      <c r="AF298" s="506"/>
      <c r="AG298" s="514" t="str">
        <f t="shared" si="89"/>
        <v/>
      </c>
      <c r="AH298" s="515"/>
      <c r="AI298" s="509"/>
      <c r="AJ298" s="16" t="str">
        <f t="shared" si="97"/>
        <v>N</v>
      </c>
      <c r="AK298" s="510"/>
      <c r="AL298" s="492"/>
    </row>
    <row r="299" spans="1:38" s="494" customFormat="1" ht="23.25" customHeight="1">
      <c r="A299" s="472">
        <v>105</v>
      </c>
      <c r="B299" s="495">
        <v>43371</v>
      </c>
      <c r="C299" s="472" t="s">
        <v>1601</v>
      </c>
      <c r="D299" s="472" t="s">
        <v>2327</v>
      </c>
      <c r="E299" s="472" t="s">
        <v>2328</v>
      </c>
      <c r="F299" s="472" t="s">
        <v>2329</v>
      </c>
      <c r="G299" s="496">
        <v>43374</v>
      </c>
      <c r="H299" s="496">
        <v>43405</v>
      </c>
      <c r="I299" s="472">
        <f t="shared" si="84"/>
        <v>31</v>
      </c>
      <c r="J299" s="503">
        <f t="shared" si="63"/>
        <v>1</v>
      </c>
      <c r="K299" s="511" t="s">
        <v>2330</v>
      </c>
      <c r="L299" s="500">
        <v>0</v>
      </c>
      <c r="M299" s="501">
        <v>1.2173499999999999</v>
      </c>
      <c r="N299" s="502" t="s">
        <v>2332</v>
      </c>
      <c r="O299" s="503">
        <f t="shared" si="67"/>
        <v>1</v>
      </c>
      <c r="P299" s="503"/>
      <c r="Q299" s="554">
        <v>2.1958800000000001E-2</v>
      </c>
      <c r="R299" s="505" t="s">
        <v>2334</v>
      </c>
      <c r="S299" s="504">
        <v>2.1999999999999999E-2</v>
      </c>
      <c r="T299" s="505" t="s">
        <v>2334</v>
      </c>
      <c r="U299" s="504">
        <v>2.7834999999999999E-2</v>
      </c>
      <c r="V299" s="504">
        <v>3.2819000000000001E-2</v>
      </c>
      <c r="W299" s="504">
        <v>2.297E-3</v>
      </c>
      <c r="X299" s="504">
        <v>1.8022E-2</v>
      </c>
      <c r="Y299" s="504">
        <v>1.2359E-2</v>
      </c>
      <c r="Z299" s="504">
        <v>3.3E-3</v>
      </c>
      <c r="AA299" s="504">
        <v>2E-3</v>
      </c>
      <c r="AB299" s="507">
        <f t="shared" si="95"/>
        <v>1.8699999999999998E-2</v>
      </c>
      <c r="AC299" s="507">
        <f t="shared" si="96"/>
        <v>2.2534999999999999E-2</v>
      </c>
      <c r="AD299" s="508">
        <v>1.2500000000000001E-2</v>
      </c>
      <c r="AE299" s="506">
        <f t="shared" si="80"/>
        <v>1.2359E-2</v>
      </c>
      <c r="AF299" s="506"/>
      <c r="AG299" s="514" t="str">
        <f t="shared" si="89"/>
        <v/>
      </c>
      <c r="AH299" s="515"/>
      <c r="AI299" s="509"/>
      <c r="AJ299" s="16" t="str">
        <f t="shared" si="97"/>
        <v>N</v>
      </c>
      <c r="AK299" s="510"/>
      <c r="AL299" s="492"/>
    </row>
    <row r="300" spans="1:38" s="494" customFormat="1" ht="23.25" customHeight="1">
      <c r="A300" s="472">
        <v>106</v>
      </c>
      <c r="B300" s="495">
        <v>43371</v>
      </c>
      <c r="C300" s="472" t="s">
        <v>1601</v>
      </c>
      <c r="D300" s="472"/>
      <c r="E300" s="472" t="s">
        <v>2336</v>
      </c>
      <c r="F300" s="472" t="s">
        <v>2335</v>
      </c>
      <c r="G300" s="496"/>
      <c r="H300" s="496"/>
      <c r="I300" s="472">
        <f t="shared" si="84"/>
        <v>0</v>
      </c>
      <c r="J300" s="503">
        <f t="shared" si="63"/>
        <v>0</v>
      </c>
      <c r="K300" s="511" t="s">
        <v>2330</v>
      </c>
      <c r="L300" s="500"/>
      <c r="M300" s="501"/>
      <c r="N300" s="502"/>
      <c r="O300" s="503">
        <f t="shared" si="67"/>
        <v>0</v>
      </c>
      <c r="P300" s="503"/>
      <c r="Q300" s="554"/>
      <c r="R300" s="505"/>
      <c r="S300" s="504"/>
      <c r="T300" s="505"/>
      <c r="U300" s="504"/>
      <c r="V300" s="504"/>
      <c r="W300" s="504"/>
      <c r="X300" s="504"/>
      <c r="Y300" s="504"/>
      <c r="Z300" s="504"/>
      <c r="AA300" s="504"/>
      <c r="AB300" s="507">
        <f t="shared" ref="AB300:AB301" si="98">S300-Z300</f>
        <v>0</v>
      </c>
      <c r="AC300" s="507">
        <f t="shared" ref="AC300:AC301" si="99">U300-Z300-AA300</f>
        <v>0</v>
      </c>
      <c r="AD300" s="508"/>
      <c r="AE300" s="506" t="str">
        <f t="shared" si="80"/>
        <v/>
      </c>
      <c r="AF300" s="506"/>
      <c r="AG300" s="514" t="str">
        <f t="shared" si="89"/>
        <v/>
      </c>
      <c r="AH300" s="515"/>
      <c r="AI300" s="509"/>
      <c r="AJ300" s="16" t="str">
        <f t="shared" si="97"/>
        <v>N</v>
      </c>
      <c r="AK300" s="510"/>
      <c r="AL300" s="492"/>
    </row>
    <row r="301" spans="1:38" s="691" customFormat="1" ht="23.25" customHeight="1">
      <c r="A301" s="672">
        <v>107</v>
      </c>
      <c r="B301" s="673">
        <v>43378</v>
      </c>
      <c r="C301" s="672" t="s">
        <v>1596</v>
      </c>
      <c r="D301" s="672" t="s">
        <v>2337</v>
      </c>
      <c r="E301" s="672" t="s">
        <v>1769</v>
      </c>
      <c r="F301" s="672" t="s">
        <v>2338</v>
      </c>
      <c r="G301" s="674">
        <v>43378</v>
      </c>
      <c r="H301" s="674">
        <v>43409</v>
      </c>
      <c r="I301" s="672">
        <f t="shared" si="84"/>
        <v>31</v>
      </c>
      <c r="J301" s="675">
        <f t="shared" si="63"/>
        <v>1</v>
      </c>
      <c r="K301" s="676" t="s">
        <v>2330</v>
      </c>
      <c r="L301" s="677">
        <v>2.9</v>
      </c>
      <c r="M301" s="678">
        <v>1.2184200000000001</v>
      </c>
      <c r="N301" s="679" t="s">
        <v>2340</v>
      </c>
      <c r="O301" s="675" t="s">
        <v>2379</v>
      </c>
      <c r="P301" s="675"/>
      <c r="Q301" s="680">
        <v>1.9614400000000001E-2</v>
      </c>
      <c r="R301" s="681" t="s">
        <v>2339</v>
      </c>
      <c r="S301" s="682">
        <v>2.24E-2</v>
      </c>
      <c r="T301" s="681" t="s">
        <v>2339</v>
      </c>
      <c r="U301" s="682">
        <v>2.7349999999999999E-2</v>
      </c>
      <c r="V301" s="682">
        <v>3.3239999999999999E-2</v>
      </c>
      <c r="W301" s="682">
        <v>2.3270000000000001E-3</v>
      </c>
      <c r="X301" s="682">
        <v>1.8412999999999999E-2</v>
      </c>
      <c r="Y301" s="682">
        <v>1.2434000000000001E-2</v>
      </c>
      <c r="Z301" s="682">
        <v>3.3E-3</v>
      </c>
      <c r="AA301" s="682">
        <v>2E-3</v>
      </c>
      <c r="AB301" s="683">
        <f t="shared" si="98"/>
        <v>1.9099999999999999E-2</v>
      </c>
      <c r="AC301" s="683">
        <f t="shared" si="99"/>
        <v>2.205E-2</v>
      </c>
      <c r="AD301" s="684">
        <v>1.2500000000000001E-2</v>
      </c>
      <c r="AE301" s="685">
        <f t="shared" si="80"/>
        <v>1.2434000000000001E-2</v>
      </c>
      <c r="AF301" s="685">
        <f>AD301-AE301</f>
        <v>6.6000000000000086E-5</v>
      </c>
      <c r="AG301" s="686">
        <f t="shared" si="89"/>
        <v>1.2500000000000001E-2</v>
      </c>
      <c r="AH301" s="687">
        <v>43378</v>
      </c>
      <c r="AI301" s="688">
        <v>2</v>
      </c>
      <c r="AJ301" s="672" t="str">
        <f t="shared" si="97"/>
        <v>Y</v>
      </c>
      <c r="AK301" s="689" t="s">
        <v>2345</v>
      </c>
      <c r="AL301" s="690"/>
    </row>
    <row r="302" spans="1:38" s="447" customFormat="1" ht="23.25" customHeight="1">
      <c r="A302" s="16">
        <f t="shared" si="64"/>
        <v>108</v>
      </c>
      <c r="B302" s="23">
        <v>43381</v>
      </c>
      <c r="C302" s="16" t="s">
        <v>2341</v>
      </c>
      <c r="D302" s="16" t="s">
        <v>2342</v>
      </c>
      <c r="E302" s="16" t="s">
        <v>2343</v>
      </c>
      <c r="F302" s="16" t="s">
        <v>2315</v>
      </c>
      <c r="G302" s="18">
        <v>43381</v>
      </c>
      <c r="H302" s="18">
        <v>43412</v>
      </c>
      <c r="I302" s="16">
        <f t="shared" si="84"/>
        <v>31</v>
      </c>
      <c r="J302" s="255">
        <f t="shared" si="63"/>
        <v>1</v>
      </c>
      <c r="K302" s="438" t="s">
        <v>2348</v>
      </c>
      <c r="L302" s="19">
        <v>4</v>
      </c>
      <c r="M302" s="249">
        <v>1.85799</v>
      </c>
      <c r="N302" s="201" t="s">
        <v>2344</v>
      </c>
      <c r="O302" s="255">
        <f t="shared" si="67"/>
        <v>1</v>
      </c>
      <c r="P302" s="255"/>
      <c r="Q302" s="553">
        <v>2.27669E-2</v>
      </c>
      <c r="R302" s="261" t="s">
        <v>2286</v>
      </c>
      <c r="S302" s="20">
        <v>2.3E-2</v>
      </c>
      <c r="T302" s="261" t="s">
        <v>2286</v>
      </c>
      <c r="U302" s="20">
        <v>2.7692999999999999E-2</v>
      </c>
      <c r="V302" s="20">
        <v>3.7568999999999998E-2</v>
      </c>
      <c r="W302" s="20">
        <v>7.5100000000000004E-4</v>
      </c>
      <c r="X302" s="20">
        <v>1.7817E-2</v>
      </c>
      <c r="Y302" s="20">
        <v>1.6985E-2</v>
      </c>
      <c r="Z302" s="20">
        <v>2E-3</v>
      </c>
      <c r="AA302" s="20">
        <v>2E-3</v>
      </c>
      <c r="AB302" s="423">
        <f t="shared" ref="AB302:AB303" si="100">S302-Z302</f>
        <v>2.0999999999999998E-2</v>
      </c>
      <c r="AC302" s="423">
        <f t="shared" ref="AC302:AC303" si="101">U302-Z302-AA302</f>
        <v>2.3692999999999999E-2</v>
      </c>
      <c r="AD302" s="448">
        <v>1.9E-2</v>
      </c>
      <c r="AE302" s="197">
        <f t="shared" si="80"/>
        <v>1.6985E-2</v>
      </c>
      <c r="AF302" s="197">
        <f t="shared" ref="AF302:AF303" si="102">AD302-AE302</f>
        <v>2.0149999999999994E-3</v>
      </c>
      <c r="AG302" s="445">
        <f t="shared" si="89"/>
        <v>1.9E-2</v>
      </c>
      <c r="AH302" s="434">
        <v>43381</v>
      </c>
      <c r="AI302" s="446">
        <v>3</v>
      </c>
      <c r="AJ302" s="16" t="str">
        <f t="shared" si="97"/>
        <v>Y</v>
      </c>
      <c r="AK302" s="443" t="s">
        <v>2346</v>
      </c>
      <c r="AL302" s="449" t="s">
        <v>2347</v>
      </c>
    </row>
    <row r="303" spans="1:38" s="447" customFormat="1" ht="23.25" customHeight="1">
      <c r="A303" s="16">
        <f t="shared" si="64"/>
        <v>109</v>
      </c>
      <c r="B303" s="23">
        <v>43381</v>
      </c>
      <c r="C303" s="16" t="s">
        <v>2341</v>
      </c>
      <c r="D303" s="16" t="s">
        <v>2342</v>
      </c>
      <c r="E303" s="16" t="s">
        <v>2343</v>
      </c>
      <c r="F303" s="16" t="s">
        <v>2315</v>
      </c>
      <c r="G303" s="18">
        <v>43381</v>
      </c>
      <c r="H303" s="18">
        <v>43412</v>
      </c>
      <c r="I303" s="16">
        <f t="shared" si="84"/>
        <v>31</v>
      </c>
      <c r="J303" s="255">
        <f t="shared" si="63"/>
        <v>1</v>
      </c>
      <c r="K303" s="438" t="s">
        <v>2348</v>
      </c>
      <c r="L303" s="19">
        <v>2.9</v>
      </c>
      <c r="M303" s="249">
        <v>1.85799</v>
      </c>
      <c r="N303" s="201" t="s">
        <v>2344</v>
      </c>
      <c r="O303" s="255">
        <f t="shared" si="67"/>
        <v>1</v>
      </c>
      <c r="P303" s="255"/>
      <c r="Q303" s="553">
        <v>2.27669E-2</v>
      </c>
      <c r="R303" s="261" t="s">
        <v>2286</v>
      </c>
      <c r="S303" s="20">
        <v>2.3E-2</v>
      </c>
      <c r="T303" s="261" t="s">
        <v>2286</v>
      </c>
      <c r="U303" s="20">
        <v>2.7692999999999999E-2</v>
      </c>
      <c r="V303" s="20">
        <v>3.7568999999999998E-2</v>
      </c>
      <c r="W303" s="20">
        <v>7.5100000000000004E-4</v>
      </c>
      <c r="X303" s="20">
        <v>1.7817E-2</v>
      </c>
      <c r="Y303" s="20">
        <v>1.6985E-2</v>
      </c>
      <c r="Z303" s="20">
        <v>2E-3</v>
      </c>
      <c r="AA303" s="20">
        <v>2E-3</v>
      </c>
      <c r="AB303" s="423">
        <f t="shared" si="100"/>
        <v>2.0999999999999998E-2</v>
      </c>
      <c r="AC303" s="423">
        <f t="shared" si="101"/>
        <v>2.3692999999999999E-2</v>
      </c>
      <c r="AD303" s="448">
        <v>1.9E-2</v>
      </c>
      <c r="AE303" s="197">
        <f t="shared" si="80"/>
        <v>1.6985E-2</v>
      </c>
      <c r="AF303" s="197">
        <f t="shared" si="102"/>
        <v>2.0149999999999994E-3</v>
      </c>
      <c r="AG303" s="445">
        <f t="shared" si="89"/>
        <v>1.9E-2</v>
      </c>
      <c r="AH303" s="434">
        <v>43381</v>
      </c>
      <c r="AI303" s="446">
        <v>4</v>
      </c>
      <c r="AJ303" s="16" t="str">
        <f t="shared" si="97"/>
        <v>Y</v>
      </c>
      <c r="AK303" s="443" t="s">
        <v>2346</v>
      </c>
      <c r="AL303" s="449" t="s">
        <v>2347</v>
      </c>
    </row>
    <row r="304" spans="1:38" s="494" customFormat="1" ht="23.25" customHeight="1">
      <c r="A304" s="472">
        <v>110</v>
      </c>
      <c r="B304" s="495">
        <v>43391</v>
      </c>
      <c r="C304" s="472" t="s">
        <v>149</v>
      </c>
      <c r="D304" s="472" t="s">
        <v>2317</v>
      </c>
      <c r="E304" s="472" t="s">
        <v>150</v>
      </c>
      <c r="F304" s="472" t="s">
        <v>151</v>
      </c>
      <c r="G304" s="496">
        <v>43391</v>
      </c>
      <c r="H304" s="496">
        <v>43426</v>
      </c>
      <c r="I304" s="472">
        <f t="shared" si="84"/>
        <v>35</v>
      </c>
      <c r="J304" s="503">
        <f t="shared" si="63"/>
        <v>1</v>
      </c>
      <c r="K304" s="511" t="s">
        <v>2350</v>
      </c>
      <c r="L304" s="500">
        <v>20</v>
      </c>
      <c r="M304" s="501">
        <v>1.8685700000000001</v>
      </c>
      <c r="N304" s="502" t="s">
        <v>2351</v>
      </c>
      <c r="O304" s="503">
        <f t="shared" si="67"/>
        <v>1</v>
      </c>
      <c r="P304" s="503"/>
      <c r="Q304" s="554">
        <v>2.282E-2</v>
      </c>
      <c r="R304" s="505" t="s">
        <v>2349</v>
      </c>
      <c r="S304" s="504">
        <v>2.3400000000000001E-2</v>
      </c>
      <c r="T304" s="505" t="s">
        <v>2349</v>
      </c>
      <c r="U304" s="504">
        <v>2.6832000000000002E-2</v>
      </c>
      <c r="V304" s="504">
        <v>2.5982000000000002E-2</v>
      </c>
      <c r="W304" s="504">
        <v>5.1999999999999995E-4</v>
      </c>
      <c r="X304" s="504">
        <v>3.9630000000000004E-3</v>
      </c>
      <c r="Y304" s="504">
        <v>1.7038000000000001E-2</v>
      </c>
      <c r="Z304" s="504">
        <v>2E-3</v>
      </c>
      <c r="AA304" s="504">
        <v>2E-3</v>
      </c>
      <c r="AB304" s="507">
        <f t="shared" ref="AB304" si="103">S304-Z304</f>
        <v>2.1400000000000002E-2</v>
      </c>
      <c r="AC304" s="507">
        <f t="shared" ref="AC304" si="104">U304-Z304-AA304</f>
        <v>2.2831999999999998E-2</v>
      </c>
      <c r="AD304" s="508">
        <v>2.1499999999999998E-2</v>
      </c>
      <c r="AE304" s="506">
        <f t="shared" si="80"/>
        <v>1.7038000000000001E-2</v>
      </c>
      <c r="AF304" s="506"/>
      <c r="AG304" s="514" t="str">
        <f t="shared" si="89"/>
        <v/>
      </c>
      <c r="AH304" s="515"/>
      <c r="AI304" s="509"/>
      <c r="AJ304" s="472" t="str">
        <f t="shared" si="97"/>
        <v>N</v>
      </c>
      <c r="AK304" s="510"/>
      <c r="AL304" s="492"/>
    </row>
    <row r="305" spans="1:38" s="494" customFormat="1" ht="23.25" customHeight="1">
      <c r="A305" s="472">
        <v>111</v>
      </c>
      <c r="B305" s="495">
        <v>43391</v>
      </c>
      <c r="C305" s="472" t="s">
        <v>149</v>
      </c>
      <c r="D305" s="472" t="s">
        <v>2317</v>
      </c>
      <c r="E305" s="472" t="s">
        <v>150</v>
      </c>
      <c r="F305" s="472" t="s">
        <v>151</v>
      </c>
      <c r="G305" s="496">
        <v>43391</v>
      </c>
      <c r="H305" s="496">
        <v>43440</v>
      </c>
      <c r="I305" s="472">
        <f t="shared" ref="I305:I319" si="105">H305-G305</f>
        <v>49</v>
      </c>
      <c r="J305" s="503">
        <f t="shared" si="63"/>
        <v>1</v>
      </c>
      <c r="K305" s="511" t="s">
        <v>2350</v>
      </c>
      <c r="L305" s="500">
        <v>20</v>
      </c>
      <c r="M305" s="501">
        <v>1.8685700000000001</v>
      </c>
      <c r="N305" s="502" t="s">
        <v>2351</v>
      </c>
      <c r="O305" s="503">
        <f t="shared" si="67"/>
        <v>1</v>
      </c>
      <c r="P305" s="503"/>
      <c r="Q305" s="554">
        <v>2.282E-2</v>
      </c>
      <c r="R305" s="505" t="s">
        <v>2349</v>
      </c>
      <c r="S305" s="504">
        <v>2.4E-2</v>
      </c>
      <c r="T305" s="505" t="s">
        <v>2349</v>
      </c>
      <c r="U305" s="504">
        <v>2.7854E-2</v>
      </c>
      <c r="V305" s="504">
        <v>2.6321000000000001E-2</v>
      </c>
      <c r="W305" s="504">
        <v>5.2599999999999999E-4</v>
      </c>
      <c r="X305" s="504">
        <v>3.7950000000000002E-3</v>
      </c>
      <c r="Y305" s="504">
        <v>1.7038000000000001E-2</v>
      </c>
      <c r="Z305" s="504">
        <v>2E-3</v>
      </c>
      <c r="AA305" s="504">
        <v>2E-3</v>
      </c>
      <c r="AB305" s="507">
        <f t="shared" ref="AB305" si="106">S305-Z305</f>
        <v>2.1999999999999999E-2</v>
      </c>
      <c r="AC305" s="507">
        <f t="shared" ref="AC305" si="107">U305-Z305-AA305</f>
        <v>2.3854E-2</v>
      </c>
      <c r="AD305" s="508">
        <v>2.1999999999999999E-2</v>
      </c>
      <c r="AE305" s="506">
        <f t="shared" si="80"/>
        <v>1.7038000000000001E-2</v>
      </c>
      <c r="AF305" s="506"/>
      <c r="AG305" s="514" t="str">
        <f t="shared" si="89"/>
        <v/>
      </c>
      <c r="AH305" s="515"/>
      <c r="AI305" s="509"/>
      <c r="AJ305" s="472" t="str">
        <f t="shared" si="97"/>
        <v>N</v>
      </c>
      <c r="AK305" s="510"/>
      <c r="AL305" s="492"/>
    </row>
    <row r="306" spans="1:38" s="691" customFormat="1" ht="23.25" customHeight="1">
      <c r="A306" s="672">
        <v>112</v>
      </c>
      <c r="B306" s="673">
        <v>43392</v>
      </c>
      <c r="C306" s="672" t="s">
        <v>2352</v>
      </c>
      <c r="D306" s="672"/>
      <c r="E306" s="672" t="s">
        <v>251</v>
      </c>
      <c r="F306" s="672" t="s">
        <v>2353</v>
      </c>
      <c r="G306" s="713">
        <v>43395</v>
      </c>
      <c r="H306" s="674">
        <v>43426</v>
      </c>
      <c r="I306" s="672">
        <f t="shared" si="105"/>
        <v>31</v>
      </c>
      <c r="J306" s="675">
        <f t="shared" si="63"/>
        <v>1</v>
      </c>
      <c r="K306" s="676" t="s">
        <v>2330</v>
      </c>
      <c r="L306" s="677">
        <v>1.5</v>
      </c>
      <c r="M306" s="678"/>
      <c r="N306" s="679"/>
      <c r="O306" s="675">
        <f t="shared" si="67"/>
        <v>1</v>
      </c>
      <c r="P306" s="675"/>
      <c r="Q306" s="680"/>
      <c r="R306" s="681" t="s">
        <v>2355</v>
      </c>
      <c r="S306" s="682"/>
      <c r="T306" s="681"/>
      <c r="U306" s="682"/>
      <c r="V306" s="682"/>
      <c r="W306" s="682"/>
      <c r="X306" s="682"/>
      <c r="Y306" s="682"/>
      <c r="Z306" s="682">
        <v>3.3E-3</v>
      </c>
      <c r="AA306" s="682">
        <v>2E-3</v>
      </c>
      <c r="AB306" s="683">
        <f t="shared" ref="AB306" si="108">S306-Z306</f>
        <v>-3.3E-3</v>
      </c>
      <c r="AC306" s="683">
        <f>U306-Z306-AA306</f>
        <v>-5.3E-3</v>
      </c>
      <c r="AD306" s="684">
        <v>1.4E-2</v>
      </c>
      <c r="AE306" s="685" t="str">
        <f t="shared" si="80"/>
        <v/>
      </c>
      <c r="AF306" s="685"/>
      <c r="AG306" s="686">
        <v>1.4E-2</v>
      </c>
      <c r="AH306" s="687">
        <v>43395</v>
      </c>
      <c r="AI306" s="688">
        <v>1</v>
      </c>
      <c r="AJ306" s="672" t="str">
        <f t="shared" si="97"/>
        <v>Y</v>
      </c>
      <c r="AK306" s="689" t="s">
        <v>2356</v>
      </c>
      <c r="AL306" s="690"/>
    </row>
    <row r="307" spans="1:38" s="494" customFormat="1" ht="23.25" customHeight="1">
      <c r="A307" s="472">
        <v>113</v>
      </c>
      <c r="B307" s="495">
        <v>43389</v>
      </c>
      <c r="C307" s="472" t="s">
        <v>24</v>
      </c>
      <c r="D307" s="472" t="s">
        <v>1558</v>
      </c>
      <c r="E307" s="472" t="s">
        <v>2354</v>
      </c>
      <c r="F307" s="472" t="s">
        <v>1751</v>
      </c>
      <c r="G307" s="496">
        <v>43395</v>
      </c>
      <c r="H307" s="496">
        <v>43487</v>
      </c>
      <c r="I307" s="472">
        <f t="shared" si="105"/>
        <v>92</v>
      </c>
      <c r="J307" s="503">
        <f t="shared" si="63"/>
        <v>3</v>
      </c>
      <c r="K307" s="511" t="s">
        <v>2358</v>
      </c>
      <c r="L307" s="500">
        <v>5</v>
      </c>
      <c r="M307" s="501"/>
      <c r="N307" s="502"/>
      <c r="O307" s="503">
        <f t="shared" si="67"/>
        <v>3</v>
      </c>
      <c r="P307" s="503"/>
      <c r="Q307" s="554"/>
      <c r="R307" s="505" t="s">
        <v>2357</v>
      </c>
      <c r="S307" s="504">
        <v>2.5999999999999999E-2</v>
      </c>
      <c r="T307" s="505"/>
      <c r="U307" s="504"/>
      <c r="V307" s="504"/>
      <c r="W307" s="504"/>
      <c r="X307" s="504"/>
      <c r="Y307" s="504"/>
      <c r="Z307" s="504">
        <v>2E-3</v>
      </c>
      <c r="AA307" s="504">
        <v>2E-3</v>
      </c>
      <c r="AB307" s="507">
        <f t="shared" ref="AB307:AB308" si="109">S307-Z307</f>
        <v>2.4E-2</v>
      </c>
      <c r="AC307" s="507">
        <f t="shared" ref="AC307:AC308" si="110">U307-Z307-AA307</f>
        <v>-4.0000000000000001E-3</v>
      </c>
      <c r="AD307" s="508" t="s">
        <v>2361</v>
      </c>
      <c r="AE307" s="506" t="str">
        <f t="shared" si="80"/>
        <v/>
      </c>
      <c r="AF307" s="506"/>
      <c r="AG307" s="514" t="str">
        <f t="shared" si="89"/>
        <v/>
      </c>
      <c r="AH307" s="515"/>
      <c r="AI307" s="509"/>
      <c r="AJ307" s="472" t="str">
        <f t="shared" si="97"/>
        <v>N</v>
      </c>
      <c r="AK307" s="510"/>
      <c r="AL307" s="492"/>
    </row>
    <row r="308" spans="1:38" s="494" customFormat="1" ht="23.25" customHeight="1">
      <c r="A308" s="472">
        <v>114</v>
      </c>
      <c r="B308" s="495">
        <v>43392</v>
      </c>
      <c r="C308" s="472" t="s">
        <v>24</v>
      </c>
      <c r="D308" s="472" t="s">
        <v>1558</v>
      </c>
      <c r="E308" s="472" t="s">
        <v>2354</v>
      </c>
      <c r="F308" s="472" t="s">
        <v>1751</v>
      </c>
      <c r="G308" s="496">
        <v>43395</v>
      </c>
      <c r="H308" s="496">
        <v>43426</v>
      </c>
      <c r="I308" s="472">
        <f t="shared" si="105"/>
        <v>31</v>
      </c>
      <c r="J308" s="503">
        <f t="shared" si="63"/>
        <v>1</v>
      </c>
      <c r="K308" s="511" t="s">
        <v>2358</v>
      </c>
      <c r="L308" s="500">
        <v>15</v>
      </c>
      <c r="M308" s="501"/>
      <c r="N308" s="502"/>
      <c r="O308" s="503">
        <f t="shared" si="67"/>
        <v>1</v>
      </c>
      <c r="P308" s="503"/>
      <c r="Q308" s="554"/>
      <c r="R308" s="505" t="s">
        <v>2359</v>
      </c>
      <c r="S308" s="504">
        <v>2.35E-2</v>
      </c>
      <c r="T308" s="505"/>
      <c r="U308" s="504"/>
      <c r="V308" s="504"/>
      <c r="W308" s="504"/>
      <c r="X308" s="504"/>
      <c r="Y308" s="504"/>
      <c r="Z308" s="504">
        <v>2E-3</v>
      </c>
      <c r="AA308" s="504">
        <v>2E-3</v>
      </c>
      <c r="AB308" s="507">
        <f t="shared" si="109"/>
        <v>2.1499999999999998E-2</v>
      </c>
      <c r="AC308" s="507">
        <f t="shared" si="110"/>
        <v>-4.0000000000000001E-3</v>
      </c>
      <c r="AD308" s="508">
        <v>2.1499999999999998E-2</v>
      </c>
      <c r="AE308" s="506" t="str">
        <f t="shared" si="80"/>
        <v/>
      </c>
      <c r="AF308" s="506"/>
      <c r="AG308" s="514" t="str">
        <f t="shared" si="89"/>
        <v/>
      </c>
      <c r="AH308" s="515"/>
      <c r="AI308" s="509"/>
      <c r="AJ308" s="472" t="str">
        <f t="shared" si="97"/>
        <v>N</v>
      </c>
      <c r="AK308" s="510"/>
      <c r="AL308" s="492"/>
    </row>
    <row r="309" spans="1:38" s="494" customFormat="1" ht="23.25" customHeight="1">
      <c r="A309" s="472">
        <f t="shared" si="64"/>
        <v>115</v>
      </c>
      <c r="B309" s="495">
        <v>43392</v>
      </c>
      <c r="C309" s="472" t="s">
        <v>24</v>
      </c>
      <c r="D309" s="472" t="s">
        <v>1558</v>
      </c>
      <c r="E309" s="472" t="s">
        <v>2354</v>
      </c>
      <c r="F309" s="472" t="s">
        <v>1751</v>
      </c>
      <c r="G309" s="496">
        <v>43395</v>
      </c>
      <c r="H309" s="496">
        <v>43426</v>
      </c>
      <c r="I309" s="472">
        <f t="shared" si="105"/>
        <v>31</v>
      </c>
      <c r="J309" s="503">
        <f t="shared" si="63"/>
        <v>1</v>
      </c>
      <c r="K309" s="511" t="s">
        <v>2360</v>
      </c>
      <c r="L309" s="500">
        <v>15</v>
      </c>
      <c r="M309" s="501"/>
      <c r="N309" s="502"/>
      <c r="O309" s="503">
        <f t="shared" si="67"/>
        <v>1</v>
      </c>
      <c r="P309" s="503"/>
      <c r="Q309" s="554"/>
      <c r="R309" s="505" t="s">
        <v>2355</v>
      </c>
      <c r="S309" s="504"/>
      <c r="T309" s="505"/>
      <c r="U309" s="504"/>
      <c r="V309" s="504"/>
      <c r="W309" s="504"/>
      <c r="X309" s="504"/>
      <c r="Y309" s="504"/>
      <c r="Z309" s="504">
        <v>3.3E-3</v>
      </c>
      <c r="AA309" s="504">
        <v>2E-3</v>
      </c>
      <c r="AB309" s="507">
        <f t="shared" ref="AB309" si="111">S309-Z309</f>
        <v>-3.3E-3</v>
      </c>
      <c r="AC309" s="507">
        <f t="shared" ref="AC309" si="112">U309-Z309-AA309</f>
        <v>-5.3E-3</v>
      </c>
      <c r="AD309" s="508">
        <v>1.4E-2</v>
      </c>
      <c r="AE309" s="506" t="str">
        <f t="shared" si="80"/>
        <v/>
      </c>
      <c r="AF309" s="506"/>
      <c r="AG309" s="514" t="str">
        <f t="shared" si="89"/>
        <v/>
      </c>
      <c r="AH309" s="515"/>
      <c r="AI309" s="509"/>
      <c r="AJ309" s="472" t="str">
        <f t="shared" si="97"/>
        <v>N</v>
      </c>
      <c r="AK309" s="510" t="s">
        <v>2356</v>
      </c>
      <c r="AL309" s="492"/>
    </row>
    <row r="310" spans="1:38" s="494" customFormat="1" ht="23.25" customHeight="1">
      <c r="A310" s="472">
        <v>116</v>
      </c>
      <c r="B310" s="495">
        <v>43395</v>
      </c>
      <c r="C310" s="472" t="s">
        <v>1601</v>
      </c>
      <c r="D310" s="472" t="s">
        <v>2327</v>
      </c>
      <c r="E310" s="472" t="s">
        <v>2328</v>
      </c>
      <c r="F310" s="472" t="s">
        <v>2329</v>
      </c>
      <c r="G310" s="496">
        <v>43395</v>
      </c>
      <c r="H310" s="496">
        <v>43487</v>
      </c>
      <c r="I310" s="472">
        <f t="shared" si="105"/>
        <v>92</v>
      </c>
      <c r="J310" s="503">
        <f t="shared" si="63"/>
        <v>3</v>
      </c>
      <c r="K310" s="511" t="s">
        <v>148</v>
      </c>
      <c r="L310" s="500">
        <v>30</v>
      </c>
      <c r="M310" s="501">
        <v>2.09</v>
      </c>
      <c r="N310" s="502" t="s">
        <v>2362</v>
      </c>
      <c r="O310" s="503">
        <f t="shared" si="67"/>
        <v>3</v>
      </c>
      <c r="P310" s="503"/>
      <c r="Q310" s="554">
        <v>2.4771899999999999E-2</v>
      </c>
      <c r="R310" s="505" t="s">
        <v>2363</v>
      </c>
      <c r="S310" s="504">
        <v>2.75E-2</v>
      </c>
      <c r="T310" s="505" t="s">
        <v>2363</v>
      </c>
      <c r="U310" s="504">
        <v>3.2476999999999999E-2</v>
      </c>
      <c r="V310" s="504">
        <v>2.8212999999999998E-2</v>
      </c>
      <c r="W310" s="504">
        <v>5.6400000000000005E-4</v>
      </c>
      <c r="X310" s="504">
        <v>2.1480000000000002E-3</v>
      </c>
      <c r="Y310" s="504">
        <v>2.0150000000000001E-2</v>
      </c>
      <c r="Z310" s="504">
        <v>2E-3</v>
      </c>
      <c r="AA310" s="504">
        <v>2E-3</v>
      </c>
      <c r="AB310" s="507">
        <f>S310-Z310</f>
        <v>2.5500000000000002E-2</v>
      </c>
      <c r="AC310" s="507">
        <f t="shared" ref="AC310:AC311" si="113">U310-Z310-AA310</f>
        <v>2.8476999999999995E-2</v>
      </c>
      <c r="AD310" s="508">
        <v>2.5499999999999998E-2</v>
      </c>
      <c r="AE310" s="506">
        <f t="shared" si="80"/>
        <v>2.0150000000000001E-2</v>
      </c>
      <c r="AF310" s="506"/>
      <c r="AG310" s="514" t="str">
        <f t="shared" si="89"/>
        <v/>
      </c>
      <c r="AH310" s="515"/>
      <c r="AI310" s="509"/>
      <c r="AJ310" s="472" t="str">
        <f t="shared" si="97"/>
        <v>N</v>
      </c>
      <c r="AK310" s="510" t="s">
        <v>2364</v>
      </c>
      <c r="AL310" s="492"/>
    </row>
    <row r="311" spans="1:38" s="447" customFormat="1" ht="23.25" customHeight="1">
      <c r="A311" s="16">
        <v>117</v>
      </c>
      <c r="B311" s="23">
        <v>43397</v>
      </c>
      <c r="C311" s="16" t="s">
        <v>2341</v>
      </c>
      <c r="D311" s="16" t="s">
        <v>2342</v>
      </c>
      <c r="E311" s="16" t="s">
        <v>2343</v>
      </c>
      <c r="F311" s="16" t="s">
        <v>2367</v>
      </c>
      <c r="G311" s="18">
        <v>43397</v>
      </c>
      <c r="H311" s="18">
        <v>43430</v>
      </c>
      <c r="I311" s="16">
        <f t="shared" si="105"/>
        <v>33</v>
      </c>
      <c r="J311" s="255">
        <f t="shared" si="63"/>
        <v>1</v>
      </c>
      <c r="K311" s="438" t="s">
        <v>2348</v>
      </c>
      <c r="L311" s="19">
        <v>1</v>
      </c>
      <c r="M311" s="249">
        <v>1.85</v>
      </c>
      <c r="N311" s="201" t="s">
        <v>2366</v>
      </c>
      <c r="O311" s="255">
        <f t="shared" si="67"/>
        <v>1</v>
      </c>
      <c r="P311" s="255"/>
      <c r="Q311" s="553">
        <v>2.2813799999999999E-2</v>
      </c>
      <c r="R311" s="261" t="s">
        <v>2365</v>
      </c>
      <c r="S311" s="20">
        <v>2.35E-2</v>
      </c>
      <c r="T311" s="261"/>
      <c r="U311" s="20"/>
      <c r="V311" s="20">
        <v>2.5884000000000001E-2</v>
      </c>
      <c r="W311" s="20">
        <v>5.1800000000000001E-4</v>
      </c>
      <c r="X311" s="20">
        <v>6.3660000000000001E-3</v>
      </c>
      <c r="Y311" s="20">
        <v>1.7031000000000001E-2</v>
      </c>
      <c r="Z311" s="20">
        <v>2E-3</v>
      </c>
      <c r="AA311" s="20">
        <v>2E-3</v>
      </c>
      <c r="AB311" s="423">
        <f t="shared" ref="AB311" si="114">S311-Z311</f>
        <v>2.1499999999999998E-2</v>
      </c>
      <c r="AC311" s="423">
        <f t="shared" si="113"/>
        <v>-4.0000000000000001E-3</v>
      </c>
      <c r="AD311" s="448">
        <v>1.9E-2</v>
      </c>
      <c r="AE311" s="197">
        <f t="shared" si="80"/>
        <v>1.7031000000000001E-2</v>
      </c>
      <c r="AF311" s="197">
        <v>1.9689999999999998E-3</v>
      </c>
      <c r="AG311" s="445">
        <f t="shared" si="89"/>
        <v>1.9E-2</v>
      </c>
      <c r="AH311" s="434">
        <v>43397</v>
      </c>
      <c r="AI311" s="446">
        <v>1</v>
      </c>
      <c r="AJ311" s="472" t="str">
        <f t="shared" si="97"/>
        <v>Y</v>
      </c>
      <c r="AK311" s="443" t="s">
        <v>2346</v>
      </c>
      <c r="AL311" s="449"/>
    </row>
    <row r="312" spans="1:38" s="447" customFormat="1" ht="24" customHeight="1">
      <c r="A312" s="16">
        <v>118</v>
      </c>
      <c r="B312" s="23">
        <v>43402</v>
      </c>
      <c r="C312" s="16" t="s">
        <v>12</v>
      </c>
      <c r="D312" s="16" t="s">
        <v>1793</v>
      </c>
      <c r="E312" s="16" t="s">
        <v>2368</v>
      </c>
      <c r="F312" s="16" t="s">
        <v>455</v>
      </c>
      <c r="G312" s="18">
        <v>43402</v>
      </c>
      <c r="H312" s="18">
        <v>43584</v>
      </c>
      <c r="I312" s="16">
        <f t="shared" si="105"/>
        <v>182</v>
      </c>
      <c r="J312" s="255">
        <f>TRUNC(I312/30,0)</f>
        <v>6</v>
      </c>
      <c r="K312" s="438" t="s">
        <v>2370</v>
      </c>
      <c r="L312" s="19">
        <v>3</v>
      </c>
      <c r="M312" s="249">
        <v>2.3446799999999999</v>
      </c>
      <c r="N312" s="201" t="s">
        <v>2371</v>
      </c>
      <c r="O312" s="255">
        <f t="shared" si="67"/>
        <v>6</v>
      </c>
      <c r="P312" s="255"/>
      <c r="Q312" s="553">
        <v>2.7767500000000001E-2</v>
      </c>
      <c r="R312" s="261" t="s">
        <v>2369</v>
      </c>
      <c r="S312" s="20">
        <v>2.8000000000000001E-2</v>
      </c>
      <c r="T312" s="261"/>
      <c r="U312" s="20"/>
      <c r="V312" s="20">
        <v>3.1726999999999998E-2</v>
      </c>
      <c r="W312" s="20">
        <v>6.3500000000000004E-4</v>
      </c>
      <c r="X312" s="20">
        <v>5.7920000000000003E-3</v>
      </c>
      <c r="Y312" s="20">
        <v>2.3587E-2</v>
      </c>
      <c r="Z312" s="20">
        <v>2E-3</v>
      </c>
      <c r="AA312" s="20">
        <v>2E-3</v>
      </c>
      <c r="AB312" s="423">
        <f t="shared" ref="AB312" si="115">S312-Z312</f>
        <v>2.6000000000000002E-2</v>
      </c>
      <c r="AC312" s="423">
        <f t="shared" ref="AC312" si="116">U312-Z312-AA312</f>
        <v>-4.0000000000000001E-3</v>
      </c>
      <c r="AD312" s="448">
        <v>2.53E-2</v>
      </c>
      <c r="AE312" s="197">
        <f t="shared" si="80"/>
        <v>2.3587E-2</v>
      </c>
      <c r="AF312" s="197">
        <v>1.7129999999999999E-3</v>
      </c>
      <c r="AG312" s="445">
        <f t="shared" si="89"/>
        <v>2.53E-2</v>
      </c>
      <c r="AH312" s="434">
        <v>43402</v>
      </c>
      <c r="AI312" s="446">
        <v>2</v>
      </c>
      <c r="AJ312" s="472" t="str">
        <f t="shared" si="97"/>
        <v>Y</v>
      </c>
      <c r="AK312" s="443"/>
      <c r="AL312" s="449"/>
    </row>
    <row r="313" spans="1:38" s="447" customFormat="1" ht="23.25" customHeight="1">
      <c r="A313" s="16">
        <f t="shared" si="64"/>
        <v>119</v>
      </c>
      <c r="B313" s="23">
        <v>43410</v>
      </c>
      <c r="C313" s="16" t="s">
        <v>4</v>
      </c>
      <c r="D313" s="16" t="s">
        <v>2373</v>
      </c>
      <c r="E313" s="16" t="s">
        <v>2372</v>
      </c>
      <c r="F313" s="16" t="s">
        <v>363</v>
      </c>
      <c r="G313" s="18">
        <v>43410</v>
      </c>
      <c r="H313" s="18">
        <v>43775</v>
      </c>
      <c r="I313" s="16">
        <f t="shared" si="105"/>
        <v>365</v>
      </c>
      <c r="J313" s="255">
        <f>TRUNC(I313/30,0)</f>
        <v>12</v>
      </c>
      <c r="K313" s="438" t="s">
        <v>28</v>
      </c>
      <c r="L313" s="19">
        <v>1</v>
      </c>
      <c r="M313" s="249">
        <v>2.51187</v>
      </c>
      <c r="N313" s="201" t="s">
        <v>2374</v>
      </c>
      <c r="O313" s="255">
        <f t="shared" si="67"/>
        <v>12</v>
      </c>
      <c r="P313" s="255"/>
      <c r="Q313" s="553">
        <v>3.11688E-2</v>
      </c>
      <c r="R313" s="261" t="s">
        <v>2375</v>
      </c>
      <c r="S313" s="20">
        <v>2.9100000000000001E-2</v>
      </c>
      <c r="T313" s="261"/>
      <c r="U313" s="20"/>
      <c r="V313" s="20">
        <v>3.9049E-2</v>
      </c>
      <c r="W313" s="20">
        <v>7.8100000000000001E-4</v>
      </c>
      <c r="X313" s="20">
        <v>1.1268E-2</v>
      </c>
      <c r="Y313" s="20">
        <v>2.4164999999999999E-2</v>
      </c>
      <c r="Z313" s="20">
        <v>2E-3</v>
      </c>
      <c r="AA313" s="20">
        <v>2E-3</v>
      </c>
      <c r="AB313" s="423">
        <f t="shared" ref="AB313" si="117">S313-Z313</f>
        <v>2.7099999999999999E-2</v>
      </c>
      <c r="AC313" s="423">
        <f t="shared" ref="AC313" si="118">U313-Z313-AA313</f>
        <v>-4.0000000000000001E-3</v>
      </c>
      <c r="AD313" s="448">
        <v>2.7E-2</v>
      </c>
      <c r="AE313" s="197">
        <f t="shared" si="80"/>
        <v>2.4164999999999999E-2</v>
      </c>
      <c r="AF313" s="197">
        <v>2.8349999999999998E-3</v>
      </c>
      <c r="AG313" s="445">
        <f t="shared" si="89"/>
        <v>2.7E-2</v>
      </c>
      <c r="AH313" s="434">
        <v>43410</v>
      </c>
      <c r="AI313" s="446">
        <v>1</v>
      </c>
      <c r="AJ313" s="472" t="str">
        <f t="shared" si="97"/>
        <v>Y</v>
      </c>
      <c r="AK313" s="443"/>
      <c r="AL313" s="449"/>
    </row>
    <row r="314" spans="1:38" s="447" customFormat="1" ht="23.25" customHeight="1">
      <c r="A314" s="16">
        <f t="shared" si="64"/>
        <v>120</v>
      </c>
      <c r="B314" s="525">
        <v>43412</v>
      </c>
      <c r="C314" s="16" t="s">
        <v>2341</v>
      </c>
      <c r="D314" s="16" t="s">
        <v>2342</v>
      </c>
      <c r="E314" s="16" t="s">
        <v>2343</v>
      </c>
      <c r="F314" s="16" t="s">
        <v>2315</v>
      </c>
      <c r="G314" s="18">
        <v>43412</v>
      </c>
      <c r="H314" s="18">
        <v>43444</v>
      </c>
      <c r="I314" s="16">
        <f t="shared" si="105"/>
        <v>32</v>
      </c>
      <c r="J314" s="255">
        <f>TRUNC(I314/30,0)</f>
        <v>1</v>
      </c>
      <c r="K314" s="438" t="s">
        <v>2348</v>
      </c>
      <c r="L314" s="19">
        <v>2.2999999999999998</v>
      </c>
      <c r="M314" s="249">
        <v>1.8848</v>
      </c>
      <c r="N314" s="201" t="s">
        <v>2376</v>
      </c>
      <c r="O314" s="255">
        <f t="shared" si="67"/>
        <v>1</v>
      </c>
      <c r="P314" s="255"/>
      <c r="Q314" s="553">
        <v>2.3153099999999999E-2</v>
      </c>
      <c r="R314" s="261" t="s">
        <v>2377</v>
      </c>
      <c r="S314" s="20">
        <v>2.3E-2</v>
      </c>
      <c r="T314" s="261"/>
      <c r="U314" s="20"/>
      <c r="V314" s="20">
        <v>2.6148999999999999E-2</v>
      </c>
      <c r="W314" s="20">
        <v>5.2300000000000003E-4</v>
      </c>
      <c r="X314" s="20">
        <v>6.6259999999999999E-3</v>
      </c>
      <c r="Y314" s="20">
        <v>1.7364000000000001E-2</v>
      </c>
      <c r="Z314" s="20">
        <v>2E-3</v>
      </c>
      <c r="AA314" s="20">
        <v>2E-3</v>
      </c>
      <c r="AB314" s="423">
        <f t="shared" ref="AB314:AB315" si="119">S314-Z314</f>
        <v>2.0999999999999998E-2</v>
      </c>
      <c r="AC314" s="423">
        <f t="shared" ref="AC314:AC315" si="120">U314-Z314-AA314</f>
        <v>-4.0000000000000001E-3</v>
      </c>
      <c r="AD314" s="448">
        <v>1.9E-2</v>
      </c>
      <c r="AE314" s="197">
        <f t="shared" si="80"/>
        <v>1.7364000000000001E-2</v>
      </c>
      <c r="AF314" s="197">
        <v>1.6360000000000001E-3</v>
      </c>
      <c r="AG314" s="445">
        <f t="shared" si="89"/>
        <v>1.9E-2</v>
      </c>
      <c r="AH314" s="434">
        <v>43412</v>
      </c>
      <c r="AI314" s="446">
        <v>1</v>
      </c>
      <c r="AJ314" s="472" t="str">
        <f t="shared" si="97"/>
        <v>Y</v>
      </c>
      <c r="AK314" s="443" t="s">
        <v>2346</v>
      </c>
      <c r="AL314" s="449"/>
    </row>
    <row r="315" spans="1:38" s="447" customFormat="1" ht="23.25" customHeight="1">
      <c r="A315" s="16">
        <f t="shared" si="64"/>
        <v>121</v>
      </c>
      <c r="B315" s="525">
        <v>43412</v>
      </c>
      <c r="C315" s="16" t="s">
        <v>2341</v>
      </c>
      <c r="D315" s="16" t="s">
        <v>2342</v>
      </c>
      <c r="E315" s="16" t="s">
        <v>2343</v>
      </c>
      <c r="F315" s="16" t="s">
        <v>2315</v>
      </c>
      <c r="G315" s="18">
        <v>43412</v>
      </c>
      <c r="H315" s="18">
        <v>43444</v>
      </c>
      <c r="I315" s="16">
        <f t="shared" si="105"/>
        <v>32</v>
      </c>
      <c r="J315" s="255">
        <f>TRUNC(I315/30,0)</f>
        <v>1</v>
      </c>
      <c r="K315" s="438" t="s">
        <v>2348</v>
      </c>
      <c r="L315" s="19">
        <v>4</v>
      </c>
      <c r="M315" s="249">
        <v>1.8848</v>
      </c>
      <c r="N315" s="201" t="s">
        <v>2376</v>
      </c>
      <c r="O315" s="255">
        <f t="shared" si="67"/>
        <v>1</v>
      </c>
      <c r="P315" s="255"/>
      <c r="Q315" s="553">
        <v>2.3153099999999999E-2</v>
      </c>
      <c r="R315" s="261" t="s">
        <v>2377</v>
      </c>
      <c r="S315" s="20">
        <v>2.3E-2</v>
      </c>
      <c r="T315" s="261"/>
      <c r="U315" s="20"/>
      <c r="V315" s="20">
        <v>2.6148999999999999E-2</v>
      </c>
      <c r="W315" s="20">
        <v>5.2300000000000003E-4</v>
      </c>
      <c r="X315" s="20">
        <v>6.6259999999999999E-3</v>
      </c>
      <c r="Y315" s="20">
        <v>1.7364000000000001E-2</v>
      </c>
      <c r="Z315" s="20">
        <v>2E-3</v>
      </c>
      <c r="AA315" s="20">
        <v>2E-3</v>
      </c>
      <c r="AB315" s="423">
        <f t="shared" si="119"/>
        <v>2.0999999999999998E-2</v>
      </c>
      <c r="AC315" s="423">
        <f t="shared" si="120"/>
        <v>-4.0000000000000001E-3</v>
      </c>
      <c r="AD315" s="448">
        <v>1.9E-2</v>
      </c>
      <c r="AE315" s="197">
        <f t="shared" si="80"/>
        <v>1.7364000000000001E-2</v>
      </c>
      <c r="AF315" s="197">
        <v>1.6360000000000001E-3</v>
      </c>
      <c r="AG315" s="445">
        <f t="shared" si="89"/>
        <v>1.9E-2</v>
      </c>
      <c r="AH315" s="434">
        <v>43412</v>
      </c>
      <c r="AI315" s="446">
        <v>2</v>
      </c>
      <c r="AJ315" s="472" t="str">
        <f t="shared" si="97"/>
        <v>Y</v>
      </c>
      <c r="AK315" s="443" t="s">
        <v>2346</v>
      </c>
      <c r="AL315" s="449"/>
    </row>
    <row r="316" spans="1:38" s="691" customFormat="1" ht="23.25" customHeight="1">
      <c r="A316" s="672">
        <f t="shared" si="64"/>
        <v>122</v>
      </c>
      <c r="B316" s="673">
        <v>43412</v>
      </c>
      <c r="C316" s="672" t="s">
        <v>1596</v>
      </c>
      <c r="D316" s="672" t="s">
        <v>2337</v>
      </c>
      <c r="E316" s="672" t="s">
        <v>1769</v>
      </c>
      <c r="F316" s="672" t="s">
        <v>2338</v>
      </c>
      <c r="G316" s="674">
        <v>43412</v>
      </c>
      <c r="H316" s="674">
        <v>43439</v>
      </c>
      <c r="I316" s="672">
        <f t="shared" si="105"/>
        <v>27</v>
      </c>
      <c r="J316" s="675" t="s">
        <v>2381</v>
      </c>
      <c r="K316" s="676" t="s">
        <v>2330</v>
      </c>
      <c r="L316" s="677">
        <v>2.09</v>
      </c>
      <c r="M316" s="678">
        <v>1.26</v>
      </c>
      <c r="N316" s="679" t="s">
        <v>2378</v>
      </c>
      <c r="O316" s="675" t="s">
        <v>2379</v>
      </c>
      <c r="P316" s="675"/>
      <c r="Q316" s="680">
        <v>2.2158799999999999E-2</v>
      </c>
      <c r="R316" s="681" t="s">
        <v>2379</v>
      </c>
      <c r="S316" s="682">
        <v>2.2499999999999999E-2</v>
      </c>
      <c r="T316" s="681"/>
      <c r="U316" s="682"/>
      <c r="V316" s="682">
        <v>3.4347999999999997E-2</v>
      </c>
      <c r="W316" s="682">
        <v>2.4039999999999999E-3</v>
      </c>
      <c r="X316" s="682">
        <v>1.8443999999999999E-2</v>
      </c>
      <c r="Y316" s="682">
        <v>1.2545000000000001E-2</v>
      </c>
      <c r="Z316" s="682">
        <v>3.3E-3</v>
      </c>
      <c r="AA316" s="682">
        <v>2E-3</v>
      </c>
      <c r="AB316" s="683">
        <f t="shared" ref="AB316" si="121">S316-Z316</f>
        <v>1.9199999999999998E-2</v>
      </c>
      <c r="AC316" s="683">
        <f t="shared" ref="AC316" si="122">U316-Z316-AA316</f>
        <v>-5.3E-3</v>
      </c>
      <c r="AD316" s="684">
        <v>1.35E-2</v>
      </c>
      <c r="AE316" s="685">
        <f t="shared" si="80"/>
        <v>1.2545000000000001E-2</v>
      </c>
      <c r="AF316" s="685">
        <v>9.5500000000000001E-4</v>
      </c>
      <c r="AG316" s="686">
        <f t="shared" si="89"/>
        <v>1.35E-2</v>
      </c>
      <c r="AH316" s="687">
        <v>43412</v>
      </c>
      <c r="AI316" s="688">
        <v>3</v>
      </c>
      <c r="AJ316" s="672" t="str">
        <f t="shared" si="97"/>
        <v>Y</v>
      </c>
      <c r="AK316" s="689" t="s">
        <v>2380</v>
      </c>
      <c r="AL316" s="690"/>
    </row>
    <row r="317" spans="1:38" s="691" customFormat="1" ht="23.25" customHeight="1">
      <c r="A317" s="672">
        <f t="shared" si="64"/>
        <v>123</v>
      </c>
      <c r="B317" s="673">
        <v>43425</v>
      </c>
      <c r="C317" s="672" t="s">
        <v>2352</v>
      </c>
      <c r="D317" s="672"/>
      <c r="E317" s="672" t="s">
        <v>251</v>
      </c>
      <c r="F317" s="672" t="s">
        <v>2353</v>
      </c>
      <c r="G317" s="674">
        <v>43426</v>
      </c>
      <c r="H317" s="674">
        <v>43455</v>
      </c>
      <c r="I317" s="672">
        <f t="shared" si="105"/>
        <v>29</v>
      </c>
      <c r="J317" s="675" t="s">
        <v>2381</v>
      </c>
      <c r="K317" s="676" t="s">
        <v>2330</v>
      </c>
      <c r="L317" s="677">
        <v>1.5</v>
      </c>
      <c r="M317" s="678">
        <v>1.3206</v>
      </c>
      <c r="N317" s="679" t="s">
        <v>2378</v>
      </c>
      <c r="O317" s="675" t="s">
        <v>2382</v>
      </c>
      <c r="P317" s="675"/>
      <c r="Q317" s="680">
        <v>2.2163800000000001E-2</v>
      </c>
      <c r="R317" s="681" t="s">
        <v>2382</v>
      </c>
      <c r="S317" s="682">
        <v>2.1999999999999999E-2</v>
      </c>
      <c r="T317" s="681"/>
      <c r="U317" s="682"/>
      <c r="V317" s="682">
        <v>3.4233E-2</v>
      </c>
      <c r="W317" s="682">
        <v>2.3960000000000001E-3</v>
      </c>
      <c r="X317" s="682">
        <v>1.7836999999999999E-2</v>
      </c>
      <c r="Y317" s="682">
        <v>1.2592000000000001E-2</v>
      </c>
      <c r="Z317" s="682">
        <v>3.3E-3</v>
      </c>
      <c r="AA317" s="682">
        <v>2E-3</v>
      </c>
      <c r="AB317" s="683">
        <f t="shared" ref="AB317" si="123">S317-Z317</f>
        <v>1.8699999999999998E-2</v>
      </c>
      <c r="AC317" s="683">
        <f t="shared" ref="AC317" si="124">U317-Z317-AA317</f>
        <v>-5.3E-3</v>
      </c>
      <c r="AD317" s="684">
        <v>1.4E-2</v>
      </c>
      <c r="AE317" s="685">
        <f t="shared" si="80"/>
        <v>1.2592000000000001E-2</v>
      </c>
      <c r="AF317" s="685">
        <v>1.408E-3</v>
      </c>
      <c r="AG317" s="686">
        <f t="shared" si="89"/>
        <v>1.4E-2</v>
      </c>
      <c r="AH317" s="687">
        <v>43426</v>
      </c>
      <c r="AI317" s="688">
        <v>1</v>
      </c>
      <c r="AJ317" s="672" t="str">
        <f t="shared" si="97"/>
        <v>Y</v>
      </c>
      <c r="AK317" s="689"/>
      <c r="AL317" s="690"/>
    </row>
    <row r="318" spans="1:38" s="447" customFormat="1" ht="23.25" customHeight="1">
      <c r="A318" s="16">
        <f t="shared" si="64"/>
        <v>124</v>
      </c>
      <c r="B318" s="23">
        <v>43397</v>
      </c>
      <c r="C318" s="16" t="s">
        <v>2341</v>
      </c>
      <c r="D318" s="16" t="s">
        <v>2342</v>
      </c>
      <c r="E318" s="16" t="s">
        <v>2385</v>
      </c>
      <c r="F318" s="16" t="s">
        <v>2367</v>
      </c>
      <c r="G318" s="18">
        <v>43432</v>
      </c>
      <c r="H318" s="18">
        <v>43462</v>
      </c>
      <c r="I318" s="16">
        <f t="shared" si="105"/>
        <v>30</v>
      </c>
      <c r="J318" s="255" t="s">
        <v>2383</v>
      </c>
      <c r="K318" s="438" t="s">
        <v>2348</v>
      </c>
      <c r="L318" s="19">
        <v>1</v>
      </c>
      <c r="M318" s="249">
        <v>1.89106</v>
      </c>
      <c r="N318" s="201" t="s">
        <v>2384</v>
      </c>
      <c r="O318" s="255" t="s">
        <v>2383</v>
      </c>
      <c r="P318" s="255"/>
      <c r="Q318" s="553">
        <v>2.3493099999999999E-2</v>
      </c>
      <c r="R318" s="261" t="s">
        <v>2383</v>
      </c>
      <c r="S318" s="20">
        <v>2.3E-2</v>
      </c>
      <c r="T318" s="261"/>
      <c r="U318" s="20"/>
      <c r="V318" s="20">
        <v>2.6346000000000001E-2</v>
      </c>
      <c r="W318" s="20">
        <v>5.2700000000000002E-4</v>
      </c>
      <c r="X318" s="20">
        <v>6.8190000000000004E-3</v>
      </c>
      <c r="Y318" s="20">
        <v>1.7697999999999998E-2</v>
      </c>
      <c r="Z318" s="20">
        <v>2E-3</v>
      </c>
      <c r="AA318" s="20">
        <v>2E-3</v>
      </c>
      <c r="AB318" s="423">
        <f t="shared" ref="AB318" si="125">S318-Z318</f>
        <v>2.0999999999999998E-2</v>
      </c>
      <c r="AC318" s="423">
        <f t="shared" ref="AC318" si="126">U318-Z318-AA318</f>
        <v>-4.0000000000000001E-3</v>
      </c>
      <c r="AD318" s="448">
        <v>1.9E-2</v>
      </c>
      <c r="AE318" s="197">
        <f t="shared" si="80"/>
        <v>1.7697999999999998E-2</v>
      </c>
      <c r="AF318" s="197">
        <v>1.302E-3</v>
      </c>
      <c r="AG318" s="445">
        <f t="shared" si="89"/>
        <v>1.9E-2</v>
      </c>
      <c r="AH318" s="434">
        <v>43432</v>
      </c>
      <c r="AI318" s="446">
        <v>2</v>
      </c>
      <c r="AJ318" s="16" t="str">
        <f t="shared" si="97"/>
        <v>Y</v>
      </c>
      <c r="AK318" s="443" t="s">
        <v>2346</v>
      </c>
      <c r="AL318" s="449"/>
    </row>
    <row r="319" spans="1:38" s="447" customFormat="1" ht="23.25" customHeight="1">
      <c r="A319" s="16">
        <f t="shared" si="64"/>
        <v>125</v>
      </c>
      <c r="B319" s="23">
        <v>43445</v>
      </c>
      <c r="C319" s="16" t="s">
        <v>2386</v>
      </c>
      <c r="D319" s="16" t="s">
        <v>1799</v>
      </c>
      <c r="E319" s="16" t="s">
        <v>438</v>
      </c>
      <c r="F319" s="16" t="s">
        <v>1798</v>
      </c>
      <c r="G319" s="18">
        <v>43445</v>
      </c>
      <c r="H319" s="18">
        <v>43535</v>
      </c>
      <c r="I319" s="16">
        <f t="shared" si="105"/>
        <v>90</v>
      </c>
      <c r="J319" s="255">
        <f t="shared" ref="J319" si="127">TRUNC(I319/30,0)</f>
        <v>3</v>
      </c>
      <c r="K319" s="438" t="s">
        <v>28</v>
      </c>
      <c r="L319" s="19">
        <v>1</v>
      </c>
      <c r="M319" s="249">
        <v>2.3610099999999998</v>
      </c>
      <c r="N319" s="201" t="s">
        <v>2392</v>
      </c>
      <c r="O319" s="255" t="s">
        <v>2387</v>
      </c>
      <c r="P319" s="255"/>
      <c r="Q319" s="553">
        <v>2.77594E-2</v>
      </c>
      <c r="R319" s="261" t="s">
        <v>2387</v>
      </c>
      <c r="S319" s="20">
        <v>0.03</v>
      </c>
      <c r="T319" s="261"/>
      <c r="U319" s="20"/>
      <c r="V319" s="20">
        <v>3.1618E-2</v>
      </c>
      <c r="W319" s="20">
        <v>6.3199999999999997E-4</v>
      </c>
      <c r="X319" s="20">
        <v>5.2849999999999998E-3</v>
      </c>
      <c r="Y319" s="20">
        <v>2.3078999999999999E-2</v>
      </c>
      <c r="Z319" s="20">
        <v>2E-3</v>
      </c>
      <c r="AA319" s="20">
        <v>2E-3</v>
      </c>
      <c r="AB319" s="423">
        <f t="shared" ref="AB319" si="128">S319-Z319</f>
        <v>2.7999999999999997E-2</v>
      </c>
      <c r="AC319" s="423">
        <f t="shared" ref="AC319" si="129">U319-Z319-AA319</f>
        <v>-4.0000000000000001E-3</v>
      </c>
      <c r="AD319" s="448">
        <v>2.5700000000000001E-2</v>
      </c>
      <c r="AE319" s="197">
        <f t="shared" si="80"/>
        <v>2.3078999999999999E-2</v>
      </c>
      <c r="AF319" s="197">
        <v>2.6210000000000001E-3</v>
      </c>
      <c r="AG319" s="445">
        <f t="shared" si="89"/>
        <v>2.5700000000000001E-2</v>
      </c>
      <c r="AH319" s="434">
        <v>43445</v>
      </c>
      <c r="AI319" s="446">
        <v>1</v>
      </c>
      <c r="AJ319" s="16" t="str">
        <f t="shared" si="97"/>
        <v>Y</v>
      </c>
      <c r="AK319" s="443"/>
      <c r="AL319" s="449"/>
    </row>
    <row r="320" spans="1:38" s="691" customFormat="1" ht="23.25" customHeight="1">
      <c r="A320" s="672">
        <f t="shared" si="64"/>
        <v>126</v>
      </c>
      <c r="B320" s="673">
        <v>43439</v>
      </c>
      <c r="C320" s="672" t="s">
        <v>1596</v>
      </c>
      <c r="D320" s="672" t="s">
        <v>2337</v>
      </c>
      <c r="E320" s="672" t="s">
        <v>1769</v>
      </c>
      <c r="F320" s="672" t="s">
        <v>2338</v>
      </c>
      <c r="G320" s="674">
        <v>43439</v>
      </c>
      <c r="H320" s="674">
        <v>43469</v>
      </c>
      <c r="I320" s="672">
        <f t="shared" ref="I320:I329" si="130">H320-G320</f>
        <v>30</v>
      </c>
      <c r="J320" s="675" t="s">
        <v>2223</v>
      </c>
      <c r="K320" s="676" t="s">
        <v>2330</v>
      </c>
      <c r="L320" s="677">
        <v>2.09</v>
      </c>
      <c r="M320" s="678">
        <v>1.26915</v>
      </c>
      <c r="N320" s="679" t="s">
        <v>2388</v>
      </c>
      <c r="O320" s="675" t="s">
        <v>2389</v>
      </c>
      <c r="P320" s="675"/>
      <c r="Q320" s="680">
        <v>2.2259999999999999E-2</v>
      </c>
      <c r="R320" s="681" t="s">
        <v>2389</v>
      </c>
      <c r="S320" s="682">
        <v>2.2499999999999999E-2</v>
      </c>
      <c r="T320" s="681"/>
      <c r="U320" s="682"/>
      <c r="V320" s="682">
        <v>3.5032000000000001E-2</v>
      </c>
      <c r="W320" s="682">
        <v>2.4520000000000002E-3</v>
      </c>
      <c r="X320" s="682">
        <v>1.8579999999999999E-2</v>
      </c>
      <c r="Y320" s="682">
        <v>1.2638999999999999E-2</v>
      </c>
      <c r="Z320" s="682">
        <v>3.3E-3</v>
      </c>
      <c r="AA320" s="682">
        <v>2E-3</v>
      </c>
      <c r="AB320" s="683">
        <f t="shared" ref="AB320" si="131">S320-Z320</f>
        <v>1.9199999999999998E-2</v>
      </c>
      <c r="AC320" s="683">
        <f t="shared" ref="AC320" si="132">U320-Z320-AA320</f>
        <v>-5.3E-3</v>
      </c>
      <c r="AD320" s="684">
        <v>1.4E-2</v>
      </c>
      <c r="AE320" s="685">
        <f t="shared" si="80"/>
        <v>1.2638999999999999E-2</v>
      </c>
      <c r="AF320" s="685">
        <v>1.361E-3</v>
      </c>
      <c r="AG320" s="686">
        <f t="shared" si="89"/>
        <v>1.3999999999999999E-2</v>
      </c>
      <c r="AH320" s="687">
        <v>43439</v>
      </c>
      <c r="AI320" s="688">
        <v>1</v>
      </c>
      <c r="AJ320" s="672" t="str">
        <f t="shared" si="97"/>
        <v>Y</v>
      </c>
      <c r="AK320" s="689"/>
      <c r="AL320" s="690"/>
    </row>
    <row r="321" spans="1:38" s="447" customFormat="1" ht="23.25" customHeight="1">
      <c r="A321" s="16">
        <f t="shared" si="64"/>
        <v>127</v>
      </c>
      <c r="B321" s="23">
        <v>43444</v>
      </c>
      <c r="C321" s="16" t="s">
        <v>2341</v>
      </c>
      <c r="D321" s="16" t="s">
        <v>2342</v>
      </c>
      <c r="E321" s="16" t="s">
        <v>2343</v>
      </c>
      <c r="F321" s="16" t="s">
        <v>2315</v>
      </c>
      <c r="G321" s="18">
        <v>43444</v>
      </c>
      <c r="H321" s="18">
        <v>43475</v>
      </c>
      <c r="I321" s="16">
        <f t="shared" si="130"/>
        <v>31</v>
      </c>
      <c r="J321" s="255" t="s">
        <v>2390</v>
      </c>
      <c r="K321" s="438" t="s">
        <v>2348</v>
      </c>
      <c r="L321" s="19">
        <v>3.5</v>
      </c>
      <c r="M321" s="249">
        <v>1.9629000000000001</v>
      </c>
      <c r="N321" s="201" t="s">
        <v>2391</v>
      </c>
      <c r="O321" s="255" t="s">
        <v>2390</v>
      </c>
      <c r="P321" s="255"/>
      <c r="Q321" s="553">
        <v>2.40019E-2</v>
      </c>
      <c r="R321" s="261" t="s">
        <v>2390</v>
      </c>
      <c r="S321" s="20">
        <v>2.3E-2</v>
      </c>
      <c r="T321" s="261"/>
      <c r="U321" s="20"/>
      <c r="V321" s="20">
        <v>2.6412999999999999E-2</v>
      </c>
      <c r="W321" s="20">
        <v>5.2800000000000004E-4</v>
      </c>
      <c r="X321" s="20">
        <v>6.8849999999999996E-3</v>
      </c>
      <c r="Y321" s="20">
        <v>1.8194999999999999E-2</v>
      </c>
      <c r="Z321" s="20">
        <v>2E-3</v>
      </c>
      <c r="AA321" s="20">
        <v>2E-3</v>
      </c>
      <c r="AB321" s="423">
        <f t="shared" ref="AB321" si="133">S321-Z321</f>
        <v>2.0999999999999998E-2</v>
      </c>
      <c r="AC321" s="423">
        <f t="shared" ref="AC321" si="134">U321-Z321-AA321</f>
        <v>-4.0000000000000001E-3</v>
      </c>
      <c r="AD321" s="448">
        <v>1.9E-2</v>
      </c>
      <c r="AE321" s="197">
        <f t="shared" si="80"/>
        <v>1.8194999999999999E-2</v>
      </c>
      <c r="AF321" s="197">
        <v>8.0500000000000005E-4</v>
      </c>
      <c r="AG321" s="445">
        <f t="shared" si="89"/>
        <v>1.9E-2</v>
      </c>
      <c r="AH321" s="434">
        <v>43444</v>
      </c>
      <c r="AI321" s="446">
        <v>1</v>
      </c>
      <c r="AJ321" s="16" t="str">
        <f t="shared" si="97"/>
        <v>Y</v>
      </c>
      <c r="AK321" s="443"/>
      <c r="AL321" s="449"/>
    </row>
    <row r="322" spans="1:38" s="447" customFormat="1" ht="23.25" customHeight="1">
      <c r="A322" s="16">
        <f t="shared" si="64"/>
        <v>128</v>
      </c>
      <c r="B322" s="23">
        <v>43454</v>
      </c>
      <c r="C322" s="16" t="s">
        <v>1596</v>
      </c>
      <c r="D322" s="16" t="s">
        <v>1558</v>
      </c>
      <c r="E322" s="16" t="s">
        <v>1769</v>
      </c>
      <c r="F322" s="16" t="s">
        <v>1768</v>
      </c>
      <c r="G322" s="18">
        <v>43454</v>
      </c>
      <c r="H322" s="18">
        <v>43486</v>
      </c>
      <c r="I322" s="16">
        <f t="shared" si="130"/>
        <v>32</v>
      </c>
      <c r="J322" s="255">
        <f t="shared" ref="J322" si="135">TRUNC(I322/30,0)</f>
        <v>1</v>
      </c>
      <c r="K322" s="438" t="s">
        <v>28</v>
      </c>
      <c r="L322" s="19">
        <v>10</v>
      </c>
      <c r="M322" s="249">
        <v>2.0520999999999998</v>
      </c>
      <c r="N322" s="201" t="s">
        <v>2393</v>
      </c>
      <c r="O322" s="255" t="s">
        <v>2394</v>
      </c>
      <c r="P322" s="255"/>
      <c r="Q322" s="553">
        <v>2.4793800000000001E-2</v>
      </c>
      <c r="R322" s="261" t="s">
        <v>2394</v>
      </c>
      <c r="S322" s="20">
        <v>2.9000000000000001E-2</v>
      </c>
      <c r="T322" s="261" t="s">
        <v>2394</v>
      </c>
      <c r="U322" s="20">
        <v>3.5325000000000002E-2</v>
      </c>
      <c r="V322" s="20">
        <v>2.7237999999999998E-2</v>
      </c>
      <c r="W322" s="20">
        <v>5.4500000000000002E-4</v>
      </c>
      <c r="X322" s="20">
        <v>2.1930000000000001E-3</v>
      </c>
      <c r="Y322" s="20">
        <v>1.8971999999999999E-2</v>
      </c>
      <c r="Z322" s="20">
        <v>2E-3</v>
      </c>
      <c r="AA322" s="20">
        <v>2E-3</v>
      </c>
      <c r="AB322" s="423">
        <f t="shared" ref="AB322" si="136">S322-Z322</f>
        <v>2.7000000000000003E-2</v>
      </c>
      <c r="AC322" s="423">
        <f t="shared" ref="AC322" si="137">U322-Z322-AA322</f>
        <v>3.1324999999999999E-2</v>
      </c>
      <c r="AD322" s="448">
        <v>2.4500000000000001E-2</v>
      </c>
      <c r="AE322" s="197">
        <f t="shared" si="80"/>
        <v>1.8971999999999999E-2</v>
      </c>
      <c r="AF322" s="197">
        <v>5.5279999999999999E-3</v>
      </c>
      <c r="AG322" s="445">
        <f t="shared" si="89"/>
        <v>2.4500000000000001E-2</v>
      </c>
      <c r="AH322" s="434">
        <v>43454</v>
      </c>
      <c r="AI322" s="446">
        <v>1</v>
      </c>
      <c r="AJ322" s="16" t="str">
        <f t="shared" si="97"/>
        <v>Y</v>
      </c>
      <c r="AK322" s="443" t="s">
        <v>2395</v>
      </c>
      <c r="AL322" s="449"/>
    </row>
    <row r="323" spans="1:38" s="447" customFormat="1" ht="23.25" customHeight="1">
      <c r="A323" s="16">
        <f t="shared" si="64"/>
        <v>129</v>
      </c>
      <c r="B323" s="23">
        <v>43455</v>
      </c>
      <c r="C323" s="16" t="s">
        <v>1596</v>
      </c>
      <c r="D323" s="16" t="s">
        <v>1558</v>
      </c>
      <c r="E323" s="16" t="s">
        <v>1769</v>
      </c>
      <c r="F323" s="16" t="s">
        <v>2284</v>
      </c>
      <c r="G323" s="18">
        <v>43458</v>
      </c>
      <c r="H323" s="18">
        <v>43546</v>
      </c>
      <c r="I323" s="16">
        <f t="shared" si="130"/>
        <v>88</v>
      </c>
      <c r="J323" s="255">
        <f t="shared" ref="J323:J330" si="138">TRUNC(I323/30,0)</f>
        <v>2</v>
      </c>
      <c r="K323" s="438" t="s">
        <v>28</v>
      </c>
      <c r="L323" s="19">
        <v>5</v>
      </c>
      <c r="M323" s="249">
        <v>2.42</v>
      </c>
      <c r="N323" s="201" t="s">
        <v>2396</v>
      </c>
      <c r="O323" s="255" t="s">
        <v>2397</v>
      </c>
      <c r="P323" s="255"/>
      <c r="Q323" s="553">
        <v>2.82163E-2</v>
      </c>
      <c r="R323" s="261" t="s">
        <v>2397</v>
      </c>
      <c r="S323" s="20">
        <v>2.9000000000000001E-2</v>
      </c>
      <c r="T323" s="261"/>
      <c r="U323" s="20"/>
      <c r="V323" s="20">
        <v>3.1937E-2</v>
      </c>
      <c r="W323" s="20">
        <v>6.3900000000000003E-4</v>
      </c>
      <c r="X323" s="20">
        <v>6.7980000000000002E-3</v>
      </c>
      <c r="Y323" s="20">
        <v>1.9236E-2</v>
      </c>
      <c r="Z323" s="20">
        <v>2E-3</v>
      </c>
      <c r="AA323" s="20">
        <v>2E-3</v>
      </c>
      <c r="AB323" s="423">
        <f>S323-Z323</f>
        <v>2.7000000000000003E-2</v>
      </c>
      <c r="AC323" s="423">
        <f>U323-Z323-AA323</f>
        <v>-4.0000000000000001E-3</v>
      </c>
      <c r="AD323" s="448">
        <v>2.4500000000000001E-2</v>
      </c>
      <c r="AE323" s="197">
        <f t="shared" si="80"/>
        <v>1.9236E-2</v>
      </c>
      <c r="AF323" s="197">
        <v>5.2639999999999996E-3</v>
      </c>
      <c r="AG323" s="445">
        <f t="shared" si="89"/>
        <v>2.4500000000000001E-2</v>
      </c>
      <c r="AH323" s="434">
        <v>43458</v>
      </c>
      <c r="AI323" s="446">
        <v>2</v>
      </c>
      <c r="AJ323" s="16" t="str">
        <f t="shared" si="97"/>
        <v>Y</v>
      </c>
      <c r="AK323" s="443"/>
      <c r="AL323" s="449"/>
    </row>
    <row r="324" spans="1:38" s="494" customFormat="1" ht="23.25" customHeight="1">
      <c r="A324" s="472">
        <v>130</v>
      </c>
      <c r="B324" s="495">
        <v>43460</v>
      </c>
      <c r="C324" s="472" t="s">
        <v>149</v>
      </c>
      <c r="D324" s="472" t="s">
        <v>2317</v>
      </c>
      <c r="E324" s="472" t="s">
        <v>150</v>
      </c>
      <c r="F324" s="472" t="s">
        <v>151</v>
      </c>
      <c r="G324" s="496">
        <v>43460</v>
      </c>
      <c r="H324" s="496">
        <v>43531</v>
      </c>
      <c r="I324" s="472">
        <f t="shared" si="130"/>
        <v>71</v>
      </c>
      <c r="J324" s="503">
        <f t="shared" si="138"/>
        <v>2</v>
      </c>
      <c r="K324" s="511" t="s">
        <v>148</v>
      </c>
      <c r="L324" s="500">
        <v>50</v>
      </c>
      <c r="M324" s="501">
        <v>2.4192999999999998</v>
      </c>
      <c r="N324" s="502" t="s">
        <v>2398</v>
      </c>
      <c r="O324" s="503" t="s">
        <v>2399</v>
      </c>
      <c r="P324" s="503"/>
      <c r="Q324" s="554">
        <v>2.283E-2</v>
      </c>
      <c r="R324" s="505" t="s">
        <v>2399</v>
      </c>
      <c r="S324" s="504">
        <v>2.8000000000000001E-2</v>
      </c>
      <c r="T324" s="505"/>
      <c r="U324" s="504"/>
      <c r="V324" s="504">
        <v>3.0321000000000001E-2</v>
      </c>
      <c r="W324" s="504">
        <v>6.0599999999999998E-4</v>
      </c>
      <c r="X324" s="504">
        <v>4.7140000000000003E-3</v>
      </c>
      <c r="Y324" s="504">
        <v>2.0268999999999999E-2</v>
      </c>
      <c r="Z324" s="504">
        <v>2E-3</v>
      </c>
      <c r="AA324" s="504">
        <v>2E-3</v>
      </c>
      <c r="AB324" s="507">
        <f t="shared" ref="AB324" si="139">S324-Z324</f>
        <v>2.6000000000000002E-2</v>
      </c>
      <c r="AC324" s="507">
        <f t="shared" ref="AC324:AC325" si="140">U324-Z324-AA324</f>
        <v>-4.0000000000000001E-3</v>
      </c>
      <c r="AD324" s="508">
        <v>2.5000000000000001E-2</v>
      </c>
      <c r="AE324" s="506">
        <f t="shared" si="80"/>
        <v>2.0268999999999999E-2</v>
      </c>
      <c r="AF324" s="506">
        <f>AD324-AE324</f>
        <v>4.7310000000000026E-3</v>
      </c>
      <c r="AG324" s="514"/>
      <c r="AH324" s="515"/>
      <c r="AI324" s="509"/>
      <c r="AJ324" s="16" t="str">
        <f t="shared" si="97"/>
        <v>N</v>
      </c>
      <c r="AK324" s="510" t="s">
        <v>2400</v>
      </c>
      <c r="AL324" s="492"/>
    </row>
    <row r="325" spans="1:38" s="447" customFormat="1" ht="23.25" customHeight="1">
      <c r="A325" s="16">
        <v>131</v>
      </c>
      <c r="B325" s="23">
        <v>43462</v>
      </c>
      <c r="C325" s="16" t="s">
        <v>2401</v>
      </c>
      <c r="D325" s="16" t="s">
        <v>2402</v>
      </c>
      <c r="E325" s="16" t="s">
        <v>2403</v>
      </c>
      <c r="F325" s="16" t="s">
        <v>2407</v>
      </c>
      <c r="G325" s="18">
        <v>43462</v>
      </c>
      <c r="H325" s="18">
        <v>43552</v>
      </c>
      <c r="I325" s="16">
        <f t="shared" si="130"/>
        <v>90</v>
      </c>
      <c r="J325" s="255">
        <f t="shared" si="138"/>
        <v>3</v>
      </c>
      <c r="K325" s="438" t="s">
        <v>2405</v>
      </c>
      <c r="L325" s="19">
        <v>11.62</v>
      </c>
      <c r="M325" s="249">
        <v>2.41</v>
      </c>
      <c r="N325" s="201" t="s">
        <v>2406</v>
      </c>
      <c r="O325" s="255" t="s">
        <v>2404</v>
      </c>
      <c r="P325" s="255"/>
      <c r="Q325" s="553">
        <v>2.8029999999999999E-2</v>
      </c>
      <c r="R325" s="261" t="s">
        <v>2404</v>
      </c>
      <c r="S325" s="20">
        <v>3.0599999999999999E-2</v>
      </c>
      <c r="T325" s="261"/>
      <c r="U325" s="20"/>
      <c r="V325" s="20">
        <v>3.2051999999999997E-2</v>
      </c>
      <c r="W325" s="20">
        <v>6.4099999999999997E-4</v>
      </c>
      <c r="X325" s="20">
        <v>3.9100000000000003E-3</v>
      </c>
      <c r="Y325" s="20">
        <v>2.3344E-2</v>
      </c>
      <c r="Z325" s="20">
        <v>2E-3</v>
      </c>
      <c r="AA325" s="20">
        <v>2E-3</v>
      </c>
      <c r="AB325" s="423">
        <f>S325-Z325</f>
        <v>2.86E-2</v>
      </c>
      <c r="AC325" s="423">
        <f t="shared" si="140"/>
        <v>-4.0000000000000001E-3</v>
      </c>
      <c r="AD325" s="448">
        <v>2.75E-2</v>
      </c>
      <c r="AE325" s="197">
        <f t="shared" si="80"/>
        <v>2.3344E-2</v>
      </c>
      <c r="AF325" s="197">
        <v>4.156E-3</v>
      </c>
      <c r="AG325" s="445">
        <f t="shared" si="89"/>
        <v>2.75E-2</v>
      </c>
      <c r="AH325" s="434">
        <v>43462</v>
      </c>
      <c r="AI325" s="446">
        <v>1</v>
      </c>
      <c r="AJ325" s="16" t="str">
        <f t="shared" si="97"/>
        <v>Y</v>
      </c>
      <c r="AK325" s="443" t="s">
        <v>2408</v>
      </c>
      <c r="AL325" s="449"/>
    </row>
    <row r="326" spans="1:38" s="447" customFormat="1" ht="23.25" customHeight="1">
      <c r="A326" s="16">
        <f t="shared" ref="A326" si="141">IF(B326="","",IF((YEAR(B326)-YEAR(B325))=0,A325+1,1))</f>
        <v>1</v>
      </c>
      <c r="B326" s="23">
        <v>43468</v>
      </c>
      <c r="C326" s="16" t="s">
        <v>1596</v>
      </c>
      <c r="D326" s="16" t="s">
        <v>1558</v>
      </c>
      <c r="E326" s="16" t="s">
        <v>1769</v>
      </c>
      <c r="F326" s="16" t="s">
        <v>2284</v>
      </c>
      <c r="G326" s="18">
        <v>43468</v>
      </c>
      <c r="H326" s="18">
        <v>43556</v>
      </c>
      <c r="I326" s="16">
        <f t="shared" si="130"/>
        <v>88</v>
      </c>
      <c r="J326" s="255">
        <f t="shared" si="138"/>
        <v>2</v>
      </c>
      <c r="K326" s="438" t="s">
        <v>28</v>
      </c>
      <c r="L326" s="19">
        <v>5</v>
      </c>
      <c r="M326" s="249">
        <v>2.4</v>
      </c>
      <c r="N326" s="201" t="s">
        <v>2409</v>
      </c>
      <c r="O326" s="255" t="s">
        <v>2410</v>
      </c>
      <c r="P326" s="255"/>
      <c r="Q326" s="553">
        <v>2.79388E-2</v>
      </c>
      <c r="R326" s="261" t="s">
        <v>2410</v>
      </c>
      <c r="S326" s="20">
        <v>2.9499999999999998E-2</v>
      </c>
      <c r="T326" s="261"/>
      <c r="U326" s="20"/>
      <c r="V326" s="20">
        <v>3.1788999999999998E-2</v>
      </c>
      <c r="W326" s="20">
        <v>6.3599999999999996E-4</v>
      </c>
      <c r="X326" s="20">
        <v>7.6530000000000001E-3</v>
      </c>
      <c r="Y326" s="20">
        <v>1.9244000000000001E-2</v>
      </c>
      <c r="Z326" s="20">
        <v>2E-3</v>
      </c>
      <c r="AA326" s="20">
        <v>2E-3</v>
      </c>
      <c r="AB326" s="423">
        <f>S326-Z326</f>
        <v>2.7499999999999997E-2</v>
      </c>
      <c r="AC326" s="423">
        <f t="shared" ref="AC326" si="142">U326-Z326-AA326</f>
        <v>-4.0000000000000001E-3</v>
      </c>
      <c r="AD326" s="448">
        <v>2.35E-2</v>
      </c>
      <c r="AE326" s="197">
        <f t="shared" si="80"/>
        <v>1.9244000000000001E-2</v>
      </c>
      <c r="AF326" s="197">
        <v>4.2560000000000002E-3</v>
      </c>
      <c r="AG326" s="445">
        <f t="shared" si="89"/>
        <v>2.35E-2</v>
      </c>
      <c r="AH326" s="434">
        <v>43468</v>
      </c>
      <c r="AI326" s="446">
        <v>1</v>
      </c>
      <c r="AJ326" s="16" t="str">
        <f t="shared" si="97"/>
        <v>Y</v>
      </c>
      <c r="AK326" s="443"/>
      <c r="AL326" s="449"/>
    </row>
    <row r="327" spans="1:38" s="447" customFormat="1" ht="23.25" customHeight="1">
      <c r="A327" s="16">
        <f t="shared" ref="A327:A384" si="143">IF(B327="","",IF((YEAR(B327)-YEAR(B326))=0,A326+1,1))</f>
        <v>2</v>
      </c>
      <c r="B327" s="23">
        <v>43468</v>
      </c>
      <c r="C327" s="16" t="s">
        <v>2352</v>
      </c>
      <c r="D327" s="16"/>
      <c r="E327" s="16" t="s">
        <v>251</v>
      </c>
      <c r="F327" s="16" t="s">
        <v>2411</v>
      </c>
      <c r="G327" s="18">
        <v>43468</v>
      </c>
      <c r="H327" s="18">
        <v>43503</v>
      </c>
      <c r="I327" s="16">
        <f t="shared" si="130"/>
        <v>35</v>
      </c>
      <c r="J327" s="255">
        <f t="shared" si="138"/>
        <v>1</v>
      </c>
      <c r="K327" s="438" t="s">
        <v>28</v>
      </c>
      <c r="L327" s="19">
        <v>20</v>
      </c>
      <c r="M327" s="249">
        <v>2.0847099999999998</v>
      </c>
      <c r="N327" s="201" t="s">
        <v>2412</v>
      </c>
      <c r="O327" s="255" t="s">
        <v>2413</v>
      </c>
      <c r="P327" s="255"/>
      <c r="Q327" s="553">
        <v>1.5071299999999999E-2</v>
      </c>
      <c r="R327" s="261" t="s">
        <v>2413</v>
      </c>
      <c r="S327" s="20">
        <v>2.5499999999999998E-2</v>
      </c>
      <c r="T327" s="261" t="s">
        <v>2413</v>
      </c>
      <c r="U327" s="20">
        <v>2.7293000000000001E-2</v>
      </c>
      <c r="V327" s="20">
        <v>2.7806999999999998E-2</v>
      </c>
      <c r="W327" s="20">
        <v>5.5599999999999996E-4</v>
      </c>
      <c r="X327" s="20">
        <v>3.751E-3</v>
      </c>
      <c r="Y327" s="20">
        <v>1.9244000000000001E-2</v>
      </c>
      <c r="Z327" s="20">
        <v>2E-3</v>
      </c>
      <c r="AA327" s="20">
        <v>2E-3</v>
      </c>
      <c r="AB327" s="423">
        <f>S327-Z327</f>
        <v>2.35E-2</v>
      </c>
      <c r="AC327" s="423">
        <f t="shared" ref="AC327:AC328" si="144">U327-Z327-AA327</f>
        <v>2.3293000000000001E-2</v>
      </c>
      <c r="AD327" s="448">
        <v>2.35E-2</v>
      </c>
      <c r="AE327" s="197">
        <f t="shared" si="80"/>
        <v>1.9244000000000001E-2</v>
      </c>
      <c r="AF327" s="197">
        <v>4.2560000000000002E-3</v>
      </c>
      <c r="AG327" s="445">
        <f t="shared" si="89"/>
        <v>2.35E-2</v>
      </c>
      <c r="AH327" s="434">
        <v>43468</v>
      </c>
      <c r="AI327" s="446">
        <v>2</v>
      </c>
      <c r="AJ327" s="16" t="str">
        <f t="shared" si="97"/>
        <v>Y</v>
      </c>
      <c r="AK327" s="443" t="s">
        <v>2414</v>
      </c>
      <c r="AL327" s="449"/>
    </row>
    <row r="328" spans="1:38" s="691" customFormat="1" ht="23.25" customHeight="1">
      <c r="A328" s="672">
        <f t="shared" si="143"/>
        <v>3</v>
      </c>
      <c r="B328" s="673">
        <v>43473</v>
      </c>
      <c r="C328" s="672" t="s">
        <v>1596</v>
      </c>
      <c r="D328" s="672" t="s">
        <v>2337</v>
      </c>
      <c r="E328" s="672" t="s">
        <v>1769</v>
      </c>
      <c r="F328" s="672" t="s">
        <v>2338</v>
      </c>
      <c r="G328" s="674">
        <v>43473</v>
      </c>
      <c r="H328" s="674">
        <v>43503</v>
      </c>
      <c r="I328" s="672">
        <f t="shared" si="130"/>
        <v>30</v>
      </c>
      <c r="J328" s="675">
        <f t="shared" si="138"/>
        <v>1</v>
      </c>
      <c r="K328" s="676" t="s">
        <v>2330</v>
      </c>
      <c r="L328" s="677">
        <v>3.1</v>
      </c>
      <c r="M328" s="678">
        <v>1.40472</v>
      </c>
      <c r="N328" s="679" t="s">
        <v>2416</v>
      </c>
      <c r="O328" s="675" t="s">
        <v>2417</v>
      </c>
      <c r="P328" s="675"/>
      <c r="Q328" s="680">
        <v>2.4051300000000001E-2</v>
      </c>
      <c r="R328" s="681" t="s">
        <v>2417</v>
      </c>
      <c r="S328" s="682">
        <v>2.4E-2</v>
      </c>
      <c r="T328" s="681"/>
      <c r="U328" s="682"/>
      <c r="V328" s="682">
        <v>3.3558999999999999E-2</v>
      </c>
      <c r="W328" s="682">
        <v>2.349E-3</v>
      </c>
      <c r="X328" s="682">
        <v>1.6209999999999999E-2</v>
      </c>
      <c r="Y328" s="682">
        <v>1.4348E-2</v>
      </c>
      <c r="Z328" s="682">
        <v>3.3E-3</v>
      </c>
      <c r="AA328" s="682">
        <v>2E-3</v>
      </c>
      <c r="AB328" s="683">
        <f t="shared" ref="AB328" si="145">S328-Z328</f>
        <v>2.07E-2</v>
      </c>
      <c r="AC328" s="683">
        <f t="shared" si="144"/>
        <v>-5.3E-3</v>
      </c>
      <c r="AD328" s="684">
        <v>1.4999999999999999E-2</v>
      </c>
      <c r="AE328" s="685">
        <f t="shared" si="80"/>
        <v>1.4348E-2</v>
      </c>
      <c r="AF328" s="685">
        <v>6.5200000000000002E-4</v>
      </c>
      <c r="AG328" s="686">
        <f t="shared" si="89"/>
        <v>1.4999999999999999E-2</v>
      </c>
      <c r="AH328" s="687">
        <v>43473</v>
      </c>
      <c r="AI328" s="688">
        <v>2</v>
      </c>
      <c r="AJ328" s="672" t="str">
        <f t="shared" si="97"/>
        <v>Y</v>
      </c>
      <c r="AK328" s="689" t="s">
        <v>2415</v>
      </c>
      <c r="AL328" s="690"/>
    </row>
    <row r="329" spans="1:38" s="447" customFormat="1" ht="23.25" customHeight="1">
      <c r="A329" s="16">
        <f t="shared" si="143"/>
        <v>4</v>
      </c>
      <c r="B329" s="23">
        <v>43481</v>
      </c>
      <c r="C329" s="16" t="s">
        <v>149</v>
      </c>
      <c r="D329" s="16" t="s">
        <v>2317</v>
      </c>
      <c r="E329" s="16" t="s">
        <v>150</v>
      </c>
      <c r="F329" s="16" t="s">
        <v>151</v>
      </c>
      <c r="G329" s="18">
        <v>43481</v>
      </c>
      <c r="H329" s="18">
        <v>43496</v>
      </c>
      <c r="I329" s="16">
        <f t="shared" si="130"/>
        <v>15</v>
      </c>
      <c r="J329" s="255">
        <f t="shared" si="138"/>
        <v>0</v>
      </c>
      <c r="K329" s="438" t="s">
        <v>28</v>
      </c>
      <c r="L329" s="19">
        <v>10</v>
      </c>
      <c r="M329" s="249">
        <v>1.85</v>
      </c>
      <c r="N329" s="201" t="s">
        <v>2421</v>
      </c>
      <c r="O329" s="255" t="s">
        <v>2418</v>
      </c>
      <c r="P329" s="255"/>
      <c r="Q329" s="553">
        <v>2.402E-2</v>
      </c>
      <c r="R329" s="261" t="s">
        <v>2419</v>
      </c>
      <c r="S329" s="20">
        <v>2.4799999999999999E-2</v>
      </c>
      <c r="T329" s="261"/>
      <c r="U329" s="20"/>
      <c r="V329" s="20">
        <v>2.6159000000000002E-2</v>
      </c>
      <c r="W329" s="20">
        <v>5.2300000000000003E-4</v>
      </c>
      <c r="X329" s="20">
        <v>3.5360000000000001E-3</v>
      </c>
      <c r="Y329" s="20">
        <v>1.6275999999999999E-2</v>
      </c>
      <c r="Z329" s="20">
        <v>2E-3</v>
      </c>
      <c r="AA329" s="20">
        <v>2E-3</v>
      </c>
      <c r="AB329" s="423">
        <f>S329-Z329</f>
        <v>2.2800000000000001E-2</v>
      </c>
      <c r="AC329" s="423">
        <f t="shared" ref="AC329:AC330" si="146">U329-Z329-AA329</f>
        <v>-4.0000000000000001E-3</v>
      </c>
      <c r="AD329" s="448">
        <v>2.2100000000000002E-2</v>
      </c>
      <c r="AE329" s="197">
        <f t="shared" si="80"/>
        <v>1.6275999999999999E-2</v>
      </c>
      <c r="AF329" s="197">
        <v>5.8240000000000002E-3</v>
      </c>
      <c r="AG329" s="445">
        <f t="shared" si="89"/>
        <v>2.2099999999999998E-2</v>
      </c>
      <c r="AH329" s="434">
        <v>43481</v>
      </c>
      <c r="AI329" s="446">
        <v>1</v>
      </c>
      <c r="AJ329" s="16" t="str">
        <f t="shared" si="97"/>
        <v>Y</v>
      </c>
      <c r="AK329" s="443" t="s">
        <v>2420</v>
      </c>
      <c r="AL329" s="449"/>
    </row>
    <row r="330" spans="1:38" s="447" customFormat="1" ht="23.25" customHeight="1">
      <c r="A330" s="16">
        <f t="shared" si="143"/>
        <v>5</v>
      </c>
      <c r="B330" s="23">
        <v>43486</v>
      </c>
      <c r="C330" s="16" t="s">
        <v>1596</v>
      </c>
      <c r="D330" s="16" t="s">
        <v>1558</v>
      </c>
      <c r="E330" s="16" t="s">
        <v>1769</v>
      </c>
      <c r="F330" s="16" t="s">
        <v>1768</v>
      </c>
      <c r="G330" s="18">
        <v>43486</v>
      </c>
      <c r="H330" s="18">
        <v>43517</v>
      </c>
      <c r="I330" s="16">
        <f t="shared" ref="I330:I332" si="147">H330-G330</f>
        <v>31</v>
      </c>
      <c r="J330" s="255">
        <f t="shared" si="138"/>
        <v>1</v>
      </c>
      <c r="K330" s="438" t="s">
        <v>28</v>
      </c>
      <c r="L330" s="19">
        <v>10</v>
      </c>
      <c r="M330" s="249">
        <v>2.08683</v>
      </c>
      <c r="N330" s="201" t="s">
        <v>2422</v>
      </c>
      <c r="O330" s="255" t="s">
        <v>2423</v>
      </c>
      <c r="P330" s="255"/>
      <c r="Q330" s="553">
        <v>2.5059999999999999E-2</v>
      </c>
      <c r="R330" s="261" t="s">
        <v>2423</v>
      </c>
      <c r="S330" s="20">
        <v>2.6200000000000001E-2</v>
      </c>
      <c r="T330" s="261"/>
      <c r="U330" s="20"/>
      <c r="V330" s="20">
        <v>2.7569E-2</v>
      </c>
      <c r="W330" s="20">
        <v>5.5099999999999995E-4</v>
      </c>
      <c r="X330" s="20">
        <v>3.5179999999999999E-3</v>
      </c>
      <c r="Y330" s="20">
        <v>1.9233E-2</v>
      </c>
      <c r="Z330" s="20">
        <v>2E-3</v>
      </c>
      <c r="AA330" s="20">
        <v>2E-3</v>
      </c>
      <c r="AB330" s="423">
        <f>S330-Z330</f>
        <v>2.4199999999999999E-2</v>
      </c>
      <c r="AC330" s="423">
        <f t="shared" si="146"/>
        <v>-4.0000000000000001E-3</v>
      </c>
      <c r="AD330" s="448">
        <v>2.35E-2</v>
      </c>
      <c r="AE330" s="197">
        <f t="shared" si="80"/>
        <v>1.9233E-2</v>
      </c>
      <c r="AF330" s="197">
        <v>4.267E-3</v>
      </c>
      <c r="AG330" s="445">
        <f t="shared" si="89"/>
        <v>2.35E-2</v>
      </c>
      <c r="AH330" s="434">
        <v>43486</v>
      </c>
      <c r="AI330" s="446">
        <v>1</v>
      </c>
      <c r="AJ330" s="16" t="str">
        <f t="shared" si="97"/>
        <v>Y</v>
      </c>
      <c r="AK330" s="443" t="s">
        <v>2424</v>
      </c>
      <c r="AL330" s="449"/>
    </row>
    <row r="331" spans="1:38" s="447" customFormat="1" ht="23.25" customHeight="1">
      <c r="A331" s="16">
        <f t="shared" si="143"/>
        <v>6</v>
      </c>
      <c r="B331" s="23">
        <v>43489</v>
      </c>
      <c r="C331" s="16" t="s">
        <v>149</v>
      </c>
      <c r="D331" s="16" t="s">
        <v>2317</v>
      </c>
      <c r="E331" s="16" t="s">
        <v>150</v>
      </c>
      <c r="F331" s="16" t="s">
        <v>151</v>
      </c>
      <c r="G331" s="18">
        <v>43489</v>
      </c>
      <c r="H331" s="18">
        <v>43496</v>
      </c>
      <c r="I331" s="16">
        <f t="shared" si="147"/>
        <v>7</v>
      </c>
      <c r="J331" s="255">
        <f t="shared" ref="J331:J332" si="148">TRUNC(I331/30,0)</f>
        <v>0</v>
      </c>
      <c r="K331" s="438" t="s">
        <v>28</v>
      </c>
      <c r="L331" s="19">
        <v>20</v>
      </c>
      <c r="M331" s="249">
        <v>1.9015599999999999</v>
      </c>
      <c r="N331" s="201" t="s">
        <v>2425</v>
      </c>
      <c r="O331" s="255" t="s">
        <v>2426</v>
      </c>
      <c r="P331" s="255"/>
      <c r="Q331" s="553">
        <v>2.41438E-2</v>
      </c>
      <c r="R331" s="261" t="s">
        <v>2426</v>
      </c>
      <c r="S331" s="20">
        <v>2.4199999999999999E-2</v>
      </c>
      <c r="T331" s="261"/>
      <c r="U331" s="20"/>
      <c r="V331" s="20">
        <v>2.5589000000000001E-2</v>
      </c>
      <c r="W331" s="20">
        <v>5.1199999999999998E-4</v>
      </c>
      <c r="X331" s="20">
        <v>3.0769999999999999E-3</v>
      </c>
      <c r="Y331" s="20">
        <v>1.6390999999999999E-2</v>
      </c>
      <c r="Z331" s="20">
        <v>2E-3</v>
      </c>
      <c r="AA331" s="20">
        <v>2E-3</v>
      </c>
      <c r="AB331" s="423">
        <f>S331-Z331</f>
        <v>2.2199999999999998E-2</v>
      </c>
      <c r="AC331" s="423">
        <f t="shared" ref="AC331:AC332" si="149">U331-Z331-AA331</f>
        <v>-4.0000000000000001E-3</v>
      </c>
      <c r="AD331" s="448">
        <v>2.1999999999999999E-2</v>
      </c>
      <c r="AE331" s="197">
        <f t="shared" si="80"/>
        <v>1.6390999999999999E-2</v>
      </c>
      <c r="AF331" s="197">
        <v>5.6090000000000003E-3</v>
      </c>
      <c r="AG331" s="445">
        <f t="shared" si="89"/>
        <v>2.1999999999999999E-2</v>
      </c>
      <c r="AH331" s="434">
        <v>43489</v>
      </c>
      <c r="AI331" s="446">
        <v>1</v>
      </c>
      <c r="AJ331" s="16" t="str">
        <f t="shared" si="97"/>
        <v>Y</v>
      </c>
      <c r="AK331" s="443" t="s">
        <v>2427</v>
      </c>
      <c r="AL331" s="449"/>
    </row>
    <row r="332" spans="1:38" s="691" customFormat="1" ht="23.25" customHeight="1">
      <c r="A332" s="672">
        <f t="shared" si="143"/>
        <v>7</v>
      </c>
      <c r="B332" s="673">
        <v>43504</v>
      </c>
      <c r="C332" s="672" t="s">
        <v>1596</v>
      </c>
      <c r="D332" s="672" t="s">
        <v>2441</v>
      </c>
      <c r="E332" s="672" t="s">
        <v>1769</v>
      </c>
      <c r="F332" s="672" t="s">
        <v>2338</v>
      </c>
      <c r="G332" s="674">
        <v>43504</v>
      </c>
      <c r="H332" s="674">
        <v>43532</v>
      </c>
      <c r="I332" s="672">
        <f t="shared" si="147"/>
        <v>28</v>
      </c>
      <c r="J332" s="675">
        <f t="shared" si="148"/>
        <v>0</v>
      </c>
      <c r="K332" s="676" t="s">
        <v>2330</v>
      </c>
      <c r="L332" s="677">
        <v>2.5</v>
      </c>
      <c r="M332" s="678">
        <v>1.35</v>
      </c>
      <c r="N332" s="679" t="s">
        <v>2443</v>
      </c>
      <c r="O332" s="675" t="s">
        <v>2444</v>
      </c>
      <c r="P332" s="675"/>
      <c r="Q332" s="680">
        <v>2.4078800000000001E-2</v>
      </c>
      <c r="R332" s="681" t="s">
        <v>2417</v>
      </c>
      <c r="S332" s="682">
        <v>2.35E-2</v>
      </c>
      <c r="T332" s="681"/>
      <c r="U332" s="682"/>
      <c r="V332" s="682">
        <v>2.7626000000000001E-2</v>
      </c>
      <c r="W332" s="682">
        <v>1.934E-3</v>
      </c>
      <c r="X332" s="682">
        <v>1.0692E-2</v>
      </c>
      <c r="Y332" s="682">
        <v>1.4348E-2</v>
      </c>
      <c r="Z332" s="682">
        <v>3.3E-3</v>
      </c>
      <c r="AA332" s="682">
        <v>2E-3</v>
      </c>
      <c r="AB332" s="683">
        <f t="shared" ref="AB332" si="150">S332-Z332</f>
        <v>2.0199999999999999E-2</v>
      </c>
      <c r="AC332" s="683">
        <f t="shared" si="149"/>
        <v>-5.3E-3</v>
      </c>
      <c r="AD332" s="684">
        <v>1.4999999999999999E-2</v>
      </c>
      <c r="AE332" s="685">
        <f t="shared" si="80"/>
        <v>1.4348E-2</v>
      </c>
      <c r="AF332" s="685">
        <v>6.5200000000000002E-4</v>
      </c>
      <c r="AG332" s="686">
        <f t="shared" ref="AG332" si="151">IF(AF332="","",AE332+AF332)</f>
        <v>1.4999999999999999E-2</v>
      </c>
      <c r="AH332" s="687">
        <v>43504</v>
      </c>
      <c r="AI332" s="688">
        <v>1</v>
      </c>
      <c r="AJ332" s="672" t="str">
        <f t="shared" si="97"/>
        <v>Y</v>
      </c>
      <c r="AK332" s="689" t="s">
        <v>2442</v>
      </c>
      <c r="AL332" s="690"/>
    </row>
    <row r="333" spans="1:38" s="691" customFormat="1" ht="23.25" customHeight="1">
      <c r="A333" s="672">
        <f t="shared" si="143"/>
        <v>8</v>
      </c>
      <c r="B333" s="673">
        <v>43509</v>
      </c>
      <c r="C333" s="672" t="s">
        <v>4</v>
      </c>
      <c r="D333" s="672"/>
      <c r="E333" s="672" t="s">
        <v>2445</v>
      </c>
      <c r="F333" s="672" t="s">
        <v>2411</v>
      </c>
      <c r="G333" s="674">
        <v>43509</v>
      </c>
      <c r="H333" s="674">
        <v>43537</v>
      </c>
      <c r="I333" s="672">
        <f t="shared" ref="I333:I336" si="152">H333-G333</f>
        <v>28</v>
      </c>
      <c r="J333" s="675">
        <f t="shared" ref="J333:J336" si="153">TRUNC(I333/30,0)</f>
        <v>0</v>
      </c>
      <c r="K333" s="676" t="s">
        <v>2330</v>
      </c>
      <c r="L333" s="677">
        <v>20</v>
      </c>
      <c r="M333" s="678">
        <v>1.35</v>
      </c>
      <c r="N333" s="679" t="s">
        <v>2447</v>
      </c>
      <c r="O333" s="675" t="s">
        <v>2448</v>
      </c>
      <c r="P333" s="675"/>
      <c r="Q333" s="680">
        <v>2.4185000000000002E-2</v>
      </c>
      <c r="R333" s="681" t="s">
        <v>2448</v>
      </c>
      <c r="S333" s="682">
        <v>2.35E-2</v>
      </c>
      <c r="T333" s="681"/>
      <c r="U333" s="682"/>
      <c r="V333" s="682">
        <v>2.7479E-2</v>
      </c>
      <c r="W333" s="682">
        <v>1.9239999999999999E-3</v>
      </c>
      <c r="X333" s="682">
        <v>1.0555E-2</v>
      </c>
      <c r="Y333" s="682">
        <v>1.4429000000000001E-2</v>
      </c>
      <c r="Z333" s="682">
        <v>3.3E-3</v>
      </c>
      <c r="AA333" s="682">
        <v>2E-3</v>
      </c>
      <c r="AB333" s="683">
        <f t="shared" ref="AB333:AB338" si="154">S333-Z333</f>
        <v>2.0199999999999999E-2</v>
      </c>
      <c r="AC333" s="683">
        <f t="shared" ref="AC333" si="155">U333-Z333-AA333</f>
        <v>-5.3E-3</v>
      </c>
      <c r="AD333" s="684">
        <v>1.4999999999999999E-2</v>
      </c>
      <c r="AE333" s="685">
        <f t="shared" si="80"/>
        <v>1.4429000000000001E-2</v>
      </c>
      <c r="AF333" s="685">
        <v>0</v>
      </c>
      <c r="AG333" s="686">
        <f t="shared" ref="AG333:AG346" si="156">IF(AF333="","",AE333+AF333)</f>
        <v>1.4429000000000001E-2</v>
      </c>
      <c r="AH333" s="687">
        <v>43509</v>
      </c>
      <c r="AI333" s="688">
        <v>2</v>
      </c>
      <c r="AJ333" s="672" t="str">
        <f t="shared" si="97"/>
        <v>Y</v>
      </c>
      <c r="AK333" s="689" t="s">
        <v>2449</v>
      </c>
      <c r="AL333" s="690"/>
    </row>
    <row r="334" spans="1:38" s="447" customFormat="1" ht="23.25" customHeight="1">
      <c r="A334" s="16">
        <f>IF(B334="","",IF((YEAR(B334)-YEAR(B333))=0,A333+1,1))</f>
        <v>9</v>
      </c>
      <c r="B334" s="23">
        <v>43517</v>
      </c>
      <c r="C334" s="16" t="s">
        <v>1596</v>
      </c>
      <c r="D334" s="16"/>
      <c r="E334" s="16" t="s">
        <v>1769</v>
      </c>
      <c r="F334" s="16" t="s">
        <v>1768</v>
      </c>
      <c r="G334" s="18">
        <v>43517</v>
      </c>
      <c r="H334" s="18">
        <v>43545</v>
      </c>
      <c r="I334" s="16">
        <f t="shared" si="152"/>
        <v>28</v>
      </c>
      <c r="J334" s="255">
        <f t="shared" si="153"/>
        <v>0</v>
      </c>
      <c r="K334" s="438" t="s">
        <v>28</v>
      </c>
      <c r="L334" s="19">
        <v>10</v>
      </c>
      <c r="M334" s="249">
        <v>2.0299999999999998</v>
      </c>
      <c r="N334" s="201" t="s">
        <v>2450</v>
      </c>
      <c r="O334" s="255" t="s">
        <v>2451</v>
      </c>
      <c r="P334" s="255"/>
      <c r="Q334" s="553">
        <v>2.4811300000000001E-2</v>
      </c>
      <c r="R334" s="261" t="s">
        <v>2451</v>
      </c>
      <c r="S334" s="20">
        <v>2.5499999999999998E-2</v>
      </c>
      <c r="T334" s="261"/>
      <c r="U334" s="20"/>
      <c r="V334" s="20">
        <v>2.7140999999999998E-2</v>
      </c>
      <c r="W334" s="20">
        <v>5.4299999999999997E-4</v>
      </c>
      <c r="X334" s="20">
        <v>3.0980000000000001E-3</v>
      </c>
      <c r="Y334" s="20">
        <v>1.899E-2</v>
      </c>
      <c r="Z334" s="20">
        <v>2E-3</v>
      </c>
      <c r="AA334" s="20">
        <v>2E-3</v>
      </c>
      <c r="AB334" s="423">
        <f t="shared" si="154"/>
        <v>2.35E-2</v>
      </c>
      <c r="AC334" s="423">
        <f t="shared" ref="AC334:AC339" si="157">U334-Z334-AA334</f>
        <v>-4.0000000000000001E-3</v>
      </c>
      <c r="AD334" s="448">
        <v>2.35E-2</v>
      </c>
      <c r="AE334" s="197">
        <f t="shared" si="80"/>
        <v>1.899E-2</v>
      </c>
      <c r="AF334" s="197">
        <v>4.5100000000000001E-3</v>
      </c>
      <c r="AG334" s="445">
        <f t="shared" si="156"/>
        <v>2.35E-2</v>
      </c>
      <c r="AH334" s="434">
        <v>43517</v>
      </c>
      <c r="AI334" s="446">
        <v>1</v>
      </c>
      <c r="AJ334" s="16" t="str">
        <f t="shared" si="97"/>
        <v>Y</v>
      </c>
      <c r="AK334" s="443" t="s">
        <v>2452</v>
      </c>
      <c r="AL334" s="449"/>
    </row>
    <row r="335" spans="1:38" s="447" customFormat="1" ht="23.25" customHeight="1">
      <c r="A335" s="16">
        <f t="shared" si="143"/>
        <v>10</v>
      </c>
      <c r="B335" s="23">
        <v>43524</v>
      </c>
      <c r="C335" s="16" t="s">
        <v>2455</v>
      </c>
      <c r="D335" s="16"/>
      <c r="E335" s="16" t="s">
        <v>2453</v>
      </c>
      <c r="F335" s="16" t="s">
        <v>2454</v>
      </c>
      <c r="G335" s="18">
        <v>43524</v>
      </c>
      <c r="H335" s="18">
        <v>43613</v>
      </c>
      <c r="I335" s="16">
        <f t="shared" si="152"/>
        <v>89</v>
      </c>
      <c r="J335" s="255">
        <f t="shared" si="153"/>
        <v>2</v>
      </c>
      <c r="K335" s="438" t="s">
        <v>28</v>
      </c>
      <c r="L335" s="19">
        <v>1</v>
      </c>
      <c r="M335" s="249">
        <v>2.2200000000000002</v>
      </c>
      <c r="N335" s="201" t="s">
        <v>2456</v>
      </c>
      <c r="O335" s="255" t="s">
        <v>2457</v>
      </c>
      <c r="P335" s="255"/>
      <c r="Q335" s="553">
        <v>2.6261300000000001E-2</v>
      </c>
      <c r="R335" s="261">
        <v>3</v>
      </c>
      <c r="S335" s="20">
        <v>2.7E-2</v>
      </c>
      <c r="T335" s="261"/>
      <c r="U335" s="20"/>
      <c r="V335" s="20">
        <v>2.9752000000000001E-2</v>
      </c>
      <c r="W335" s="20">
        <v>5.9500000000000004E-4</v>
      </c>
      <c r="X335" s="20">
        <v>4.1570000000000001E-3</v>
      </c>
      <c r="Y335" s="20">
        <v>2.1610999999999998E-2</v>
      </c>
      <c r="Z335" s="20">
        <v>2E-3</v>
      </c>
      <c r="AA335" s="20">
        <v>2E-3</v>
      </c>
      <c r="AB335" s="423">
        <f t="shared" si="154"/>
        <v>2.5000000000000001E-2</v>
      </c>
      <c r="AC335" s="423">
        <f t="shared" si="157"/>
        <v>-4.0000000000000001E-3</v>
      </c>
      <c r="AD335" s="448">
        <v>2.5000000000000001E-2</v>
      </c>
      <c r="AE335" s="197">
        <f t="shared" si="80"/>
        <v>2.1610999999999998E-2</v>
      </c>
      <c r="AF335" s="197">
        <v>3.3890000000000001E-3</v>
      </c>
      <c r="AG335" s="445">
        <f t="shared" si="156"/>
        <v>2.4999999999999998E-2</v>
      </c>
      <c r="AH335" s="434">
        <v>43524</v>
      </c>
      <c r="AI335" s="446">
        <v>1</v>
      </c>
      <c r="AJ335" s="16" t="str">
        <f t="shared" si="97"/>
        <v>Y</v>
      </c>
      <c r="AK335" s="443" t="s">
        <v>2458</v>
      </c>
      <c r="AL335" s="449"/>
    </row>
    <row r="336" spans="1:38" s="691" customFormat="1" ht="23.25" customHeight="1">
      <c r="A336" s="672">
        <f t="shared" si="143"/>
        <v>11</v>
      </c>
      <c r="B336" s="673">
        <v>43532</v>
      </c>
      <c r="C336" s="672" t="s">
        <v>1596</v>
      </c>
      <c r="D336" s="672" t="s">
        <v>2441</v>
      </c>
      <c r="E336" s="672" t="s">
        <v>1769</v>
      </c>
      <c r="F336" s="672" t="s">
        <v>2338</v>
      </c>
      <c r="G336" s="674">
        <v>43532</v>
      </c>
      <c r="H336" s="674">
        <v>43563</v>
      </c>
      <c r="I336" s="672">
        <f t="shared" si="152"/>
        <v>31</v>
      </c>
      <c r="J336" s="675">
        <f t="shared" si="153"/>
        <v>1</v>
      </c>
      <c r="K336" s="676" t="s">
        <v>2330</v>
      </c>
      <c r="L336" s="677">
        <v>2.14</v>
      </c>
      <c r="M336" s="678">
        <v>1.33646</v>
      </c>
      <c r="N336" s="679" t="s">
        <v>2465</v>
      </c>
      <c r="O336" s="675" t="s">
        <v>2466</v>
      </c>
      <c r="P336" s="675"/>
      <c r="Q336" s="680">
        <v>2.4102499999999999E-2</v>
      </c>
      <c r="R336" s="681" t="s">
        <v>2466</v>
      </c>
      <c r="S336" s="682">
        <v>2.4E-2</v>
      </c>
      <c r="T336" s="681"/>
      <c r="U336" s="682"/>
      <c r="V336" s="682">
        <v>2.7418000000000001E-2</v>
      </c>
      <c r="W336" s="682">
        <v>1.9189999999999999E-3</v>
      </c>
      <c r="X336" s="682">
        <v>1.0498E-2</v>
      </c>
      <c r="Y336" s="682">
        <v>1.4352E-2</v>
      </c>
      <c r="Z336" s="682">
        <v>3.3E-3</v>
      </c>
      <c r="AA336" s="682">
        <v>2E-3</v>
      </c>
      <c r="AB336" s="683">
        <f t="shared" si="154"/>
        <v>2.07E-2</v>
      </c>
      <c r="AC336" s="683">
        <f t="shared" si="157"/>
        <v>-5.3E-3</v>
      </c>
      <c r="AD336" s="684">
        <v>1.4999999999999999E-2</v>
      </c>
      <c r="AE336" s="685">
        <f t="shared" si="80"/>
        <v>1.4352E-2</v>
      </c>
      <c r="AF336" s="685">
        <v>6.4800000000000003E-4</v>
      </c>
      <c r="AG336" s="686">
        <f t="shared" si="156"/>
        <v>1.4999999999999999E-2</v>
      </c>
      <c r="AH336" s="687">
        <v>43532</v>
      </c>
      <c r="AI336" s="688">
        <v>1</v>
      </c>
      <c r="AJ336" s="672" t="str">
        <f t="shared" si="97"/>
        <v>Y</v>
      </c>
      <c r="AK336" s="689" t="s">
        <v>2442</v>
      </c>
      <c r="AL336" s="690"/>
    </row>
    <row r="337" spans="1:38" s="691" customFormat="1" ht="23.25" customHeight="1">
      <c r="A337" s="672">
        <f t="shared" si="143"/>
        <v>12</v>
      </c>
      <c r="B337" s="673">
        <v>43537</v>
      </c>
      <c r="C337" s="672" t="s">
        <v>4</v>
      </c>
      <c r="D337" s="672"/>
      <c r="E337" s="672" t="s">
        <v>2445</v>
      </c>
      <c r="F337" s="672" t="s">
        <v>2411</v>
      </c>
      <c r="G337" s="674">
        <v>43537</v>
      </c>
      <c r="H337" s="674">
        <v>43570</v>
      </c>
      <c r="I337" s="672">
        <f t="shared" ref="I337:I338" si="158">H337-G337</f>
        <v>33</v>
      </c>
      <c r="J337" s="675">
        <f t="shared" ref="J337:J338" si="159">TRUNC(I337/30,0)</f>
        <v>1</v>
      </c>
      <c r="K337" s="676" t="s">
        <v>2330</v>
      </c>
      <c r="L337" s="677">
        <v>20</v>
      </c>
      <c r="M337" s="678">
        <v>1.26</v>
      </c>
      <c r="N337" s="679" t="s">
        <v>2467</v>
      </c>
      <c r="O337" s="675" t="s">
        <v>2468</v>
      </c>
      <c r="P337" s="675"/>
      <c r="Q337" s="680">
        <v>2.4167500000000001E-2</v>
      </c>
      <c r="R337" s="681" t="s">
        <v>2468</v>
      </c>
      <c r="S337" s="682">
        <v>2.4E-2</v>
      </c>
      <c r="T337" s="681"/>
      <c r="U337" s="682"/>
      <c r="V337" s="682">
        <v>2.7489E-2</v>
      </c>
      <c r="W337" s="682">
        <v>1.9239999999999999E-3</v>
      </c>
      <c r="X337" s="682">
        <v>1.0565E-2</v>
      </c>
      <c r="Y337" s="682">
        <v>1.4413E-2</v>
      </c>
      <c r="Z337" s="682">
        <v>3.3E-3</v>
      </c>
      <c r="AA337" s="682">
        <v>2E-3</v>
      </c>
      <c r="AB337" s="683">
        <f t="shared" si="154"/>
        <v>2.07E-2</v>
      </c>
      <c r="AC337" s="683">
        <f t="shared" si="157"/>
        <v>-5.3E-3</v>
      </c>
      <c r="AD337" s="684">
        <v>1.4999999999999999E-2</v>
      </c>
      <c r="AE337" s="685">
        <f t="shared" si="80"/>
        <v>1.4413E-2</v>
      </c>
      <c r="AF337" s="685">
        <v>5.8699999999999996E-4</v>
      </c>
      <c r="AG337" s="686">
        <f t="shared" si="156"/>
        <v>1.5000000000000001E-2</v>
      </c>
      <c r="AH337" s="687">
        <v>43537</v>
      </c>
      <c r="AI337" s="688">
        <v>1</v>
      </c>
      <c r="AJ337" s="672" t="str">
        <f t="shared" si="97"/>
        <v>Y</v>
      </c>
      <c r="AK337" s="689" t="s">
        <v>2442</v>
      </c>
      <c r="AL337" s="690"/>
    </row>
    <row r="338" spans="1:38" s="447" customFormat="1" ht="23.25" customHeight="1">
      <c r="A338" s="16">
        <v>13</v>
      </c>
      <c r="B338" s="23">
        <v>43543</v>
      </c>
      <c r="C338" s="16" t="s">
        <v>2386</v>
      </c>
      <c r="D338" s="16" t="s">
        <v>2473</v>
      </c>
      <c r="E338" s="16" t="s">
        <v>2469</v>
      </c>
      <c r="F338" s="16" t="s">
        <v>1798</v>
      </c>
      <c r="G338" s="18">
        <v>43543</v>
      </c>
      <c r="H338" s="18">
        <v>43635</v>
      </c>
      <c r="I338" s="16">
        <f t="shared" si="158"/>
        <v>92</v>
      </c>
      <c r="J338" s="255">
        <f t="shared" si="159"/>
        <v>3</v>
      </c>
      <c r="K338" s="438" t="s">
        <v>28</v>
      </c>
      <c r="L338" s="19">
        <v>1</v>
      </c>
      <c r="M338" s="249">
        <v>2.21</v>
      </c>
      <c r="N338" s="201" t="s">
        <v>2470</v>
      </c>
      <c r="O338" s="255" t="s">
        <v>2472</v>
      </c>
      <c r="P338" s="255"/>
      <c r="Q338" s="553">
        <v>2.63263E-2</v>
      </c>
      <c r="R338" s="261" t="s">
        <v>2472</v>
      </c>
      <c r="S338" s="20">
        <v>2.58E-2</v>
      </c>
      <c r="T338" s="261" t="s">
        <v>2471</v>
      </c>
      <c r="U338" s="20">
        <v>0.03</v>
      </c>
      <c r="V338" s="20">
        <v>2.9760000000000002E-2</v>
      </c>
      <c r="W338" s="20">
        <v>5.9500000000000004E-4</v>
      </c>
      <c r="X338" s="20">
        <v>5.5649999999999996E-3</v>
      </c>
      <c r="Y338" s="20">
        <v>2.1673999999999999E-2</v>
      </c>
      <c r="Z338" s="20">
        <v>2E-3</v>
      </c>
      <c r="AA338" s="20">
        <v>2E-3</v>
      </c>
      <c r="AB338" s="423">
        <f t="shared" si="154"/>
        <v>2.3800000000000002E-2</v>
      </c>
      <c r="AC338" s="423">
        <f t="shared" si="157"/>
        <v>2.5999999999999995E-2</v>
      </c>
      <c r="AD338" s="448">
        <v>2.3599999999999999E-2</v>
      </c>
      <c r="AE338" s="197">
        <f t="shared" si="80"/>
        <v>2.1673999999999999E-2</v>
      </c>
      <c r="AF338" s="197">
        <v>1.926E-3</v>
      </c>
      <c r="AG338" s="445">
        <f t="shared" si="156"/>
        <v>2.3599999999999999E-2</v>
      </c>
      <c r="AH338" s="434">
        <v>43543</v>
      </c>
      <c r="AI338" s="446">
        <v>1</v>
      </c>
      <c r="AJ338" s="16" t="str">
        <f t="shared" si="97"/>
        <v>Y</v>
      </c>
      <c r="AK338" s="443" t="s">
        <v>2474</v>
      </c>
      <c r="AL338" s="449"/>
    </row>
    <row r="339" spans="1:38" s="447" customFormat="1" ht="23.25" customHeight="1">
      <c r="A339" s="16">
        <f t="shared" si="143"/>
        <v>14</v>
      </c>
      <c r="B339" s="23">
        <v>43545</v>
      </c>
      <c r="C339" s="16" t="s">
        <v>1596</v>
      </c>
      <c r="D339" s="16" t="s">
        <v>2477</v>
      </c>
      <c r="E339" s="16" t="s">
        <v>1769</v>
      </c>
      <c r="F339" s="16" t="s">
        <v>2478</v>
      </c>
      <c r="G339" s="18">
        <v>43545</v>
      </c>
      <c r="H339" s="18">
        <v>43577</v>
      </c>
      <c r="I339" s="16">
        <f t="shared" ref="I339:I342" si="160">H339-G339</f>
        <v>32</v>
      </c>
      <c r="J339" s="255">
        <f t="shared" ref="J339:J344" si="161">TRUNC(I339/30,0)</f>
        <v>1</v>
      </c>
      <c r="K339" s="438" t="s">
        <v>28</v>
      </c>
      <c r="L339" s="19">
        <v>10</v>
      </c>
      <c r="M339" s="249">
        <v>2.02</v>
      </c>
      <c r="N339" s="201" t="s">
        <v>2475</v>
      </c>
      <c r="O339" s="255" t="s">
        <v>2476</v>
      </c>
      <c r="P339" s="255"/>
      <c r="Q339" s="553">
        <v>2.4906299999999999E-2</v>
      </c>
      <c r="R339" s="261" t="s">
        <v>2476</v>
      </c>
      <c r="S339" s="20">
        <v>2.5499999999999998E-2</v>
      </c>
      <c r="T339" s="261"/>
      <c r="U339" s="20"/>
      <c r="V339" s="20">
        <v>2.7390999999999999E-2</v>
      </c>
      <c r="W339" s="20">
        <v>5.4799999999999998E-4</v>
      </c>
      <c r="X339" s="20">
        <v>3.3430000000000001E-3</v>
      </c>
      <c r="Y339" s="20">
        <v>1.9082999999999999E-2</v>
      </c>
      <c r="Z339" s="20">
        <v>2E-3</v>
      </c>
      <c r="AA339" s="20">
        <v>2E-3</v>
      </c>
      <c r="AB339" s="423">
        <f t="shared" ref="AB339" si="162">S339-Z339</f>
        <v>2.35E-2</v>
      </c>
      <c r="AC339" s="423">
        <f t="shared" si="157"/>
        <v>-4.0000000000000001E-3</v>
      </c>
      <c r="AD339" s="448">
        <v>2.35E-2</v>
      </c>
      <c r="AE339" s="197">
        <f t="shared" si="80"/>
        <v>1.9082999999999999E-2</v>
      </c>
      <c r="AF339" s="197">
        <v>4.4169999999999999E-3</v>
      </c>
      <c r="AG339" s="445">
        <f t="shared" si="156"/>
        <v>2.35E-2</v>
      </c>
      <c r="AH339" s="434">
        <v>43545</v>
      </c>
      <c r="AI339" s="446">
        <v>1</v>
      </c>
      <c r="AJ339" s="16" t="str">
        <f t="shared" si="97"/>
        <v>Y</v>
      </c>
      <c r="AK339" s="443" t="s">
        <v>2479</v>
      </c>
      <c r="AL339" s="449"/>
    </row>
    <row r="340" spans="1:38" s="447" customFormat="1" ht="23.25" customHeight="1">
      <c r="A340" s="16">
        <f t="shared" si="143"/>
        <v>15</v>
      </c>
      <c r="B340" s="23">
        <v>43556</v>
      </c>
      <c r="C340" s="16" t="s">
        <v>1596</v>
      </c>
      <c r="D340" s="16" t="s">
        <v>2483</v>
      </c>
      <c r="E340" s="16" t="s">
        <v>1769</v>
      </c>
      <c r="F340" s="16" t="s">
        <v>2487</v>
      </c>
      <c r="G340" s="18">
        <v>43556</v>
      </c>
      <c r="H340" s="18">
        <v>43644</v>
      </c>
      <c r="I340" s="16">
        <f t="shared" si="160"/>
        <v>88</v>
      </c>
      <c r="J340" s="255">
        <f t="shared" si="161"/>
        <v>2</v>
      </c>
      <c r="K340" s="438" t="s">
        <v>28</v>
      </c>
      <c r="L340" s="19">
        <v>5</v>
      </c>
      <c r="M340" s="249">
        <v>2.19</v>
      </c>
      <c r="N340" s="201" t="s">
        <v>2484</v>
      </c>
      <c r="O340" s="255" t="s">
        <v>2485</v>
      </c>
      <c r="P340" s="255"/>
      <c r="Q340" s="553">
        <v>2.59975E-2</v>
      </c>
      <c r="R340" s="261" t="s">
        <v>2485</v>
      </c>
      <c r="S340" s="20">
        <v>2.75E-2</v>
      </c>
      <c r="T340" s="261"/>
      <c r="U340" s="20"/>
      <c r="V340" s="20">
        <v>2.9322000000000001E-2</v>
      </c>
      <c r="W340" s="20">
        <v>5.8600000000000004E-4</v>
      </c>
      <c r="X340" s="20">
        <v>5.4362999999999998E-3</v>
      </c>
      <c r="Y340" s="20">
        <v>1.9120999999999999E-2</v>
      </c>
      <c r="Z340" s="20">
        <v>2E-3</v>
      </c>
      <c r="AA340" s="20">
        <v>2E-3</v>
      </c>
      <c r="AB340" s="423">
        <f t="shared" ref="AB340:AB341" si="163">S340-Z340</f>
        <v>2.5500000000000002E-2</v>
      </c>
      <c r="AC340" s="423">
        <f t="shared" ref="AC340:AC341" si="164">U340-Z340-AA340</f>
        <v>-4.0000000000000001E-3</v>
      </c>
      <c r="AD340" s="448">
        <v>2.3300000000000001E-2</v>
      </c>
      <c r="AE340" s="197">
        <f t="shared" si="80"/>
        <v>1.9120999999999999E-2</v>
      </c>
      <c r="AF340" s="197">
        <v>4.1790000000000004E-3</v>
      </c>
      <c r="AG340" s="445">
        <f t="shared" si="156"/>
        <v>2.3300000000000001E-2</v>
      </c>
      <c r="AH340" s="434">
        <v>43556</v>
      </c>
      <c r="AI340" s="446">
        <v>1</v>
      </c>
      <c r="AJ340" s="16" t="str">
        <f t="shared" si="97"/>
        <v>Y</v>
      </c>
      <c r="AK340" s="443" t="s">
        <v>2486</v>
      </c>
      <c r="AL340" s="449"/>
    </row>
    <row r="341" spans="1:38" s="691" customFormat="1" ht="23.25" customHeight="1">
      <c r="A341" s="672">
        <f t="shared" si="143"/>
        <v>16</v>
      </c>
      <c r="B341" s="673">
        <v>43564</v>
      </c>
      <c r="C341" s="672" t="s">
        <v>1596</v>
      </c>
      <c r="D341" s="672" t="s">
        <v>2441</v>
      </c>
      <c r="E341" s="672" t="s">
        <v>1769</v>
      </c>
      <c r="F341" s="672" t="s">
        <v>2490</v>
      </c>
      <c r="G341" s="674">
        <v>43564</v>
      </c>
      <c r="H341" s="674">
        <v>43594</v>
      </c>
      <c r="I341" s="672">
        <f t="shared" si="160"/>
        <v>30</v>
      </c>
      <c r="J341" s="675">
        <f t="shared" si="161"/>
        <v>1</v>
      </c>
      <c r="K341" s="676" t="s">
        <v>2330</v>
      </c>
      <c r="L341" s="677">
        <v>2.77</v>
      </c>
      <c r="M341" s="678">
        <v>1.35</v>
      </c>
      <c r="N341" s="679" t="s">
        <v>2488</v>
      </c>
      <c r="O341" s="675" t="s">
        <v>2489</v>
      </c>
      <c r="P341" s="675"/>
      <c r="Q341" s="680">
        <v>2.4137499999999999E-2</v>
      </c>
      <c r="R341" s="681" t="s">
        <v>2489</v>
      </c>
      <c r="S341" s="682">
        <v>2.4E-2</v>
      </c>
      <c r="T341" s="681"/>
      <c r="U341" s="682"/>
      <c r="V341" s="682">
        <v>2.7216000000000001E-2</v>
      </c>
      <c r="W341" s="682">
        <v>1.905E-3</v>
      </c>
      <c r="X341" s="682">
        <v>1.0311000000000001E-2</v>
      </c>
      <c r="Y341" s="682">
        <v>1.4385E-2</v>
      </c>
      <c r="Z341" s="682">
        <v>3.3E-3</v>
      </c>
      <c r="AA341" s="682">
        <v>2E-3</v>
      </c>
      <c r="AB341" s="683">
        <f t="shared" si="163"/>
        <v>2.07E-2</v>
      </c>
      <c r="AC341" s="683">
        <f t="shared" si="164"/>
        <v>-5.3E-3</v>
      </c>
      <c r="AD341" s="684">
        <v>1.4999999999999999E-2</v>
      </c>
      <c r="AE341" s="685">
        <f t="shared" si="80"/>
        <v>1.4385E-2</v>
      </c>
      <c r="AF341" s="685">
        <v>6.1499999999999999E-4</v>
      </c>
      <c r="AG341" s="686">
        <f t="shared" si="156"/>
        <v>1.4999999999999999E-2</v>
      </c>
      <c r="AH341" s="687">
        <v>43564</v>
      </c>
      <c r="AI341" s="688">
        <v>1</v>
      </c>
      <c r="AJ341" s="672" t="str">
        <f t="shared" si="97"/>
        <v>Y</v>
      </c>
      <c r="AK341" s="689" t="s">
        <v>2442</v>
      </c>
      <c r="AL341" s="690"/>
    </row>
    <row r="342" spans="1:38" s="691" customFormat="1" ht="23.25" customHeight="1">
      <c r="A342" s="672">
        <f t="shared" si="143"/>
        <v>17</v>
      </c>
      <c r="B342" s="673">
        <v>43570</v>
      </c>
      <c r="C342" s="672" t="s">
        <v>4</v>
      </c>
      <c r="D342" s="672"/>
      <c r="E342" s="672" t="s">
        <v>2491</v>
      </c>
      <c r="F342" s="672" t="s">
        <v>2411</v>
      </c>
      <c r="G342" s="674">
        <v>43570</v>
      </c>
      <c r="H342" s="674">
        <v>43600</v>
      </c>
      <c r="I342" s="672">
        <f t="shared" si="160"/>
        <v>30</v>
      </c>
      <c r="J342" s="675">
        <f t="shared" si="161"/>
        <v>1</v>
      </c>
      <c r="K342" s="676" t="s">
        <v>2330</v>
      </c>
      <c r="L342" s="677">
        <v>20</v>
      </c>
      <c r="M342" s="678">
        <v>1.35</v>
      </c>
      <c r="N342" s="679" t="s">
        <v>2416</v>
      </c>
      <c r="O342" s="675" t="s">
        <v>2492</v>
      </c>
      <c r="P342" s="675"/>
      <c r="Q342" s="680">
        <v>2.41175E-2</v>
      </c>
      <c r="R342" s="681" t="s">
        <v>2309</v>
      </c>
      <c r="S342" s="682">
        <v>2.4E-2</v>
      </c>
      <c r="T342" s="681"/>
      <c r="U342" s="682"/>
      <c r="V342" s="682">
        <v>2.7226E-2</v>
      </c>
      <c r="W342" s="682">
        <v>1.9059999999999999E-3</v>
      </c>
      <c r="X342" s="682">
        <v>1.0319999999999999E-2</v>
      </c>
      <c r="Y342" s="682">
        <v>1.4366E-2</v>
      </c>
      <c r="Z342" s="682">
        <v>3.3E-3</v>
      </c>
      <c r="AA342" s="682">
        <v>2E-3</v>
      </c>
      <c r="AB342" s="683">
        <f t="shared" ref="AB342:AB343" si="165">S342-Z342</f>
        <v>2.07E-2</v>
      </c>
      <c r="AC342" s="683">
        <f t="shared" ref="AC342:AC343" si="166">U342-Z342-AA342</f>
        <v>-5.3E-3</v>
      </c>
      <c r="AD342" s="684">
        <v>1.4999999999999999E-2</v>
      </c>
      <c r="AE342" s="685">
        <f t="shared" si="80"/>
        <v>1.4366E-2</v>
      </c>
      <c r="AF342" s="685">
        <v>6.3400000000000001E-4</v>
      </c>
      <c r="AG342" s="686">
        <f t="shared" si="156"/>
        <v>1.4999999999999999E-2</v>
      </c>
      <c r="AH342" s="687">
        <v>43570</v>
      </c>
      <c r="AI342" s="688">
        <v>1</v>
      </c>
      <c r="AJ342" s="672" t="str">
        <f t="shared" si="97"/>
        <v>Y</v>
      </c>
      <c r="AK342" s="689" t="s">
        <v>2442</v>
      </c>
      <c r="AL342" s="690"/>
    </row>
    <row r="343" spans="1:38" s="447" customFormat="1" ht="23.25" customHeight="1">
      <c r="A343" s="16">
        <f t="shared" si="143"/>
        <v>18</v>
      </c>
      <c r="B343" s="23">
        <v>43556</v>
      </c>
      <c r="C343" s="16" t="s">
        <v>1596</v>
      </c>
      <c r="D343" s="16"/>
      <c r="E343" s="16" t="s">
        <v>1769</v>
      </c>
      <c r="F343" s="16" t="s">
        <v>2500</v>
      </c>
      <c r="G343" s="18">
        <v>43573</v>
      </c>
      <c r="H343" s="18">
        <v>43580</v>
      </c>
      <c r="I343" s="16">
        <f t="shared" ref="I343:I344" si="167">H343-G343</f>
        <v>7</v>
      </c>
      <c r="J343" s="255" t="s">
        <v>2501</v>
      </c>
      <c r="K343" s="438" t="s">
        <v>28</v>
      </c>
      <c r="L343" s="19">
        <v>20</v>
      </c>
      <c r="M343" s="249">
        <v>1.92</v>
      </c>
      <c r="N343" s="201" t="s">
        <v>2502</v>
      </c>
      <c r="O343" s="255" t="s">
        <v>2501</v>
      </c>
      <c r="P343" s="255"/>
      <c r="Q343" s="553">
        <v>2.4135E-2</v>
      </c>
      <c r="R343" s="261" t="s">
        <v>2501</v>
      </c>
      <c r="S343" s="20">
        <v>2.5000000000000001E-2</v>
      </c>
      <c r="T343" s="261"/>
      <c r="U343" s="20"/>
      <c r="V343" s="20">
        <v>2.563E-2</v>
      </c>
      <c r="W343" s="20">
        <v>5.13E-4</v>
      </c>
      <c r="X343" s="20">
        <v>3.117E-3</v>
      </c>
      <c r="Y343" s="20">
        <v>1.6383000000000002E-2</v>
      </c>
      <c r="Z343" s="20">
        <v>2E-3</v>
      </c>
      <c r="AA343" s="20">
        <v>2E-3</v>
      </c>
      <c r="AB343" s="423">
        <f t="shared" si="165"/>
        <v>2.3E-2</v>
      </c>
      <c r="AC343" s="423">
        <f t="shared" si="166"/>
        <v>-4.0000000000000001E-3</v>
      </c>
      <c r="AD343" s="448">
        <v>2.1999999999999999E-2</v>
      </c>
      <c r="AE343" s="197">
        <f t="shared" si="80"/>
        <v>1.6383000000000002E-2</v>
      </c>
      <c r="AF343" s="197">
        <v>5.6169999999999996E-3</v>
      </c>
      <c r="AG343" s="445">
        <f t="shared" si="156"/>
        <v>2.2000000000000002E-2</v>
      </c>
      <c r="AH343" s="434">
        <v>43573</v>
      </c>
      <c r="AI343" s="446">
        <v>1</v>
      </c>
      <c r="AJ343" s="16" t="str">
        <f t="shared" si="97"/>
        <v>Y</v>
      </c>
      <c r="AK343" s="443" t="s">
        <v>2503</v>
      </c>
      <c r="AL343" s="449"/>
    </row>
    <row r="344" spans="1:38" s="524" customFormat="1" ht="23.25" customHeight="1">
      <c r="A344" s="653">
        <f t="shared" si="143"/>
        <v>19</v>
      </c>
      <c r="B344" s="654">
        <v>43580</v>
      </c>
      <c r="C344" s="653" t="s">
        <v>2504</v>
      </c>
      <c r="D344" s="653" t="s">
        <v>2505</v>
      </c>
      <c r="E344" s="653" t="s">
        <v>2506</v>
      </c>
      <c r="F344" s="653" t="s">
        <v>2507</v>
      </c>
      <c r="G344" s="655">
        <v>43580</v>
      </c>
      <c r="H344" s="655">
        <v>43948</v>
      </c>
      <c r="I344" s="653">
        <f t="shared" si="167"/>
        <v>368</v>
      </c>
      <c r="J344" s="656">
        <f t="shared" si="161"/>
        <v>12</v>
      </c>
      <c r="K344" s="657" t="s">
        <v>28</v>
      </c>
      <c r="L344" s="658">
        <v>3</v>
      </c>
      <c r="M344" s="659">
        <v>2.2549299999999999</v>
      </c>
      <c r="N344" s="660" t="s">
        <v>2508</v>
      </c>
      <c r="O344" s="656" t="s">
        <v>2509</v>
      </c>
      <c r="P344" s="656"/>
      <c r="Q344" s="661">
        <v>2.7251299999999999E-2</v>
      </c>
      <c r="R344" s="662" t="s">
        <v>2509</v>
      </c>
      <c r="S344" s="663">
        <v>2.75E-2</v>
      </c>
      <c r="T344" s="662" t="s">
        <v>2509</v>
      </c>
      <c r="U344" s="663">
        <v>2.9499999999999998E-2</v>
      </c>
      <c r="V344" s="663">
        <v>3.5860000000000003E-2</v>
      </c>
      <c r="W344" s="663">
        <v>7.1699999999999997E-4</v>
      </c>
      <c r="X344" s="663">
        <v>9.6430000000000005E-3</v>
      </c>
      <c r="Y344" s="663">
        <v>2.2048000000000002E-2</v>
      </c>
      <c r="Z344" s="663">
        <v>2E-3</v>
      </c>
      <c r="AA344" s="663">
        <v>2E-3</v>
      </c>
      <c r="AB344" s="664">
        <f t="shared" ref="AB344" si="168">S344-Z344</f>
        <v>2.5500000000000002E-2</v>
      </c>
      <c r="AC344" s="664">
        <f t="shared" ref="AC344" si="169">U344-Z344-AA344</f>
        <v>2.5499999999999995E-2</v>
      </c>
      <c r="AD344" s="8">
        <v>2.5499999999999998E-2</v>
      </c>
      <c r="AE344" s="665">
        <f t="shared" si="80"/>
        <v>2.2048000000000002E-2</v>
      </c>
      <c r="AF344" s="665">
        <v>3.4520000000000002E-3</v>
      </c>
      <c r="AG344" s="666">
        <f t="shared" si="156"/>
        <v>2.5500000000000002E-2</v>
      </c>
      <c r="AH344" s="667">
        <v>43580</v>
      </c>
      <c r="AI344" s="668">
        <v>2</v>
      </c>
      <c r="AJ344" s="653" t="str">
        <f t="shared" si="97"/>
        <v>Y</v>
      </c>
      <c r="AK344" s="669" t="s">
        <v>2510</v>
      </c>
      <c r="AL344" s="523"/>
    </row>
    <row r="345" spans="1:38" s="447" customFormat="1" ht="23.25" customHeight="1">
      <c r="A345" s="16">
        <f t="shared" si="143"/>
        <v>20</v>
      </c>
      <c r="B345" s="23">
        <v>43580</v>
      </c>
      <c r="C345" s="16" t="s">
        <v>1596</v>
      </c>
      <c r="D345" s="16"/>
      <c r="E345" s="16" t="s">
        <v>1769</v>
      </c>
      <c r="F345" s="16" t="s">
        <v>2500</v>
      </c>
      <c r="G345" s="18">
        <v>43580</v>
      </c>
      <c r="H345" s="18">
        <v>43587</v>
      </c>
      <c r="I345" s="16">
        <f t="shared" ref="I345:I346" si="170">H345-G345</f>
        <v>7</v>
      </c>
      <c r="J345" s="255" t="s">
        <v>2501</v>
      </c>
      <c r="K345" s="438" t="s">
        <v>28</v>
      </c>
      <c r="L345" s="19">
        <v>20</v>
      </c>
      <c r="M345" s="249">
        <v>1.92</v>
      </c>
      <c r="N345" s="201" t="s">
        <v>2511</v>
      </c>
      <c r="O345" s="255" t="s">
        <v>2501</v>
      </c>
      <c r="P345" s="255"/>
      <c r="Q345" s="553">
        <v>2.4243799999999999E-2</v>
      </c>
      <c r="R345" s="261" t="s">
        <v>2501</v>
      </c>
      <c r="S345" s="20">
        <v>2.5999999999999999E-2</v>
      </c>
      <c r="T345" s="261"/>
      <c r="U345" s="20"/>
      <c r="V345" s="20">
        <v>2.5675E-2</v>
      </c>
      <c r="W345" s="20">
        <v>5.1400000000000003E-4</v>
      </c>
      <c r="X345" s="20">
        <v>3.1619999999999999E-3</v>
      </c>
      <c r="Y345" s="20">
        <v>1.6483999999999999E-2</v>
      </c>
      <c r="Z345" s="20">
        <v>2E-3</v>
      </c>
      <c r="AA345" s="20">
        <v>2E-3</v>
      </c>
      <c r="AB345" s="423">
        <f t="shared" ref="AB345" si="171">S345-Z345</f>
        <v>2.4E-2</v>
      </c>
      <c r="AC345" s="423">
        <f t="shared" ref="AC345" si="172">U345-Z345-AA345</f>
        <v>-4.0000000000000001E-3</v>
      </c>
      <c r="AD345" s="448">
        <v>2.1999999999999999E-2</v>
      </c>
      <c r="AE345" s="197">
        <f t="shared" si="80"/>
        <v>1.6483999999999999E-2</v>
      </c>
      <c r="AF345" s="197">
        <v>5.5160000000000001E-3</v>
      </c>
      <c r="AG345" s="445">
        <f t="shared" si="156"/>
        <v>2.1999999999999999E-2</v>
      </c>
      <c r="AH345" s="434">
        <v>43580</v>
      </c>
      <c r="AI345" s="446">
        <v>3</v>
      </c>
      <c r="AJ345" s="16" t="str">
        <f t="shared" si="97"/>
        <v>Y</v>
      </c>
      <c r="AK345" s="443" t="s">
        <v>2512</v>
      </c>
      <c r="AL345" s="449"/>
    </row>
    <row r="346" spans="1:38" s="447" customFormat="1" ht="23.25" customHeight="1">
      <c r="A346" s="16">
        <f t="shared" si="143"/>
        <v>21</v>
      </c>
      <c r="B346" s="23">
        <v>43587</v>
      </c>
      <c r="C346" s="16" t="s">
        <v>1596</v>
      </c>
      <c r="D346" s="16"/>
      <c r="E346" s="16" t="s">
        <v>1769</v>
      </c>
      <c r="F346" s="16" t="s">
        <v>2521</v>
      </c>
      <c r="G346" s="18">
        <v>43587</v>
      </c>
      <c r="H346" s="18">
        <v>43594</v>
      </c>
      <c r="I346" s="16">
        <f t="shared" si="170"/>
        <v>7</v>
      </c>
      <c r="J346" s="255" t="s">
        <v>2309</v>
      </c>
      <c r="K346" s="438" t="s">
        <v>28</v>
      </c>
      <c r="L346" s="19">
        <v>5</v>
      </c>
      <c r="M346" s="249">
        <v>1.92</v>
      </c>
      <c r="N346" s="201" t="s">
        <v>2511</v>
      </c>
      <c r="O346" s="255" t="s">
        <v>2309</v>
      </c>
      <c r="P346" s="255"/>
      <c r="Q346" s="553">
        <v>2.4266300000000001E-2</v>
      </c>
      <c r="R346" s="261" t="s">
        <v>2519</v>
      </c>
      <c r="S346" s="20">
        <v>2.5700000000000001E-2</v>
      </c>
      <c r="T346" s="261"/>
      <c r="U346" s="20"/>
      <c r="V346" s="20">
        <v>2.5770000000000001E-2</v>
      </c>
      <c r="W346" s="20">
        <v>5.1500000000000005E-4</v>
      </c>
      <c r="X346" s="20">
        <v>3.2550000000000001E-3</v>
      </c>
      <c r="Y346" s="20">
        <v>1.6504999999999999E-2</v>
      </c>
      <c r="Z346" s="20">
        <v>2E-3</v>
      </c>
      <c r="AA346" s="20">
        <v>2E-3</v>
      </c>
      <c r="AB346" s="423">
        <f t="shared" ref="AB346" si="173">S346-Z346</f>
        <v>2.3699999999999999E-2</v>
      </c>
      <c r="AC346" s="423">
        <f t="shared" ref="AC346" si="174">U346-Z346-AA346</f>
        <v>-4.0000000000000001E-3</v>
      </c>
      <c r="AD346" s="448">
        <v>2.1999999999999999E-2</v>
      </c>
      <c r="AE346" s="197">
        <f t="shared" si="80"/>
        <v>1.6504999999999999E-2</v>
      </c>
      <c r="AF346" s="197">
        <v>5.4949999999999999E-3</v>
      </c>
      <c r="AG346" s="445">
        <f t="shared" si="156"/>
        <v>2.1999999999999999E-2</v>
      </c>
      <c r="AH346" s="434">
        <v>43587</v>
      </c>
      <c r="AI346" s="446">
        <v>2</v>
      </c>
      <c r="AJ346" s="16" t="str">
        <f t="shared" si="97"/>
        <v>Y</v>
      </c>
      <c r="AK346" s="443" t="s">
        <v>2520</v>
      </c>
      <c r="AL346" s="449"/>
    </row>
    <row r="347" spans="1:38" s="447" customFormat="1" ht="23.25" customHeight="1">
      <c r="A347" s="16">
        <f t="shared" si="143"/>
        <v>22</v>
      </c>
      <c r="B347" s="23">
        <v>43587</v>
      </c>
      <c r="C347" s="16" t="s">
        <v>1596</v>
      </c>
      <c r="D347" s="16"/>
      <c r="E347" s="16" t="s">
        <v>1769</v>
      </c>
      <c r="F347" s="16" t="s">
        <v>2500</v>
      </c>
      <c r="G347" s="18">
        <v>43587</v>
      </c>
      <c r="H347" s="18">
        <v>43594</v>
      </c>
      <c r="I347" s="16">
        <f t="shared" ref="I347:I349" si="175">H347-G347</f>
        <v>7</v>
      </c>
      <c r="J347" s="255" t="s">
        <v>2309</v>
      </c>
      <c r="K347" s="438" t="s">
        <v>28</v>
      </c>
      <c r="L347" s="19">
        <v>20</v>
      </c>
      <c r="M347" s="249">
        <v>1.92</v>
      </c>
      <c r="N347" s="201" t="s">
        <v>2511</v>
      </c>
      <c r="O347" s="255" t="s">
        <v>2309</v>
      </c>
      <c r="P347" s="255"/>
      <c r="Q347" s="553">
        <v>2.4266300000000001E-2</v>
      </c>
      <c r="R347" s="261" t="s">
        <v>2519</v>
      </c>
      <c r="S347" s="20">
        <v>2.5700000000000001E-2</v>
      </c>
      <c r="T347" s="261"/>
      <c r="U347" s="20"/>
      <c r="V347" s="20">
        <v>2.5770000000000001E-2</v>
      </c>
      <c r="W347" s="20">
        <v>5.1500000000000005E-4</v>
      </c>
      <c r="X347" s="20">
        <v>3.2550000000000001E-3</v>
      </c>
      <c r="Y347" s="20">
        <v>1.6504999999999999E-2</v>
      </c>
      <c r="Z347" s="20">
        <v>2E-3</v>
      </c>
      <c r="AA347" s="20">
        <v>2E-3</v>
      </c>
      <c r="AB347" s="423">
        <f t="shared" ref="AB347" si="176">S347-Z347</f>
        <v>2.3699999999999999E-2</v>
      </c>
      <c r="AC347" s="423">
        <f t="shared" ref="AC347" si="177">U347-Z347-AA347</f>
        <v>-4.0000000000000001E-3</v>
      </c>
      <c r="AD347" s="448">
        <v>2.1999999999999999E-2</v>
      </c>
      <c r="AE347" s="197">
        <f t="shared" ref="AE347:AE365" si="178">IF(Y347="","",Y347)</f>
        <v>1.6504999999999999E-2</v>
      </c>
      <c r="AF347" s="197">
        <v>5.4949999999999999E-3</v>
      </c>
      <c r="AG347" s="445">
        <f t="shared" ref="AG347:AG365" si="179">IF(AF347="","",AE347+AF347)</f>
        <v>2.1999999999999999E-2</v>
      </c>
      <c r="AH347" s="434">
        <v>43587</v>
      </c>
      <c r="AI347" s="446">
        <v>3</v>
      </c>
      <c r="AJ347" s="16" t="str">
        <f t="shared" ref="AJ347" si="180">IF(AG347="","N","Y")</f>
        <v>Y</v>
      </c>
      <c r="AK347" s="443" t="s">
        <v>2520</v>
      </c>
      <c r="AL347" s="449"/>
    </row>
    <row r="348" spans="1:38" s="447" customFormat="1" ht="23.25" customHeight="1">
      <c r="A348" s="16">
        <f t="shared" si="143"/>
        <v>23</v>
      </c>
      <c r="B348" s="23">
        <v>43588</v>
      </c>
      <c r="C348" s="16" t="s">
        <v>1596</v>
      </c>
      <c r="D348" s="16"/>
      <c r="E348" s="16" t="s">
        <v>1769</v>
      </c>
      <c r="F348" s="16" t="s">
        <v>2522</v>
      </c>
      <c r="G348" s="18">
        <v>43588</v>
      </c>
      <c r="H348" s="18">
        <v>43619</v>
      </c>
      <c r="I348" s="16">
        <f t="shared" si="175"/>
        <v>31</v>
      </c>
      <c r="J348" s="255" t="s">
        <v>2523</v>
      </c>
      <c r="K348" s="438" t="s">
        <v>2524</v>
      </c>
      <c r="L348" s="19">
        <v>10</v>
      </c>
      <c r="M348" s="249">
        <v>2.0099999999999998</v>
      </c>
      <c r="N348" s="201" t="s">
        <v>2525</v>
      </c>
      <c r="O348" s="255" t="s">
        <v>2523</v>
      </c>
      <c r="P348" s="255"/>
      <c r="Q348" s="553">
        <v>2.46713E-2</v>
      </c>
      <c r="R348" s="261" t="s">
        <v>2523</v>
      </c>
      <c r="S348" s="20">
        <v>2.58E-2</v>
      </c>
      <c r="T348" s="261"/>
      <c r="U348" s="20"/>
      <c r="V348" s="20">
        <v>2.7349999999999999E-2</v>
      </c>
      <c r="W348" s="20">
        <v>5.4699999999999996E-4</v>
      </c>
      <c r="X348" s="20">
        <v>3.803E-3</v>
      </c>
      <c r="Y348" s="20">
        <v>1.8852000000000001E-2</v>
      </c>
      <c r="Z348" s="20">
        <v>2E-3</v>
      </c>
      <c r="AA348" s="20">
        <v>2E-3</v>
      </c>
      <c r="AB348" s="423">
        <f t="shared" ref="AB348" si="181">S348-Z348</f>
        <v>2.3800000000000002E-2</v>
      </c>
      <c r="AC348" s="423">
        <f t="shared" ref="AC348" si="182">U348-Z348-AA348</f>
        <v>-4.0000000000000001E-3</v>
      </c>
      <c r="AD348" s="448">
        <v>2.3E-2</v>
      </c>
      <c r="AE348" s="197">
        <f t="shared" si="178"/>
        <v>1.8852000000000001E-2</v>
      </c>
      <c r="AF348" s="197">
        <v>4.1479999999999998E-3</v>
      </c>
      <c r="AG348" s="445">
        <f t="shared" si="179"/>
        <v>2.3E-2</v>
      </c>
      <c r="AH348" s="434">
        <v>43588</v>
      </c>
      <c r="AI348" s="446">
        <v>1</v>
      </c>
      <c r="AJ348" s="16" t="str">
        <f t="shared" si="97"/>
        <v>Y</v>
      </c>
      <c r="AK348" s="443" t="s">
        <v>2526</v>
      </c>
      <c r="AL348" s="449"/>
    </row>
    <row r="349" spans="1:38" s="447" customFormat="1" ht="23.25" customHeight="1">
      <c r="A349" s="16">
        <f t="shared" si="143"/>
        <v>24</v>
      </c>
      <c r="B349" s="23">
        <v>43594</v>
      </c>
      <c r="C349" s="16" t="s">
        <v>1596</v>
      </c>
      <c r="D349" s="16"/>
      <c r="E349" s="16" t="s">
        <v>1769</v>
      </c>
      <c r="F349" s="16" t="s">
        <v>2521</v>
      </c>
      <c r="G349" s="18">
        <v>43594</v>
      </c>
      <c r="H349" s="18">
        <v>43608</v>
      </c>
      <c r="I349" s="16">
        <f t="shared" si="175"/>
        <v>14</v>
      </c>
      <c r="J349" s="255" t="s">
        <v>2532</v>
      </c>
      <c r="K349" s="438" t="s">
        <v>28</v>
      </c>
      <c r="L349" s="19">
        <v>5</v>
      </c>
      <c r="M349" s="249">
        <v>1.86</v>
      </c>
      <c r="N349" s="201" t="s">
        <v>2533</v>
      </c>
      <c r="O349" s="255" t="s">
        <v>2535</v>
      </c>
      <c r="P349" s="255"/>
      <c r="Q349" s="553">
        <v>2.3955000000000001E-2</v>
      </c>
      <c r="R349" s="261" t="s">
        <v>2535</v>
      </c>
      <c r="S349" s="20">
        <v>2.5000000000000001E-2</v>
      </c>
      <c r="T349" s="261"/>
      <c r="U349" s="20"/>
      <c r="V349" s="20">
        <v>2.5999000000000001E-2</v>
      </c>
      <c r="W349" s="20">
        <v>5.1999999999999995E-4</v>
      </c>
      <c r="X349" s="20">
        <v>3.2789999999999998E-3</v>
      </c>
      <c r="Y349" s="20">
        <v>1.6215E-2</v>
      </c>
      <c r="Z349" s="20">
        <v>2E-3</v>
      </c>
      <c r="AA349" s="20">
        <v>2E-3</v>
      </c>
      <c r="AB349" s="423">
        <f t="shared" ref="AB349" si="183">S349-Z349</f>
        <v>2.3E-2</v>
      </c>
      <c r="AC349" s="423">
        <f t="shared" ref="AC349" si="184">U349-Z349-AA349</f>
        <v>-4.0000000000000001E-3</v>
      </c>
      <c r="AD349" s="448">
        <v>2.2200000000000001E-2</v>
      </c>
      <c r="AE349" s="197">
        <f t="shared" si="178"/>
        <v>1.6215E-2</v>
      </c>
      <c r="AF349" s="197">
        <v>5.9849999999999999E-3</v>
      </c>
      <c r="AG349" s="445">
        <f t="shared" si="179"/>
        <v>2.2200000000000001E-2</v>
      </c>
      <c r="AH349" s="434">
        <v>43594</v>
      </c>
      <c r="AI349" s="446">
        <v>2</v>
      </c>
      <c r="AJ349" s="16" t="str">
        <f t="shared" si="97"/>
        <v>Y</v>
      </c>
      <c r="AK349" s="443" t="s">
        <v>2537</v>
      </c>
      <c r="AL349" s="449"/>
    </row>
    <row r="350" spans="1:38" s="447" customFormat="1" ht="23.25" customHeight="1">
      <c r="A350" s="16">
        <f t="shared" si="143"/>
        <v>25</v>
      </c>
      <c r="B350" s="23">
        <v>43594</v>
      </c>
      <c r="C350" s="16" t="s">
        <v>1596</v>
      </c>
      <c r="D350" s="16"/>
      <c r="E350" s="16" t="s">
        <v>1769</v>
      </c>
      <c r="F350" s="16" t="s">
        <v>2500</v>
      </c>
      <c r="G350" s="18">
        <v>43594</v>
      </c>
      <c r="H350" s="18">
        <v>43601</v>
      </c>
      <c r="I350" s="16">
        <f t="shared" ref="I350:I352" si="185">H350-G350</f>
        <v>7</v>
      </c>
      <c r="J350" s="255" t="s">
        <v>2309</v>
      </c>
      <c r="K350" s="438" t="s">
        <v>28</v>
      </c>
      <c r="L350" s="19">
        <v>20</v>
      </c>
      <c r="M350" s="249">
        <v>1.9</v>
      </c>
      <c r="N350" s="201" t="s">
        <v>2534</v>
      </c>
      <c r="O350" s="255" t="s">
        <v>2535</v>
      </c>
      <c r="P350" s="255"/>
      <c r="Q350" s="553">
        <v>2.3955000000000001E-2</v>
      </c>
      <c r="R350" s="261" t="s">
        <v>2536</v>
      </c>
      <c r="S350" s="20">
        <v>2.5000000000000001E-2</v>
      </c>
      <c r="T350" s="261"/>
      <c r="U350" s="20"/>
      <c r="V350" s="20">
        <v>2.5544000000000001E-2</v>
      </c>
      <c r="W350" s="20">
        <v>5.1099999999999995E-4</v>
      </c>
      <c r="X350" s="20">
        <v>3.0330000000000001E-3</v>
      </c>
      <c r="Y350" s="20">
        <v>1.6215E-2</v>
      </c>
      <c r="Z350" s="20">
        <v>2E-3</v>
      </c>
      <c r="AA350" s="20">
        <v>2E-3</v>
      </c>
      <c r="AB350" s="423">
        <f t="shared" ref="AB350:AB351" si="186">S350-Z350</f>
        <v>2.3E-2</v>
      </c>
      <c r="AC350" s="423">
        <f t="shared" ref="AC350:AC351" si="187">U350-Z350-AA350</f>
        <v>-4.0000000000000001E-3</v>
      </c>
      <c r="AD350" s="448">
        <v>2.1999999999999999E-2</v>
      </c>
      <c r="AE350" s="197">
        <f t="shared" si="178"/>
        <v>1.6215E-2</v>
      </c>
      <c r="AF350" s="197">
        <v>5.7850000000000002E-3</v>
      </c>
      <c r="AG350" s="445">
        <f t="shared" si="179"/>
        <v>2.1999999999999999E-2</v>
      </c>
      <c r="AH350" s="434">
        <v>43594</v>
      </c>
      <c r="AI350" s="446">
        <v>1</v>
      </c>
      <c r="AJ350" s="16" t="str">
        <f t="shared" si="97"/>
        <v>Y</v>
      </c>
      <c r="AK350" s="443" t="s">
        <v>2503</v>
      </c>
      <c r="AL350" s="449"/>
    </row>
    <row r="351" spans="1:38" s="691" customFormat="1" ht="23.25" customHeight="1">
      <c r="A351" s="672">
        <f t="shared" si="143"/>
        <v>26</v>
      </c>
      <c r="B351" s="673">
        <v>43595</v>
      </c>
      <c r="C351" s="672" t="s">
        <v>1596</v>
      </c>
      <c r="D351" s="672"/>
      <c r="E351" s="672" t="s">
        <v>1769</v>
      </c>
      <c r="F351" s="672" t="s">
        <v>2490</v>
      </c>
      <c r="G351" s="674">
        <v>43595</v>
      </c>
      <c r="H351" s="674">
        <v>43626</v>
      </c>
      <c r="I351" s="672">
        <f t="shared" si="185"/>
        <v>31</v>
      </c>
      <c r="J351" s="675">
        <f t="shared" ref="J351:J352" si="188">TRUNC(I351/30,0)</f>
        <v>1</v>
      </c>
      <c r="K351" s="676" t="s">
        <v>2330</v>
      </c>
      <c r="L351" s="677">
        <v>2.99</v>
      </c>
      <c r="M351" s="678">
        <v>1.34</v>
      </c>
      <c r="N351" s="679" t="s">
        <v>2538</v>
      </c>
      <c r="O351" s="675" t="s">
        <v>2489</v>
      </c>
      <c r="P351" s="675"/>
      <c r="Q351" s="680">
        <v>2.3906299999999998E-2</v>
      </c>
      <c r="R351" s="681" t="s">
        <v>2489</v>
      </c>
      <c r="S351" s="682">
        <v>2.4400000000000002E-2</v>
      </c>
      <c r="T351" s="681"/>
      <c r="U351" s="682"/>
      <c r="V351" s="682">
        <v>2.7014E-2</v>
      </c>
      <c r="W351" s="682">
        <v>1.8910000000000001E-3</v>
      </c>
      <c r="X351" s="682">
        <v>1.0123E-2</v>
      </c>
      <c r="Y351" s="682">
        <v>1.417E-2</v>
      </c>
      <c r="Z351" s="682">
        <v>3.3E-3</v>
      </c>
      <c r="AA351" s="682">
        <v>2E-3</v>
      </c>
      <c r="AB351" s="683">
        <f t="shared" si="186"/>
        <v>2.1100000000000001E-2</v>
      </c>
      <c r="AC351" s="683">
        <f t="shared" si="187"/>
        <v>-5.3E-3</v>
      </c>
      <c r="AD351" s="684">
        <v>1.4999999999999999E-2</v>
      </c>
      <c r="AE351" s="685">
        <f t="shared" si="178"/>
        <v>1.417E-2</v>
      </c>
      <c r="AF351" s="685">
        <v>8.3000000000000001E-4</v>
      </c>
      <c r="AG351" s="686">
        <f t="shared" si="179"/>
        <v>1.4999999999999999E-2</v>
      </c>
      <c r="AH351" s="687">
        <v>43595</v>
      </c>
      <c r="AI351" s="688">
        <v>2</v>
      </c>
      <c r="AJ351" s="672" t="str">
        <f t="shared" si="97"/>
        <v>Y</v>
      </c>
      <c r="AK351" s="689" t="s">
        <v>2442</v>
      </c>
      <c r="AL351" s="690"/>
    </row>
    <row r="352" spans="1:38" s="691" customFormat="1" ht="23.25" customHeight="1">
      <c r="A352" s="672">
        <f t="shared" si="143"/>
        <v>27</v>
      </c>
      <c r="B352" s="673">
        <v>43570</v>
      </c>
      <c r="C352" s="672" t="s">
        <v>4</v>
      </c>
      <c r="D352" s="672"/>
      <c r="E352" s="672" t="s">
        <v>2491</v>
      </c>
      <c r="F352" s="672" t="s">
        <v>2411</v>
      </c>
      <c r="G352" s="674">
        <v>43600</v>
      </c>
      <c r="H352" s="674">
        <v>43633</v>
      </c>
      <c r="I352" s="672">
        <f t="shared" si="185"/>
        <v>33</v>
      </c>
      <c r="J352" s="675">
        <f t="shared" si="188"/>
        <v>1</v>
      </c>
      <c r="K352" s="676" t="s">
        <v>2330</v>
      </c>
      <c r="L352" s="677">
        <v>20</v>
      </c>
      <c r="M352" s="678">
        <v>1.33</v>
      </c>
      <c r="N352" s="679" t="s">
        <v>2541</v>
      </c>
      <c r="O352" s="675" t="s">
        <v>2492</v>
      </c>
      <c r="P352" s="675"/>
      <c r="Q352" s="680">
        <v>2.3881300000000001E-2</v>
      </c>
      <c r="R352" s="681" t="s">
        <v>2309</v>
      </c>
      <c r="S352" s="682">
        <v>2.4500000000000001E-2</v>
      </c>
      <c r="T352" s="681"/>
      <c r="U352" s="682"/>
      <c r="V352" s="682">
        <v>2.6896E-2</v>
      </c>
      <c r="W352" s="682">
        <v>1.8829999999999999E-3</v>
      </c>
      <c r="X352" s="682">
        <v>1.0014E-2</v>
      </c>
      <c r="Y352" s="682">
        <v>1.4147E-2</v>
      </c>
      <c r="Z352" s="682">
        <v>3.3E-3</v>
      </c>
      <c r="AA352" s="682">
        <v>2E-3</v>
      </c>
      <c r="AB352" s="683">
        <f>S352-Z352</f>
        <v>2.12E-2</v>
      </c>
      <c r="AC352" s="683">
        <f t="shared" ref="AC352:AC353" si="189">U352-Z352-AA352</f>
        <v>-5.3E-3</v>
      </c>
      <c r="AD352" s="684">
        <v>1.4999999999999999E-2</v>
      </c>
      <c r="AE352" s="685">
        <f t="shared" si="178"/>
        <v>1.4147E-2</v>
      </c>
      <c r="AF352" s="685">
        <v>8.5300000000000003E-4</v>
      </c>
      <c r="AG352" s="686">
        <f t="shared" si="179"/>
        <v>1.4999999999999999E-2</v>
      </c>
      <c r="AH352" s="687">
        <v>43600</v>
      </c>
      <c r="AI352" s="688">
        <v>1</v>
      </c>
      <c r="AJ352" s="672" t="str">
        <f t="shared" si="97"/>
        <v>Y</v>
      </c>
      <c r="AK352" s="689" t="s">
        <v>2442</v>
      </c>
      <c r="AL352" s="690"/>
    </row>
    <row r="353" spans="1:38" s="447" customFormat="1" ht="23.25" customHeight="1">
      <c r="A353" s="16">
        <f t="shared" si="143"/>
        <v>28</v>
      </c>
      <c r="B353" s="23">
        <v>43601</v>
      </c>
      <c r="C353" s="16" t="s">
        <v>1596</v>
      </c>
      <c r="D353" s="16"/>
      <c r="E353" s="16" t="s">
        <v>1769</v>
      </c>
      <c r="F353" s="16" t="s">
        <v>2500</v>
      </c>
      <c r="G353" s="18">
        <v>43601</v>
      </c>
      <c r="H353" s="18">
        <v>43608</v>
      </c>
      <c r="I353" s="16">
        <f t="shared" ref="I353:I355" si="190">H353-G353</f>
        <v>7</v>
      </c>
      <c r="J353" s="255" t="s">
        <v>2309</v>
      </c>
      <c r="K353" s="438" t="s">
        <v>28</v>
      </c>
      <c r="L353" s="19">
        <v>20</v>
      </c>
      <c r="M353" s="249">
        <v>1.9</v>
      </c>
      <c r="N353" s="201" t="s">
        <v>2542</v>
      </c>
      <c r="O353" s="255" t="s">
        <v>2535</v>
      </c>
      <c r="P353" s="255"/>
      <c r="Q353" s="553">
        <v>2.3811300000000001E-2</v>
      </c>
      <c r="R353" s="261" t="s">
        <v>2536</v>
      </c>
      <c r="S353" s="20">
        <v>2.52E-2</v>
      </c>
      <c r="T353" s="261"/>
      <c r="U353" s="20"/>
      <c r="V353" s="20">
        <v>2.5381000000000001E-2</v>
      </c>
      <c r="W353" s="20">
        <v>5.0799999999999999E-4</v>
      </c>
      <c r="X353" s="20">
        <v>2.8739999999999998E-3</v>
      </c>
      <c r="Y353" s="20">
        <v>1.6081999999999999E-2</v>
      </c>
      <c r="Z353" s="20">
        <v>2E-3</v>
      </c>
      <c r="AA353" s="20">
        <v>2E-3</v>
      </c>
      <c r="AB353" s="423">
        <f t="shared" ref="AB353" si="191">S353-Z353</f>
        <v>2.3199999999999998E-2</v>
      </c>
      <c r="AC353" s="423">
        <f t="shared" si="189"/>
        <v>-4.0000000000000001E-3</v>
      </c>
      <c r="AD353" s="448">
        <v>2.1999999999999999E-2</v>
      </c>
      <c r="AE353" s="197">
        <f t="shared" si="178"/>
        <v>1.6081999999999999E-2</v>
      </c>
      <c r="AF353" s="197">
        <v>5.9179999999999996E-3</v>
      </c>
      <c r="AG353" s="445">
        <f t="shared" si="179"/>
        <v>2.1999999999999999E-2</v>
      </c>
      <c r="AH353" s="434">
        <v>43601</v>
      </c>
      <c r="AI353" s="446">
        <v>1</v>
      </c>
      <c r="AJ353" s="16" t="str">
        <f t="shared" si="97"/>
        <v>Y</v>
      </c>
      <c r="AK353" s="443" t="s">
        <v>2503</v>
      </c>
      <c r="AL353" s="449"/>
    </row>
    <row r="354" spans="1:38" s="447" customFormat="1" ht="23.25" customHeight="1">
      <c r="A354" s="16">
        <f t="shared" si="143"/>
        <v>29</v>
      </c>
      <c r="B354" s="23">
        <v>43606</v>
      </c>
      <c r="C354" s="16" t="s">
        <v>1596</v>
      </c>
      <c r="D354" s="16"/>
      <c r="E354" s="16" t="s">
        <v>1769</v>
      </c>
      <c r="F354" s="16" t="s">
        <v>2487</v>
      </c>
      <c r="G354" s="18">
        <v>43606</v>
      </c>
      <c r="H354" s="18">
        <v>43637</v>
      </c>
      <c r="I354" s="16">
        <f t="shared" si="190"/>
        <v>31</v>
      </c>
      <c r="J354" s="255">
        <f t="shared" ref="J354" si="192">TRUNC(I354/30,0)</f>
        <v>1</v>
      </c>
      <c r="K354" s="438" t="s">
        <v>28</v>
      </c>
      <c r="L354" s="19">
        <v>5</v>
      </c>
      <c r="M354" s="249">
        <v>1.97</v>
      </c>
      <c r="N354" s="201" t="s">
        <v>2544</v>
      </c>
      <c r="O354" s="255" t="s">
        <v>2523</v>
      </c>
      <c r="P354" s="255"/>
      <c r="Q354" s="553">
        <v>2.436E-2</v>
      </c>
      <c r="R354" s="261" t="s">
        <v>2523</v>
      </c>
      <c r="S354" s="20">
        <v>2.53E-2</v>
      </c>
      <c r="T354" s="261"/>
      <c r="U354" s="20"/>
      <c r="V354" s="20">
        <v>2.6936999999999999E-2</v>
      </c>
      <c r="W354" s="20">
        <v>5.3899999999999998E-4</v>
      </c>
      <c r="X354" s="20">
        <v>3.398E-3</v>
      </c>
      <c r="Y354" s="20">
        <v>1.8547000000000001E-2</v>
      </c>
      <c r="Z354" s="20">
        <v>2E-3</v>
      </c>
      <c r="AA354" s="20">
        <v>2E-3</v>
      </c>
      <c r="AB354" s="423">
        <f t="shared" ref="AB354" si="193">S354-Z354</f>
        <v>2.3300000000000001E-2</v>
      </c>
      <c r="AC354" s="423">
        <f t="shared" ref="AC354" si="194">U354-Z354-AA354</f>
        <v>-4.0000000000000001E-3</v>
      </c>
      <c r="AD354" s="448">
        <v>2.3E-2</v>
      </c>
      <c r="AE354" s="197">
        <f t="shared" si="178"/>
        <v>1.8547000000000001E-2</v>
      </c>
      <c r="AF354" s="197">
        <v>4.4530000000000004E-3</v>
      </c>
      <c r="AG354" s="445">
        <f t="shared" si="179"/>
        <v>2.3E-2</v>
      </c>
      <c r="AH354" s="434">
        <v>43606</v>
      </c>
      <c r="AI354" s="446">
        <v>1</v>
      </c>
      <c r="AJ354" s="16" t="str">
        <f t="shared" si="97"/>
        <v>Y</v>
      </c>
      <c r="AK354" s="443" t="s">
        <v>2545</v>
      </c>
      <c r="AL354" s="449"/>
    </row>
    <row r="355" spans="1:38" s="447" customFormat="1" ht="23.25" customHeight="1">
      <c r="A355" s="16">
        <f t="shared" si="143"/>
        <v>30</v>
      </c>
      <c r="B355" s="23">
        <v>43608</v>
      </c>
      <c r="C355" s="16" t="s">
        <v>1596</v>
      </c>
      <c r="D355" s="16"/>
      <c r="E355" s="16" t="s">
        <v>1769</v>
      </c>
      <c r="F355" s="16" t="s">
        <v>2521</v>
      </c>
      <c r="G355" s="18">
        <v>43608</v>
      </c>
      <c r="H355" s="18">
        <v>43626</v>
      </c>
      <c r="I355" s="16">
        <f t="shared" si="190"/>
        <v>18</v>
      </c>
      <c r="J355" s="255" t="s">
        <v>2532</v>
      </c>
      <c r="K355" s="438" t="s">
        <v>28</v>
      </c>
      <c r="L355" s="19">
        <v>10</v>
      </c>
      <c r="M355" s="249">
        <v>1.89</v>
      </c>
      <c r="N355" s="201" t="s">
        <v>2546</v>
      </c>
      <c r="O355" s="255" t="s">
        <v>2535</v>
      </c>
      <c r="P355" s="255"/>
      <c r="Q355" s="553">
        <v>2.3942499999999999E-2</v>
      </c>
      <c r="R355" s="261" t="s">
        <v>2547</v>
      </c>
      <c r="S355" s="20">
        <v>2.4799999999999999E-2</v>
      </c>
      <c r="T355" s="261"/>
      <c r="U355" s="20"/>
      <c r="V355" s="20">
        <v>2.6075000000000001E-2</v>
      </c>
      <c r="W355" s="20">
        <v>5.22E-4</v>
      </c>
      <c r="X355" s="20">
        <v>3.2539999999999999E-3</v>
      </c>
      <c r="Y355" s="20">
        <v>1.6204E-2</v>
      </c>
      <c r="Z355" s="20">
        <v>2E-3</v>
      </c>
      <c r="AA355" s="20">
        <v>2E-3</v>
      </c>
      <c r="AB355" s="423">
        <f t="shared" ref="AB355" si="195">S355-Z355</f>
        <v>2.2800000000000001E-2</v>
      </c>
      <c r="AC355" s="423">
        <f t="shared" ref="AC355" si="196">U355-Z355-AA355</f>
        <v>-4.0000000000000001E-3</v>
      </c>
      <c r="AD355" s="448">
        <v>2.23E-2</v>
      </c>
      <c r="AE355" s="197">
        <f t="shared" si="178"/>
        <v>1.6204E-2</v>
      </c>
      <c r="AF355" s="197">
        <v>6.0959999999999999E-3</v>
      </c>
      <c r="AG355" s="445">
        <f t="shared" si="179"/>
        <v>2.23E-2</v>
      </c>
      <c r="AH355" s="434">
        <v>43608</v>
      </c>
      <c r="AI355" s="446">
        <v>1</v>
      </c>
      <c r="AJ355" s="16" t="str">
        <f t="shared" si="97"/>
        <v>Y</v>
      </c>
      <c r="AK355" s="443" t="s">
        <v>2551</v>
      </c>
      <c r="AL355" s="449"/>
    </row>
    <row r="356" spans="1:38" s="447" customFormat="1" ht="23.25" customHeight="1">
      <c r="A356" s="16">
        <f t="shared" si="143"/>
        <v>31</v>
      </c>
      <c r="B356" s="23">
        <v>43608</v>
      </c>
      <c r="C356" s="16" t="s">
        <v>1596</v>
      </c>
      <c r="D356" s="16"/>
      <c r="E356" s="16" t="s">
        <v>1769</v>
      </c>
      <c r="F356" s="16" t="s">
        <v>2500</v>
      </c>
      <c r="G356" s="18">
        <v>43608</v>
      </c>
      <c r="H356" s="18">
        <v>43615</v>
      </c>
      <c r="I356" s="16">
        <f t="shared" ref="I356:I360" si="197">H356-G356</f>
        <v>7</v>
      </c>
      <c r="J356" s="255" t="s">
        <v>2309</v>
      </c>
      <c r="K356" s="438" t="s">
        <v>28</v>
      </c>
      <c r="L356" s="19">
        <v>20</v>
      </c>
      <c r="M356" s="249">
        <v>1.9</v>
      </c>
      <c r="N356" s="201" t="s">
        <v>2548</v>
      </c>
      <c r="O356" s="255" t="s">
        <v>2535</v>
      </c>
      <c r="P356" s="255"/>
      <c r="Q356" s="553">
        <v>2.3942499999999999E-2</v>
      </c>
      <c r="R356" s="261" t="s">
        <v>2549</v>
      </c>
      <c r="S356" s="20">
        <v>2.4500000000000001E-2</v>
      </c>
      <c r="T356" s="261"/>
      <c r="U356" s="20"/>
      <c r="V356" s="20">
        <v>2.5451000000000001E-2</v>
      </c>
      <c r="W356" s="20">
        <v>5.0900000000000001E-4</v>
      </c>
      <c r="X356" s="20">
        <v>2.9420000000000002E-3</v>
      </c>
      <c r="Y356" s="20">
        <v>1.6204E-2</v>
      </c>
      <c r="Z356" s="20">
        <v>2E-3</v>
      </c>
      <c r="AA356" s="20">
        <v>2E-3</v>
      </c>
      <c r="AB356" s="423">
        <f t="shared" ref="AB356" si="198">S356-Z356</f>
        <v>2.2499999999999999E-2</v>
      </c>
      <c r="AC356" s="423">
        <f t="shared" ref="AC356" si="199">U356-Z356-AA356</f>
        <v>-4.0000000000000001E-3</v>
      </c>
      <c r="AD356" s="448">
        <v>2.1999999999999999E-2</v>
      </c>
      <c r="AE356" s="197">
        <f t="shared" si="178"/>
        <v>1.6204E-2</v>
      </c>
      <c r="AF356" s="197">
        <v>5.7959999999999999E-3</v>
      </c>
      <c r="AG356" s="445">
        <f t="shared" si="179"/>
        <v>2.1999999999999999E-2</v>
      </c>
      <c r="AH356" s="434">
        <v>43608</v>
      </c>
      <c r="AI356" s="446">
        <v>2</v>
      </c>
      <c r="AJ356" s="16" t="str">
        <f t="shared" si="97"/>
        <v>Y</v>
      </c>
      <c r="AK356" s="443" t="s">
        <v>2550</v>
      </c>
      <c r="AL356" s="449"/>
    </row>
    <row r="357" spans="1:38" s="447" customFormat="1" ht="23.25" customHeight="1">
      <c r="A357" s="16">
        <f t="shared" si="143"/>
        <v>32</v>
      </c>
      <c r="B357" s="23">
        <v>43613</v>
      </c>
      <c r="C357" s="16" t="s">
        <v>434</v>
      </c>
      <c r="D357" s="16"/>
      <c r="E357" s="16" t="s">
        <v>435</v>
      </c>
      <c r="F357" s="16" t="s">
        <v>2454</v>
      </c>
      <c r="G357" s="18">
        <v>43613</v>
      </c>
      <c r="H357" s="18">
        <v>43705</v>
      </c>
      <c r="I357" s="16">
        <f t="shared" si="197"/>
        <v>92</v>
      </c>
      <c r="J357" s="255">
        <f t="shared" ref="J357" si="200">TRUNC(I357/30,0)</f>
        <v>3</v>
      </c>
      <c r="K357" s="438" t="s">
        <v>28</v>
      </c>
      <c r="L357" s="19">
        <v>1</v>
      </c>
      <c r="M357" s="249">
        <v>2.09</v>
      </c>
      <c r="N357" s="201" t="s">
        <v>2559</v>
      </c>
      <c r="O357" s="255" t="s">
        <v>1717</v>
      </c>
      <c r="P357" s="255"/>
      <c r="Q357" s="553">
        <v>2.5248799999999998E-2</v>
      </c>
      <c r="R357" s="261">
        <v>3</v>
      </c>
      <c r="S357" s="20">
        <v>2.6499999999999999E-2</v>
      </c>
      <c r="T357" s="261"/>
      <c r="U357" s="20"/>
      <c r="V357" s="20">
        <v>2.8754999999999999E-2</v>
      </c>
      <c r="W357" s="20">
        <v>5.7499999999999999E-4</v>
      </c>
      <c r="X357" s="20">
        <v>4.1799999999999997E-3</v>
      </c>
      <c r="Y357" s="20">
        <v>2.0618000000000001E-2</v>
      </c>
      <c r="Z357" s="20">
        <v>2E-3</v>
      </c>
      <c r="AA357" s="20">
        <v>2E-3</v>
      </c>
      <c r="AB357" s="423">
        <f t="shared" ref="AB357" si="201">S357-Z357</f>
        <v>2.4500000000000001E-2</v>
      </c>
      <c r="AC357" s="423">
        <f t="shared" ref="AC357" si="202">U357-Z357-AA357</f>
        <v>-4.0000000000000001E-3</v>
      </c>
      <c r="AD357" s="448">
        <v>2.4E-2</v>
      </c>
      <c r="AE357" s="197">
        <f t="shared" si="178"/>
        <v>2.0618000000000001E-2</v>
      </c>
      <c r="AF357" s="197">
        <v>3.382E-3</v>
      </c>
      <c r="AG357" s="445">
        <f t="shared" si="179"/>
        <v>2.4E-2</v>
      </c>
      <c r="AH357" s="434">
        <v>43613</v>
      </c>
      <c r="AI357" s="446">
        <v>1</v>
      </c>
      <c r="AJ357" s="16" t="str">
        <f t="shared" si="97"/>
        <v>Y</v>
      </c>
      <c r="AK357" s="443" t="s">
        <v>2560</v>
      </c>
      <c r="AL357" s="449"/>
    </row>
    <row r="358" spans="1:38" s="447" customFormat="1" ht="23.25" customHeight="1">
      <c r="A358" s="16">
        <f t="shared" si="143"/>
        <v>33</v>
      </c>
      <c r="B358" s="23">
        <v>43614</v>
      </c>
      <c r="C358" s="16" t="s">
        <v>2561</v>
      </c>
      <c r="D358" s="16"/>
      <c r="E358" s="16" t="s">
        <v>2562</v>
      </c>
      <c r="F358" s="16" t="s">
        <v>2566</v>
      </c>
      <c r="G358" s="18">
        <v>43614</v>
      </c>
      <c r="H358" s="18">
        <v>43980</v>
      </c>
      <c r="I358" s="16">
        <f t="shared" si="197"/>
        <v>366</v>
      </c>
      <c r="J358" s="255" t="s">
        <v>2563</v>
      </c>
      <c r="K358" s="438" t="s">
        <v>2564</v>
      </c>
      <c r="L358" s="19">
        <v>1.4</v>
      </c>
      <c r="M358" s="249">
        <v>2.11626</v>
      </c>
      <c r="N358" s="201" t="s">
        <v>2565</v>
      </c>
      <c r="O358" s="255" t="s">
        <v>2563</v>
      </c>
      <c r="P358" s="255"/>
      <c r="Q358" s="20">
        <v>2.5998799999999999E-2</v>
      </c>
      <c r="R358" s="261" t="s">
        <v>2563</v>
      </c>
      <c r="S358" s="20">
        <v>2.8000000000000001E-2</v>
      </c>
      <c r="T358" s="261"/>
      <c r="U358" s="20"/>
      <c r="V358" s="20">
        <v>3.4694000000000003E-2</v>
      </c>
      <c r="W358" s="20">
        <v>6.9399999999999996E-4</v>
      </c>
      <c r="X358" s="20">
        <v>8.9999999999999993E-3</v>
      </c>
      <c r="Y358" s="20">
        <v>2.1278999999999999E-2</v>
      </c>
      <c r="Z358" s="20">
        <v>2E-3</v>
      </c>
      <c r="AA358" s="20">
        <v>2E-3</v>
      </c>
      <c r="AB358" s="423">
        <f t="shared" ref="AB358" si="203">S358-Z358</f>
        <v>2.6000000000000002E-2</v>
      </c>
      <c r="AC358" s="423">
        <f t="shared" ref="AC358" si="204">U358-Z358-AA358</f>
        <v>-4.0000000000000001E-3</v>
      </c>
      <c r="AD358" s="448">
        <v>2.5000000000000001E-2</v>
      </c>
      <c r="AE358" s="197">
        <f t="shared" si="178"/>
        <v>2.1278999999999999E-2</v>
      </c>
      <c r="AF358" s="197">
        <v>3.712E-3</v>
      </c>
      <c r="AG358" s="445">
        <f>IF(AF358="","",AE358+AF358)</f>
        <v>2.4990999999999999E-2</v>
      </c>
      <c r="AH358" s="434">
        <v>43614</v>
      </c>
      <c r="AI358" s="446">
        <v>1</v>
      </c>
      <c r="AJ358" s="16" t="str">
        <f t="shared" si="97"/>
        <v>Y</v>
      </c>
      <c r="AK358" s="443" t="s">
        <v>2567</v>
      </c>
      <c r="AL358" s="449"/>
    </row>
    <row r="359" spans="1:38" s="447" customFormat="1" ht="23.25" customHeight="1">
      <c r="A359" s="16">
        <f t="shared" si="143"/>
        <v>34</v>
      </c>
      <c r="B359" s="23">
        <v>43619</v>
      </c>
      <c r="C359" s="16" t="s">
        <v>1596</v>
      </c>
      <c r="D359" s="16"/>
      <c r="E359" s="16" t="s">
        <v>1769</v>
      </c>
      <c r="F359" s="16" t="s">
        <v>458</v>
      </c>
      <c r="G359" s="18">
        <v>43619</v>
      </c>
      <c r="H359" s="18">
        <v>43626</v>
      </c>
      <c r="I359" s="16">
        <f t="shared" si="197"/>
        <v>7</v>
      </c>
      <c r="J359" s="255" t="s">
        <v>2568</v>
      </c>
      <c r="K359" s="438" t="s">
        <v>28</v>
      </c>
      <c r="L359" s="19">
        <v>10</v>
      </c>
      <c r="M359" s="249">
        <v>1.9011800000000001</v>
      </c>
      <c r="N359" s="201" t="s">
        <v>2569</v>
      </c>
      <c r="O359" s="255" t="s">
        <v>2570</v>
      </c>
      <c r="P359" s="255"/>
      <c r="Q359" s="553">
        <v>2.3980000000000001E-2</v>
      </c>
      <c r="R359" s="261" t="s">
        <v>2570</v>
      </c>
      <c r="S359" s="20">
        <v>2.4899999999999999E-2</v>
      </c>
      <c r="T359" s="261"/>
      <c r="U359" s="20"/>
      <c r="V359" s="20">
        <v>2.5479999999999999E-2</v>
      </c>
      <c r="W359" s="20">
        <v>5.1000000000000004E-4</v>
      </c>
      <c r="X359" s="20">
        <v>2.97E-3</v>
      </c>
      <c r="Y359" s="20">
        <v>1.6157000000000001E-2</v>
      </c>
      <c r="Z359" s="20">
        <v>2E-3</v>
      </c>
      <c r="AA359" s="20">
        <v>2E-3</v>
      </c>
      <c r="AB359" s="423">
        <f t="shared" ref="AB359" si="205">S359-Z359</f>
        <v>2.2899999999999997E-2</v>
      </c>
      <c r="AC359" s="423">
        <f t="shared" ref="AC359" si="206">U359-Z359-AA359</f>
        <v>-4.0000000000000001E-3</v>
      </c>
      <c r="AD359" s="448">
        <v>2.1999999999999999E-2</v>
      </c>
      <c r="AE359" s="197">
        <f t="shared" si="178"/>
        <v>1.6157000000000001E-2</v>
      </c>
      <c r="AF359" s="197">
        <v>5.8430000000000001E-3</v>
      </c>
      <c r="AG359" s="445">
        <f t="shared" si="179"/>
        <v>2.2000000000000002E-2</v>
      </c>
      <c r="AH359" s="434">
        <v>43619</v>
      </c>
      <c r="AI359" s="446">
        <v>1</v>
      </c>
      <c r="AJ359" s="16" t="str">
        <f t="shared" si="97"/>
        <v>Y</v>
      </c>
      <c r="AK359" s="443" t="s">
        <v>2571</v>
      </c>
      <c r="AL359" s="449"/>
    </row>
    <row r="360" spans="1:38" s="447" customFormat="1" ht="23.25" customHeight="1">
      <c r="A360" s="16">
        <f t="shared" si="143"/>
        <v>35</v>
      </c>
      <c r="B360" s="23">
        <v>43620</v>
      </c>
      <c r="C360" s="16" t="s">
        <v>4</v>
      </c>
      <c r="D360" s="16"/>
      <c r="E360" s="16" t="s">
        <v>2572</v>
      </c>
      <c r="F360" s="16" t="s">
        <v>2580</v>
      </c>
      <c r="G360" s="18">
        <v>43620</v>
      </c>
      <c r="H360" s="18">
        <v>43775</v>
      </c>
      <c r="I360" s="16">
        <f t="shared" si="197"/>
        <v>155</v>
      </c>
      <c r="J360" s="255">
        <f>TRUNC(I360/30,0)</f>
        <v>5</v>
      </c>
      <c r="K360" s="438" t="s">
        <v>28</v>
      </c>
      <c r="L360" s="19">
        <v>1.02</v>
      </c>
      <c r="M360" s="249">
        <v>2.02</v>
      </c>
      <c r="N360" s="201" t="s">
        <v>2581</v>
      </c>
      <c r="O360" s="255" t="s">
        <v>2582</v>
      </c>
      <c r="P360" s="255"/>
      <c r="Q360" s="553">
        <v>2.4555E-2</v>
      </c>
      <c r="R360" s="261" t="s">
        <v>2582</v>
      </c>
      <c r="S360" s="20">
        <v>2.7E-2</v>
      </c>
      <c r="T360" s="261"/>
      <c r="U360" s="20"/>
      <c r="V360" s="20">
        <v>2.8972999999999999E-2</v>
      </c>
      <c r="W360" s="20">
        <v>5.7899999999999998E-4</v>
      </c>
      <c r="X360" s="20">
        <v>4.3940000000000003E-3</v>
      </c>
      <c r="Y360" s="20">
        <v>2.0164000000000001E-2</v>
      </c>
      <c r="Z360" s="20">
        <v>2E-3</v>
      </c>
      <c r="AA360" s="20">
        <v>2E-3</v>
      </c>
      <c r="AB360" s="423">
        <f t="shared" ref="AB360" si="207">S360-Z360</f>
        <v>2.5000000000000001E-2</v>
      </c>
      <c r="AC360" s="423">
        <f t="shared" ref="AC360" si="208">U360-Z360-AA360</f>
        <v>-4.0000000000000001E-3</v>
      </c>
      <c r="AD360" s="448">
        <v>2.4E-2</v>
      </c>
      <c r="AE360" s="197">
        <f t="shared" si="178"/>
        <v>2.0164000000000001E-2</v>
      </c>
      <c r="AF360" s="197">
        <v>3.836E-3</v>
      </c>
      <c r="AG360" s="445">
        <f t="shared" si="179"/>
        <v>2.4E-2</v>
      </c>
      <c r="AH360" s="434">
        <v>43620</v>
      </c>
      <c r="AI360" s="446">
        <v>1</v>
      </c>
      <c r="AJ360" s="16" t="str">
        <f t="shared" si="97"/>
        <v>Y</v>
      </c>
      <c r="AK360" s="443" t="s">
        <v>2583</v>
      </c>
      <c r="AL360" s="449"/>
    </row>
    <row r="361" spans="1:38" s="447" customFormat="1" ht="23.25" customHeight="1">
      <c r="A361" s="16">
        <f t="shared" si="143"/>
        <v>36</v>
      </c>
      <c r="B361" s="23">
        <v>43626</v>
      </c>
      <c r="C361" s="16" t="s">
        <v>1596</v>
      </c>
      <c r="D361" s="16"/>
      <c r="E361" s="16" t="s">
        <v>1769</v>
      </c>
      <c r="F361" s="16" t="s">
        <v>458</v>
      </c>
      <c r="G361" s="18">
        <v>43626</v>
      </c>
      <c r="H361" s="18">
        <v>43633</v>
      </c>
      <c r="I361" s="16">
        <f t="shared" ref="I361:I365" si="209">H361-G361</f>
        <v>7</v>
      </c>
      <c r="J361" s="255" t="s">
        <v>2309</v>
      </c>
      <c r="K361" s="438" t="s">
        <v>28</v>
      </c>
      <c r="L361" s="19">
        <v>10</v>
      </c>
      <c r="M361" s="249">
        <v>1.88</v>
      </c>
      <c r="N361" s="201" t="s">
        <v>2584</v>
      </c>
      <c r="O361" s="255" t="s">
        <v>2309</v>
      </c>
      <c r="P361" s="255"/>
      <c r="Q361" s="553">
        <v>2.3763800000000002E-2</v>
      </c>
      <c r="R361" s="261" t="s">
        <v>2309</v>
      </c>
      <c r="S361" s="20">
        <v>2.46E-2</v>
      </c>
      <c r="T361" s="261"/>
      <c r="U361" s="20"/>
      <c r="V361" s="20">
        <v>2.5284999999999998E-2</v>
      </c>
      <c r="W361" s="20">
        <v>5.0600000000000005E-4</v>
      </c>
      <c r="X361" s="20">
        <v>2.7789999999999998E-3</v>
      </c>
      <c r="Y361" s="20">
        <v>1.6036999999999999E-2</v>
      </c>
      <c r="Z361" s="20">
        <v>2E-3</v>
      </c>
      <c r="AA361" s="20">
        <v>2E-3</v>
      </c>
      <c r="AB361" s="423">
        <f t="shared" ref="AB361" si="210">S361-Z361</f>
        <v>2.2600000000000002E-2</v>
      </c>
      <c r="AC361" s="423">
        <f t="shared" ref="AC361" si="211">U361-Z361-AA361</f>
        <v>-4.0000000000000001E-3</v>
      </c>
      <c r="AD361" s="448">
        <v>2.1999999999999999E-2</v>
      </c>
      <c r="AE361" s="197">
        <f t="shared" si="178"/>
        <v>1.6036999999999999E-2</v>
      </c>
      <c r="AF361" s="197">
        <v>5.9630000000000004E-3</v>
      </c>
      <c r="AG361" s="445">
        <f t="shared" si="179"/>
        <v>2.1999999999999999E-2</v>
      </c>
      <c r="AH361" s="434">
        <v>43626</v>
      </c>
      <c r="AI361" s="446">
        <v>1</v>
      </c>
      <c r="AJ361" s="16" t="str">
        <f t="shared" si="97"/>
        <v>Y</v>
      </c>
      <c r="AK361" s="443" t="s">
        <v>2585</v>
      </c>
      <c r="AL361" s="449"/>
    </row>
    <row r="362" spans="1:38" s="447" customFormat="1" ht="23.25" customHeight="1">
      <c r="A362" s="16">
        <f t="shared" si="143"/>
        <v>37</v>
      </c>
      <c r="B362" s="23">
        <v>43626</v>
      </c>
      <c r="C362" s="16" t="s">
        <v>1596</v>
      </c>
      <c r="D362" s="16"/>
      <c r="E362" s="16" t="s">
        <v>1769</v>
      </c>
      <c r="F362" s="16" t="s">
        <v>2521</v>
      </c>
      <c r="G362" s="18">
        <v>43626</v>
      </c>
      <c r="H362" s="18">
        <v>43640</v>
      </c>
      <c r="I362" s="16">
        <f t="shared" si="209"/>
        <v>14</v>
      </c>
      <c r="J362" s="255" t="s">
        <v>2419</v>
      </c>
      <c r="K362" s="438" t="s">
        <v>28</v>
      </c>
      <c r="L362" s="19">
        <v>10</v>
      </c>
      <c r="M362" s="249">
        <v>1.84</v>
      </c>
      <c r="N362" s="201" t="s">
        <v>2586</v>
      </c>
      <c r="O362" s="255" t="s">
        <v>2309</v>
      </c>
      <c r="P362" s="255"/>
      <c r="Q362" s="553">
        <v>2.3763800000000002E-2</v>
      </c>
      <c r="R362" s="261" t="s">
        <v>2419</v>
      </c>
      <c r="S362" s="20">
        <v>2.46E-2</v>
      </c>
      <c r="T362" s="261"/>
      <c r="U362" s="20"/>
      <c r="V362" s="20">
        <v>2.5673000000000001E-2</v>
      </c>
      <c r="W362" s="20">
        <v>5.13E-4</v>
      </c>
      <c r="X362" s="20">
        <v>2.859E-3</v>
      </c>
      <c r="Y362" s="20">
        <v>1.6036999999999999E-2</v>
      </c>
      <c r="Z362" s="20">
        <v>2E-3</v>
      </c>
      <c r="AA362" s="20">
        <v>2E-3</v>
      </c>
      <c r="AB362" s="423">
        <f t="shared" ref="AB362:AB363" si="212">S362-Z362</f>
        <v>2.2600000000000002E-2</v>
      </c>
      <c r="AC362" s="423">
        <f t="shared" ref="AC362:AC363" si="213">U362-Z362-AA362</f>
        <v>-4.0000000000000001E-3</v>
      </c>
      <c r="AD362" s="448">
        <v>2.23E-2</v>
      </c>
      <c r="AE362" s="197">
        <f t="shared" si="178"/>
        <v>1.6036999999999999E-2</v>
      </c>
      <c r="AF362" s="197">
        <v>6.2630000000000003E-3</v>
      </c>
      <c r="AG362" s="445">
        <f t="shared" si="179"/>
        <v>2.23E-2</v>
      </c>
      <c r="AH362" s="434">
        <v>43626</v>
      </c>
      <c r="AI362" s="446">
        <v>2</v>
      </c>
      <c r="AJ362" s="16" t="str">
        <f t="shared" si="97"/>
        <v>Y</v>
      </c>
      <c r="AK362" s="443" t="s">
        <v>2587</v>
      </c>
      <c r="AL362" s="449"/>
    </row>
    <row r="363" spans="1:38" s="691" customFormat="1" ht="23.25" customHeight="1">
      <c r="A363" s="672">
        <f t="shared" si="143"/>
        <v>38</v>
      </c>
      <c r="B363" s="673">
        <v>43626</v>
      </c>
      <c r="C363" s="672" t="s">
        <v>1596</v>
      </c>
      <c r="D363" s="672"/>
      <c r="E363" s="672" t="s">
        <v>1769</v>
      </c>
      <c r="F363" s="672" t="s">
        <v>2490</v>
      </c>
      <c r="G363" s="674">
        <v>43626</v>
      </c>
      <c r="H363" s="674">
        <v>43656</v>
      </c>
      <c r="I363" s="672">
        <f t="shared" si="209"/>
        <v>30</v>
      </c>
      <c r="J363" s="675">
        <f t="shared" ref="J363:J365" si="214">TRUNC(I363/30,0)</f>
        <v>1</v>
      </c>
      <c r="K363" s="676" t="s">
        <v>2330</v>
      </c>
      <c r="L363" s="677">
        <v>1.99</v>
      </c>
      <c r="M363" s="678">
        <v>1.3</v>
      </c>
      <c r="N363" s="679" t="s">
        <v>2588</v>
      </c>
      <c r="O363" s="675" t="s">
        <v>2309</v>
      </c>
      <c r="P363" s="675"/>
      <c r="Q363" s="680">
        <v>2.3763800000000002E-2</v>
      </c>
      <c r="R363" s="681" t="s">
        <v>2309</v>
      </c>
      <c r="S363" s="682">
        <v>2.46E-2</v>
      </c>
      <c r="T363" s="681"/>
      <c r="U363" s="682"/>
      <c r="V363" s="682">
        <v>2.6616000000000001E-2</v>
      </c>
      <c r="W363" s="682">
        <v>1.8630000000000001E-3</v>
      </c>
      <c r="X363" s="682">
        <v>9.7529999999999995E-3</v>
      </c>
      <c r="Y363" s="682">
        <v>1.4037000000000001E-2</v>
      </c>
      <c r="Z363" s="682">
        <v>3.3E-3</v>
      </c>
      <c r="AA363" s="682">
        <v>2E-3</v>
      </c>
      <c r="AB363" s="683">
        <f t="shared" si="212"/>
        <v>2.1299999999999999E-2</v>
      </c>
      <c r="AC363" s="683">
        <f t="shared" si="213"/>
        <v>-5.3E-3</v>
      </c>
      <c r="AD363" s="684">
        <v>1.4999999999999999E-2</v>
      </c>
      <c r="AE363" s="685">
        <f t="shared" si="178"/>
        <v>1.4037000000000001E-2</v>
      </c>
      <c r="AF363" s="685">
        <v>9.6299999999999999E-4</v>
      </c>
      <c r="AG363" s="686">
        <f t="shared" si="179"/>
        <v>1.5000000000000001E-2</v>
      </c>
      <c r="AH363" s="687">
        <v>43626</v>
      </c>
      <c r="AI363" s="688">
        <v>3</v>
      </c>
      <c r="AJ363" s="672" t="str">
        <f t="shared" si="97"/>
        <v>Y</v>
      </c>
      <c r="AK363" s="689" t="s">
        <v>2442</v>
      </c>
      <c r="AL363" s="690"/>
    </row>
    <row r="364" spans="1:38" s="691" customFormat="1" ht="23.25" customHeight="1">
      <c r="A364" s="672">
        <f t="shared" si="143"/>
        <v>39</v>
      </c>
      <c r="B364" s="673">
        <v>43633</v>
      </c>
      <c r="C364" s="672" t="s">
        <v>4</v>
      </c>
      <c r="D364" s="672"/>
      <c r="E364" s="672" t="s">
        <v>369</v>
      </c>
      <c r="F364" s="672" t="s">
        <v>2411</v>
      </c>
      <c r="G364" s="674">
        <v>43633</v>
      </c>
      <c r="H364" s="674">
        <v>43663</v>
      </c>
      <c r="I364" s="672">
        <f t="shared" si="209"/>
        <v>30</v>
      </c>
      <c r="J364" s="675">
        <f t="shared" si="214"/>
        <v>1</v>
      </c>
      <c r="K364" s="676" t="s">
        <v>2330</v>
      </c>
      <c r="L364" s="677">
        <v>20</v>
      </c>
      <c r="M364" s="678">
        <v>1.3</v>
      </c>
      <c r="N364" s="679" t="s">
        <v>2588</v>
      </c>
      <c r="O364" s="675" t="s">
        <v>2589</v>
      </c>
      <c r="P364" s="675"/>
      <c r="Q364" s="682">
        <v>2.3699999999999999E-2</v>
      </c>
      <c r="R364" s="681" t="s">
        <v>2589</v>
      </c>
      <c r="S364" s="682">
        <v>2.4400000000000002E-2</v>
      </c>
      <c r="T364" s="681"/>
      <c r="U364" s="682"/>
      <c r="V364" s="682">
        <v>2.6443000000000001E-2</v>
      </c>
      <c r="W364" s="682">
        <v>1.851E-3</v>
      </c>
      <c r="X364" s="682">
        <v>9.5919999999999998E-3</v>
      </c>
      <c r="Y364" s="682">
        <v>1.3978000000000001E-2</v>
      </c>
      <c r="Z364" s="682">
        <v>3.3E-3</v>
      </c>
      <c r="AA364" s="682">
        <v>2E-3</v>
      </c>
      <c r="AB364" s="683">
        <f t="shared" ref="AB364:AB365" si="215">S364-Z364</f>
        <v>2.1100000000000001E-2</v>
      </c>
      <c r="AC364" s="683">
        <f t="shared" ref="AC364:AC365" si="216">U364-Z364-AA364</f>
        <v>-5.3E-3</v>
      </c>
      <c r="AD364" s="684">
        <v>1.4999999999999999E-2</v>
      </c>
      <c r="AE364" s="685">
        <f t="shared" si="178"/>
        <v>1.3978000000000001E-2</v>
      </c>
      <c r="AF364" s="685">
        <v>1.0219999999999999E-3</v>
      </c>
      <c r="AG364" s="686">
        <f t="shared" si="179"/>
        <v>1.5000000000000001E-2</v>
      </c>
      <c r="AH364" s="687">
        <v>43633</v>
      </c>
      <c r="AI364" s="688">
        <v>1</v>
      </c>
      <c r="AJ364" s="672" t="str">
        <f t="shared" si="97"/>
        <v>Y</v>
      </c>
      <c r="AK364" s="689" t="s">
        <v>2442</v>
      </c>
      <c r="AL364" s="690"/>
    </row>
    <row r="365" spans="1:38" s="447" customFormat="1" ht="23.25" customHeight="1">
      <c r="A365" s="16">
        <f t="shared" si="143"/>
        <v>40</v>
      </c>
      <c r="B365" s="23">
        <v>43633</v>
      </c>
      <c r="C365" s="16" t="s">
        <v>2590</v>
      </c>
      <c r="D365" s="16"/>
      <c r="E365" s="16" t="s">
        <v>2591</v>
      </c>
      <c r="F365" s="16" t="s">
        <v>2592</v>
      </c>
      <c r="G365" s="18">
        <v>43633</v>
      </c>
      <c r="H365" s="18">
        <v>43663</v>
      </c>
      <c r="I365" s="16">
        <f t="shared" si="209"/>
        <v>30</v>
      </c>
      <c r="J365" s="255">
        <f t="shared" si="214"/>
        <v>1</v>
      </c>
      <c r="K365" s="438" t="s">
        <v>28</v>
      </c>
      <c r="L365" s="19">
        <v>1.5</v>
      </c>
      <c r="M365" s="249">
        <v>1.93</v>
      </c>
      <c r="N365" s="201" t="s">
        <v>2593</v>
      </c>
      <c r="O365" s="255" t="s">
        <v>2594</v>
      </c>
      <c r="P365" s="255"/>
      <c r="Q365" s="20">
        <v>2.3817499999999998E-2</v>
      </c>
      <c r="R365" s="261" t="s">
        <v>2594</v>
      </c>
      <c r="S365" s="20">
        <v>2.5000000000000001E-2</v>
      </c>
      <c r="T365" s="261"/>
      <c r="U365" s="20"/>
      <c r="V365" s="20">
        <v>2.6436999999999999E-2</v>
      </c>
      <c r="W365" s="20">
        <v>5.2899999999999996E-4</v>
      </c>
      <c r="X365" s="20">
        <v>4.7080000000000004E-3</v>
      </c>
      <c r="Y365" s="20">
        <v>1.8016000000000001E-2</v>
      </c>
      <c r="Z365" s="20">
        <v>2E-3</v>
      </c>
      <c r="AA365" s="20">
        <v>2E-3</v>
      </c>
      <c r="AB365" s="423">
        <f t="shared" si="215"/>
        <v>2.3E-2</v>
      </c>
      <c r="AC365" s="423">
        <f t="shared" si="216"/>
        <v>-4.0000000000000001E-3</v>
      </c>
      <c r="AD365" s="448">
        <v>2.12E-2</v>
      </c>
      <c r="AE365" s="197">
        <f t="shared" si="178"/>
        <v>1.8016000000000001E-2</v>
      </c>
      <c r="AF365" s="197">
        <v>3.1840000000000002E-3</v>
      </c>
      <c r="AG365" s="445">
        <f t="shared" si="179"/>
        <v>2.12E-2</v>
      </c>
      <c r="AH365" s="434">
        <v>43633</v>
      </c>
      <c r="AI365" s="446">
        <v>7</v>
      </c>
      <c r="AJ365" s="16" t="str">
        <f t="shared" si="97"/>
        <v>Y</v>
      </c>
      <c r="AK365" s="443" t="s">
        <v>2595</v>
      </c>
      <c r="AL365" s="449"/>
    </row>
    <row r="366" spans="1:38" s="447" customFormat="1" ht="23.25" customHeight="1">
      <c r="A366" s="16">
        <f t="shared" si="143"/>
        <v>41</v>
      </c>
      <c r="B366" s="23">
        <v>43633</v>
      </c>
      <c r="C366" s="16" t="s">
        <v>2590</v>
      </c>
      <c r="D366" s="16"/>
      <c r="E366" s="16" t="s">
        <v>2591</v>
      </c>
      <c r="F366" s="16" t="s">
        <v>2592</v>
      </c>
      <c r="G366" s="18">
        <v>43633</v>
      </c>
      <c r="H366" s="18">
        <v>43725</v>
      </c>
      <c r="I366" s="16">
        <f t="shared" ref="I366:I368" si="217">H366-G366</f>
        <v>92</v>
      </c>
      <c r="J366" s="255">
        <f t="shared" ref="J366" si="218">TRUNC(I366/30,0)</f>
        <v>3</v>
      </c>
      <c r="K366" s="438" t="s">
        <v>28</v>
      </c>
      <c r="L366" s="19">
        <v>1</v>
      </c>
      <c r="M366" s="249">
        <v>1.99</v>
      </c>
      <c r="N366" s="201" t="s">
        <v>2593</v>
      </c>
      <c r="O366" s="255" t="s">
        <v>2597</v>
      </c>
      <c r="P366" s="255"/>
      <c r="Q366" s="20">
        <v>2.402E-2</v>
      </c>
      <c r="R366" s="261" t="s">
        <v>2597</v>
      </c>
      <c r="S366" s="20">
        <v>2.5499999999999998E-2</v>
      </c>
      <c r="T366" s="261"/>
      <c r="U366" s="20"/>
      <c r="V366" s="20">
        <v>2.7598999999999999E-2</v>
      </c>
      <c r="W366" s="20">
        <v>5.5199999999999997E-4</v>
      </c>
      <c r="X366" s="20">
        <v>4.8469999999999997E-3</v>
      </c>
      <c r="Y366" s="20">
        <v>1.9414000000000001E-2</v>
      </c>
      <c r="Z366" s="20">
        <v>2E-3</v>
      </c>
      <c r="AA366" s="20">
        <v>2E-3</v>
      </c>
      <c r="AB366" s="423">
        <f t="shared" ref="AB366" si="219">S366-Z366</f>
        <v>2.35E-2</v>
      </c>
      <c r="AC366" s="423">
        <f t="shared" ref="AC366" si="220">U366-Z366-AA366</f>
        <v>-4.0000000000000001E-3</v>
      </c>
      <c r="AD366" s="448">
        <v>2.2200000000000001E-2</v>
      </c>
      <c r="AE366" s="197">
        <f t="shared" ref="AE366:AE377" si="221">IF(Y366="","",Y366)</f>
        <v>1.9414000000000001E-2</v>
      </c>
      <c r="AF366" s="197">
        <v>2.7859999999999998E-3</v>
      </c>
      <c r="AG366" s="445">
        <f t="shared" ref="AG366:AG377" si="222">IF(AF366="","",AE366+AF366)</f>
        <v>2.2200000000000001E-2</v>
      </c>
      <c r="AH366" s="434">
        <v>43633</v>
      </c>
      <c r="AI366" s="446">
        <v>8</v>
      </c>
      <c r="AJ366" s="16" t="str">
        <f t="shared" si="97"/>
        <v>Y</v>
      </c>
      <c r="AK366" s="443" t="s">
        <v>2596</v>
      </c>
      <c r="AL366" s="449"/>
    </row>
    <row r="367" spans="1:38" s="447" customFormat="1" ht="23.25" customHeight="1">
      <c r="A367" s="16">
        <f t="shared" si="143"/>
        <v>42</v>
      </c>
      <c r="B367" s="23">
        <v>43633</v>
      </c>
      <c r="C367" s="16" t="s">
        <v>1596</v>
      </c>
      <c r="D367" s="16"/>
      <c r="E367" s="16" t="s">
        <v>2598</v>
      </c>
      <c r="F367" s="16" t="s">
        <v>2500</v>
      </c>
      <c r="G367" s="18">
        <v>43633</v>
      </c>
      <c r="H367" s="18">
        <v>43640</v>
      </c>
      <c r="I367" s="16">
        <f t="shared" si="217"/>
        <v>7</v>
      </c>
      <c r="J367" s="255" t="s">
        <v>2309</v>
      </c>
      <c r="K367" s="438" t="s">
        <v>28</v>
      </c>
      <c r="L367" s="19">
        <v>20</v>
      </c>
      <c r="M367" s="249">
        <v>1.87</v>
      </c>
      <c r="N367" s="201" t="s">
        <v>2599</v>
      </c>
      <c r="O367" s="255" t="s">
        <v>2309</v>
      </c>
      <c r="P367" s="255"/>
      <c r="Q367" s="553">
        <v>2.3699999999999999E-2</v>
      </c>
      <c r="R367" s="261" t="s">
        <v>2309</v>
      </c>
      <c r="S367" s="20">
        <v>2.4400000000000002E-2</v>
      </c>
      <c r="T367" s="261"/>
      <c r="U367" s="20"/>
      <c r="V367" s="20">
        <v>2.5146000000000002E-2</v>
      </c>
      <c r="W367" s="20">
        <v>5.0299999999999997E-4</v>
      </c>
      <c r="X367" s="20">
        <v>2.643E-3</v>
      </c>
      <c r="Y367" s="20">
        <v>1.5977999999999999E-2</v>
      </c>
      <c r="Z367" s="20">
        <v>2E-3</v>
      </c>
      <c r="AA367" s="20">
        <v>2E-3</v>
      </c>
      <c r="AB367" s="423">
        <f t="shared" ref="AB367" si="223">S367-Z367</f>
        <v>2.2400000000000003E-2</v>
      </c>
      <c r="AC367" s="423">
        <f t="shared" ref="AC367" si="224">U367-Z367-AA367</f>
        <v>-4.0000000000000001E-3</v>
      </c>
      <c r="AD367" s="448">
        <v>2.1999999999999999E-2</v>
      </c>
      <c r="AE367" s="197">
        <f t="shared" si="221"/>
        <v>1.5977999999999999E-2</v>
      </c>
      <c r="AF367" s="197">
        <v>6.0219999999999996E-3</v>
      </c>
      <c r="AG367" s="445">
        <f t="shared" si="222"/>
        <v>2.1999999999999999E-2</v>
      </c>
      <c r="AH367" s="434">
        <v>43633</v>
      </c>
      <c r="AI367" s="446">
        <v>9</v>
      </c>
      <c r="AJ367" s="16" t="str">
        <f t="shared" si="97"/>
        <v>Y</v>
      </c>
      <c r="AK367" s="443" t="s">
        <v>2600</v>
      </c>
      <c r="AL367" s="449"/>
    </row>
    <row r="368" spans="1:38" s="447" customFormat="1" ht="23.25" customHeight="1">
      <c r="A368" s="16">
        <f t="shared" si="143"/>
        <v>43</v>
      </c>
      <c r="B368" s="23">
        <v>43637</v>
      </c>
      <c r="C368" s="16" t="s">
        <v>1596</v>
      </c>
      <c r="D368" s="16"/>
      <c r="E368" s="16" t="s">
        <v>1769</v>
      </c>
      <c r="F368" s="16" t="s">
        <v>2487</v>
      </c>
      <c r="G368" s="18">
        <v>43637</v>
      </c>
      <c r="H368" s="18">
        <v>43651</v>
      </c>
      <c r="I368" s="16">
        <f t="shared" si="217"/>
        <v>14</v>
      </c>
      <c r="J368" s="255" t="s">
        <v>2602</v>
      </c>
      <c r="K368" s="438" t="s">
        <v>2603</v>
      </c>
      <c r="L368" s="19">
        <v>5</v>
      </c>
      <c r="M368" s="249">
        <v>1.83</v>
      </c>
      <c r="N368" s="201" t="s">
        <v>2604</v>
      </c>
      <c r="O368" s="255" t="s">
        <v>2605</v>
      </c>
      <c r="P368" s="255"/>
      <c r="Q368" s="553">
        <v>2.36875E-2</v>
      </c>
      <c r="R368" s="261" t="s">
        <v>2606</v>
      </c>
      <c r="S368" s="20">
        <v>2.46E-2</v>
      </c>
      <c r="T368" s="261"/>
      <c r="U368" s="20"/>
      <c r="V368" s="20">
        <v>2.5437999999999999E-2</v>
      </c>
      <c r="W368" s="20">
        <v>5.0900000000000001E-4</v>
      </c>
      <c r="X368" s="20">
        <v>2.4290000000000002E-3</v>
      </c>
      <c r="Y368" s="20">
        <v>1.6088000000000002E-2</v>
      </c>
      <c r="Z368" s="20">
        <v>2E-3</v>
      </c>
      <c r="AA368" s="20">
        <v>2E-3</v>
      </c>
      <c r="AB368" s="423">
        <f t="shared" ref="AB368" si="225">S368-Z368</f>
        <v>2.2600000000000002E-2</v>
      </c>
      <c r="AC368" s="423">
        <f t="shared" ref="AC368" si="226">U368-Z368-AA368</f>
        <v>-4.0000000000000001E-3</v>
      </c>
      <c r="AD368" s="448">
        <v>2.23E-2</v>
      </c>
      <c r="AE368" s="197">
        <f t="shared" si="221"/>
        <v>1.6088000000000002E-2</v>
      </c>
      <c r="AF368" s="197">
        <v>6.2119999999999996E-3</v>
      </c>
      <c r="AG368" s="445">
        <f t="shared" si="222"/>
        <v>2.23E-2</v>
      </c>
      <c r="AH368" s="434">
        <v>43637</v>
      </c>
      <c r="AI368" s="446">
        <v>1</v>
      </c>
      <c r="AJ368" s="16" t="str">
        <f t="shared" ref="AJ368:AJ393" si="227">IF(AG368="","N","Y")</f>
        <v>Y</v>
      </c>
      <c r="AK368" s="443" t="s">
        <v>2607</v>
      </c>
      <c r="AL368" s="449"/>
    </row>
    <row r="369" spans="1:38" s="447" customFormat="1" ht="23.25" customHeight="1">
      <c r="A369" s="16">
        <f t="shared" si="143"/>
        <v>44</v>
      </c>
      <c r="B369" s="23">
        <v>43640</v>
      </c>
      <c r="C369" s="16" t="s">
        <v>1596</v>
      </c>
      <c r="D369" s="16"/>
      <c r="E369" s="16" t="s">
        <v>2598</v>
      </c>
      <c r="F369" s="16" t="s">
        <v>2500</v>
      </c>
      <c r="G369" s="18">
        <v>43640</v>
      </c>
      <c r="H369" s="18">
        <v>43647</v>
      </c>
      <c r="I369" s="16">
        <f t="shared" ref="I369:I373" si="228">H369-G369</f>
        <v>7</v>
      </c>
      <c r="J369" s="255" t="s">
        <v>2309</v>
      </c>
      <c r="K369" s="438" t="s">
        <v>28</v>
      </c>
      <c r="L369" s="19">
        <v>20</v>
      </c>
      <c r="M369" s="249">
        <v>1.88</v>
      </c>
      <c r="N369" s="201" t="s">
        <v>2584</v>
      </c>
      <c r="O369" s="255" t="s">
        <v>2309</v>
      </c>
      <c r="P369" s="255"/>
      <c r="Q369" s="553">
        <v>2.36875E-2</v>
      </c>
      <c r="R369" s="261" t="s">
        <v>2309</v>
      </c>
      <c r="S369" s="20">
        <v>2.7099999999999999E-2</v>
      </c>
      <c r="T369" s="261"/>
      <c r="U369" s="20"/>
      <c r="V369" s="20">
        <v>2.5319000000000001E-2</v>
      </c>
      <c r="W369" s="20">
        <v>5.0600000000000005E-4</v>
      </c>
      <c r="X369" s="20">
        <v>2.8119999999999998E-3</v>
      </c>
      <c r="Y369" s="20">
        <v>1.5966000000000001E-2</v>
      </c>
      <c r="Z369" s="20">
        <v>2E-3</v>
      </c>
      <c r="AA369" s="20">
        <v>2E-3</v>
      </c>
      <c r="AB369" s="423">
        <f t="shared" ref="AB369" si="229">S369-Z369</f>
        <v>2.5099999999999997E-2</v>
      </c>
      <c r="AC369" s="423">
        <f t="shared" ref="AC369" si="230">U369-Z369-AA369</f>
        <v>-4.0000000000000001E-3</v>
      </c>
      <c r="AD369" s="448">
        <v>2.1999999999999999E-2</v>
      </c>
      <c r="AE369" s="197">
        <f t="shared" si="221"/>
        <v>1.5966000000000001E-2</v>
      </c>
      <c r="AF369" s="197">
        <v>6.0340000000000003E-3</v>
      </c>
      <c r="AG369" s="445">
        <f t="shared" si="222"/>
        <v>2.2000000000000002E-2</v>
      </c>
      <c r="AH369" s="434">
        <v>43640</v>
      </c>
      <c r="AI369" s="446">
        <v>1</v>
      </c>
      <c r="AJ369" s="16" t="str">
        <f t="shared" si="227"/>
        <v>Y</v>
      </c>
      <c r="AK369" s="443" t="s">
        <v>2608</v>
      </c>
      <c r="AL369" s="449"/>
    </row>
    <row r="370" spans="1:38" s="447" customFormat="1" ht="23.25" customHeight="1">
      <c r="A370" s="16">
        <f t="shared" si="143"/>
        <v>45</v>
      </c>
      <c r="B370" s="23">
        <v>43642</v>
      </c>
      <c r="C370" s="16" t="s">
        <v>2616</v>
      </c>
      <c r="D370" s="16"/>
      <c r="E370" s="16" t="s">
        <v>2617</v>
      </c>
      <c r="F370" s="16" t="s">
        <v>2618</v>
      </c>
      <c r="G370" s="18">
        <v>43642</v>
      </c>
      <c r="H370" s="18">
        <v>43672</v>
      </c>
      <c r="I370" s="16">
        <f>H370-G370</f>
        <v>30</v>
      </c>
      <c r="J370" s="255">
        <f t="shared" ref="J370:J373" si="231">TRUNC(I370/30,0)</f>
        <v>1</v>
      </c>
      <c r="K370" s="438" t="s">
        <v>28</v>
      </c>
      <c r="L370" s="19">
        <v>2</v>
      </c>
      <c r="M370" s="249">
        <v>1.93</v>
      </c>
      <c r="N370" s="201" t="s">
        <v>2593</v>
      </c>
      <c r="O370" s="255" t="s">
        <v>2223</v>
      </c>
      <c r="P370" s="255"/>
      <c r="Q370" s="553">
        <v>2.4023800000000001E-2</v>
      </c>
      <c r="R370" s="261" t="s">
        <v>2223</v>
      </c>
      <c r="S370" s="20">
        <v>2.5000000000000001E-2</v>
      </c>
      <c r="T370" s="261"/>
      <c r="U370" s="20"/>
      <c r="V370" s="20">
        <v>2.6512999999999998E-2</v>
      </c>
      <c r="W370" s="20">
        <v>5.2999999999999998E-4</v>
      </c>
      <c r="X370" s="20">
        <v>3.9820000000000003E-3</v>
      </c>
      <c r="Y370" s="20">
        <v>1.8235000000000001E-2</v>
      </c>
      <c r="Z370" s="20">
        <v>2E-3</v>
      </c>
      <c r="AA370" s="20">
        <v>2E-3</v>
      </c>
      <c r="AB370" s="423">
        <f t="shared" ref="AB370:AB371" si="232">S370-Z370</f>
        <v>2.3E-2</v>
      </c>
      <c r="AC370" s="423">
        <f t="shared" ref="AC370:AC371" si="233">U370-Z370-AA370</f>
        <v>-4.0000000000000001E-3</v>
      </c>
      <c r="AD370" s="448">
        <v>2.1999999999999999E-2</v>
      </c>
      <c r="AE370" s="197">
        <f t="shared" si="221"/>
        <v>1.8235000000000001E-2</v>
      </c>
      <c r="AF370" s="197">
        <v>3.7650000000000001E-3</v>
      </c>
      <c r="AG370" s="445">
        <f t="shared" si="222"/>
        <v>2.2000000000000002E-2</v>
      </c>
      <c r="AH370" s="434">
        <v>43642</v>
      </c>
      <c r="AI370" s="446">
        <v>6</v>
      </c>
      <c r="AJ370" s="16" t="str">
        <f t="shared" si="227"/>
        <v>Y</v>
      </c>
      <c r="AK370" s="443" t="s">
        <v>2624</v>
      </c>
      <c r="AL370" s="449"/>
    </row>
    <row r="371" spans="1:38" s="447" customFormat="1" ht="23.25" customHeight="1">
      <c r="A371" s="16">
        <f t="shared" si="143"/>
        <v>46</v>
      </c>
      <c r="B371" s="23">
        <v>43642</v>
      </c>
      <c r="C371" s="16" t="s">
        <v>2616</v>
      </c>
      <c r="D371" s="16"/>
      <c r="E371" s="16" t="s">
        <v>2617</v>
      </c>
      <c r="F371" s="16" t="s">
        <v>2618</v>
      </c>
      <c r="G371" s="18">
        <v>43642</v>
      </c>
      <c r="H371" s="18">
        <v>43672</v>
      </c>
      <c r="I371" s="16">
        <f t="shared" si="228"/>
        <v>30</v>
      </c>
      <c r="J371" s="255">
        <f t="shared" si="231"/>
        <v>1</v>
      </c>
      <c r="K371" s="438" t="s">
        <v>28</v>
      </c>
      <c r="L371" s="19">
        <v>4</v>
      </c>
      <c r="M371" s="249">
        <v>1.93</v>
      </c>
      <c r="N371" s="201" t="s">
        <v>2593</v>
      </c>
      <c r="O371" s="255" t="s">
        <v>2223</v>
      </c>
      <c r="P371" s="255"/>
      <c r="Q371" s="553">
        <v>2.4023800000000001E-2</v>
      </c>
      <c r="R371" s="261" t="s">
        <v>2223</v>
      </c>
      <c r="S371" s="20">
        <v>2.5000000000000001E-2</v>
      </c>
      <c r="T371" s="261"/>
      <c r="U371" s="20"/>
      <c r="V371" s="20">
        <v>2.6512999999999998E-2</v>
      </c>
      <c r="W371" s="20">
        <v>5.2999999999999998E-4</v>
      </c>
      <c r="X371" s="20">
        <v>3.9820000000000003E-3</v>
      </c>
      <c r="Y371" s="20">
        <v>1.8235000000000001E-2</v>
      </c>
      <c r="Z371" s="20">
        <v>2E-3</v>
      </c>
      <c r="AA371" s="20">
        <v>2E-3</v>
      </c>
      <c r="AB371" s="423">
        <f t="shared" si="232"/>
        <v>2.3E-2</v>
      </c>
      <c r="AC371" s="423">
        <f t="shared" si="233"/>
        <v>-4.0000000000000001E-3</v>
      </c>
      <c r="AD371" s="448">
        <v>2.1999999999999999E-2</v>
      </c>
      <c r="AE371" s="197">
        <f t="shared" si="221"/>
        <v>1.8235000000000001E-2</v>
      </c>
      <c r="AF371" s="197">
        <v>3.7650000000000001E-3</v>
      </c>
      <c r="AG371" s="445">
        <f t="shared" si="222"/>
        <v>2.2000000000000002E-2</v>
      </c>
      <c r="AH371" s="434">
        <v>43642</v>
      </c>
      <c r="AI371" s="446">
        <v>7</v>
      </c>
      <c r="AJ371" s="16" t="str">
        <f t="shared" si="227"/>
        <v>Y</v>
      </c>
      <c r="AK371" s="443" t="s">
        <v>2624</v>
      </c>
      <c r="AL371" s="449"/>
    </row>
    <row r="372" spans="1:38" s="447" customFormat="1" ht="23.25" customHeight="1">
      <c r="A372" s="16">
        <f t="shared" si="143"/>
        <v>47</v>
      </c>
      <c r="B372" s="23">
        <v>43644</v>
      </c>
      <c r="C372" s="16" t="s">
        <v>1596</v>
      </c>
      <c r="D372" s="16"/>
      <c r="E372" s="16" t="s">
        <v>2619</v>
      </c>
      <c r="F372" s="16" t="s">
        <v>2487</v>
      </c>
      <c r="G372" s="18">
        <v>43644</v>
      </c>
      <c r="H372" s="18">
        <v>43732</v>
      </c>
      <c r="I372" s="16">
        <f t="shared" si="228"/>
        <v>88</v>
      </c>
      <c r="J372" s="255">
        <f t="shared" si="231"/>
        <v>2</v>
      </c>
      <c r="K372" s="438" t="s">
        <v>28</v>
      </c>
      <c r="L372" s="19">
        <v>5</v>
      </c>
      <c r="M372" s="249">
        <v>1.91</v>
      </c>
      <c r="N372" s="201" t="s">
        <v>2620</v>
      </c>
      <c r="O372" s="255" t="s">
        <v>2485</v>
      </c>
      <c r="P372" s="255"/>
      <c r="Q372" s="553">
        <v>2.3188799999999999E-2</v>
      </c>
      <c r="R372" s="261" t="s">
        <v>2485</v>
      </c>
      <c r="S372" s="20">
        <v>2.4500000000000001E-2</v>
      </c>
      <c r="T372" s="261"/>
      <c r="U372" s="20"/>
      <c r="V372" s="20">
        <v>2.6762000000000001E-2</v>
      </c>
      <c r="W372" s="20">
        <v>5.3499999999999999E-4</v>
      </c>
      <c r="X372" s="20">
        <v>3.7269999999999998E-3</v>
      </c>
      <c r="Y372" s="20">
        <v>1.8218000000000002E-2</v>
      </c>
      <c r="Z372" s="20">
        <v>2E-3</v>
      </c>
      <c r="AA372" s="20">
        <v>2E-3</v>
      </c>
      <c r="AB372" s="423">
        <f t="shared" ref="AB372" si="234">S372-Z372</f>
        <v>2.2499999999999999E-2</v>
      </c>
      <c r="AC372" s="423">
        <f t="shared" ref="AC372" si="235">U372-Z372-AA372</f>
        <v>-4.0000000000000001E-3</v>
      </c>
      <c r="AD372" s="448">
        <v>2.2499999999999999E-2</v>
      </c>
      <c r="AE372" s="197">
        <f t="shared" si="221"/>
        <v>1.8218000000000002E-2</v>
      </c>
      <c r="AF372" s="197">
        <v>4.2820000000000002E-3</v>
      </c>
      <c r="AG372" s="445">
        <f t="shared" si="222"/>
        <v>2.2500000000000003E-2</v>
      </c>
      <c r="AH372" s="434">
        <v>43644</v>
      </c>
      <c r="AI372" s="446">
        <v>1</v>
      </c>
      <c r="AJ372" s="16" t="str">
        <f t="shared" si="227"/>
        <v>Y</v>
      </c>
      <c r="AK372" s="443" t="s">
        <v>2624</v>
      </c>
      <c r="AL372" s="449"/>
    </row>
    <row r="373" spans="1:38" s="447" customFormat="1" ht="23.25" customHeight="1">
      <c r="A373" s="16">
        <f t="shared" si="143"/>
        <v>48</v>
      </c>
      <c r="B373" s="23">
        <v>43644</v>
      </c>
      <c r="C373" s="16" t="s">
        <v>2386</v>
      </c>
      <c r="D373" s="16"/>
      <c r="E373" s="16" t="s">
        <v>2621</v>
      </c>
      <c r="F373" s="16" t="s">
        <v>1798</v>
      </c>
      <c r="G373" s="18">
        <v>43644</v>
      </c>
      <c r="H373" s="18">
        <v>43675</v>
      </c>
      <c r="I373" s="16">
        <f t="shared" si="228"/>
        <v>31</v>
      </c>
      <c r="J373" s="255">
        <f t="shared" si="231"/>
        <v>1</v>
      </c>
      <c r="K373" s="438" t="s">
        <v>28</v>
      </c>
      <c r="L373" s="19">
        <v>1</v>
      </c>
      <c r="M373" s="249">
        <v>1.93</v>
      </c>
      <c r="N373" s="201" t="s">
        <v>2622</v>
      </c>
      <c r="O373" s="255" t="s">
        <v>2623</v>
      </c>
      <c r="P373" s="255"/>
      <c r="Q373" s="553">
        <v>2.4023800000000001E-2</v>
      </c>
      <c r="R373" s="261" t="s">
        <v>2623</v>
      </c>
      <c r="S373" s="20">
        <v>2.5499999999999998E-2</v>
      </c>
      <c r="T373" s="261"/>
      <c r="U373" s="20"/>
      <c r="V373" s="20">
        <v>2.6520999999999999E-2</v>
      </c>
      <c r="W373" s="20">
        <v>5.2999999999999998E-4</v>
      </c>
      <c r="X373" s="20">
        <v>2.99E-3</v>
      </c>
      <c r="Y373" s="20">
        <v>1.8218000000000002E-2</v>
      </c>
      <c r="Z373" s="20">
        <v>2E-3</v>
      </c>
      <c r="AA373" s="20">
        <v>2E-3</v>
      </c>
      <c r="AB373" s="423">
        <f t="shared" ref="AB373" si="236">S373-Z373</f>
        <v>2.35E-2</v>
      </c>
      <c r="AC373" s="423">
        <f t="shared" ref="AC373" si="237">U373-Z373-AA373</f>
        <v>-4.0000000000000001E-3</v>
      </c>
      <c r="AD373" s="448">
        <v>2.3E-2</v>
      </c>
      <c r="AE373" s="197">
        <f t="shared" si="221"/>
        <v>1.8218000000000002E-2</v>
      </c>
      <c r="AF373" s="197">
        <v>4.7819999999999998E-3</v>
      </c>
      <c r="AG373" s="445">
        <f t="shared" si="222"/>
        <v>2.3E-2</v>
      </c>
      <c r="AH373" s="434">
        <v>43644</v>
      </c>
      <c r="AI373" s="446">
        <v>3</v>
      </c>
      <c r="AJ373" s="16" t="str">
        <f t="shared" si="227"/>
        <v>Y</v>
      </c>
      <c r="AK373" s="443" t="s">
        <v>2624</v>
      </c>
      <c r="AL373" s="449"/>
    </row>
    <row r="374" spans="1:38" s="447" customFormat="1" ht="23.25" customHeight="1">
      <c r="A374" s="16">
        <f t="shared" si="143"/>
        <v>49</v>
      </c>
      <c r="B374" s="23">
        <v>43648</v>
      </c>
      <c r="C374" s="16" t="s">
        <v>4</v>
      </c>
      <c r="D374" s="16"/>
      <c r="E374" s="16" t="s">
        <v>251</v>
      </c>
      <c r="F374" s="16" t="s">
        <v>2411</v>
      </c>
      <c r="G374" s="18">
        <v>43648</v>
      </c>
      <c r="H374" s="18">
        <v>43679</v>
      </c>
      <c r="I374" s="16">
        <f t="shared" ref="I374:I377" si="238">H374-G374</f>
        <v>31</v>
      </c>
      <c r="J374" s="255">
        <f t="shared" ref="J374:J382" si="239">TRUNC(I374/30,0)</f>
        <v>1</v>
      </c>
      <c r="K374" s="438" t="s">
        <v>28</v>
      </c>
      <c r="L374" s="19">
        <v>20</v>
      </c>
      <c r="M374" s="249">
        <v>1.93</v>
      </c>
      <c r="N374" s="201" t="s">
        <v>2625</v>
      </c>
      <c r="O374" s="255" t="s">
        <v>2623</v>
      </c>
      <c r="P374" s="255"/>
      <c r="Q374" s="553">
        <v>2.3877499999999999E-2</v>
      </c>
      <c r="R374" s="261" t="s">
        <v>2623</v>
      </c>
      <c r="S374" s="20">
        <v>2.5000000000000001E-2</v>
      </c>
      <c r="T374" s="261"/>
      <c r="U374" s="20"/>
      <c r="V374" s="20">
        <v>2.6477000000000001E-2</v>
      </c>
      <c r="W374" s="20">
        <v>5.2999999999999998E-4</v>
      </c>
      <c r="X374" s="20">
        <v>3.8470000000000002E-3</v>
      </c>
      <c r="Y374" s="20">
        <v>1.8074E-2</v>
      </c>
      <c r="Z374" s="20">
        <v>2E-3</v>
      </c>
      <c r="AA374" s="20">
        <v>2E-3</v>
      </c>
      <c r="AB374" s="423">
        <f t="shared" ref="AB374" si="240">S374-Z374</f>
        <v>2.3E-2</v>
      </c>
      <c r="AC374" s="423">
        <f t="shared" ref="AC374" si="241">U374-Z374-AA374</f>
        <v>-4.0000000000000001E-3</v>
      </c>
      <c r="AD374" s="448">
        <v>2.2100000000000002E-2</v>
      </c>
      <c r="AE374" s="197">
        <f t="shared" si="221"/>
        <v>1.8074E-2</v>
      </c>
      <c r="AF374" s="197">
        <v>4.0260000000000001E-3</v>
      </c>
      <c r="AG374" s="445">
        <f t="shared" si="222"/>
        <v>2.2100000000000002E-2</v>
      </c>
      <c r="AH374" s="434">
        <v>43648</v>
      </c>
      <c r="AI374" s="446">
        <v>1</v>
      </c>
      <c r="AJ374" s="16" t="str">
        <f t="shared" si="227"/>
        <v>Y</v>
      </c>
      <c r="AK374" s="443" t="s">
        <v>2626</v>
      </c>
      <c r="AL374" s="449"/>
    </row>
    <row r="375" spans="1:38" s="447" customFormat="1" ht="23.25" customHeight="1">
      <c r="A375" s="16">
        <f t="shared" si="143"/>
        <v>50</v>
      </c>
      <c r="B375" s="23">
        <v>43651</v>
      </c>
      <c r="C375" s="16" t="s">
        <v>1596</v>
      </c>
      <c r="D375" s="16"/>
      <c r="E375" s="16" t="s">
        <v>1769</v>
      </c>
      <c r="F375" s="16" t="s">
        <v>2487</v>
      </c>
      <c r="G375" s="18">
        <v>43651</v>
      </c>
      <c r="H375" s="18">
        <v>43682</v>
      </c>
      <c r="I375" s="16">
        <f t="shared" si="238"/>
        <v>31</v>
      </c>
      <c r="J375" s="255">
        <f t="shared" si="239"/>
        <v>1</v>
      </c>
      <c r="K375" s="438" t="s">
        <v>28</v>
      </c>
      <c r="L375" s="19">
        <v>5</v>
      </c>
      <c r="M375" s="249">
        <v>1.91</v>
      </c>
      <c r="N375" s="201" t="s">
        <v>2627</v>
      </c>
      <c r="O375" s="255" t="s">
        <v>2628</v>
      </c>
      <c r="P375" s="255"/>
      <c r="Q375" s="553">
        <v>2.3641300000000001E-2</v>
      </c>
      <c r="R375" s="261" t="s">
        <v>2628</v>
      </c>
      <c r="S375" s="20">
        <v>2.5000000000000001E-2</v>
      </c>
      <c r="T375" s="261"/>
      <c r="U375" s="20"/>
      <c r="V375" s="20">
        <v>2.6105E-2</v>
      </c>
      <c r="W375" s="20">
        <v>5.22E-4</v>
      </c>
      <c r="X375" s="20">
        <v>2.5829999999999998E-3</v>
      </c>
      <c r="Y375" s="20">
        <v>1.7843000000000001E-2</v>
      </c>
      <c r="Z375" s="20">
        <v>2E-3</v>
      </c>
      <c r="AA375" s="20">
        <v>2E-3</v>
      </c>
      <c r="AB375" s="423">
        <f t="shared" ref="AB375:AB376" si="242">S375-Z375</f>
        <v>2.3E-2</v>
      </c>
      <c r="AC375" s="423">
        <f t="shared" ref="AC375:AC376" si="243">U375-Z375-AA375</f>
        <v>-4.0000000000000001E-3</v>
      </c>
      <c r="AD375" s="448">
        <v>2.3E-2</v>
      </c>
      <c r="AE375" s="197">
        <f t="shared" si="221"/>
        <v>1.7843000000000001E-2</v>
      </c>
      <c r="AF375" s="197">
        <v>5.1570000000000001E-3</v>
      </c>
      <c r="AG375" s="445">
        <f t="shared" si="222"/>
        <v>2.3E-2</v>
      </c>
      <c r="AH375" s="434">
        <v>43651</v>
      </c>
      <c r="AI375" s="446">
        <v>3</v>
      </c>
      <c r="AJ375" s="16" t="str">
        <f t="shared" si="227"/>
        <v>Y</v>
      </c>
      <c r="AK375" s="443" t="s">
        <v>2629</v>
      </c>
      <c r="AL375" s="449"/>
    </row>
    <row r="376" spans="1:38" s="691" customFormat="1" ht="23.25" customHeight="1">
      <c r="A376" s="672">
        <f t="shared" si="143"/>
        <v>51</v>
      </c>
      <c r="B376" s="673">
        <v>43656</v>
      </c>
      <c r="C376" s="672" t="s">
        <v>1596</v>
      </c>
      <c r="D376" s="672"/>
      <c r="E376" s="672" t="s">
        <v>1769</v>
      </c>
      <c r="F376" s="672" t="s">
        <v>2490</v>
      </c>
      <c r="G376" s="674">
        <v>43656</v>
      </c>
      <c r="H376" s="674">
        <v>43686</v>
      </c>
      <c r="I376" s="672">
        <f t="shared" si="238"/>
        <v>30</v>
      </c>
      <c r="J376" s="675">
        <f t="shared" si="239"/>
        <v>1</v>
      </c>
      <c r="K376" s="676" t="s">
        <v>2330</v>
      </c>
      <c r="L376" s="677">
        <v>2.2000000000000002</v>
      </c>
      <c r="M376" s="678">
        <v>1.33</v>
      </c>
      <c r="N376" s="679" t="s">
        <v>2588</v>
      </c>
      <c r="O376" s="675" t="s">
        <v>2309</v>
      </c>
      <c r="P376" s="675"/>
      <c r="Q376" s="680">
        <v>2.38038E-2</v>
      </c>
      <c r="R376" s="681" t="s">
        <v>2309</v>
      </c>
      <c r="S376" s="682">
        <v>2.4799999999999999E-2</v>
      </c>
      <c r="T376" s="681"/>
      <c r="U376" s="682"/>
      <c r="V376" s="682">
        <v>2.6294000000000001E-2</v>
      </c>
      <c r="W376" s="682">
        <v>1.841E-3</v>
      </c>
      <c r="X376" s="682">
        <v>9.4529999999999996E-3</v>
      </c>
      <c r="Y376" s="682">
        <v>1.4075000000000001E-2</v>
      </c>
      <c r="Z376" s="682">
        <v>3.3E-3</v>
      </c>
      <c r="AA376" s="682">
        <v>2E-3</v>
      </c>
      <c r="AB376" s="683">
        <f t="shared" si="242"/>
        <v>2.1499999999999998E-2</v>
      </c>
      <c r="AC376" s="683">
        <f t="shared" si="243"/>
        <v>-5.3E-3</v>
      </c>
      <c r="AD376" s="684">
        <v>1.4999999999999999E-2</v>
      </c>
      <c r="AE376" s="685">
        <f t="shared" si="221"/>
        <v>1.4075000000000001E-2</v>
      </c>
      <c r="AF376" s="685">
        <v>9.2500000000000004E-4</v>
      </c>
      <c r="AG376" s="686">
        <f t="shared" si="222"/>
        <v>1.5000000000000001E-2</v>
      </c>
      <c r="AH376" s="687">
        <v>43656</v>
      </c>
      <c r="AI376" s="688">
        <v>2</v>
      </c>
      <c r="AJ376" s="672" t="str">
        <f t="shared" si="227"/>
        <v>Y</v>
      </c>
      <c r="AK376" s="689" t="s">
        <v>2442</v>
      </c>
      <c r="AL376" s="690"/>
    </row>
    <row r="377" spans="1:38" s="447" customFormat="1" ht="23.25" customHeight="1">
      <c r="A377" s="16">
        <f t="shared" si="143"/>
        <v>52</v>
      </c>
      <c r="B377" s="23">
        <v>43663</v>
      </c>
      <c r="C377" s="16" t="s">
        <v>164</v>
      </c>
      <c r="D377" s="16"/>
      <c r="E377" s="16" t="s">
        <v>2630</v>
      </c>
      <c r="F377" s="16" t="s">
        <v>2592</v>
      </c>
      <c r="G377" s="18">
        <v>43663</v>
      </c>
      <c r="H377" s="18">
        <v>43696</v>
      </c>
      <c r="I377" s="16">
        <f t="shared" si="238"/>
        <v>33</v>
      </c>
      <c r="J377" s="255">
        <f t="shared" si="239"/>
        <v>1</v>
      </c>
      <c r="K377" s="438" t="s">
        <v>28</v>
      </c>
      <c r="L377" s="19">
        <v>1.5</v>
      </c>
      <c r="M377" s="249">
        <v>1.85</v>
      </c>
      <c r="N377" s="201" t="s">
        <v>2631</v>
      </c>
      <c r="O377" s="255" t="s">
        <v>2223</v>
      </c>
      <c r="P377" s="255"/>
      <c r="Q377" s="553">
        <v>2.3003800000000001E-2</v>
      </c>
      <c r="R377" s="261" t="s">
        <v>2223</v>
      </c>
      <c r="S377" s="20">
        <v>2.4E-2</v>
      </c>
      <c r="T377" s="261"/>
      <c r="U377" s="20"/>
      <c r="V377" s="20">
        <v>2.5649999999999999E-2</v>
      </c>
      <c r="W377" s="20">
        <v>5.13E-4</v>
      </c>
      <c r="X377" s="20">
        <v>3.9370000000000004E-3</v>
      </c>
      <c r="Y377" s="20">
        <v>1.7218000000000001E-2</v>
      </c>
      <c r="Z377" s="20">
        <v>2E-3</v>
      </c>
      <c r="AA377" s="20">
        <v>2E-3</v>
      </c>
      <c r="AB377" s="423">
        <f t="shared" ref="AB377:AB379" si="244">S377-Z377</f>
        <v>2.1999999999999999E-2</v>
      </c>
      <c r="AC377" s="423">
        <f t="shared" ref="AC377:AC379" si="245">U377-Z377-AA377</f>
        <v>-4.0000000000000001E-3</v>
      </c>
      <c r="AD377" s="448">
        <v>2.12E-2</v>
      </c>
      <c r="AE377" s="197">
        <f t="shared" si="221"/>
        <v>1.7218000000000001E-2</v>
      </c>
      <c r="AF377" s="197">
        <v>3.9820000000000003E-3</v>
      </c>
      <c r="AG377" s="445">
        <f t="shared" si="222"/>
        <v>2.12E-2</v>
      </c>
      <c r="AH377" s="434">
        <v>43663</v>
      </c>
      <c r="AI377" s="446">
        <v>1</v>
      </c>
      <c r="AJ377" s="16" t="str">
        <f t="shared" si="227"/>
        <v>Y</v>
      </c>
      <c r="AK377" s="443" t="s">
        <v>2632</v>
      </c>
      <c r="AL377" s="449"/>
    </row>
    <row r="378" spans="1:38" s="447" customFormat="1" ht="23.25" customHeight="1">
      <c r="A378" s="16">
        <f t="shared" si="143"/>
        <v>53</v>
      </c>
      <c r="B378" s="23">
        <v>43672</v>
      </c>
      <c r="C378" s="16" t="s">
        <v>2636</v>
      </c>
      <c r="D378" s="16"/>
      <c r="E378" s="16" t="s">
        <v>2637</v>
      </c>
      <c r="F378" s="16" t="s">
        <v>2618</v>
      </c>
      <c r="G378" s="18">
        <v>43672</v>
      </c>
      <c r="H378" s="18">
        <v>43703</v>
      </c>
      <c r="I378" s="16">
        <f>H378-G378</f>
        <v>31</v>
      </c>
      <c r="J378" s="255">
        <f t="shared" si="239"/>
        <v>1</v>
      </c>
      <c r="K378" s="438" t="s">
        <v>28</v>
      </c>
      <c r="L378" s="19">
        <v>2</v>
      </c>
      <c r="M378" s="249">
        <v>1.81</v>
      </c>
      <c r="N378" s="201" t="s">
        <v>2638</v>
      </c>
      <c r="O378" s="255" t="s">
        <v>2223</v>
      </c>
      <c r="P378" s="255"/>
      <c r="Q378" s="553">
        <v>2.2411299999999999E-2</v>
      </c>
      <c r="R378" s="261" t="s">
        <v>2223</v>
      </c>
      <c r="S378" s="20">
        <v>2.2499999999999999E-2</v>
      </c>
      <c r="T378" s="261"/>
      <c r="U378" s="20"/>
      <c r="V378" s="20">
        <v>2.5131000000000001E-2</v>
      </c>
      <c r="W378" s="20">
        <v>5.0299999999999997E-4</v>
      </c>
      <c r="X378" s="20">
        <v>4.228E-3</v>
      </c>
      <c r="Y378" s="20">
        <v>1.6638E-2</v>
      </c>
      <c r="Z378" s="20">
        <v>2E-3</v>
      </c>
      <c r="AA378" s="20">
        <v>2E-3</v>
      </c>
      <c r="AB378" s="423">
        <f>S378-Z378</f>
        <v>2.0499999999999997E-2</v>
      </c>
      <c r="AC378" s="423">
        <f t="shared" si="245"/>
        <v>-4.0000000000000001E-3</v>
      </c>
      <c r="AD378" s="448">
        <v>2.0400000000000001E-2</v>
      </c>
      <c r="AE378" s="197">
        <f t="shared" ref="AE378:AE385" si="246">IF(Y378="","",Y378)</f>
        <v>1.6638E-2</v>
      </c>
      <c r="AF378" s="197">
        <v>3.7620000000000002E-3</v>
      </c>
      <c r="AG378" s="445">
        <f t="shared" ref="AG378:AG402" si="247">IF(AF378="","",AE378+AF378)</f>
        <v>2.0400000000000001E-2</v>
      </c>
      <c r="AH378" s="434">
        <v>43672</v>
      </c>
      <c r="AI378" s="446">
        <v>5</v>
      </c>
      <c r="AJ378" s="16" t="str">
        <f t="shared" si="227"/>
        <v>Y</v>
      </c>
      <c r="AK378" s="443" t="s">
        <v>2689</v>
      </c>
      <c r="AL378" s="449"/>
    </row>
    <row r="379" spans="1:38" s="447" customFormat="1" ht="23.25" customHeight="1">
      <c r="A379" s="16">
        <f t="shared" si="143"/>
        <v>54</v>
      </c>
      <c r="B379" s="23">
        <v>43672</v>
      </c>
      <c r="C379" s="16" t="s">
        <v>2636</v>
      </c>
      <c r="D379" s="16"/>
      <c r="E379" s="16" t="s">
        <v>2637</v>
      </c>
      <c r="F379" s="16" t="s">
        <v>2618</v>
      </c>
      <c r="G379" s="18">
        <v>43672</v>
      </c>
      <c r="H379" s="18">
        <v>43703</v>
      </c>
      <c r="I379" s="16">
        <f t="shared" ref="I379:I382" si="248">H379-G379</f>
        <v>31</v>
      </c>
      <c r="J379" s="255">
        <f t="shared" si="239"/>
        <v>1</v>
      </c>
      <c r="K379" s="438" t="s">
        <v>28</v>
      </c>
      <c r="L379" s="19">
        <v>4</v>
      </c>
      <c r="M379" s="249">
        <v>1.81</v>
      </c>
      <c r="N379" s="201" t="s">
        <v>2638</v>
      </c>
      <c r="O379" s="255" t="s">
        <v>2223</v>
      </c>
      <c r="P379" s="255"/>
      <c r="Q379" s="553">
        <v>2.2411299999999999E-2</v>
      </c>
      <c r="R379" s="261" t="s">
        <v>2223</v>
      </c>
      <c r="S379" s="20">
        <v>2.2499999999999999E-2</v>
      </c>
      <c r="T379" s="261"/>
      <c r="U379" s="20"/>
      <c r="V379" s="20">
        <v>2.5131000000000001E-2</v>
      </c>
      <c r="W379" s="20">
        <v>5.0299999999999997E-4</v>
      </c>
      <c r="X379" s="20">
        <v>4.228E-3</v>
      </c>
      <c r="Y379" s="20">
        <v>1.6638E-2</v>
      </c>
      <c r="Z379" s="20">
        <v>2E-3</v>
      </c>
      <c r="AA379" s="20">
        <v>2E-3</v>
      </c>
      <c r="AB379" s="423">
        <f t="shared" si="244"/>
        <v>2.0499999999999997E-2</v>
      </c>
      <c r="AC379" s="423">
        <f t="shared" si="245"/>
        <v>-4.0000000000000001E-3</v>
      </c>
      <c r="AD379" s="448">
        <v>2.0400000000000001E-2</v>
      </c>
      <c r="AE379" s="197">
        <f t="shared" si="246"/>
        <v>1.6638E-2</v>
      </c>
      <c r="AF379" s="197">
        <v>3.7620000000000002E-3</v>
      </c>
      <c r="AG379" s="445">
        <f t="shared" si="247"/>
        <v>2.0400000000000001E-2</v>
      </c>
      <c r="AH379" s="434">
        <v>43672</v>
      </c>
      <c r="AI379" s="446">
        <v>6</v>
      </c>
      <c r="AJ379" s="16" t="str">
        <f t="shared" si="227"/>
        <v>Y</v>
      </c>
      <c r="AK379" s="443" t="s">
        <v>2689</v>
      </c>
      <c r="AL379" s="449"/>
    </row>
    <row r="380" spans="1:38" s="447" customFormat="1" ht="23.25" customHeight="1">
      <c r="A380" s="16">
        <f t="shared" si="143"/>
        <v>55</v>
      </c>
      <c r="B380" s="23">
        <v>43675</v>
      </c>
      <c r="C380" s="16" t="s">
        <v>2639</v>
      </c>
      <c r="D380" s="16"/>
      <c r="E380" s="16" t="s">
        <v>2643</v>
      </c>
      <c r="F380" s="16" t="s">
        <v>2644</v>
      </c>
      <c r="G380" s="18">
        <v>43675</v>
      </c>
      <c r="H380" s="18">
        <v>43682</v>
      </c>
      <c r="I380" s="16">
        <f t="shared" si="248"/>
        <v>7</v>
      </c>
      <c r="J380" s="255">
        <f t="shared" si="239"/>
        <v>0</v>
      </c>
      <c r="K380" s="438" t="s">
        <v>2640</v>
      </c>
      <c r="L380" s="19">
        <v>10</v>
      </c>
      <c r="M380" s="249">
        <v>1.76</v>
      </c>
      <c r="N380" s="201" t="s">
        <v>2641</v>
      </c>
      <c r="O380" s="255" t="s">
        <v>2642</v>
      </c>
      <c r="P380" s="255"/>
      <c r="Q380" s="553">
        <v>2.2731299999999999E-2</v>
      </c>
      <c r="R380" s="261" t="s">
        <v>2642</v>
      </c>
      <c r="S380" s="20">
        <v>2.4299999999999999E-2</v>
      </c>
      <c r="T380" s="261"/>
      <c r="U380" s="20"/>
      <c r="V380" s="20">
        <v>2.4569000000000001E-2</v>
      </c>
      <c r="W380" s="20">
        <v>4.9100000000000001E-4</v>
      </c>
      <c r="X380" s="20">
        <v>2.0769999999999999E-3</v>
      </c>
      <c r="Y380" s="20">
        <v>1.5077E-2</v>
      </c>
      <c r="Z380" s="20">
        <v>2E-3</v>
      </c>
      <c r="AA380" s="20">
        <v>2E-3</v>
      </c>
      <c r="AB380" s="423">
        <f t="shared" ref="AB380" si="249">S380-Z380</f>
        <v>2.23E-2</v>
      </c>
      <c r="AC380" s="423">
        <f t="shared" ref="AC380" si="250">U380-Z380-AA380</f>
        <v>-4.0000000000000001E-3</v>
      </c>
      <c r="AD380" s="448">
        <v>2.1999999999999999E-2</v>
      </c>
      <c r="AE380" s="197">
        <f t="shared" si="246"/>
        <v>1.5077E-2</v>
      </c>
      <c r="AF380" s="197">
        <v>6.9230000000000003E-3</v>
      </c>
      <c r="AG380" s="445">
        <f t="shared" si="247"/>
        <v>2.1999999999999999E-2</v>
      </c>
      <c r="AH380" s="434">
        <v>43675</v>
      </c>
      <c r="AI380" s="446">
        <v>1</v>
      </c>
      <c r="AJ380" s="16" t="str">
        <f t="shared" si="227"/>
        <v>Y</v>
      </c>
      <c r="AK380" s="443" t="s">
        <v>2645</v>
      </c>
      <c r="AL380" s="449"/>
    </row>
    <row r="381" spans="1:38" s="447" customFormat="1" ht="23.25" customHeight="1">
      <c r="A381" s="16">
        <f t="shared" si="143"/>
        <v>56</v>
      </c>
      <c r="B381" s="23">
        <v>43678</v>
      </c>
      <c r="C381" s="16" t="s">
        <v>2646</v>
      </c>
      <c r="D381" s="16"/>
      <c r="E381" s="16" t="s">
        <v>2647</v>
      </c>
      <c r="F381" s="16" t="s">
        <v>2648</v>
      </c>
      <c r="G381" s="18">
        <v>43678</v>
      </c>
      <c r="H381" s="18">
        <v>43770</v>
      </c>
      <c r="I381" s="16">
        <f t="shared" si="248"/>
        <v>92</v>
      </c>
      <c r="J381" s="255">
        <f t="shared" si="239"/>
        <v>3</v>
      </c>
      <c r="K381" s="438" t="s">
        <v>2649</v>
      </c>
      <c r="L381" s="19">
        <v>3</v>
      </c>
      <c r="M381" s="249">
        <v>1.86</v>
      </c>
      <c r="N381" s="201" t="s">
        <v>2650</v>
      </c>
      <c r="O381" s="255" t="s">
        <v>2651</v>
      </c>
      <c r="P381" s="255"/>
      <c r="Q381" s="553">
        <v>2.2656300000000001E-2</v>
      </c>
      <c r="R381" s="261" t="s">
        <v>2651</v>
      </c>
      <c r="S381" s="20">
        <v>2.4500000000000001E-2</v>
      </c>
      <c r="T381" s="261"/>
      <c r="U381" s="20"/>
      <c r="V381" s="20">
        <v>2.6030000000000001E-2</v>
      </c>
      <c r="W381" s="20">
        <v>5.2099999999999998E-4</v>
      </c>
      <c r="X381" s="20">
        <v>3.9100000000000003E-3</v>
      </c>
      <c r="Y381" s="20">
        <v>1.8078E-2</v>
      </c>
      <c r="Z381" s="20">
        <v>2E-3</v>
      </c>
      <c r="AA381" s="20">
        <v>2E-3</v>
      </c>
      <c r="AB381" s="423">
        <f t="shared" ref="AB381:AB382" si="251">S381-Z381</f>
        <v>2.2499999999999999E-2</v>
      </c>
      <c r="AC381" s="423">
        <f t="shared" ref="AC381:AC382" si="252">U381-Z381-AA381</f>
        <v>-4.0000000000000001E-3</v>
      </c>
      <c r="AD381" s="448">
        <v>2.1600000000000001E-2</v>
      </c>
      <c r="AE381" s="197">
        <f t="shared" si="246"/>
        <v>1.8078E-2</v>
      </c>
      <c r="AF381" s="197">
        <v>3.522E-3</v>
      </c>
      <c r="AG381" s="445">
        <f t="shared" si="247"/>
        <v>2.1600000000000001E-2</v>
      </c>
      <c r="AH381" s="434">
        <v>43678</v>
      </c>
      <c r="AI381" s="446">
        <v>1</v>
      </c>
      <c r="AJ381" s="16" t="str">
        <f t="shared" si="227"/>
        <v>Y</v>
      </c>
      <c r="AK381" s="443" t="s">
        <v>2652</v>
      </c>
      <c r="AL381" s="449"/>
    </row>
    <row r="382" spans="1:38" s="691" customFormat="1" ht="23.25" customHeight="1">
      <c r="A382" s="672">
        <f t="shared" si="143"/>
        <v>57</v>
      </c>
      <c r="B382" s="673">
        <v>43678</v>
      </c>
      <c r="C382" s="672" t="s">
        <v>2653</v>
      </c>
      <c r="D382" s="672"/>
      <c r="E382" s="672" t="s">
        <v>2654</v>
      </c>
      <c r="F382" s="672" t="s">
        <v>2655</v>
      </c>
      <c r="G382" s="674">
        <v>43678</v>
      </c>
      <c r="H382" s="674">
        <v>43707</v>
      </c>
      <c r="I382" s="672">
        <f t="shared" si="248"/>
        <v>29</v>
      </c>
      <c r="J382" s="675">
        <f t="shared" si="239"/>
        <v>0</v>
      </c>
      <c r="K382" s="676" t="s">
        <v>2656</v>
      </c>
      <c r="L382" s="677">
        <v>10</v>
      </c>
      <c r="M382" s="678">
        <v>1.3</v>
      </c>
      <c r="N382" s="679" t="s">
        <v>2657</v>
      </c>
      <c r="O382" s="675" t="s">
        <v>2658</v>
      </c>
      <c r="P382" s="675"/>
      <c r="Q382" s="680">
        <v>2.34913E-2</v>
      </c>
      <c r="R382" s="681" t="s">
        <v>2658</v>
      </c>
      <c r="S382" s="682">
        <v>2.3E-2</v>
      </c>
      <c r="T382" s="681"/>
      <c r="U382" s="682"/>
      <c r="V382" s="682">
        <v>2.4798000000000001E-2</v>
      </c>
      <c r="W382" s="682">
        <v>1.7359999999999999E-3</v>
      </c>
      <c r="X382" s="682">
        <v>9.0620000000000006E-3</v>
      </c>
      <c r="Y382" s="682">
        <v>1.2175999999999999E-2</v>
      </c>
      <c r="Z382" s="682">
        <v>3.3E-3</v>
      </c>
      <c r="AA382" s="682">
        <v>2E-3</v>
      </c>
      <c r="AB382" s="683">
        <f t="shared" si="251"/>
        <v>1.9699999999999999E-2</v>
      </c>
      <c r="AC382" s="683">
        <f t="shared" si="252"/>
        <v>-5.3E-3</v>
      </c>
      <c r="AD382" s="684">
        <v>1.4E-2</v>
      </c>
      <c r="AE382" s="685">
        <f t="shared" si="246"/>
        <v>1.2175999999999999E-2</v>
      </c>
      <c r="AF382" s="685">
        <v>1.8240000000000001E-3</v>
      </c>
      <c r="AG382" s="686">
        <f t="shared" si="247"/>
        <v>1.3999999999999999E-2</v>
      </c>
      <c r="AH382" s="687">
        <v>43678</v>
      </c>
      <c r="AI382" s="688">
        <v>2</v>
      </c>
      <c r="AJ382" s="672" t="str">
        <f t="shared" si="227"/>
        <v>Y</v>
      </c>
      <c r="AK382" s="689" t="s">
        <v>2659</v>
      </c>
      <c r="AL382" s="690"/>
    </row>
    <row r="383" spans="1:38" s="447" customFormat="1" ht="23.25" customHeight="1">
      <c r="A383" s="16">
        <f t="shared" si="143"/>
        <v>58</v>
      </c>
      <c r="B383" s="23">
        <v>43682</v>
      </c>
      <c r="C383" s="16" t="s">
        <v>24</v>
      </c>
      <c r="D383" s="16"/>
      <c r="E383" s="16" t="s">
        <v>2598</v>
      </c>
      <c r="F383" s="16" t="s">
        <v>2644</v>
      </c>
      <c r="G383" s="18">
        <v>43682</v>
      </c>
      <c r="H383" s="18">
        <v>43689</v>
      </c>
      <c r="I383" s="16">
        <f t="shared" ref="I383:I385" si="253">H383-G383</f>
        <v>7</v>
      </c>
      <c r="J383" s="255">
        <f t="shared" ref="J383:J385" si="254">TRUNC(I383/30,0)</f>
        <v>0</v>
      </c>
      <c r="K383" s="438" t="s">
        <v>28</v>
      </c>
      <c r="L383" s="19">
        <v>10</v>
      </c>
      <c r="M383" s="249">
        <v>1.68</v>
      </c>
      <c r="N383" s="201" t="s">
        <v>2660</v>
      </c>
      <c r="O383" s="255" t="s">
        <v>2309</v>
      </c>
      <c r="P383" s="255"/>
      <c r="Q383" s="553">
        <v>2.1801299999999999E-2</v>
      </c>
      <c r="R383" s="261" t="s">
        <v>2309</v>
      </c>
      <c r="S383" s="20">
        <v>2.3E-2</v>
      </c>
      <c r="T383" s="261"/>
      <c r="U383" s="20"/>
      <c r="V383" s="20">
        <v>2.3383000000000001E-2</v>
      </c>
      <c r="W383" s="20">
        <v>4.6799999999999999E-4</v>
      </c>
      <c r="X383" s="20">
        <v>1.915E-3</v>
      </c>
      <c r="Y383" s="20">
        <v>1.4212000000000001E-2</v>
      </c>
      <c r="Z383" s="20">
        <v>2E-3</v>
      </c>
      <c r="AA383" s="20">
        <v>2E-3</v>
      </c>
      <c r="AB383" s="423">
        <f>S383-Z383</f>
        <v>2.0999999999999998E-2</v>
      </c>
      <c r="AC383" s="423">
        <f>U383-Z383-AA383</f>
        <v>-4.0000000000000001E-3</v>
      </c>
      <c r="AD383" s="448">
        <v>2.1000000000000001E-2</v>
      </c>
      <c r="AE383" s="197">
        <f t="shared" si="246"/>
        <v>1.4212000000000001E-2</v>
      </c>
      <c r="AF383" s="197">
        <v>6.7879999999999998E-3</v>
      </c>
      <c r="AG383" s="445">
        <f t="shared" si="247"/>
        <v>2.1000000000000001E-2</v>
      </c>
      <c r="AH383" s="434">
        <v>43682</v>
      </c>
      <c r="AI383" s="446">
        <v>1</v>
      </c>
      <c r="AJ383" s="16" t="str">
        <f t="shared" si="227"/>
        <v>Y</v>
      </c>
      <c r="AK383" s="443" t="s">
        <v>2661</v>
      </c>
      <c r="AL383" s="449"/>
    </row>
    <row r="384" spans="1:38" s="691" customFormat="1" ht="23.25" customHeight="1">
      <c r="A384" s="672">
        <f t="shared" si="143"/>
        <v>59</v>
      </c>
      <c r="B384" s="673">
        <v>43686</v>
      </c>
      <c r="C384" s="672" t="s">
        <v>1596</v>
      </c>
      <c r="D384" s="672"/>
      <c r="E384" s="672" t="s">
        <v>2598</v>
      </c>
      <c r="F384" s="672" t="s">
        <v>2490</v>
      </c>
      <c r="G384" s="674">
        <v>43686</v>
      </c>
      <c r="H384" s="674">
        <v>43717</v>
      </c>
      <c r="I384" s="672">
        <f t="shared" si="253"/>
        <v>31</v>
      </c>
      <c r="J384" s="675">
        <f t="shared" si="254"/>
        <v>1</v>
      </c>
      <c r="K384" s="676" t="s">
        <v>2330</v>
      </c>
      <c r="L384" s="677">
        <v>2.8</v>
      </c>
      <c r="M384" s="678">
        <v>1.1000000000000001</v>
      </c>
      <c r="N384" s="679" t="s">
        <v>2662</v>
      </c>
      <c r="O384" s="675" t="s">
        <v>2309</v>
      </c>
      <c r="P384" s="675"/>
      <c r="Q384" s="680">
        <v>2.1489999999999999E-2</v>
      </c>
      <c r="R384" s="681" t="s">
        <v>2309</v>
      </c>
      <c r="S384" s="682">
        <v>2.1999999999999999E-2</v>
      </c>
      <c r="T384" s="681"/>
      <c r="U384" s="682"/>
      <c r="V384" s="682">
        <v>2.4612999999999999E-2</v>
      </c>
      <c r="W384" s="682">
        <v>1.7229999999999999E-3</v>
      </c>
      <c r="X384" s="682">
        <v>8.8900000000000003E-3</v>
      </c>
      <c r="Y384" s="682">
        <v>1.1923E-2</v>
      </c>
      <c r="Z384" s="682">
        <v>3.3E-3</v>
      </c>
      <c r="AA384" s="682">
        <v>2E-3</v>
      </c>
      <c r="AB384" s="683">
        <f t="shared" ref="AB384" si="255">S384-Z384</f>
        <v>1.8699999999999998E-2</v>
      </c>
      <c r="AC384" s="683">
        <f t="shared" ref="AC384" si="256">U384-Z384-AA384</f>
        <v>-5.3E-3</v>
      </c>
      <c r="AD384" s="684">
        <v>1.4E-2</v>
      </c>
      <c r="AE384" s="685">
        <f t="shared" si="246"/>
        <v>1.1923E-2</v>
      </c>
      <c r="AF384" s="685">
        <v>2.0769999999999999E-3</v>
      </c>
      <c r="AG384" s="686">
        <f>IF(AF384="","",AE384+AF384)</f>
        <v>1.3999999999999999E-2</v>
      </c>
      <c r="AH384" s="687">
        <v>43686</v>
      </c>
      <c r="AI384" s="688">
        <v>2</v>
      </c>
      <c r="AJ384" s="672" t="str">
        <f t="shared" si="227"/>
        <v>Y</v>
      </c>
      <c r="AK384" s="689" t="s">
        <v>2659</v>
      </c>
      <c r="AL384" s="690"/>
    </row>
    <row r="385" spans="1:38" s="447" customFormat="1" ht="23.25" customHeight="1">
      <c r="A385" s="16">
        <v>60</v>
      </c>
      <c r="B385" s="23">
        <v>43689</v>
      </c>
      <c r="C385" s="16" t="s">
        <v>1596</v>
      </c>
      <c r="D385" s="16"/>
      <c r="E385" s="16" t="s">
        <v>2598</v>
      </c>
      <c r="F385" s="16" t="s">
        <v>2663</v>
      </c>
      <c r="G385" s="18">
        <v>43689</v>
      </c>
      <c r="H385" s="18">
        <v>43726</v>
      </c>
      <c r="I385" s="16">
        <f t="shared" si="253"/>
        <v>37</v>
      </c>
      <c r="J385" s="255">
        <f t="shared" si="254"/>
        <v>1</v>
      </c>
      <c r="K385" s="438" t="s">
        <v>28</v>
      </c>
      <c r="L385" s="19">
        <v>10</v>
      </c>
      <c r="M385" s="249">
        <v>1.73</v>
      </c>
      <c r="N385" s="201" t="s">
        <v>2664</v>
      </c>
      <c r="O385" s="255" t="s">
        <v>2665</v>
      </c>
      <c r="P385" s="255"/>
      <c r="Q385" s="553">
        <v>2.19425E-2</v>
      </c>
      <c r="R385" s="261" t="s">
        <v>2665</v>
      </c>
      <c r="S385" s="20">
        <v>2.3E-2</v>
      </c>
      <c r="T385" s="261"/>
      <c r="U385" s="20"/>
      <c r="V385" s="20">
        <v>2.4645E-2</v>
      </c>
      <c r="W385" s="20">
        <v>4.9299999999999995E-4</v>
      </c>
      <c r="X385" s="20">
        <v>3.3519999999999999E-3</v>
      </c>
      <c r="Y385" s="20">
        <v>1.6178000000000001E-2</v>
      </c>
      <c r="Z385" s="20">
        <v>2E-3</v>
      </c>
      <c r="AA385" s="20">
        <v>2E-3</v>
      </c>
      <c r="AB385" s="423">
        <f>S385-Z385</f>
        <v>2.0999999999999998E-2</v>
      </c>
      <c r="AC385" s="423">
        <f>U385-Z385-AA385</f>
        <v>-4.0000000000000001E-3</v>
      </c>
      <c r="AD385" s="448">
        <v>2.0799999999999999E-2</v>
      </c>
      <c r="AE385" s="197">
        <f t="shared" si="246"/>
        <v>1.6178000000000001E-2</v>
      </c>
      <c r="AF385" s="197">
        <f>AG385-AE385</f>
        <v>4.6219999999999976E-3</v>
      </c>
      <c r="AG385" s="445">
        <v>2.0799999999999999E-2</v>
      </c>
      <c r="AH385" s="434">
        <v>43689</v>
      </c>
      <c r="AI385" s="446">
        <v>1</v>
      </c>
      <c r="AJ385" s="16" t="str">
        <f t="shared" si="227"/>
        <v>Y</v>
      </c>
      <c r="AK385" s="443" t="s">
        <v>2669</v>
      </c>
      <c r="AL385" s="449"/>
    </row>
    <row r="386" spans="1:38" s="447" customFormat="1" ht="23.25" customHeight="1">
      <c r="A386" s="16">
        <v>61</v>
      </c>
      <c r="B386" s="23">
        <v>43691</v>
      </c>
      <c r="C386" s="16" t="s">
        <v>2386</v>
      </c>
      <c r="D386" s="16" t="s">
        <v>2473</v>
      </c>
      <c r="E386" s="16" t="s">
        <v>2670</v>
      </c>
      <c r="F386" s="16" t="s">
        <v>1798</v>
      </c>
      <c r="G386" s="18">
        <v>43691</v>
      </c>
      <c r="H386" s="18">
        <v>43724</v>
      </c>
      <c r="I386" s="16">
        <f t="shared" ref="I386:I387" si="257">H386-G386</f>
        <v>33</v>
      </c>
      <c r="J386" s="255">
        <f t="shared" ref="J386:J392" si="258">TRUNC(I386/30,0)</f>
        <v>1</v>
      </c>
      <c r="K386" s="438" t="s">
        <v>28</v>
      </c>
      <c r="L386" s="19">
        <v>1</v>
      </c>
      <c r="M386" s="249">
        <v>1.6894499999999999</v>
      </c>
      <c r="N386" s="201" t="s">
        <v>2671</v>
      </c>
      <c r="O386" s="255" t="s">
        <v>2672</v>
      </c>
      <c r="P386" s="255"/>
      <c r="Q386" s="553">
        <v>2.19513E-2</v>
      </c>
      <c r="R386" s="261" t="s">
        <v>2672</v>
      </c>
      <c r="S386" s="20">
        <v>2.3199999999999998E-2</v>
      </c>
      <c r="T386" s="261"/>
      <c r="U386" s="20"/>
      <c r="V386" s="20">
        <v>2.4461E-2</v>
      </c>
      <c r="W386" s="20">
        <v>4.8899999999999996E-4</v>
      </c>
      <c r="X386" s="20">
        <v>2.9719999999999998E-3</v>
      </c>
      <c r="Y386" s="20">
        <v>1.6187E-2</v>
      </c>
      <c r="Z386" s="20">
        <v>2E-3</v>
      </c>
      <c r="AA386" s="20">
        <v>2E-3</v>
      </c>
      <c r="AB386" s="423">
        <f>S386-Z386</f>
        <v>2.1199999999999997E-2</v>
      </c>
      <c r="AC386" s="423">
        <f t="shared" ref="AC386" si="259">U386-Z386-AA386</f>
        <v>-4.0000000000000001E-3</v>
      </c>
      <c r="AD386" s="448">
        <v>2.1000000000000001E-2</v>
      </c>
      <c r="AE386" s="197">
        <f t="shared" ref="AE386:AE398" si="260">IF(Y386="","",Y386)</f>
        <v>1.6187E-2</v>
      </c>
      <c r="AF386" s="197">
        <f>AG386-AE386</f>
        <v>4.8130000000000013E-3</v>
      </c>
      <c r="AG386" s="445">
        <v>2.1000000000000001E-2</v>
      </c>
      <c r="AH386" s="434">
        <v>43691</v>
      </c>
      <c r="AI386" s="446">
        <v>3</v>
      </c>
      <c r="AJ386" s="16" t="s">
        <v>2673</v>
      </c>
      <c r="AK386" s="443" t="s">
        <v>2674</v>
      </c>
      <c r="AL386" s="449"/>
    </row>
    <row r="387" spans="1:38" s="447" customFormat="1" ht="23.25" customHeight="1">
      <c r="A387" s="16">
        <v>62</v>
      </c>
      <c r="B387" s="23">
        <v>43693</v>
      </c>
      <c r="C387" s="16" t="s">
        <v>2675</v>
      </c>
      <c r="D387" s="16"/>
      <c r="E387" s="16" t="s">
        <v>2676</v>
      </c>
      <c r="F387" s="16" t="s">
        <v>2677</v>
      </c>
      <c r="G387" s="18">
        <v>43693</v>
      </c>
      <c r="H387" s="18">
        <v>43724</v>
      </c>
      <c r="I387" s="16">
        <f t="shared" si="257"/>
        <v>31</v>
      </c>
      <c r="J387" s="255">
        <f t="shared" si="258"/>
        <v>1</v>
      </c>
      <c r="K387" s="438" t="s">
        <v>28</v>
      </c>
      <c r="L387" s="19">
        <v>5</v>
      </c>
      <c r="M387" s="249">
        <v>1.71763</v>
      </c>
      <c r="N387" s="201" t="s">
        <v>2671</v>
      </c>
      <c r="O387" s="255" t="s">
        <v>2672</v>
      </c>
      <c r="P387" s="255"/>
      <c r="Q387" s="20">
        <v>2.1819999999999999E-2</v>
      </c>
      <c r="R387" s="261" t="s">
        <v>2672</v>
      </c>
      <c r="S387" s="20">
        <v>2.3E-2</v>
      </c>
      <c r="T387" s="261"/>
      <c r="U387" s="20"/>
      <c r="V387" s="20">
        <v>2.4458000000000001E-2</v>
      </c>
      <c r="W387" s="20">
        <v>4.8899999999999996E-4</v>
      </c>
      <c r="X387" s="20">
        <v>2.9689999999999999E-3</v>
      </c>
      <c r="Y387" s="20">
        <v>1.6057999999999999E-2</v>
      </c>
      <c r="Z387" s="20">
        <v>2E-3</v>
      </c>
      <c r="AA387" s="20">
        <v>2E-3</v>
      </c>
      <c r="AB387" s="423">
        <f>S387-Z387</f>
        <v>2.0999999999999998E-2</v>
      </c>
      <c r="AC387" s="423">
        <f t="shared" ref="AC387" si="261">U387-Z387-AA387</f>
        <v>-4.0000000000000001E-3</v>
      </c>
      <c r="AD387" s="448">
        <v>2.1000000000000001E-2</v>
      </c>
      <c r="AE387" s="197">
        <f t="shared" si="260"/>
        <v>1.6057999999999999E-2</v>
      </c>
      <c r="AF387" s="197">
        <f>AG387-AE387</f>
        <v>4.9420000000000019E-3</v>
      </c>
      <c r="AG387" s="445">
        <v>2.1000000000000001E-2</v>
      </c>
      <c r="AH387" s="434">
        <v>43693</v>
      </c>
      <c r="AI387" s="446">
        <v>2</v>
      </c>
      <c r="AJ387" s="16" t="str">
        <f t="shared" si="227"/>
        <v>Y</v>
      </c>
      <c r="AK387" s="443" t="s">
        <v>2678</v>
      </c>
      <c r="AL387" s="449"/>
    </row>
    <row r="388" spans="1:38" s="447" customFormat="1" ht="23.25" customHeight="1">
      <c r="A388" s="16">
        <f t="shared" ref="A388:A393" si="262">IF(B388="","",IF((YEAR(B388)-YEAR(B387))=0,A387+1,1))</f>
        <v>63</v>
      </c>
      <c r="B388" s="23">
        <v>43703</v>
      </c>
      <c r="C388" s="16" t="s">
        <v>2636</v>
      </c>
      <c r="D388" s="16"/>
      <c r="E388" s="16" t="s">
        <v>2637</v>
      </c>
      <c r="F388" s="16" t="s">
        <v>2618</v>
      </c>
      <c r="G388" s="18">
        <v>43703</v>
      </c>
      <c r="H388" s="18">
        <v>43795</v>
      </c>
      <c r="I388" s="16">
        <f>H388-G388</f>
        <v>92</v>
      </c>
      <c r="J388" s="255">
        <f t="shared" si="258"/>
        <v>3</v>
      </c>
      <c r="K388" s="438" t="s">
        <v>28</v>
      </c>
      <c r="L388" s="19">
        <v>2</v>
      </c>
      <c r="M388" s="249">
        <v>1.74</v>
      </c>
      <c r="N388" s="201" t="s">
        <v>2687</v>
      </c>
      <c r="O388" s="255" t="s">
        <v>2688</v>
      </c>
      <c r="P388" s="255"/>
      <c r="Q388" s="553">
        <v>2.1443799999999999E-2</v>
      </c>
      <c r="R388" s="261" t="s">
        <v>2688</v>
      </c>
      <c r="S388" s="20">
        <v>2.2100000000000002E-2</v>
      </c>
      <c r="T388" s="261"/>
      <c r="U388" s="20"/>
      <c r="V388" s="20">
        <v>2.4819000000000001E-2</v>
      </c>
      <c r="W388" s="20">
        <v>4.9600000000000002E-4</v>
      </c>
      <c r="X388" s="20">
        <v>4.2230000000000002E-3</v>
      </c>
      <c r="Y388" s="20">
        <v>1.6889000000000001E-2</v>
      </c>
      <c r="Z388" s="20">
        <v>2E-3</v>
      </c>
      <c r="AA388" s="20">
        <v>2E-3</v>
      </c>
      <c r="AB388" s="423">
        <f t="shared" ref="AB388:AB389" si="263">S388-Z388</f>
        <v>2.01E-2</v>
      </c>
      <c r="AC388" s="423">
        <f t="shared" ref="AC388:AC389" si="264">U388-Z388-AA388</f>
        <v>-4.0000000000000001E-3</v>
      </c>
      <c r="AD388" s="448">
        <v>2.01E-2</v>
      </c>
      <c r="AE388" s="197">
        <f t="shared" si="260"/>
        <v>1.6889000000000001E-2</v>
      </c>
      <c r="AF388" s="197">
        <v>3.2109999999999999E-3</v>
      </c>
      <c r="AG388" s="445">
        <f t="shared" si="247"/>
        <v>2.01E-2</v>
      </c>
      <c r="AH388" s="434">
        <v>43703</v>
      </c>
      <c r="AI388" s="446">
        <v>3</v>
      </c>
      <c r="AJ388" s="16" t="str">
        <f t="shared" si="227"/>
        <v>Y</v>
      </c>
      <c r="AK388" s="443" t="s">
        <v>2690</v>
      </c>
      <c r="AL388" s="449"/>
    </row>
    <row r="389" spans="1:38" s="447" customFormat="1" ht="23.25" customHeight="1">
      <c r="A389" s="16">
        <f t="shared" si="262"/>
        <v>64</v>
      </c>
      <c r="B389" s="23">
        <v>43703</v>
      </c>
      <c r="C389" s="16" t="s">
        <v>2636</v>
      </c>
      <c r="D389" s="16"/>
      <c r="E389" s="16" t="s">
        <v>2637</v>
      </c>
      <c r="F389" s="16" t="s">
        <v>2618</v>
      </c>
      <c r="G389" s="18">
        <v>43703</v>
      </c>
      <c r="H389" s="18">
        <v>43795</v>
      </c>
      <c r="I389" s="16">
        <f t="shared" ref="I389:I392" si="265">H389-G389</f>
        <v>92</v>
      </c>
      <c r="J389" s="255">
        <f t="shared" si="258"/>
        <v>3</v>
      </c>
      <c r="K389" s="438" t="s">
        <v>28</v>
      </c>
      <c r="L389" s="19">
        <v>4</v>
      </c>
      <c r="M389" s="249">
        <v>1.74</v>
      </c>
      <c r="N389" s="201" t="s">
        <v>2687</v>
      </c>
      <c r="O389" s="255" t="s">
        <v>2688</v>
      </c>
      <c r="P389" s="255"/>
      <c r="Q389" s="553">
        <v>2.1443799999999999E-2</v>
      </c>
      <c r="R389" s="261" t="s">
        <v>2688</v>
      </c>
      <c r="S389" s="20">
        <v>2.2100000000000002E-2</v>
      </c>
      <c r="T389" s="261"/>
      <c r="U389" s="20"/>
      <c r="V389" s="20">
        <v>2.4819000000000001E-2</v>
      </c>
      <c r="W389" s="20">
        <v>4.9600000000000002E-4</v>
      </c>
      <c r="X389" s="20">
        <v>4.2230000000000002E-3</v>
      </c>
      <c r="Y389" s="20">
        <v>1.6889000000000001E-2</v>
      </c>
      <c r="Z389" s="20">
        <v>2E-3</v>
      </c>
      <c r="AA389" s="20">
        <v>2E-3</v>
      </c>
      <c r="AB389" s="423">
        <f t="shared" si="263"/>
        <v>2.01E-2</v>
      </c>
      <c r="AC389" s="423">
        <f t="shared" si="264"/>
        <v>-4.0000000000000001E-3</v>
      </c>
      <c r="AD389" s="448">
        <v>2.01E-2</v>
      </c>
      <c r="AE389" s="197">
        <f t="shared" si="260"/>
        <v>1.6889000000000001E-2</v>
      </c>
      <c r="AF389" s="197">
        <v>3.2109999999999999E-3</v>
      </c>
      <c r="AG389" s="445">
        <f t="shared" si="247"/>
        <v>2.01E-2</v>
      </c>
      <c r="AH389" s="434">
        <v>43703</v>
      </c>
      <c r="AI389" s="446">
        <v>4</v>
      </c>
      <c r="AJ389" s="16" t="str">
        <f t="shared" si="227"/>
        <v>Y</v>
      </c>
      <c r="AK389" s="443" t="s">
        <v>2690</v>
      </c>
      <c r="AL389" s="449"/>
    </row>
    <row r="390" spans="1:38" s="447" customFormat="1" ht="23.25" customHeight="1">
      <c r="A390" s="16">
        <f t="shared" si="262"/>
        <v>65</v>
      </c>
      <c r="B390" s="23">
        <v>43705</v>
      </c>
      <c r="C390" s="16" t="s">
        <v>434</v>
      </c>
      <c r="D390" s="16"/>
      <c r="E390" s="16" t="s">
        <v>435</v>
      </c>
      <c r="F390" s="16" t="s">
        <v>2454</v>
      </c>
      <c r="G390" s="18">
        <v>43705</v>
      </c>
      <c r="H390" s="18">
        <v>43797</v>
      </c>
      <c r="I390" s="16">
        <f t="shared" si="265"/>
        <v>92</v>
      </c>
      <c r="J390" s="255">
        <f t="shared" si="258"/>
        <v>3</v>
      </c>
      <c r="K390" s="438" t="s">
        <v>28</v>
      </c>
      <c r="L390" s="19">
        <v>1</v>
      </c>
      <c r="M390" s="249">
        <v>1.73</v>
      </c>
      <c r="N390" s="201" t="s">
        <v>2698</v>
      </c>
      <c r="O390" s="255" t="s">
        <v>1717</v>
      </c>
      <c r="P390" s="255"/>
      <c r="Q390" s="553">
        <v>2.1443799999999999E-2</v>
      </c>
      <c r="R390" s="261">
        <v>3</v>
      </c>
      <c r="S390" s="20">
        <v>2.1999999999999999E-2</v>
      </c>
      <c r="T390" s="261"/>
      <c r="U390" s="20"/>
      <c r="V390" s="20">
        <v>2.4943E-2</v>
      </c>
      <c r="W390" s="20">
        <v>4.9899999999999999E-4</v>
      </c>
      <c r="X390" s="20">
        <v>4.444E-3</v>
      </c>
      <c r="Y390" s="20">
        <v>1.6625000000000001E-2</v>
      </c>
      <c r="Z390" s="20">
        <v>2E-3</v>
      </c>
      <c r="AA390" s="20">
        <v>2E-3</v>
      </c>
      <c r="AB390" s="423">
        <f t="shared" ref="AB390:AB391" si="266">S390-Z390</f>
        <v>1.9999999999999997E-2</v>
      </c>
      <c r="AC390" s="423">
        <f t="shared" ref="AC390:AC391" si="267">U390-Z390-AA390</f>
        <v>-4.0000000000000001E-3</v>
      </c>
      <c r="AD390" s="448">
        <v>0.02</v>
      </c>
      <c r="AE390" s="197">
        <f t="shared" si="260"/>
        <v>1.6625000000000001E-2</v>
      </c>
      <c r="AF390" s="197">
        <v>3.375E-3</v>
      </c>
      <c r="AG390" s="445">
        <f t="shared" si="247"/>
        <v>0.02</v>
      </c>
      <c r="AH390" s="434">
        <v>43705</v>
      </c>
      <c r="AI390" s="446">
        <v>1</v>
      </c>
      <c r="AJ390" s="16" t="str">
        <f t="shared" si="227"/>
        <v>Y</v>
      </c>
      <c r="AK390" s="443" t="s">
        <v>2699</v>
      </c>
      <c r="AL390" s="449"/>
    </row>
    <row r="391" spans="1:38" s="691" customFormat="1" ht="23.25" customHeight="1">
      <c r="A391" s="672">
        <f t="shared" si="262"/>
        <v>66</v>
      </c>
      <c r="B391" s="673">
        <v>43707</v>
      </c>
      <c r="C391" s="672" t="s">
        <v>2653</v>
      </c>
      <c r="D391" s="672"/>
      <c r="E391" s="672" t="s">
        <v>2654</v>
      </c>
      <c r="F391" s="672" t="s">
        <v>2655</v>
      </c>
      <c r="G391" s="674">
        <v>43707</v>
      </c>
      <c r="H391" s="674">
        <v>43738</v>
      </c>
      <c r="I391" s="672">
        <f t="shared" si="265"/>
        <v>31</v>
      </c>
      <c r="J391" s="675">
        <f t="shared" si="258"/>
        <v>1</v>
      </c>
      <c r="K391" s="676" t="s">
        <v>2656</v>
      </c>
      <c r="L391" s="677">
        <v>10</v>
      </c>
      <c r="M391" s="678">
        <v>1.0900000000000001</v>
      </c>
      <c r="N391" s="679" t="s">
        <v>2662</v>
      </c>
      <c r="O391" s="675" t="s">
        <v>2658</v>
      </c>
      <c r="P391" s="675"/>
      <c r="Q391" s="680">
        <v>2.1425E-2</v>
      </c>
      <c r="R391" s="681" t="s">
        <v>2658</v>
      </c>
      <c r="S391" s="682">
        <v>2.1700000000000001E-2</v>
      </c>
      <c r="T391" s="681"/>
      <c r="U391" s="682"/>
      <c r="V391" s="682">
        <v>2.3619999999999999E-2</v>
      </c>
      <c r="W391" s="682">
        <v>1.653E-3</v>
      </c>
      <c r="X391" s="682">
        <v>8.4670000000000006E-3</v>
      </c>
      <c r="Y391" s="682">
        <v>1.1861999999999999E-2</v>
      </c>
      <c r="Z391" s="682">
        <v>3.3E-3</v>
      </c>
      <c r="AA391" s="682">
        <v>2E-3</v>
      </c>
      <c r="AB391" s="683">
        <f t="shared" si="266"/>
        <v>1.84E-2</v>
      </c>
      <c r="AC391" s="683">
        <f t="shared" si="267"/>
        <v>-5.3E-3</v>
      </c>
      <c r="AD391" s="684">
        <v>1.35E-2</v>
      </c>
      <c r="AE391" s="685">
        <f t="shared" si="260"/>
        <v>1.1861999999999999E-2</v>
      </c>
      <c r="AF391" s="685">
        <v>1.6379999999999999E-3</v>
      </c>
      <c r="AG391" s="686">
        <f t="shared" si="247"/>
        <v>1.35E-2</v>
      </c>
      <c r="AH391" s="687">
        <v>43707</v>
      </c>
      <c r="AI391" s="688">
        <v>3</v>
      </c>
      <c r="AJ391" s="672" t="str">
        <f t="shared" si="227"/>
        <v>Y</v>
      </c>
      <c r="AK391" s="689" t="s">
        <v>2700</v>
      </c>
      <c r="AL391" s="690"/>
    </row>
    <row r="392" spans="1:38" s="447" customFormat="1" ht="23.25" customHeight="1">
      <c r="A392" s="16">
        <f t="shared" si="262"/>
        <v>67</v>
      </c>
      <c r="B392" s="23">
        <v>43711</v>
      </c>
      <c r="C392" s="16" t="s">
        <v>4</v>
      </c>
      <c r="D392" s="16"/>
      <c r="E392" s="16" t="s">
        <v>251</v>
      </c>
      <c r="F392" s="16" t="s">
        <v>2411</v>
      </c>
      <c r="G392" s="18">
        <v>43711</v>
      </c>
      <c r="H392" s="18">
        <v>43741</v>
      </c>
      <c r="I392" s="16">
        <f t="shared" si="265"/>
        <v>30</v>
      </c>
      <c r="J392" s="255">
        <f t="shared" si="258"/>
        <v>1</v>
      </c>
      <c r="K392" s="438" t="s">
        <v>28</v>
      </c>
      <c r="L392" s="19">
        <v>20</v>
      </c>
      <c r="M392" s="249">
        <v>1.64</v>
      </c>
      <c r="N392" s="201" t="s">
        <v>2701</v>
      </c>
      <c r="O392" s="255" t="s">
        <v>2623</v>
      </c>
      <c r="P392" s="255"/>
      <c r="Q392" s="553">
        <v>2.0818799999999998E-2</v>
      </c>
      <c r="R392" s="261" t="s">
        <v>2623</v>
      </c>
      <c r="S392" s="20">
        <v>2.35E-2</v>
      </c>
      <c r="T392" s="261"/>
      <c r="U392" s="20"/>
      <c r="V392" s="20">
        <v>2.3399E-2</v>
      </c>
      <c r="W392" s="20">
        <v>4.6799999999999999E-4</v>
      </c>
      <c r="X392" s="20">
        <v>3.9309999999999996E-3</v>
      </c>
      <c r="Y392" s="20">
        <v>1.5077E-2</v>
      </c>
      <c r="Z392" s="20">
        <v>2E-3</v>
      </c>
      <c r="AA392" s="20">
        <v>2E-3</v>
      </c>
      <c r="AB392" s="423">
        <f t="shared" ref="AB392" si="268">S392-Z392</f>
        <v>2.1499999999999998E-2</v>
      </c>
      <c r="AC392" s="423">
        <f t="shared" ref="AC392" si="269">U392-Z392-AA392</f>
        <v>-4.0000000000000001E-3</v>
      </c>
      <c r="AD392" s="448">
        <v>1.9E-2</v>
      </c>
      <c r="AE392" s="197">
        <f t="shared" si="260"/>
        <v>1.5077E-2</v>
      </c>
      <c r="AF392" s="197">
        <v>3.9230000000000003E-3</v>
      </c>
      <c r="AG392" s="445">
        <f t="shared" si="247"/>
        <v>1.9E-2</v>
      </c>
      <c r="AH392" s="434">
        <v>43711</v>
      </c>
      <c r="AI392" s="446">
        <v>2</v>
      </c>
      <c r="AJ392" s="16" t="str">
        <f t="shared" si="227"/>
        <v>Y</v>
      </c>
      <c r="AK392" s="443" t="s">
        <v>2702</v>
      </c>
      <c r="AL392" s="449"/>
    </row>
    <row r="393" spans="1:38" s="447" customFormat="1" ht="23.25" customHeight="1">
      <c r="A393" s="16">
        <f t="shared" si="262"/>
        <v>68</v>
      </c>
      <c r="B393" s="23">
        <v>43714</v>
      </c>
      <c r="C393" s="16" t="s">
        <v>2703</v>
      </c>
      <c r="D393" s="16"/>
      <c r="E393" s="16" t="s">
        <v>2704</v>
      </c>
      <c r="F393" s="16" t="s">
        <v>2705</v>
      </c>
      <c r="G393" s="18">
        <v>43714</v>
      </c>
      <c r="H393" s="18">
        <v>43745</v>
      </c>
      <c r="I393" s="16">
        <f t="shared" ref="I393:I398" si="270">H393-G393</f>
        <v>31</v>
      </c>
      <c r="J393" s="255">
        <f t="shared" ref="J393:J396" si="271">TRUNC(I393/30,0)</f>
        <v>1</v>
      </c>
      <c r="K393" s="438" t="s">
        <v>28</v>
      </c>
      <c r="L393" s="19">
        <v>10</v>
      </c>
      <c r="M393" s="249">
        <v>1.6</v>
      </c>
      <c r="N393" s="201" t="s">
        <v>2706</v>
      </c>
      <c r="O393" s="255" t="s">
        <v>2307</v>
      </c>
      <c r="P393" s="255"/>
      <c r="Q393" s="553">
        <v>2.04213E-2</v>
      </c>
      <c r="R393" s="261" t="s">
        <v>2307</v>
      </c>
      <c r="S393" s="20">
        <v>2.2499999999999999E-2</v>
      </c>
      <c r="T393" s="261"/>
      <c r="U393" s="20"/>
      <c r="V393" s="20">
        <v>2.3085999999999999E-2</v>
      </c>
      <c r="W393" s="20">
        <v>4.6200000000000001E-4</v>
      </c>
      <c r="X393" s="20">
        <v>2.1250000000000002E-3</v>
      </c>
      <c r="Y393" s="20">
        <v>1.4687E-2</v>
      </c>
      <c r="Z393" s="20">
        <v>2E-3</v>
      </c>
      <c r="AA393" s="20">
        <v>2E-3</v>
      </c>
      <c r="AB393" s="423">
        <f t="shared" ref="AB393" si="272">S393-Z393</f>
        <v>2.0499999999999997E-2</v>
      </c>
      <c r="AC393" s="423">
        <f t="shared" ref="AC393" si="273">U393-Z393-AA393</f>
        <v>-4.0000000000000001E-3</v>
      </c>
      <c r="AD393" s="448">
        <v>2.0500000000000001E-2</v>
      </c>
      <c r="AE393" s="197">
        <f t="shared" si="260"/>
        <v>1.4687E-2</v>
      </c>
      <c r="AF393" s="197">
        <v>5.8129999999999996E-3</v>
      </c>
      <c r="AG393" s="445">
        <f t="shared" si="247"/>
        <v>2.0500000000000001E-2</v>
      </c>
      <c r="AH393" s="434">
        <v>43714</v>
      </c>
      <c r="AI393" s="446">
        <v>1</v>
      </c>
      <c r="AJ393" s="16" t="str">
        <f t="shared" si="227"/>
        <v>Y</v>
      </c>
      <c r="AK393" s="443" t="s">
        <v>2707</v>
      </c>
      <c r="AL393" s="449"/>
    </row>
    <row r="394" spans="1:38" ht="20.25" customHeight="1">
      <c r="A394" s="16">
        <f t="shared" ref="A394:A404" si="274">IF(B394="","",IF((YEAR(B394)-YEAR(B393))=0,A393+1,1))</f>
        <v>69</v>
      </c>
      <c r="B394" s="23">
        <v>43718</v>
      </c>
      <c r="C394" s="16" t="s">
        <v>1596</v>
      </c>
      <c r="D394" s="16"/>
      <c r="E394" s="16" t="s">
        <v>1769</v>
      </c>
      <c r="F394" s="16" t="s">
        <v>2521</v>
      </c>
      <c r="G394" s="18">
        <v>43718</v>
      </c>
      <c r="H394" s="18">
        <v>43748</v>
      </c>
      <c r="I394" s="16">
        <f t="shared" si="270"/>
        <v>30</v>
      </c>
      <c r="J394" s="255">
        <f t="shared" si="271"/>
        <v>1</v>
      </c>
      <c r="K394" s="438" t="s">
        <v>28</v>
      </c>
      <c r="L394" s="19">
        <v>10</v>
      </c>
      <c r="M394" s="249">
        <v>1.59</v>
      </c>
      <c r="N394" s="201" t="s">
        <v>2708</v>
      </c>
      <c r="O394" s="255" t="s">
        <v>2709</v>
      </c>
      <c r="P394" s="255"/>
      <c r="Q394" s="553">
        <v>2.0494999999999999E-2</v>
      </c>
      <c r="R394" s="261" t="s">
        <v>2709</v>
      </c>
      <c r="S394" s="20">
        <v>2.2800000000000001E-2</v>
      </c>
      <c r="T394" s="261"/>
      <c r="U394" s="20"/>
      <c r="V394" s="20">
        <v>2.3005000000000001E-2</v>
      </c>
      <c r="W394" s="20">
        <v>4.6000000000000001E-4</v>
      </c>
      <c r="X394" s="20">
        <v>2.0449999999999999E-3</v>
      </c>
      <c r="Y394" s="20">
        <v>1.4760000000000001E-2</v>
      </c>
      <c r="Z394" s="20">
        <v>2E-3</v>
      </c>
      <c r="AA394" s="20">
        <v>2E-3</v>
      </c>
      <c r="AB394" s="423">
        <f t="shared" ref="AB394:AB395" si="275">S394-Z394</f>
        <v>2.0799999999999999E-2</v>
      </c>
      <c r="AC394" s="423">
        <f t="shared" ref="AC394:AC395" si="276">U394-Z394-AA394</f>
        <v>-4.0000000000000001E-3</v>
      </c>
      <c r="AD394" s="448">
        <v>2.0500000000000001E-2</v>
      </c>
      <c r="AE394" s="197">
        <f t="shared" si="260"/>
        <v>1.4760000000000001E-2</v>
      </c>
      <c r="AF394" s="197">
        <v>5.7400000000000003E-3</v>
      </c>
      <c r="AG394" s="445">
        <f t="shared" si="247"/>
        <v>2.0500000000000001E-2</v>
      </c>
      <c r="AH394" s="434">
        <v>43718</v>
      </c>
      <c r="AI394" s="446">
        <v>1</v>
      </c>
      <c r="AJ394" s="16" t="str">
        <f t="shared" ref="AJ394:AJ397" si="277">IF(AG394="","N","Y")</f>
        <v>Y</v>
      </c>
      <c r="AK394" s="443" t="s">
        <v>2710</v>
      </c>
    </row>
    <row r="395" spans="1:38" s="691" customFormat="1" ht="20.25" customHeight="1">
      <c r="A395" s="672">
        <f t="shared" si="274"/>
        <v>70</v>
      </c>
      <c r="B395" s="673">
        <v>43718</v>
      </c>
      <c r="C395" s="672" t="s">
        <v>1596</v>
      </c>
      <c r="D395" s="672"/>
      <c r="E395" s="672" t="s">
        <v>2598</v>
      </c>
      <c r="F395" s="672" t="s">
        <v>2490</v>
      </c>
      <c r="G395" s="674">
        <v>43718</v>
      </c>
      <c r="H395" s="674">
        <v>43748</v>
      </c>
      <c r="I395" s="672">
        <f t="shared" si="270"/>
        <v>30</v>
      </c>
      <c r="J395" s="675">
        <f t="shared" si="271"/>
        <v>1</v>
      </c>
      <c r="K395" s="676" t="s">
        <v>2330</v>
      </c>
      <c r="L395" s="677">
        <v>1.1000000000000001</v>
      </c>
      <c r="M395" s="678">
        <v>1.08</v>
      </c>
      <c r="N395" s="679" t="s">
        <v>2662</v>
      </c>
      <c r="O395" s="675" t="s">
        <v>2309</v>
      </c>
      <c r="P395" s="675"/>
      <c r="Q395" s="680">
        <v>2.1326299999999999E-2</v>
      </c>
      <c r="R395" s="681" t="s">
        <v>2309</v>
      </c>
      <c r="S395" s="682">
        <v>2.1499999999999998E-2</v>
      </c>
      <c r="T395" s="681"/>
      <c r="U395" s="682"/>
      <c r="V395" s="682">
        <v>2.299E-2</v>
      </c>
      <c r="W395" s="682">
        <v>1.609E-3</v>
      </c>
      <c r="X395" s="682">
        <v>7.8810000000000009E-3</v>
      </c>
      <c r="Y395" s="682">
        <v>1.1769999999999999E-2</v>
      </c>
      <c r="Z395" s="682">
        <v>3.3E-3</v>
      </c>
      <c r="AA395" s="682">
        <v>2E-3</v>
      </c>
      <c r="AB395" s="683">
        <f t="shared" si="275"/>
        <v>1.8199999999999997E-2</v>
      </c>
      <c r="AC395" s="683">
        <f t="shared" si="276"/>
        <v>-5.3E-3</v>
      </c>
      <c r="AD395" s="684">
        <v>1.35E-2</v>
      </c>
      <c r="AE395" s="685">
        <f t="shared" si="260"/>
        <v>1.1769999999999999E-2</v>
      </c>
      <c r="AF395" s="685">
        <v>1.73E-3</v>
      </c>
      <c r="AG395" s="686">
        <f t="shared" si="247"/>
        <v>1.35E-2</v>
      </c>
      <c r="AH395" s="687">
        <v>43718</v>
      </c>
      <c r="AI395" s="688">
        <v>2</v>
      </c>
      <c r="AJ395" s="672" t="str">
        <f t="shared" si="277"/>
        <v>Y</v>
      </c>
      <c r="AK395" s="689" t="s">
        <v>2700</v>
      </c>
      <c r="AL395" s="690"/>
    </row>
    <row r="396" spans="1:38" s="447" customFormat="1" ht="23.25" customHeight="1">
      <c r="A396" s="16">
        <f t="shared" si="274"/>
        <v>71</v>
      </c>
      <c r="B396" s="23">
        <v>43724</v>
      </c>
      <c r="C396" s="16" t="s">
        <v>24</v>
      </c>
      <c r="D396" s="16"/>
      <c r="E396" s="16" t="s">
        <v>2711</v>
      </c>
      <c r="F396" s="16" t="s">
        <v>2677</v>
      </c>
      <c r="G396" s="18">
        <v>43724</v>
      </c>
      <c r="H396" s="18">
        <v>43754</v>
      </c>
      <c r="I396" s="16">
        <f t="shared" si="270"/>
        <v>30</v>
      </c>
      <c r="J396" s="255">
        <f t="shared" si="271"/>
        <v>1</v>
      </c>
      <c r="K396" s="438" t="s">
        <v>28</v>
      </c>
      <c r="L396" s="19">
        <v>5</v>
      </c>
      <c r="M396" s="249">
        <v>1.58</v>
      </c>
      <c r="N396" s="201" t="s">
        <v>2712</v>
      </c>
      <c r="O396" s="255" t="s">
        <v>2307</v>
      </c>
      <c r="P396" s="255"/>
      <c r="Q396" s="553">
        <v>2.0247500000000002E-2</v>
      </c>
      <c r="R396" s="261" t="s">
        <v>2307</v>
      </c>
      <c r="S396" s="20">
        <v>2.2499999999999999E-2</v>
      </c>
      <c r="T396" s="261"/>
      <c r="U396" s="20"/>
      <c r="V396" s="20">
        <v>2.2903E-2</v>
      </c>
      <c r="W396" s="20">
        <v>4.5800000000000002E-4</v>
      </c>
      <c r="X396" s="20">
        <v>2.1450000000000002E-3</v>
      </c>
      <c r="Y396" s="20">
        <v>1.4517E-2</v>
      </c>
      <c r="Z396" s="20">
        <v>2E-3</v>
      </c>
      <c r="AA396" s="20">
        <v>2E-3</v>
      </c>
      <c r="AB396" s="423">
        <f t="shared" ref="AB396" si="278">S396-Z396</f>
        <v>2.0499999999999997E-2</v>
      </c>
      <c r="AC396" s="423">
        <f t="shared" ref="AC396" si="279">U396-Z396-AA396</f>
        <v>-4.0000000000000001E-3</v>
      </c>
      <c r="AD396" s="448">
        <v>2.0299999999999999E-2</v>
      </c>
      <c r="AE396" s="197">
        <f t="shared" si="260"/>
        <v>1.4517E-2</v>
      </c>
      <c r="AF396" s="197">
        <v>5.7829999999999999E-3</v>
      </c>
      <c r="AG396" s="445">
        <f t="shared" si="247"/>
        <v>2.0299999999999999E-2</v>
      </c>
      <c r="AH396" s="434">
        <v>43724</v>
      </c>
      <c r="AI396" s="446">
        <v>1</v>
      </c>
      <c r="AJ396" s="16" t="str">
        <f t="shared" si="277"/>
        <v>Y</v>
      </c>
      <c r="AK396" s="443" t="s">
        <v>2714</v>
      </c>
      <c r="AL396" s="449"/>
    </row>
    <row r="397" spans="1:38" s="447" customFormat="1" ht="23.25" customHeight="1">
      <c r="A397" s="16">
        <f t="shared" si="274"/>
        <v>72</v>
      </c>
      <c r="B397" s="23">
        <v>43724</v>
      </c>
      <c r="C397" s="16" t="s">
        <v>1596</v>
      </c>
      <c r="D397" s="16"/>
      <c r="E397" s="16" t="s">
        <v>2715</v>
      </c>
      <c r="F397" s="16" t="s">
        <v>2759</v>
      </c>
      <c r="G397" s="18">
        <v>43724</v>
      </c>
      <c r="H397" s="18">
        <v>43753</v>
      </c>
      <c r="I397" s="16">
        <f t="shared" si="270"/>
        <v>29</v>
      </c>
      <c r="J397" s="255" t="s">
        <v>2716</v>
      </c>
      <c r="K397" s="438" t="s">
        <v>28</v>
      </c>
      <c r="L397" s="19">
        <v>10</v>
      </c>
      <c r="M397" s="249">
        <v>1.58</v>
      </c>
      <c r="N397" s="201" t="s">
        <v>2712</v>
      </c>
      <c r="O397" s="255" t="s">
        <v>2307</v>
      </c>
      <c r="P397" s="255"/>
      <c r="Q397" s="553">
        <v>2.0247500000000002E-2</v>
      </c>
      <c r="R397" s="261" t="s">
        <v>2307</v>
      </c>
      <c r="S397" s="20">
        <v>2.2499999999999999E-2</v>
      </c>
      <c r="T397" s="261"/>
      <c r="U397" s="20"/>
      <c r="V397" s="20">
        <v>2.2882E-2</v>
      </c>
      <c r="W397" s="20">
        <v>4.5800000000000002E-4</v>
      </c>
      <c r="X397" s="20">
        <v>1.9250000000000001E-3</v>
      </c>
      <c r="Y397" s="20">
        <v>1.2749E-2</v>
      </c>
      <c r="Z397" s="20">
        <v>2E-3</v>
      </c>
      <c r="AA397" s="20">
        <v>2E-3</v>
      </c>
      <c r="AB397" s="423">
        <f t="shared" ref="AB397" si="280">S397-Z397</f>
        <v>2.0499999999999997E-2</v>
      </c>
      <c r="AC397" s="423">
        <f t="shared" ref="AC397" si="281">U397-Z397-AA397</f>
        <v>-4.0000000000000001E-3</v>
      </c>
      <c r="AD397" s="448">
        <v>2.0500000000000001E-2</v>
      </c>
      <c r="AE397" s="197">
        <f t="shared" si="260"/>
        <v>1.2749E-2</v>
      </c>
      <c r="AF397" s="197">
        <v>7.7510000000000001E-3</v>
      </c>
      <c r="AG397" s="445">
        <f t="shared" si="247"/>
        <v>2.0500000000000001E-2</v>
      </c>
      <c r="AH397" s="434">
        <v>43724</v>
      </c>
      <c r="AI397" s="446">
        <v>2</v>
      </c>
      <c r="AJ397" s="16" t="str">
        <f t="shared" si="277"/>
        <v>Y</v>
      </c>
      <c r="AK397" s="443" t="s">
        <v>2713</v>
      </c>
      <c r="AL397" s="449"/>
    </row>
    <row r="398" spans="1:38" ht="20.25" customHeight="1">
      <c r="A398" s="16">
        <f t="shared" si="274"/>
        <v>73</v>
      </c>
      <c r="B398" s="23">
        <v>43725</v>
      </c>
      <c r="C398" s="16" t="s">
        <v>164</v>
      </c>
      <c r="D398" s="16"/>
      <c r="E398" s="16" t="s">
        <v>2717</v>
      </c>
      <c r="F398" s="16" t="s">
        <v>2592</v>
      </c>
      <c r="G398" s="18">
        <v>43725</v>
      </c>
      <c r="H398" s="18">
        <v>43755</v>
      </c>
      <c r="I398" s="16">
        <f t="shared" si="270"/>
        <v>30</v>
      </c>
      <c r="J398" s="255">
        <f t="shared" ref="J398" si="282">TRUNC(I398/30,0)</f>
        <v>1</v>
      </c>
      <c r="K398" s="438" t="s">
        <v>28</v>
      </c>
      <c r="L398" s="19">
        <v>1</v>
      </c>
      <c r="M398" s="249">
        <v>1.59</v>
      </c>
      <c r="N398" s="201" t="s">
        <v>2718</v>
      </c>
      <c r="O398" s="255" t="s">
        <v>2719</v>
      </c>
      <c r="P398" s="255"/>
      <c r="Q398" s="553">
        <v>2.0408800000000001E-2</v>
      </c>
      <c r="R398" s="261" t="s">
        <v>2719</v>
      </c>
      <c r="S398" s="20">
        <v>2.2499999999999999E-2</v>
      </c>
      <c r="T398" s="261"/>
      <c r="U398" s="20"/>
      <c r="V398" s="20">
        <v>2.2747E-2</v>
      </c>
      <c r="W398" s="20">
        <v>4.55E-4</v>
      </c>
      <c r="X398" s="20">
        <v>2.2920000000000002E-3</v>
      </c>
      <c r="Y398" s="20">
        <v>1.4675000000000001E-2</v>
      </c>
      <c r="Z398" s="20">
        <v>2E-3</v>
      </c>
      <c r="AA398" s="20">
        <v>2E-3</v>
      </c>
      <c r="AB398" s="423">
        <f t="shared" ref="AB398" si="283">S398-Z398</f>
        <v>2.0499999999999997E-2</v>
      </c>
      <c r="AC398" s="423">
        <f t="shared" ref="AC398" si="284">U398-Z398-AA398</f>
        <v>-4.0000000000000001E-3</v>
      </c>
      <c r="AD398" s="448">
        <v>0.02</v>
      </c>
      <c r="AE398" s="197">
        <f t="shared" si="260"/>
        <v>1.4675000000000001E-2</v>
      </c>
      <c r="AF398" s="197">
        <v>5.3249999999999999E-3</v>
      </c>
      <c r="AG398" s="445">
        <f t="shared" si="247"/>
        <v>0.02</v>
      </c>
      <c r="AH398" s="434">
        <v>43725</v>
      </c>
      <c r="AI398" s="446">
        <v>2</v>
      </c>
      <c r="AJ398" s="16" t="str">
        <f t="shared" ref="AJ398:AJ400" si="285">IF(AG398="","N","Y")</f>
        <v>Y</v>
      </c>
      <c r="AK398" s="443" t="s">
        <v>2713</v>
      </c>
    </row>
    <row r="399" spans="1:38" ht="20.25" customHeight="1">
      <c r="A399" s="16">
        <f t="shared" si="274"/>
        <v>74</v>
      </c>
      <c r="B399" s="23">
        <v>43726</v>
      </c>
      <c r="C399" s="16" t="s">
        <v>1596</v>
      </c>
      <c r="D399" s="16"/>
      <c r="E399" s="16" t="s">
        <v>2598</v>
      </c>
      <c r="F399" s="16" t="s">
        <v>2663</v>
      </c>
      <c r="G399" s="18">
        <v>43726</v>
      </c>
      <c r="H399" s="18">
        <v>43756</v>
      </c>
      <c r="I399" s="16">
        <f t="shared" ref="I399:I408" si="286">H399-G399</f>
        <v>30</v>
      </c>
      <c r="J399" s="255">
        <f t="shared" ref="J399:J406" si="287">TRUNC(I399/30,0)</f>
        <v>1</v>
      </c>
      <c r="K399" s="438" t="s">
        <v>28</v>
      </c>
      <c r="L399" s="19">
        <v>10</v>
      </c>
      <c r="M399" s="249">
        <v>1.53728</v>
      </c>
      <c r="N399" s="201" t="s">
        <v>2720</v>
      </c>
      <c r="O399" s="255" t="s">
        <v>2721</v>
      </c>
      <c r="P399" s="255"/>
      <c r="Q399" s="553">
        <v>2.0570000000000001E-2</v>
      </c>
      <c r="R399" s="261" t="s">
        <v>2721</v>
      </c>
      <c r="S399" s="20">
        <v>2.2800000000000001E-2</v>
      </c>
      <c r="T399" s="261"/>
      <c r="U399" s="20"/>
      <c r="V399" s="20">
        <v>2.2901999999999999E-2</v>
      </c>
      <c r="W399" s="20">
        <v>4.5800000000000002E-4</v>
      </c>
      <c r="X399" s="20">
        <v>2.444E-3</v>
      </c>
      <c r="Y399" s="20">
        <v>1.4833000000000001E-2</v>
      </c>
      <c r="Z399" s="20">
        <v>2E-3</v>
      </c>
      <c r="AA399" s="20">
        <v>2E-3</v>
      </c>
      <c r="AB399" s="423">
        <f t="shared" ref="AB399" si="288">S399-Z399</f>
        <v>2.0799999999999999E-2</v>
      </c>
      <c r="AC399" s="423">
        <f t="shared" ref="AC399" si="289">U399-Z399-AA399</f>
        <v>-4.0000000000000001E-3</v>
      </c>
      <c r="AD399" s="448">
        <v>0.02</v>
      </c>
      <c r="AE399" s="197">
        <f t="shared" ref="AE399:AE408" si="290">IF(Y399="","",Y399)</f>
        <v>1.4833000000000001E-2</v>
      </c>
      <c r="AF399" s="197">
        <f>AG399-AE399</f>
        <v>5.1669999999999997E-3</v>
      </c>
      <c r="AG399" s="445">
        <v>0.02</v>
      </c>
      <c r="AH399" s="434">
        <v>43726</v>
      </c>
      <c r="AI399" s="446">
        <v>1</v>
      </c>
      <c r="AJ399" s="16" t="str">
        <f t="shared" ref="AJ399" si="291">IF(AG399="","N","Y")</f>
        <v>Y</v>
      </c>
      <c r="AK399" s="443" t="s">
        <v>2722</v>
      </c>
    </row>
    <row r="400" spans="1:38" s="447" customFormat="1" ht="23.25" customHeight="1">
      <c r="A400" s="16">
        <f t="shared" si="274"/>
        <v>75</v>
      </c>
      <c r="B400" s="23">
        <v>43732</v>
      </c>
      <c r="C400" s="16" t="s">
        <v>2730</v>
      </c>
      <c r="D400" s="16"/>
      <c r="E400" s="16" t="s">
        <v>2619</v>
      </c>
      <c r="F400" s="16" t="s">
        <v>2487</v>
      </c>
      <c r="G400" s="18">
        <v>43732</v>
      </c>
      <c r="H400" s="18">
        <v>43819</v>
      </c>
      <c r="I400" s="16">
        <f t="shared" si="286"/>
        <v>87</v>
      </c>
      <c r="J400" s="255">
        <f t="shared" si="287"/>
        <v>2</v>
      </c>
      <c r="K400" s="438" t="s">
        <v>28</v>
      </c>
      <c r="L400" s="19">
        <v>5</v>
      </c>
      <c r="M400" s="249">
        <v>1.6878</v>
      </c>
      <c r="N400" s="201" t="s">
        <v>2731</v>
      </c>
      <c r="O400" s="261" t="s">
        <v>2732</v>
      </c>
      <c r="P400" s="261"/>
      <c r="Q400" s="553">
        <v>2.1062500000000001E-2</v>
      </c>
      <c r="R400" s="261" t="s">
        <v>2732</v>
      </c>
      <c r="S400" s="20">
        <v>2.0899999999999998E-2</v>
      </c>
      <c r="T400" s="261"/>
      <c r="U400" s="20"/>
      <c r="V400" s="20">
        <v>2.4756E-2</v>
      </c>
      <c r="W400" s="20">
        <v>4.95E-4</v>
      </c>
      <c r="X400" s="20">
        <v>5.3610000000000003E-3</v>
      </c>
      <c r="Y400" s="20">
        <v>1.4455000000000001E-2</v>
      </c>
      <c r="Z400" s="20">
        <v>2E-3</v>
      </c>
      <c r="AA400" s="20">
        <v>2E-3</v>
      </c>
      <c r="AB400" s="423">
        <f t="shared" ref="AB400:AB409" si="292">S400-Z400</f>
        <v>1.89E-2</v>
      </c>
      <c r="AC400" s="423">
        <f t="shared" ref="AC400:AC409" si="293">U400-Z400-AA400</f>
        <v>-4.0000000000000001E-3</v>
      </c>
      <c r="AD400" s="448">
        <v>1.89E-2</v>
      </c>
      <c r="AE400" s="197">
        <f t="shared" si="290"/>
        <v>1.4455000000000001E-2</v>
      </c>
      <c r="AF400" s="197">
        <f>AG400-AE400</f>
        <v>4.4449999999999993E-3</v>
      </c>
      <c r="AG400" s="445">
        <v>1.89E-2</v>
      </c>
      <c r="AH400" s="434">
        <v>43732</v>
      </c>
      <c r="AI400" s="446">
        <v>1</v>
      </c>
      <c r="AJ400" s="16" t="str">
        <f t="shared" si="285"/>
        <v>Y</v>
      </c>
      <c r="AK400" s="443" t="s">
        <v>2733</v>
      </c>
      <c r="AL400" s="449"/>
    </row>
    <row r="401" spans="1:38" s="494" customFormat="1" ht="23.25" customHeight="1">
      <c r="A401" s="472">
        <f t="shared" si="274"/>
        <v>76</v>
      </c>
      <c r="B401" s="495">
        <v>43734</v>
      </c>
      <c r="C401" s="472" t="s">
        <v>2734</v>
      </c>
      <c r="D401" s="472" t="s">
        <v>2738</v>
      </c>
      <c r="E401" s="472" t="s">
        <v>2735</v>
      </c>
      <c r="F401" s="472" t="s">
        <v>2739</v>
      </c>
      <c r="G401" s="496">
        <v>43734</v>
      </c>
      <c r="H401" s="496">
        <v>43764</v>
      </c>
      <c r="I401" s="472">
        <f t="shared" si="286"/>
        <v>30</v>
      </c>
      <c r="J401" s="503">
        <f t="shared" si="287"/>
        <v>1</v>
      </c>
      <c r="K401" s="511" t="s">
        <v>28</v>
      </c>
      <c r="L401" s="500">
        <v>1</v>
      </c>
      <c r="M401" s="501">
        <v>1.5902099999999999</v>
      </c>
      <c r="N401" s="502" t="s">
        <v>2736</v>
      </c>
      <c r="O401" s="505" t="s">
        <v>2737</v>
      </c>
      <c r="P401" s="505"/>
      <c r="Q401" s="554">
        <v>2.05363E-2</v>
      </c>
      <c r="R401" s="505" t="s">
        <v>2737</v>
      </c>
      <c r="S401" s="504">
        <v>2.1000000000000001E-2</v>
      </c>
      <c r="T401" s="505"/>
      <c r="U401" s="504"/>
      <c r="V401" s="504">
        <v>2.2935000000000001E-2</v>
      </c>
      <c r="W401" s="504">
        <v>4.5899999999999999E-4</v>
      </c>
      <c r="X401" s="504">
        <v>3.9760000000000004E-3</v>
      </c>
      <c r="Y401" s="504">
        <v>1.4800000000000001E-2</v>
      </c>
      <c r="Z401" s="504">
        <v>2E-3</v>
      </c>
      <c r="AA401" s="504">
        <v>2E-3</v>
      </c>
      <c r="AB401" s="507">
        <f t="shared" si="292"/>
        <v>1.9000000000000003E-2</v>
      </c>
      <c r="AC401" s="507">
        <f t="shared" si="293"/>
        <v>-4.0000000000000001E-3</v>
      </c>
      <c r="AD401" s="508">
        <v>1.8499999999999999E-2</v>
      </c>
      <c r="AE401" s="506">
        <f t="shared" si="290"/>
        <v>1.4800000000000001E-2</v>
      </c>
      <c r="AF401" s="506">
        <f>AG401-AE401</f>
        <v>3.6999999999999984E-3</v>
      </c>
      <c r="AG401" s="514">
        <v>1.8499999999999999E-2</v>
      </c>
      <c r="AH401" s="515"/>
      <c r="AI401" s="509"/>
      <c r="AJ401" s="472" t="s">
        <v>2740</v>
      </c>
      <c r="AK401" s="510" t="s">
        <v>2741</v>
      </c>
      <c r="AL401" s="492"/>
    </row>
    <row r="402" spans="1:38" s="691" customFormat="1" ht="20.25" customHeight="1">
      <c r="A402" s="672">
        <f t="shared" si="274"/>
        <v>77</v>
      </c>
      <c r="B402" s="673">
        <v>43738</v>
      </c>
      <c r="C402" s="672" t="s">
        <v>24</v>
      </c>
      <c r="D402" s="672"/>
      <c r="E402" s="672" t="s">
        <v>2598</v>
      </c>
      <c r="F402" s="672" t="s">
        <v>2655</v>
      </c>
      <c r="G402" s="674">
        <v>43738</v>
      </c>
      <c r="H402" s="674">
        <v>43768</v>
      </c>
      <c r="I402" s="672">
        <f t="shared" si="286"/>
        <v>30</v>
      </c>
      <c r="J402" s="675">
        <f t="shared" si="287"/>
        <v>1</v>
      </c>
      <c r="K402" s="676" t="s">
        <v>29</v>
      </c>
      <c r="L402" s="677">
        <v>5</v>
      </c>
      <c r="M402" s="678">
        <v>0.86</v>
      </c>
      <c r="N402" s="679" t="s">
        <v>2750</v>
      </c>
      <c r="O402" s="675" t="s">
        <v>2309</v>
      </c>
      <c r="P402" s="675"/>
      <c r="Q402" s="680">
        <v>1.91325E-2</v>
      </c>
      <c r="R402" s="681" t="s">
        <v>2309</v>
      </c>
      <c r="S402" s="682">
        <v>0.02</v>
      </c>
      <c r="T402" s="681"/>
      <c r="U402" s="682"/>
      <c r="V402" s="682">
        <v>2.2935000000000001E-2</v>
      </c>
      <c r="W402" s="682">
        <v>1.6050000000000001E-3</v>
      </c>
      <c r="X402" s="682">
        <v>9.8300000000000002E-3</v>
      </c>
      <c r="Y402" s="682">
        <v>9.7300000000000008E-3</v>
      </c>
      <c r="Z402" s="682">
        <v>3.3E-3</v>
      </c>
      <c r="AA402" s="682">
        <v>2E-3</v>
      </c>
      <c r="AB402" s="683">
        <f t="shared" si="292"/>
        <v>1.67E-2</v>
      </c>
      <c r="AC402" s="683">
        <f t="shared" si="293"/>
        <v>-5.3E-3</v>
      </c>
      <c r="AD402" s="684">
        <v>1.15E-2</v>
      </c>
      <c r="AE402" s="685">
        <f t="shared" si="290"/>
        <v>9.7300000000000008E-3</v>
      </c>
      <c r="AF402" s="685">
        <v>1.7700000000000001E-3</v>
      </c>
      <c r="AG402" s="686">
        <f t="shared" si="247"/>
        <v>1.1500000000000002E-2</v>
      </c>
      <c r="AH402" s="687">
        <v>43738</v>
      </c>
      <c r="AI402" s="688">
        <v>2</v>
      </c>
      <c r="AJ402" s="672" t="s">
        <v>2740</v>
      </c>
      <c r="AK402" s="689" t="s">
        <v>2751</v>
      </c>
      <c r="AL402" s="690"/>
    </row>
    <row r="403" spans="1:38" s="524" customFormat="1" ht="23.25" customHeight="1">
      <c r="A403" s="653">
        <f t="shared" si="274"/>
        <v>78</v>
      </c>
      <c r="B403" s="654">
        <v>43742</v>
      </c>
      <c r="C403" s="653" t="s">
        <v>4</v>
      </c>
      <c r="D403" s="653"/>
      <c r="E403" s="653" t="s">
        <v>251</v>
      </c>
      <c r="F403" s="653" t="s">
        <v>2411</v>
      </c>
      <c r="G403" s="655">
        <v>43742</v>
      </c>
      <c r="H403" s="655">
        <v>43773</v>
      </c>
      <c r="I403" s="653">
        <f t="shared" si="286"/>
        <v>31</v>
      </c>
      <c r="J403" s="656">
        <f t="shared" si="287"/>
        <v>1</v>
      </c>
      <c r="K403" s="657" t="s">
        <v>28</v>
      </c>
      <c r="L403" s="658">
        <v>20</v>
      </c>
      <c r="M403" s="659">
        <v>1.54</v>
      </c>
      <c r="N403" s="660" t="s">
        <v>2752</v>
      </c>
      <c r="O403" s="656" t="s">
        <v>2307</v>
      </c>
      <c r="P403" s="656"/>
      <c r="Q403" s="661">
        <v>1.9894999999999999E-2</v>
      </c>
      <c r="R403" s="662" t="s">
        <v>2307</v>
      </c>
      <c r="S403" s="663">
        <v>2.1499999999999998E-2</v>
      </c>
      <c r="T403" s="662"/>
      <c r="U403" s="663"/>
      <c r="V403" s="663">
        <v>2.2627999999999999E-2</v>
      </c>
      <c r="W403" s="663">
        <v>4.5300000000000001E-4</v>
      </c>
      <c r="X403" s="663">
        <v>3.6749999999999999E-3</v>
      </c>
      <c r="Y403" s="663">
        <v>1.4172000000000001E-2</v>
      </c>
      <c r="Z403" s="663">
        <v>2E-3</v>
      </c>
      <c r="AA403" s="663">
        <v>2E-3</v>
      </c>
      <c r="AB403" s="664">
        <f t="shared" si="292"/>
        <v>1.9499999999999997E-2</v>
      </c>
      <c r="AC403" s="664">
        <f t="shared" si="293"/>
        <v>-4.0000000000000001E-3</v>
      </c>
      <c r="AD403" s="8">
        <v>1.8499999999999999E-2</v>
      </c>
      <c r="AE403" s="665">
        <f t="shared" si="290"/>
        <v>1.4172000000000001E-2</v>
      </c>
      <c r="AF403" s="665">
        <v>4.3280000000000002E-3</v>
      </c>
      <c r="AG403" s="666">
        <f t="shared" ref="AG403:AG421" si="294">IF(AF403="","",AE403+AF403)</f>
        <v>1.8500000000000003E-2</v>
      </c>
      <c r="AH403" s="667">
        <v>43742</v>
      </c>
      <c r="AI403" s="668">
        <v>1</v>
      </c>
      <c r="AJ403" s="653" t="str">
        <f t="shared" ref="AJ403:AJ410" si="295">IF(AG403="","N","Y")</f>
        <v>Y</v>
      </c>
      <c r="AK403" s="669" t="s">
        <v>2753</v>
      </c>
      <c r="AL403" s="523"/>
    </row>
    <row r="404" spans="1:38" s="447" customFormat="1" ht="23.25" customHeight="1">
      <c r="A404" s="16">
        <f t="shared" si="274"/>
        <v>79</v>
      </c>
      <c r="B404" s="23">
        <v>43745</v>
      </c>
      <c r="C404" s="16" t="s">
        <v>2610</v>
      </c>
      <c r="D404" s="16"/>
      <c r="E404" s="16" t="s">
        <v>2704</v>
      </c>
      <c r="F404" s="16" t="s">
        <v>2705</v>
      </c>
      <c r="G404" s="18">
        <v>43745</v>
      </c>
      <c r="H404" s="18">
        <v>43776</v>
      </c>
      <c r="I404" s="16">
        <f t="shared" si="286"/>
        <v>31</v>
      </c>
      <c r="J404" s="255">
        <f t="shared" si="287"/>
        <v>1</v>
      </c>
      <c r="K404" s="438" t="s">
        <v>28</v>
      </c>
      <c r="L404" s="19">
        <v>10</v>
      </c>
      <c r="M404" s="249">
        <v>1.54</v>
      </c>
      <c r="N404" s="201" t="s">
        <v>2754</v>
      </c>
      <c r="O404" s="255" t="s">
        <v>2307</v>
      </c>
      <c r="P404" s="255"/>
      <c r="Q404" s="553">
        <v>1.9779999999999999E-2</v>
      </c>
      <c r="R404" s="261" t="s">
        <v>2307</v>
      </c>
      <c r="S404" s="20">
        <v>2.0199999999999999E-2</v>
      </c>
      <c r="T404" s="261"/>
      <c r="U404" s="20"/>
      <c r="V404" s="20">
        <v>2.2411E-2</v>
      </c>
      <c r="W404" s="20">
        <v>4.4799999999999996E-3</v>
      </c>
      <c r="X404" s="20">
        <v>3.9630000000000004E-3</v>
      </c>
      <c r="Y404" s="20">
        <v>1.4059E-2</v>
      </c>
      <c r="Z404" s="20">
        <v>2E-3</v>
      </c>
      <c r="AA404" s="20">
        <v>2E-3</v>
      </c>
      <c r="AB404" s="423">
        <f t="shared" si="292"/>
        <v>1.8200000000000001E-2</v>
      </c>
      <c r="AC404" s="423">
        <f t="shared" si="293"/>
        <v>-4.0000000000000001E-3</v>
      </c>
      <c r="AD404" s="448">
        <v>1.7999999999999999E-2</v>
      </c>
      <c r="AE404" s="197">
        <f t="shared" si="290"/>
        <v>1.4059E-2</v>
      </c>
      <c r="AF404" s="197">
        <v>3.9410000000000001E-3</v>
      </c>
      <c r="AG404" s="445">
        <f t="shared" si="294"/>
        <v>1.8000000000000002E-2</v>
      </c>
      <c r="AH404" s="434">
        <v>43745</v>
      </c>
      <c r="AI404" s="446">
        <v>1</v>
      </c>
      <c r="AJ404" s="16" t="str">
        <f t="shared" si="295"/>
        <v>Y</v>
      </c>
      <c r="AK404" s="443" t="s">
        <v>2755</v>
      </c>
      <c r="AL404" s="449"/>
    </row>
    <row r="405" spans="1:38" ht="20.25" customHeight="1">
      <c r="A405" s="16">
        <f t="shared" ref="A405:A410" si="296">IF(B405="","",IF((YEAR(B405)-YEAR(B404))=0,A404+1,1))</f>
        <v>80</v>
      </c>
      <c r="B405" s="23">
        <v>43748</v>
      </c>
      <c r="C405" s="16" t="s">
        <v>1596</v>
      </c>
      <c r="D405" s="16"/>
      <c r="E405" s="16" t="s">
        <v>1769</v>
      </c>
      <c r="F405" s="16" t="s">
        <v>2521</v>
      </c>
      <c r="G405" s="18">
        <v>43748</v>
      </c>
      <c r="H405" s="18">
        <v>43773</v>
      </c>
      <c r="I405" s="16">
        <f t="shared" si="286"/>
        <v>25</v>
      </c>
      <c r="J405" s="255">
        <f t="shared" si="287"/>
        <v>0</v>
      </c>
      <c r="K405" s="438" t="s">
        <v>28</v>
      </c>
      <c r="L405" s="19">
        <v>10</v>
      </c>
      <c r="M405" s="249">
        <v>1.5</v>
      </c>
      <c r="N405" s="201" t="s">
        <v>2756</v>
      </c>
      <c r="O405" s="255" t="s">
        <v>2223</v>
      </c>
      <c r="P405" s="255"/>
      <c r="Q405" s="553">
        <v>1.9273800000000001E-2</v>
      </c>
      <c r="R405" s="261" t="s">
        <v>2223</v>
      </c>
      <c r="S405" s="20">
        <v>1.9E-2</v>
      </c>
      <c r="T405" s="261"/>
      <c r="U405" s="20"/>
      <c r="V405" s="20">
        <v>2.1533E-2</v>
      </c>
      <c r="W405" s="20">
        <v>4.3100000000000001E-4</v>
      </c>
      <c r="X405" s="20">
        <v>4.6030000000000003E-3</v>
      </c>
      <c r="Y405" s="20">
        <v>1.1395000000000001E-2</v>
      </c>
      <c r="Z405" s="20">
        <v>2E-3</v>
      </c>
      <c r="AA405" s="20">
        <v>2E-3</v>
      </c>
      <c r="AB405" s="423">
        <f t="shared" si="292"/>
        <v>1.7000000000000001E-2</v>
      </c>
      <c r="AC405" s="423">
        <f t="shared" si="293"/>
        <v>-4.0000000000000001E-3</v>
      </c>
      <c r="AD405" s="448">
        <v>1.6500000000000001E-2</v>
      </c>
      <c r="AE405" s="197">
        <f t="shared" si="290"/>
        <v>1.1395000000000001E-2</v>
      </c>
      <c r="AF405" s="197">
        <v>5.1050000000000002E-3</v>
      </c>
      <c r="AG405" s="445">
        <f t="shared" si="294"/>
        <v>1.6500000000000001E-2</v>
      </c>
      <c r="AH405" s="434">
        <v>43748</v>
      </c>
      <c r="AI405" s="446">
        <v>1</v>
      </c>
      <c r="AJ405" s="16" t="str">
        <f t="shared" si="295"/>
        <v>Y</v>
      </c>
      <c r="AK405" s="443" t="s">
        <v>2760</v>
      </c>
    </row>
    <row r="406" spans="1:38" s="691" customFormat="1" ht="20.25" customHeight="1">
      <c r="A406" s="672">
        <f t="shared" si="296"/>
        <v>81</v>
      </c>
      <c r="B406" s="673">
        <v>43748</v>
      </c>
      <c r="C406" s="672" t="s">
        <v>1596</v>
      </c>
      <c r="D406" s="672"/>
      <c r="E406" s="672" t="s">
        <v>2598</v>
      </c>
      <c r="F406" s="672" t="s">
        <v>2490</v>
      </c>
      <c r="G406" s="674">
        <v>43748</v>
      </c>
      <c r="H406" s="674">
        <v>43779</v>
      </c>
      <c r="I406" s="672">
        <f t="shared" si="286"/>
        <v>31</v>
      </c>
      <c r="J406" s="675">
        <f t="shared" si="287"/>
        <v>1</v>
      </c>
      <c r="K406" s="676" t="s">
        <v>2330</v>
      </c>
      <c r="L406" s="677">
        <v>2.99</v>
      </c>
      <c r="M406" s="678">
        <v>0.85</v>
      </c>
      <c r="N406" s="679" t="s">
        <v>2757</v>
      </c>
      <c r="O406" s="675" t="s">
        <v>2309</v>
      </c>
      <c r="P406" s="675"/>
      <c r="Q406" s="680">
        <v>1.8772500000000001E-2</v>
      </c>
      <c r="R406" s="681" t="s">
        <v>2309</v>
      </c>
      <c r="S406" s="682">
        <v>1.7500000000000002E-2</v>
      </c>
      <c r="T406" s="681"/>
      <c r="U406" s="682"/>
      <c r="V406" s="682">
        <v>2.1902999999999999E-2</v>
      </c>
      <c r="W406" s="682">
        <v>1.5330000000000001E-3</v>
      </c>
      <c r="X406" s="682">
        <v>8.8690000000000001E-3</v>
      </c>
      <c r="Y406" s="682">
        <v>9.3950000000000006E-3</v>
      </c>
      <c r="Z406" s="682">
        <v>3.3E-3</v>
      </c>
      <c r="AA406" s="682">
        <v>2E-3</v>
      </c>
      <c r="AB406" s="683">
        <f t="shared" si="292"/>
        <v>1.4200000000000001E-2</v>
      </c>
      <c r="AC406" s="683">
        <f t="shared" si="293"/>
        <v>-5.3E-3</v>
      </c>
      <c r="AD406" s="684">
        <v>1.15E-2</v>
      </c>
      <c r="AE406" s="685">
        <f t="shared" si="290"/>
        <v>9.3950000000000006E-3</v>
      </c>
      <c r="AF406" s="685">
        <v>2.1050000000000001E-3</v>
      </c>
      <c r="AG406" s="686">
        <f t="shared" si="294"/>
        <v>1.15E-2</v>
      </c>
      <c r="AH406" s="687">
        <v>43748</v>
      </c>
      <c r="AI406" s="688">
        <v>3</v>
      </c>
      <c r="AJ406" s="672" t="str">
        <f t="shared" si="295"/>
        <v>Y</v>
      </c>
      <c r="AK406" s="689" t="s">
        <v>2758</v>
      </c>
      <c r="AL406" s="690"/>
    </row>
    <row r="407" spans="1:38" s="447" customFormat="1" ht="23.25" customHeight="1">
      <c r="A407" s="16">
        <f t="shared" si="296"/>
        <v>82</v>
      </c>
      <c r="B407" s="23">
        <v>43752</v>
      </c>
      <c r="C407" s="16" t="s">
        <v>1596</v>
      </c>
      <c r="D407" s="16"/>
      <c r="E407" s="16" t="s">
        <v>2354</v>
      </c>
      <c r="F407" s="16" t="s">
        <v>2759</v>
      </c>
      <c r="G407" s="18">
        <v>43753</v>
      </c>
      <c r="H407" s="18">
        <v>43783</v>
      </c>
      <c r="I407" s="16">
        <f t="shared" si="286"/>
        <v>30</v>
      </c>
      <c r="J407" s="255" t="s">
        <v>2223</v>
      </c>
      <c r="K407" s="438" t="s">
        <v>28</v>
      </c>
      <c r="L407" s="19">
        <v>10</v>
      </c>
      <c r="M407" s="249">
        <v>1.46</v>
      </c>
      <c r="N407" s="201" t="s">
        <v>2761</v>
      </c>
      <c r="O407" s="255" t="s">
        <v>2762</v>
      </c>
      <c r="P407" s="255"/>
      <c r="Q407" s="553">
        <v>1.8907500000000001E-2</v>
      </c>
      <c r="R407" s="261" t="s">
        <v>2762</v>
      </c>
      <c r="S407" s="20">
        <v>2.0400000000000001E-2</v>
      </c>
      <c r="T407" s="261"/>
      <c r="U407" s="20"/>
      <c r="V407" s="20">
        <v>2.1625999999999999E-2</v>
      </c>
      <c r="W407" s="20">
        <v>4.3300000000000001E-4</v>
      </c>
      <c r="X407" s="20">
        <v>2.8939999999999999E-3</v>
      </c>
      <c r="Y407" s="20">
        <v>1.1291000000000001E-2</v>
      </c>
      <c r="Z407" s="20">
        <v>2E-3</v>
      </c>
      <c r="AA407" s="20">
        <v>2E-3</v>
      </c>
      <c r="AB407" s="423">
        <f t="shared" si="292"/>
        <v>1.84E-2</v>
      </c>
      <c r="AC407" s="423">
        <f t="shared" si="293"/>
        <v>-4.0000000000000001E-3</v>
      </c>
      <c r="AD407" s="448">
        <v>1.83E-2</v>
      </c>
      <c r="AE407" s="197">
        <f t="shared" si="290"/>
        <v>1.1291000000000001E-2</v>
      </c>
      <c r="AF407" s="197">
        <v>7.0089999999999996E-3</v>
      </c>
      <c r="AG407" s="445">
        <f t="shared" si="294"/>
        <v>1.83E-2</v>
      </c>
      <c r="AH407" s="434">
        <v>43753</v>
      </c>
      <c r="AI407" s="446">
        <v>1</v>
      </c>
      <c r="AJ407" s="16" t="str">
        <f t="shared" si="295"/>
        <v>Y</v>
      </c>
      <c r="AK407" s="443" t="s">
        <v>2763</v>
      </c>
      <c r="AL407" s="449"/>
    </row>
    <row r="408" spans="1:38" ht="20.25" customHeight="1">
      <c r="A408" s="16">
        <f t="shared" si="296"/>
        <v>83</v>
      </c>
      <c r="B408" s="23">
        <v>43759</v>
      </c>
      <c r="C408" s="16" t="s">
        <v>164</v>
      </c>
      <c r="D408" s="16"/>
      <c r="E408" s="16" t="s">
        <v>2717</v>
      </c>
      <c r="F408" s="16" t="s">
        <v>2592</v>
      </c>
      <c r="G408" s="18">
        <v>43759</v>
      </c>
      <c r="H408" s="18">
        <v>43790</v>
      </c>
      <c r="I408" s="16">
        <f t="shared" si="286"/>
        <v>31</v>
      </c>
      <c r="J408" s="255">
        <f t="shared" ref="J408:J413" si="297">TRUNC(I408/30,0)</f>
        <v>1</v>
      </c>
      <c r="K408" s="438" t="s">
        <v>28</v>
      </c>
      <c r="L408" s="19">
        <v>1</v>
      </c>
      <c r="M408" s="249">
        <v>1.41</v>
      </c>
      <c r="N408" s="201" t="s">
        <v>2764</v>
      </c>
      <c r="O408" s="255" t="s">
        <v>2719</v>
      </c>
      <c r="P408" s="255"/>
      <c r="Q408" s="553">
        <v>1.8502500000000002E-2</v>
      </c>
      <c r="R408" s="261" t="s">
        <v>2719</v>
      </c>
      <c r="S408" s="20">
        <v>1.8800000000000001E-2</v>
      </c>
      <c r="T408" s="261"/>
      <c r="U408" s="20"/>
      <c r="V408" s="20">
        <v>2.0990000000000002E-2</v>
      </c>
      <c r="W408" s="20">
        <v>4.2000000000000002E-4</v>
      </c>
      <c r="X408" s="20">
        <v>4.5710000000000004E-3</v>
      </c>
      <c r="Y408" s="20">
        <v>1.2807000000000001E-2</v>
      </c>
      <c r="Z408" s="20">
        <v>2E-3</v>
      </c>
      <c r="AA408" s="20">
        <v>2E-3</v>
      </c>
      <c r="AB408" s="423">
        <f t="shared" si="292"/>
        <v>1.6800000000000002E-2</v>
      </c>
      <c r="AC408" s="423">
        <f t="shared" si="293"/>
        <v>-4.0000000000000001E-3</v>
      </c>
      <c r="AD408" s="448">
        <v>1.6E-2</v>
      </c>
      <c r="AE408" s="197">
        <f t="shared" si="290"/>
        <v>1.2807000000000001E-2</v>
      </c>
      <c r="AF408" s="197">
        <v>3.1930000000000001E-3</v>
      </c>
      <c r="AG408" s="445">
        <f t="shared" si="294"/>
        <v>1.6E-2</v>
      </c>
      <c r="AH408" s="434">
        <v>43759</v>
      </c>
      <c r="AI408" s="446">
        <v>4</v>
      </c>
      <c r="AJ408" s="16" t="str">
        <f t="shared" si="295"/>
        <v>Y</v>
      </c>
      <c r="AK408" s="443" t="s">
        <v>2765</v>
      </c>
    </row>
    <row r="409" spans="1:38" s="447" customFormat="1" ht="20.25" customHeight="1">
      <c r="A409" s="16">
        <f t="shared" si="296"/>
        <v>84</v>
      </c>
      <c r="B409" s="23">
        <v>43762</v>
      </c>
      <c r="C409" s="16" t="s">
        <v>1596</v>
      </c>
      <c r="D409" s="16"/>
      <c r="E409" s="16" t="s">
        <v>2766</v>
      </c>
      <c r="F409" s="16" t="s">
        <v>2663</v>
      </c>
      <c r="G409" s="18">
        <v>43763</v>
      </c>
      <c r="H409" s="18">
        <v>43794</v>
      </c>
      <c r="I409" s="16">
        <f t="shared" ref="I409:I415" si="298">H409-G409</f>
        <v>31</v>
      </c>
      <c r="J409" s="255">
        <f t="shared" si="297"/>
        <v>1</v>
      </c>
      <c r="K409" s="438" t="s">
        <v>28</v>
      </c>
      <c r="L409" s="19">
        <v>10</v>
      </c>
      <c r="M409" s="249">
        <v>1.36</v>
      </c>
      <c r="N409" s="201" t="s">
        <v>2768</v>
      </c>
      <c r="O409" s="255" t="s">
        <v>2769</v>
      </c>
      <c r="P409" s="255"/>
      <c r="Q409" s="553">
        <v>1.80425E-2</v>
      </c>
      <c r="R409" s="261" t="s">
        <v>2307</v>
      </c>
      <c r="S409" s="20">
        <v>1.95E-2</v>
      </c>
      <c r="T409" s="261"/>
      <c r="U409" s="20"/>
      <c r="V409" s="20">
        <v>2.0752E-2</v>
      </c>
      <c r="W409" s="20">
        <v>4.15E-4</v>
      </c>
      <c r="X409" s="20">
        <v>2.836E-3</v>
      </c>
      <c r="Y409" s="20">
        <v>1.2356000000000001E-2</v>
      </c>
      <c r="Z409" s="20">
        <v>2E-3</v>
      </c>
      <c r="AA409" s="20">
        <v>2E-3</v>
      </c>
      <c r="AB409" s="423">
        <f t="shared" si="292"/>
        <v>1.7500000000000002E-2</v>
      </c>
      <c r="AC409" s="423">
        <f t="shared" si="293"/>
        <v>-4.0000000000000001E-3</v>
      </c>
      <c r="AD409" s="448">
        <v>1.7500000000000002E-2</v>
      </c>
      <c r="AE409" s="197">
        <f t="shared" ref="AE409:AE415" si="299">IF(Y409="","",Y409)</f>
        <v>1.2356000000000001E-2</v>
      </c>
      <c r="AF409" s="197">
        <v>5.1440000000000001E-3</v>
      </c>
      <c r="AG409" s="445">
        <f t="shared" si="294"/>
        <v>1.7500000000000002E-2</v>
      </c>
      <c r="AH409" s="434">
        <v>43763</v>
      </c>
      <c r="AI409" s="446">
        <v>1</v>
      </c>
      <c r="AJ409" s="16" t="str">
        <f t="shared" si="295"/>
        <v>Y</v>
      </c>
      <c r="AK409" s="443" t="s">
        <v>2767</v>
      </c>
      <c r="AL409" s="449"/>
    </row>
    <row r="410" spans="1:38" s="691" customFormat="1" ht="20.25" customHeight="1">
      <c r="A410" s="672">
        <f t="shared" si="296"/>
        <v>85</v>
      </c>
      <c r="B410" s="673">
        <v>43768</v>
      </c>
      <c r="C410" s="672" t="s">
        <v>24</v>
      </c>
      <c r="D410" s="672"/>
      <c r="E410" s="672" t="s">
        <v>2598</v>
      </c>
      <c r="F410" s="672" t="s">
        <v>2655</v>
      </c>
      <c r="G410" s="674">
        <v>43768</v>
      </c>
      <c r="H410" s="674">
        <v>43798</v>
      </c>
      <c r="I410" s="672">
        <f t="shared" si="298"/>
        <v>30</v>
      </c>
      <c r="J410" s="675">
        <f t="shared" si="297"/>
        <v>1</v>
      </c>
      <c r="K410" s="676" t="s">
        <v>29</v>
      </c>
      <c r="L410" s="677">
        <v>2.84</v>
      </c>
      <c r="M410" s="678">
        <v>0.82</v>
      </c>
      <c r="N410" s="679" t="s">
        <v>2770</v>
      </c>
      <c r="O410" s="675" t="s">
        <v>2309</v>
      </c>
      <c r="P410" s="675"/>
      <c r="Q410" s="680">
        <v>1.7103799999999999E-2</v>
      </c>
      <c r="R410" s="681" t="s">
        <v>2309</v>
      </c>
      <c r="S410" s="682">
        <v>1.78E-2</v>
      </c>
      <c r="T410" s="681"/>
      <c r="U410" s="682"/>
      <c r="V410" s="682">
        <v>2.0496E-2</v>
      </c>
      <c r="W410" s="682">
        <v>1.4350000000000001E-3</v>
      </c>
      <c r="X410" s="682">
        <v>9.0620000000000006E-3</v>
      </c>
      <c r="Y410" s="682">
        <v>7.8440000000000003E-3</v>
      </c>
      <c r="Z410" s="682">
        <v>3.3E-3</v>
      </c>
      <c r="AA410" s="682">
        <v>2E-3</v>
      </c>
      <c r="AB410" s="683">
        <f t="shared" ref="AB410:AB412" si="300">S410-Z410</f>
        <v>1.4499999999999999E-2</v>
      </c>
      <c r="AC410" s="683">
        <f t="shared" ref="AC410:AC412" si="301">U410-Z410-AA410</f>
        <v>-5.3E-3</v>
      </c>
      <c r="AD410" s="684">
        <v>0.01</v>
      </c>
      <c r="AE410" s="685">
        <f t="shared" si="299"/>
        <v>7.8440000000000003E-3</v>
      </c>
      <c r="AF410" s="685">
        <v>2.1559999999999999E-3</v>
      </c>
      <c r="AG410" s="686">
        <f t="shared" si="294"/>
        <v>0.01</v>
      </c>
      <c r="AH410" s="687">
        <v>43768</v>
      </c>
      <c r="AI410" s="688">
        <v>5</v>
      </c>
      <c r="AJ410" s="672" t="str">
        <f t="shared" si="295"/>
        <v>Y</v>
      </c>
      <c r="AK410" s="689" t="s">
        <v>2771</v>
      </c>
      <c r="AL410" s="690"/>
    </row>
    <row r="411" spans="1:38" s="588" customFormat="1" ht="82.5">
      <c r="A411" s="570">
        <f t="shared" ref="A411:A421" si="302">IF(B411="","",IF((YEAR(B411)-YEAR(B410))=0,A410+1,1))</f>
        <v>86</v>
      </c>
      <c r="B411" s="571">
        <v>43773</v>
      </c>
      <c r="C411" s="570" t="s">
        <v>4</v>
      </c>
      <c r="D411" s="570"/>
      <c r="E411" s="570" t="s">
        <v>2772</v>
      </c>
      <c r="F411" s="570" t="s">
        <v>2411</v>
      </c>
      <c r="G411" s="572">
        <v>43773</v>
      </c>
      <c r="H411" s="572">
        <v>43803</v>
      </c>
      <c r="I411" s="570">
        <f t="shared" si="298"/>
        <v>30</v>
      </c>
      <c r="J411" s="573">
        <f t="shared" si="297"/>
        <v>1</v>
      </c>
      <c r="K411" s="574" t="s">
        <v>28</v>
      </c>
      <c r="L411" s="575">
        <v>20</v>
      </c>
      <c r="M411" s="576">
        <v>1.33104</v>
      </c>
      <c r="N411" s="577" t="s">
        <v>2773</v>
      </c>
      <c r="O411" s="573" t="s">
        <v>2307</v>
      </c>
      <c r="P411" s="573"/>
      <c r="Q411" s="578">
        <v>1.7742500000000001E-2</v>
      </c>
      <c r="R411" s="579" t="s">
        <v>2307</v>
      </c>
      <c r="S411" s="580">
        <v>1.7999999999999999E-2</v>
      </c>
      <c r="T411" s="579"/>
      <c r="U411" s="580"/>
      <c r="V411" s="580">
        <v>2.0324999999999999E-2</v>
      </c>
      <c r="W411" s="580">
        <v>4.0700000000000003E-4</v>
      </c>
      <c r="X411" s="580">
        <v>3.019E-3</v>
      </c>
      <c r="Y411" s="580">
        <v>1.2062E-2</v>
      </c>
      <c r="Z411" s="580">
        <v>2E-3</v>
      </c>
      <c r="AA411" s="580">
        <v>2E-3</v>
      </c>
      <c r="AB411" s="581">
        <f t="shared" si="300"/>
        <v>1.6E-2</v>
      </c>
      <c r="AC411" s="581">
        <f t="shared" si="301"/>
        <v>-4.0000000000000001E-3</v>
      </c>
      <c r="AD411" s="582">
        <v>1.6899999999999998E-2</v>
      </c>
      <c r="AE411" s="583">
        <f t="shared" si="299"/>
        <v>1.2062E-2</v>
      </c>
      <c r="AF411" s="583">
        <v>4.8380000000000003E-3</v>
      </c>
      <c r="AG411" s="584">
        <f t="shared" si="294"/>
        <v>1.6899999999999998E-2</v>
      </c>
      <c r="AH411" s="585">
        <v>43773</v>
      </c>
      <c r="AI411" s="586">
        <v>1</v>
      </c>
      <c r="AJ411" s="570" t="s">
        <v>2780</v>
      </c>
      <c r="AK411" s="589" t="s">
        <v>2782</v>
      </c>
      <c r="AL411" s="587"/>
    </row>
    <row r="412" spans="1:38" s="494" customFormat="1" ht="23.25" customHeight="1">
      <c r="A412" s="472">
        <f t="shared" si="302"/>
        <v>87</v>
      </c>
      <c r="B412" s="495">
        <v>43773</v>
      </c>
      <c r="C412" s="472" t="s">
        <v>1596</v>
      </c>
      <c r="D412" s="472"/>
      <c r="E412" s="472" t="s">
        <v>2774</v>
      </c>
      <c r="F412" s="472" t="s">
        <v>2521</v>
      </c>
      <c r="G412" s="496">
        <v>43773</v>
      </c>
      <c r="H412" s="496">
        <v>43803</v>
      </c>
      <c r="I412" s="472">
        <f t="shared" si="298"/>
        <v>30</v>
      </c>
      <c r="J412" s="503">
        <f t="shared" si="297"/>
        <v>1</v>
      </c>
      <c r="K412" s="511" t="s">
        <v>28</v>
      </c>
      <c r="L412" s="500">
        <v>10</v>
      </c>
      <c r="M412" s="501">
        <v>1.33</v>
      </c>
      <c r="N412" s="502" t="s">
        <v>2773</v>
      </c>
      <c r="O412" s="503" t="s">
        <v>2223</v>
      </c>
      <c r="P412" s="503"/>
      <c r="Q412" s="554">
        <v>1.7742500000000001E-2</v>
      </c>
      <c r="R412" s="505" t="s">
        <v>2223</v>
      </c>
      <c r="S412" s="504">
        <v>1.78E-2</v>
      </c>
      <c r="T412" s="505"/>
      <c r="U412" s="504"/>
      <c r="V412" s="504">
        <v>2.0324999999999999E-2</v>
      </c>
      <c r="W412" s="504">
        <v>4.0700000000000003E-4</v>
      </c>
      <c r="X412" s="504">
        <v>3.6189999999999998E-3</v>
      </c>
      <c r="Y412" s="504">
        <v>1.2062E-2</v>
      </c>
      <c r="Z412" s="504">
        <v>2E-3</v>
      </c>
      <c r="AA412" s="504">
        <v>2E-3</v>
      </c>
      <c r="AB412" s="507">
        <f t="shared" si="300"/>
        <v>1.5800000000000002E-2</v>
      </c>
      <c r="AC412" s="507">
        <f t="shared" si="301"/>
        <v>-4.0000000000000001E-3</v>
      </c>
      <c r="AD412" s="508"/>
      <c r="AE412" s="506">
        <f t="shared" si="299"/>
        <v>1.2062E-2</v>
      </c>
      <c r="AF412" s="506">
        <v>5.1050000000000002E-3</v>
      </c>
      <c r="AG412" s="514">
        <f t="shared" si="294"/>
        <v>1.7167000000000002E-2</v>
      </c>
      <c r="AH412" s="515">
        <v>43748</v>
      </c>
      <c r="AI412" s="509"/>
      <c r="AJ412" s="472" t="s">
        <v>2778</v>
      </c>
      <c r="AK412" s="510" t="s">
        <v>2779</v>
      </c>
      <c r="AL412" s="492"/>
    </row>
    <row r="413" spans="1:38" s="494" customFormat="1" ht="23.25" customHeight="1">
      <c r="A413" s="472">
        <f t="shared" si="302"/>
        <v>88</v>
      </c>
      <c r="B413" s="495">
        <v>43773</v>
      </c>
      <c r="C413" s="472" t="s">
        <v>1596</v>
      </c>
      <c r="D413" s="472"/>
      <c r="E413" s="472" t="s">
        <v>2774</v>
      </c>
      <c r="F413" s="472" t="s">
        <v>2705</v>
      </c>
      <c r="G413" s="496">
        <v>43773</v>
      </c>
      <c r="H413" s="496">
        <v>43803</v>
      </c>
      <c r="I413" s="472">
        <f t="shared" si="298"/>
        <v>30</v>
      </c>
      <c r="J413" s="503">
        <f t="shared" si="297"/>
        <v>1</v>
      </c>
      <c r="K413" s="511" t="s">
        <v>29</v>
      </c>
      <c r="L413" s="500"/>
      <c r="M413" s="501">
        <v>0.64361999999999997</v>
      </c>
      <c r="N413" s="502" t="s">
        <v>2775</v>
      </c>
      <c r="O413" s="503" t="s">
        <v>2776</v>
      </c>
      <c r="P413" s="503"/>
      <c r="Q413" s="554">
        <v>1.7742500000000001E-2</v>
      </c>
      <c r="R413" s="505" t="s">
        <v>2223</v>
      </c>
      <c r="S413" s="504">
        <v>1.78E-2</v>
      </c>
      <c r="T413" s="505"/>
      <c r="U413" s="504"/>
      <c r="V413" s="504">
        <v>2.0348999999999999E-2</v>
      </c>
      <c r="W413" s="504">
        <v>1.4239999999999999E-3</v>
      </c>
      <c r="X413" s="504">
        <v>9.4240000000000001E-3</v>
      </c>
      <c r="Y413" s="504">
        <v>7.1110000000000001E-3</v>
      </c>
      <c r="Z413" s="504">
        <v>3.3E-3</v>
      </c>
      <c r="AA413" s="504">
        <v>2E-3</v>
      </c>
      <c r="AB413" s="507">
        <f t="shared" ref="AB413:AB415" si="303">S413-Z413</f>
        <v>1.4499999999999999E-2</v>
      </c>
      <c r="AC413" s="507">
        <f t="shared" ref="AC413:AC415" si="304">U413-Z413-AA413</f>
        <v>-5.3E-3</v>
      </c>
      <c r="AD413" s="508">
        <v>9.4999999999999998E-3</v>
      </c>
      <c r="AE413" s="506">
        <f t="shared" si="299"/>
        <v>7.1110000000000001E-3</v>
      </c>
      <c r="AF413" s="506"/>
      <c r="AG413" s="514" t="str">
        <f t="shared" si="294"/>
        <v/>
      </c>
      <c r="AH413" s="515"/>
      <c r="AI413" s="509"/>
      <c r="AJ413" s="472" t="s">
        <v>2778</v>
      </c>
      <c r="AK413" s="510" t="s">
        <v>2777</v>
      </c>
      <c r="AL413" s="492"/>
    </row>
    <row r="414" spans="1:38" s="524" customFormat="1" ht="23.25" customHeight="1">
      <c r="A414" s="653">
        <f t="shared" si="302"/>
        <v>89</v>
      </c>
      <c r="B414" s="654">
        <v>43775</v>
      </c>
      <c r="C414" s="653" t="s">
        <v>4</v>
      </c>
      <c r="D414" s="653"/>
      <c r="E414" s="653" t="s">
        <v>2781</v>
      </c>
      <c r="F414" s="653" t="s">
        <v>2783</v>
      </c>
      <c r="G414" s="655">
        <v>43775</v>
      </c>
      <c r="H414" s="655">
        <v>44140</v>
      </c>
      <c r="I414" s="653">
        <f t="shared" si="298"/>
        <v>365</v>
      </c>
      <c r="J414" s="656">
        <f>TRUNC(I414/30,0)</f>
        <v>12</v>
      </c>
      <c r="K414" s="657" t="s">
        <v>28</v>
      </c>
      <c r="L414" s="658">
        <v>1.02</v>
      </c>
      <c r="M414" s="659">
        <v>1.48</v>
      </c>
      <c r="N414" s="660" t="s">
        <v>2784</v>
      </c>
      <c r="O414" s="656" t="s">
        <v>2785</v>
      </c>
      <c r="P414" s="656"/>
      <c r="Q414" s="661">
        <v>1.96688E-2</v>
      </c>
      <c r="R414" s="662" t="s">
        <v>2785</v>
      </c>
      <c r="S414" s="663">
        <v>2.35E-2</v>
      </c>
      <c r="T414" s="662"/>
      <c r="U414" s="663"/>
      <c r="V414" s="663">
        <v>2.8104000000000001E-2</v>
      </c>
      <c r="W414" s="663">
        <v>5.62E-4</v>
      </c>
      <c r="X414" s="663">
        <v>1.0042000000000001E-2</v>
      </c>
      <c r="Y414" s="663">
        <v>1.5252E-2</v>
      </c>
      <c r="Z414" s="663">
        <v>2E-3</v>
      </c>
      <c r="AA414" s="663">
        <v>2E-3</v>
      </c>
      <c r="AB414" s="664">
        <f t="shared" si="303"/>
        <v>2.1499999999999998E-2</v>
      </c>
      <c r="AC414" s="664">
        <f t="shared" si="304"/>
        <v>-4.0000000000000001E-3</v>
      </c>
      <c r="AD414" s="8">
        <v>1.7500000000000002E-2</v>
      </c>
      <c r="AE414" s="665">
        <f t="shared" si="299"/>
        <v>1.5252E-2</v>
      </c>
      <c r="AF414" s="665">
        <v>2.248E-3</v>
      </c>
      <c r="AG414" s="666">
        <f t="shared" si="294"/>
        <v>1.7500000000000002E-2</v>
      </c>
      <c r="AH414" s="667">
        <v>43775</v>
      </c>
      <c r="AI414" s="668">
        <v>3</v>
      </c>
      <c r="AJ414" s="16" t="str">
        <f>IF(AG414="","N","Y")</f>
        <v>Y</v>
      </c>
      <c r="AK414" s="669" t="s">
        <v>2786</v>
      </c>
      <c r="AL414" s="523"/>
    </row>
    <row r="415" spans="1:38" s="691" customFormat="1" ht="20.25" customHeight="1">
      <c r="A415" s="672">
        <f t="shared" si="302"/>
        <v>90</v>
      </c>
      <c r="B415" s="673">
        <v>43780</v>
      </c>
      <c r="C415" s="672" t="s">
        <v>1596</v>
      </c>
      <c r="D415" s="672"/>
      <c r="E415" s="672" t="s">
        <v>2598</v>
      </c>
      <c r="F415" s="672" t="s">
        <v>2490</v>
      </c>
      <c r="G415" s="674">
        <v>43780</v>
      </c>
      <c r="H415" s="674">
        <v>43810</v>
      </c>
      <c r="I415" s="672">
        <f t="shared" si="298"/>
        <v>30</v>
      </c>
      <c r="J415" s="675">
        <f t="shared" ref="J415" si="305">TRUNC(I415/30,0)</f>
        <v>1</v>
      </c>
      <c r="K415" s="676" t="s">
        <v>2330</v>
      </c>
      <c r="L415" s="677">
        <v>3.17</v>
      </c>
      <c r="M415" s="678">
        <v>0.9</v>
      </c>
      <c r="N415" s="679" t="s">
        <v>2787</v>
      </c>
      <c r="O415" s="675" t="s">
        <v>2309</v>
      </c>
      <c r="P415" s="675"/>
      <c r="Q415" s="680">
        <v>1.6122500000000001E-2</v>
      </c>
      <c r="R415" s="681" t="s">
        <v>2309</v>
      </c>
      <c r="S415" s="682">
        <v>1.6E-2</v>
      </c>
      <c r="T415" s="681"/>
      <c r="U415" s="682"/>
      <c r="V415" s="682">
        <v>2.0080000000000001E-2</v>
      </c>
      <c r="W415" s="682">
        <v>1.4059999999999999E-3</v>
      </c>
      <c r="X415" s="682">
        <v>9.6740000000000003E-3</v>
      </c>
      <c r="Y415" s="682">
        <v>6.9309999999999997E-3</v>
      </c>
      <c r="Z415" s="682">
        <v>3.3E-3</v>
      </c>
      <c r="AA415" s="682">
        <v>2E-3</v>
      </c>
      <c r="AB415" s="683">
        <f t="shared" si="303"/>
        <v>1.2699999999999999E-2</v>
      </c>
      <c r="AC415" s="683">
        <f t="shared" si="304"/>
        <v>-5.3E-3</v>
      </c>
      <c r="AD415" s="684">
        <v>8.9999999999999993E-3</v>
      </c>
      <c r="AE415" s="685">
        <f t="shared" si="299"/>
        <v>6.9309999999999997E-3</v>
      </c>
      <c r="AF415" s="685">
        <v>2.0690000000000001E-3</v>
      </c>
      <c r="AG415" s="686">
        <f t="shared" ref="AG415" si="306">IF(AF415="","",AE415+AF415)</f>
        <v>8.9999999999999993E-3</v>
      </c>
      <c r="AH415" s="687">
        <v>43780</v>
      </c>
      <c r="AI415" s="688">
        <v>6</v>
      </c>
      <c r="AJ415" s="672" t="str">
        <f t="shared" ref="AJ415" si="307">IF(AG415="","N","Y")</f>
        <v>Y</v>
      </c>
      <c r="AK415" s="689" t="s">
        <v>2788</v>
      </c>
      <c r="AL415" s="690"/>
    </row>
    <row r="416" spans="1:38" s="447" customFormat="1" ht="23.25" customHeight="1">
      <c r="A416" s="16">
        <f t="shared" si="302"/>
        <v>91</v>
      </c>
      <c r="B416" s="23">
        <v>43783</v>
      </c>
      <c r="C416" s="16" t="s">
        <v>2789</v>
      </c>
      <c r="D416" s="16"/>
      <c r="E416" s="16" t="s">
        <v>2790</v>
      </c>
      <c r="F416" s="16" t="s">
        <v>2791</v>
      </c>
      <c r="G416" s="18">
        <v>43783</v>
      </c>
      <c r="H416" s="18">
        <v>43875</v>
      </c>
      <c r="I416" s="16">
        <f t="shared" ref="I416:I422" si="308">H416-G416</f>
        <v>92</v>
      </c>
      <c r="J416" s="255">
        <f t="shared" ref="J416:J427" si="309">TRUNC(I416/30,0)</f>
        <v>3</v>
      </c>
      <c r="K416" s="438" t="s">
        <v>2792</v>
      </c>
      <c r="L416" s="19">
        <v>1</v>
      </c>
      <c r="M416" s="249">
        <v>1.49</v>
      </c>
      <c r="N416" s="201" t="s">
        <v>2793</v>
      </c>
      <c r="O416" s="255">
        <v>3</v>
      </c>
      <c r="P416" s="255"/>
      <c r="Q416" s="553">
        <v>1.9098799999999999E-2</v>
      </c>
      <c r="R416" s="261">
        <v>3</v>
      </c>
      <c r="S416" s="20">
        <v>2.1000000000000001E-2</v>
      </c>
      <c r="T416" s="261"/>
      <c r="U416" s="20"/>
      <c r="V416" s="20">
        <v>2.2598E-2</v>
      </c>
      <c r="W416" s="20">
        <v>4.5199999999999998E-4</v>
      </c>
      <c r="X416" s="20">
        <v>3.1459999999999999E-3</v>
      </c>
      <c r="Y416" s="20">
        <v>1.4591E-2</v>
      </c>
      <c r="Z416" s="20">
        <v>2E-3</v>
      </c>
      <c r="AA416" s="20">
        <v>2E-3</v>
      </c>
      <c r="AB416" s="423">
        <f t="shared" ref="AB416:AB420" si="310">S416-Z416</f>
        <v>1.9000000000000003E-2</v>
      </c>
      <c r="AC416" s="423">
        <f t="shared" ref="AC416:AC420" si="311">U416-Z416-AA416</f>
        <v>-4.0000000000000001E-3</v>
      </c>
      <c r="AD416" s="448">
        <v>1.9E-2</v>
      </c>
      <c r="AE416" s="197">
        <f t="shared" ref="AE416:AE427" si="312">IF(Y416="","",Y416)</f>
        <v>1.4591E-2</v>
      </c>
      <c r="AF416" s="197">
        <v>4.4089999999999997E-3</v>
      </c>
      <c r="AG416" s="445">
        <f t="shared" ref="AG416:AG420" si="313">IF(AF416="","",AE416+AF416)</f>
        <v>1.9E-2</v>
      </c>
      <c r="AH416" s="434">
        <v>43783</v>
      </c>
      <c r="AI416" s="446">
        <v>1</v>
      </c>
      <c r="AJ416" s="16" t="str">
        <f t="shared" ref="AJ416:AJ421" si="314">IF(AG416="","N","Y")</f>
        <v>Y</v>
      </c>
      <c r="AK416" s="443" t="s">
        <v>2795</v>
      </c>
      <c r="AL416" s="449"/>
    </row>
    <row r="417" spans="1:38" s="447" customFormat="1" ht="23.25" customHeight="1">
      <c r="A417" s="16">
        <f t="shared" si="302"/>
        <v>92</v>
      </c>
      <c r="B417" s="23">
        <v>43783</v>
      </c>
      <c r="C417" s="16" t="s">
        <v>2789</v>
      </c>
      <c r="D417" s="16"/>
      <c r="E417" s="16" t="s">
        <v>2790</v>
      </c>
      <c r="F417" s="16" t="s">
        <v>2791</v>
      </c>
      <c r="G417" s="18">
        <v>43783</v>
      </c>
      <c r="H417" s="18">
        <v>44148</v>
      </c>
      <c r="I417" s="16">
        <f t="shared" si="308"/>
        <v>365</v>
      </c>
      <c r="J417" s="255">
        <f t="shared" si="309"/>
        <v>12</v>
      </c>
      <c r="K417" s="438" t="s">
        <v>2792</v>
      </c>
      <c r="L417" s="19">
        <v>1</v>
      </c>
      <c r="M417" s="249">
        <v>1.53</v>
      </c>
      <c r="N417" s="201" t="s">
        <v>2794</v>
      </c>
      <c r="O417" s="255">
        <v>12</v>
      </c>
      <c r="P417" s="255"/>
      <c r="Q417" s="553">
        <v>1.9869999999999999E-2</v>
      </c>
      <c r="R417" s="261">
        <v>12</v>
      </c>
      <c r="S417" s="20">
        <v>0.02</v>
      </c>
      <c r="T417" s="261"/>
      <c r="U417" s="20"/>
      <c r="V417" s="20">
        <v>2.8559999999999999E-2</v>
      </c>
      <c r="W417" s="20">
        <v>5.71E-4</v>
      </c>
      <c r="X417" s="20">
        <v>9.9889999999999996E-3</v>
      </c>
      <c r="Y417" s="20">
        <v>1.5213000000000001E-2</v>
      </c>
      <c r="Z417" s="20">
        <v>2E-3</v>
      </c>
      <c r="AA417" s="20">
        <v>2E-3</v>
      </c>
      <c r="AB417" s="423">
        <f t="shared" si="310"/>
        <v>1.8000000000000002E-2</v>
      </c>
      <c r="AC417" s="423">
        <f t="shared" si="311"/>
        <v>-4.0000000000000001E-3</v>
      </c>
      <c r="AD417" s="448">
        <v>1.7999999999999999E-2</v>
      </c>
      <c r="AE417" s="197">
        <f t="shared" si="312"/>
        <v>1.5213000000000001E-2</v>
      </c>
      <c r="AF417" s="197">
        <v>2.787E-3</v>
      </c>
      <c r="AG417" s="445">
        <f t="shared" si="313"/>
        <v>1.8000000000000002E-2</v>
      </c>
      <c r="AH417" s="434">
        <v>43783</v>
      </c>
      <c r="AI417" s="446">
        <v>2</v>
      </c>
      <c r="AJ417" s="16" t="str">
        <f t="shared" si="314"/>
        <v>Y</v>
      </c>
      <c r="AK417" s="443" t="s">
        <v>2796</v>
      </c>
      <c r="AL417" s="449"/>
    </row>
    <row r="418" spans="1:38" s="447" customFormat="1" ht="20.25" customHeight="1">
      <c r="A418" s="16">
        <f t="shared" si="302"/>
        <v>93</v>
      </c>
      <c r="B418" s="23">
        <v>43783</v>
      </c>
      <c r="C418" s="16" t="s">
        <v>2789</v>
      </c>
      <c r="D418" s="16"/>
      <c r="E418" s="16" t="s">
        <v>2790</v>
      </c>
      <c r="F418" s="16" t="s">
        <v>2791</v>
      </c>
      <c r="G418" s="18">
        <v>43783</v>
      </c>
      <c r="H418" s="18">
        <v>44148</v>
      </c>
      <c r="I418" s="16">
        <f t="shared" si="308"/>
        <v>365</v>
      </c>
      <c r="J418" s="255">
        <f t="shared" si="309"/>
        <v>12</v>
      </c>
      <c r="K418" s="438" t="s">
        <v>2792</v>
      </c>
      <c r="L418" s="19">
        <v>1</v>
      </c>
      <c r="M418" s="249">
        <v>1.53</v>
      </c>
      <c r="N418" s="201" t="s">
        <v>2794</v>
      </c>
      <c r="O418" s="255">
        <v>12</v>
      </c>
      <c r="P418" s="255"/>
      <c r="Q418" s="553">
        <v>1.9869999999999999E-2</v>
      </c>
      <c r="R418" s="261">
        <v>12</v>
      </c>
      <c r="S418" s="20">
        <v>0.02</v>
      </c>
      <c r="T418" s="261"/>
      <c r="U418" s="20"/>
      <c r="V418" s="20">
        <v>2.8559999999999999E-2</v>
      </c>
      <c r="W418" s="20">
        <v>5.71E-4</v>
      </c>
      <c r="X418" s="20">
        <v>9.9889999999999996E-3</v>
      </c>
      <c r="Y418" s="20">
        <v>1.5213000000000001E-2</v>
      </c>
      <c r="Z418" s="20">
        <v>2E-3</v>
      </c>
      <c r="AA418" s="20">
        <v>2E-3</v>
      </c>
      <c r="AB418" s="423">
        <f t="shared" si="310"/>
        <v>1.8000000000000002E-2</v>
      </c>
      <c r="AC418" s="423">
        <f t="shared" si="311"/>
        <v>-4.0000000000000001E-3</v>
      </c>
      <c r="AD418" s="448">
        <v>1.7999999999999999E-2</v>
      </c>
      <c r="AE418" s="197">
        <f t="shared" si="312"/>
        <v>1.5213000000000001E-2</v>
      </c>
      <c r="AF418" s="197">
        <v>2.787E-3</v>
      </c>
      <c r="AG418" s="445">
        <f t="shared" si="313"/>
        <v>1.8000000000000002E-2</v>
      </c>
      <c r="AH418" s="434">
        <v>43783</v>
      </c>
      <c r="AI418" s="446">
        <v>3</v>
      </c>
      <c r="AJ418" s="16" t="str">
        <f t="shared" si="314"/>
        <v>Y</v>
      </c>
      <c r="AK418" s="443" t="s">
        <v>2796</v>
      </c>
      <c r="AL418" s="449"/>
    </row>
    <row r="419" spans="1:38" s="447" customFormat="1" ht="20.25" customHeight="1">
      <c r="A419" s="16">
        <f t="shared" si="302"/>
        <v>94</v>
      </c>
      <c r="B419" s="23">
        <v>43783</v>
      </c>
      <c r="C419" s="16" t="s">
        <v>2789</v>
      </c>
      <c r="D419" s="16"/>
      <c r="E419" s="16" t="s">
        <v>2790</v>
      </c>
      <c r="F419" s="16" t="s">
        <v>2791</v>
      </c>
      <c r="G419" s="18">
        <v>43783</v>
      </c>
      <c r="H419" s="18">
        <v>44148</v>
      </c>
      <c r="I419" s="16">
        <f t="shared" si="308"/>
        <v>365</v>
      </c>
      <c r="J419" s="255">
        <f t="shared" si="309"/>
        <v>12</v>
      </c>
      <c r="K419" s="438" t="s">
        <v>2792</v>
      </c>
      <c r="L419" s="19">
        <v>1</v>
      </c>
      <c r="M419" s="249">
        <v>1.53</v>
      </c>
      <c r="N419" s="201" t="s">
        <v>2794</v>
      </c>
      <c r="O419" s="255">
        <v>12</v>
      </c>
      <c r="P419" s="255"/>
      <c r="Q419" s="553">
        <v>1.9869999999999999E-2</v>
      </c>
      <c r="R419" s="261">
        <v>12</v>
      </c>
      <c r="S419" s="20">
        <v>0.02</v>
      </c>
      <c r="T419" s="261"/>
      <c r="U419" s="20"/>
      <c r="V419" s="20">
        <v>2.8559999999999999E-2</v>
      </c>
      <c r="W419" s="20">
        <v>5.71E-4</v>
      </c>
      <c r="X419" s="20">
        <v>9.9889999999999996E-3</v>
      </c>
      <c r="Y419" s="20">
        <v>1.5213000000000001E-2</v>
      </c>
      <c r="Z419" s="20">
        <v>2E-3</v>
      </c>
      <c r="AA419" s="20">
        <v>2E-3</v>
      </c>
      <c r="AB419" s="423">
        <f t="shared" si="310"/>
        <v>1.8000000000000002E-2</v>
      </c>
      <c r="AC419" s="423">
        <f t="shared" si="311"/>
        <v>-4.0000000000000001E-3</v>
      </c>
      <c r="AD419" s="448">
        <v>1.7999999999999999E-2</v>
      </c>
      <c r="AE419" s="197">
        <f t="shared" si="312"/>
        <v>1.5213000000000001E-2</v>
      </c>
      <c r="AF419" s="197">
        <v>2.787E-3</v>
      </c>
      <c r="AG419" s="445">
        <f t="shared" si="313"/>
        <v>1.8000000000000002E-2</v>
      </c>
      <c r="AH419" s="434">
        <v>43783</v>
      </c>
      <c r="AI419" s="446">
        <v>4</v>
      </c>
      <c r="AJ419" s="16" t="str">
        <f t="shared" si="314"/>
        <v>Y</v>
      </c>
      <c r="AK419" s="443" t="s">
        <v>2796</v>
      </c>
      <c r="AL419" s="449"/>
    </row>
    <row r="420" spans="1:38" s="447" customFormat="1" ht="20.25" customHeight="1">
      <c r="A420" s="16">
        <f t="shared" si="302"/>
        <v>95</v>
      </c>
      <c r="B420" s="23">
        <v>43790</v>
      </c>
      <c r="C420" s="16" t="s">
        <v>164</v>
      </c>
      <c r="D420" s="16"/>
      <c r="E420" s="16" t="s">
        <v>2717</v>
      </c>
      <c r="F420" s="16" t="s">
        <v>2592</v>
      </c>
      <c r="G420" s="18">
        <v>43790</v>
      </c>
      <c r="H420" s="18">
        <v>43822</v>
      </c>
      <c r="I420" s="16">
        <f t="shared" si="308"/>
        <v>32</v>
      </c>
      <c r="J420" s="255">
        <f t="shared" si="309"/>
        <v>1</v>
      </c>
      <c r="K420" s="438" t="s">
        <v>28</v>
      </c>
      <c r="L420" s="19">
        <v>1</v>
      </c>
      <c r="M420" s="249">
        <v>1.24</v>
      </c>
      <c r="N420" s="201" t="s">
        <v>2804</v>
      </c>
      <c r="O420" s="255" t="s">
        <v>2307</v>
      </c>
      <c r="P420" s="255"/>
      <c r="Q420" s="553">
        <v>1.7156299999999999E-2</v>
      </c>
      <c r="R420" s="261" t="s">
        <v>2307</v>
      </c>
      <c r="S420" s="20">
        <v>1.7000000000000001E-2</v>
      </c>
      <c r="T420" s="261"/>
      <c r="U420" s="20"/>
      <c r="V420" s="20">
        <v>1.9691E-2</v>
      </c>
      <c r="W420" s="20">
        <v>3.9399999999999998E-4</v>
      </c>
      <c r="X420" s="20">
        <v>4.7980000000000002E-3</v>
      </c>
      <c r="Y420" s="20">
        <v>1.1488E-2</v>
      </c>
      <c r="Z420" s="20">
        <v>2E-3</v>
      </c>
      <c r="AA420" s="20">
        <v>2E-3</v>
      </c>
      <c r="AB420" s="423">
        <f t="shared" si="310"/>
        <v>1.5000000000000001E-2</v>
      </c>
      <c r="AC420" s="423">
        <f t="shared" si="311"/>
        <v>-4.0000000000000001E-3</v>
      </c>
      <c r="AD420" s="448">
        <v>1.4500000000000001E-2</v>
      </c>
      <c r="AE420" s="197">
        <f t="shared" si="312"/>
        <v>1.1488E-2</v>
      </c>
      <c r="AF420" s="197">
        <v>3.0119999999999999E-3</v>
      </c>
      <c r="AG420" s="445">
        <f t="shared" si="313"/>
        <v>1.4499999999999999E-2</v>
      </c>
      <c r="AH420" s="434">
        <v>43790</v>
      </c>
      <c r="AI420" s="446">
        <v>1</v>
      </c>
      <c r="AJ420" s="16" t="str">
        <f t="shared" si="314"/>
        <v>Y</v>
      </c>
      <c r="AK420" s="443" t="s">
        <v>2805</v>
      </c>
      <c r="AL420" s="449"/>
    </row>
    <row r="421" spans="1:38" s="447" customFormat="1" ht="23.25" customHeight="1">
      <c r="A421" s="16">
        <f t="shared" si="302"/>
        <v>96</v>
      </c>
      <c r="B421" s="23">
        <v>43794</v>
      </c>
      <c r="C421" s="16" t="s">
        <v>1596</v>
      </c>
      <c r="D421" s="16"/>
      <c r="E421" s="16" t="s">
        <v>2766</v>
      </c>
      <c r="F421" s="16" t="s">
        <v>2663</v>
      </c>
      <c r="G421" s="18">
        <v>43794</v>
      </c>
      <c r="H421" s="18">
        <v>43845</v>
      </c>
      <c r="I421" s="16">
        <f t="shared" si="308"/>
        <v>51</v>
      </c>
      <c r="J421" s="255">
        <f t="shared" si="309"/>
        <v>1</v>
      </c>
      <c r="K421" s="438" t="s">
        <v>28</v>
      </c>
      <c r="L421" s="19">
        <v>10</v>
      </c>
      <c r="M421" s="249">
        <v>1.23051</v>
      </c>
      <c r="N421" s="201" t="s">
        <v>2807</v>
      </c>
      <c r="O421" s="255" t="s">
        <v>2806</v>
      </c>
      <c r="P421" s="255"/>
      <c r="Q421" s="553">
        <v>1.7027500000000001E-2</v>
      </c>
      <c r="R421" s="261" t="s">
        <v>2307</v>
      </c>
      <c r="S421" s="20">
        <v>2.3E-2</v>
      </c>
      <c r="T421" s="261"/>
      <c r="U421" s="20"/>
      <c r="V421" s="20">
        <v>2.0818E-2</v>
      </c>
      <c r="W421" s="20">
        <v>4.1599999999999997E-4</v>
      </c>
      <c r="X421" s="20">
        <v>2.4020000000000001E-3</v>
      </c>
      <c r="Y421" s="20">
        <v>1.1361E-2</v>
      </c>
      <c r="Z421" s="20">
        <v>2E-3</v>
      </c>
      <c r="AA421" s="20">
        <v>2E-3</v>
      </c>
      <c r="AB421" s="423">
        <f t="shared" ref="AB421" si="315">S421-Z421</f>
        <v>2.0999999999999998E-2</v>
      </c>
      <c r="AC421" s="423">
        <f t="shared" ref="AC421" si="316">U421-Z421-AA421</f>
        <v>-4.0000000000000001E-3</v>
      </c>
      <c r="AD421" s="448">
        <v>1.7999999999999999E-2</v>
      </c>
      <c r="AE421" s="197">
        <f t="shared" si="312"/>
        <v>1.1361E-2</v>
      </c>
      <c r="AF421" s="197">
        <f>AD421-AE421</f>
        <v>6.6389999999999991E-3</v>
      </c>
      <c r="AG421" s="445">
        <f t="shared" si="294"/>
        <v>1.7999999999999999E-2</v>
      </c>
      <c r="AH421" s="434">
        <v>43794</v>
      </c>
      <c r="AI421" s="446">
        <v>1</v>
      </c>
      <c r="AJ421" s="16" t="str">
        <f t="shared" si="314"/>
        <v>Y</v>
      </c>
      <c r="AK421" s="443" t="s">
        <v>2808</v>
      </c>
      <c r="AL421" s="449"/>
    </row>
    <row r="422" spans="1:38" s="494" customFormat="1" ht="20.25" customHeight="1">
      <c r="A422" s="472">
        <f t="shared" ref="A422:A452" si="317">IF(B422="","",IF((YEAR(B422)-YEAR(B421))=0,A421+1,1))</f>
        <v>97</v>
      </c>
      <c r="B422" s="495">
        <v>43794</v>
      </c>
      <c r="C422" s="472" t="s">
        <v>2809</v>
      </c>
      <c r="D422" s="472"/>
      <c r="E422" s="472" t="s">
        <v>2810</v>
      </c>
      <c r="F422" s="472" t="s">
        <v>2811</v>
      </c>
      <c r="G422" s="496">
        <v>43794</v>
      </c>
      <c r="H422" s="496">
        <v>43886</v>
      </c>
      <c r="I422" s="472">
        <f t="shared" si="308"/>
        <v>92</v>
      </c>
      <c r="J422" s="503">
        <f t="shared" si="309"/>
        <v>3</v>
      </c>
      <c r="K422" s="511" t="s">
        <v>28</v>
      </c>
      <c r="L422" s="500" t="s">
        <v>2812</v>
      </c>
      <c r="M422" s="501">
        <v>1.51162</v>
      </c>
      <c r="N422" s="502" t="s">
        <v>2813</v>
      </c>
      <c r="O422" s="503" t="s">
        <v>2814</v>
      </c>
      <c r="P422" s="503"/>
      <c r="Q422" s="554">
        <v>1.9172499999999999E-2</v>
      </c>
      <c r="R422" s="505" t="s">
        <v>2814</v>
      </c>
      <c r="S422" s="504"/>
      <c r="T422" s="505"/>
      <c r="U422" s="504"/>
      <c r="V422" s="504">
        <v>2.2598E-2</v>
      </c>
      <c r="W422" s="504">
        <v>4.5199999999999998E-4</v>
      </c>
      <c r="X422" s="504">
        <v>4.1460000000000004E-3</v>
      </c>
      <c r="Y422" s="504">
        <v>1.4663000000000001E-2</v>
      </c>
      <c r="Z422" s="504">
        <v>2E-3</v>
      </c>
      <c r="AA422" s="504">
        <v>2E-3</v>
      </c>
      <c r="AB422" s="507">
        <f t="shared" ref="AB422:AB424" si="318">S422-Z422</f>
        <v>-2E-3</v>
      </c>
      <c r="AC422" s="507">
        <f t="shared" ref="AC422:AC424" si="319">U422-Z422-AA422</f>
        <v>-4.0000000000000001E-3</v>
      </c>
      <c r="AD422" s="508" t="s">
        <v>2815</v>
      </c>
      <c r="AE422" s="506">
        <f t="shared" si="312"/>
        <v>1.4663000000000001E-2</v>
      </c>
      <c r="AF422" s="506"/>
      <c r="AG422" s="514"/>
      <c r="AH422" s="515"/>
      <c r="AI422" s="509"/>
      <c r="AJ422" s="472" t="str">
        <f t="shared" ref="AJ422:AJ452" si="320">IF(AG422="","N","Y")</f>
        <v>N</v>
      </c>
      <c r="AK422" s="510" t="s">
        <v>2816</v>
      </c>
      <c r="AL422" s="492"/>
    </row>
    <row r="423" spans="1:38" s="447" customFormat="1" ht="23.25" customHeight="1">
      <c r="A423" s="16">
        <f t="shared" si="317"/>
        <v>98</v>
      </c>
      <c r="B423" s="23">
        <v>43795</v>
      </c>
      <c r="C423" s="16" t="s">
        <v>2616</v>
      </c>
      <c r="D423" s="16"/>
      <c r="E423" s="16" t="s">
        <v>2637</v>
      </c>
      <c r="F423" s="16" t="s">
        <v>2618</v>
      </c>
      <c r="G423" s="18">
        <v>43795</v>
      </c>
      <c r="H423" s="18">
        <v>43825</v>
      </c>
      <c r="I423" s="16">
        <f>H423-G423</f>
        <v>30</v>
      </c>
      <c r="J423" s="255">
        <f t="shared" si="309"/>
        <v>1</v>
      </c>
      <c r="K423" s="438" t="s">
        <v>28</v>
      </c>
      <c r="L423" s="19">
        <v>2</v>
      </c>
      <c r="M423" s="249">
        <v>1.23</v>
      </c>
      <c r="N423" s="201" t="s">
        <v>2817</v>
      </c>
      <c r="O423" s="255" t="s">
        <v>2818</v>
      </c>
      <c r="P423" s="255"/>
      <c r="Q423" s="553">
        <v>1.6995E-2</v>
      </c>
      <c r="R423" s="261" t="s">
        <v>2818</v>
      </c>
      <c r="S423" s="20">
        <v>1.72E-2</v>
      </c>
      <c r="T423" s="261"/>
      <c r="U423" s="20"/>
      <c r="V423" s="20">
        <v>1.9507E-2</v>
      </c>
      <c r="W423" s="20">
        <v>3.8999999999999999E-4</v>
      </c>
      <c r="X423" s="20">
        <v>4.1159999999999999E-3</v>
      </c>
      <c r="Y423" s="20">
        <v>1.133E-2</v>
      </c>
      <c r="Z423" s="20">
        <v>2E-3</v>
      </c>
      <c r="AA423" s="20">
        <v>2E-3</v>
      </c>
      <c r="AB423" s="423">
        <f t="shared" si="318"/>
        <v>1.52E-2</v>
      </c>
      <c r="AC423" s="423">
        <f t="shared" si="319"/>
        <v>-4.0000000000000001E-3</v>
      </c>
      <c r="AD423" s="448">
        <v>1.4999999999999999E-2</v>
      </c>
      <c r="AE423" s="197">
        <f t="shared" si="312"/>
        <v>1.133E-2</v>
      </c>
      <c r="AF423" s="197">
        <v>3.6700000000000001E-3</v>
      </c>
      <c r="AG423" s="445">
        <f t="shared" ref="AG423:AG427" si="321">IF(AF423="","",AE423+AF423)</f>
        <v>1.4999999999999999E-2</v>
      </c>
      <c r="AH423" s="434">
        <v>43795</v>
      </c>
      <c r="AI423" s="446">
        <v>2</v>
      </c>
      <c r="AJ423" s="16" t="str">
        <f t="shared" si="320"/>
        <v>Y</v>
      </c>
      <c r="AK423" s="443" t="s">
        <v>2819</v>
      </c>
      <c r="AL423" s="449"/>
    </row>
    <row r="424" spans="1:38" s="447" customFormat="1" ht="23.25" customHeight="1">
      <c r="A424" s="16">
        <f t="shared" si="317"/>
        <v>99</v>
      </c>
      <c r="B424" s="23">
        <v>43795</v>
      </c>
      <c r="C424" s="16" t="s">
        <v>2616</v>
      </c>
      <c r="D424" s="16"/>
      <c r="E424" s="16" t="s">
        <v>2637</v>
      </c>
      <c r="F424" s="16" t="s">
        <v>2618</v>
      </c>
      <c r="G424" s="18">
        <v>43795</v>
      </c>
      <c r="H424" s="18">
        <v>43825</v>
      </c>
      <c r="I424" s="16">
        <f t="shared" ref="I424:I427" si="322">H424-G424</f>
        <v>30</v>
      </c>
      <c r="J424" s="255">
        <f t="shared" si="309"/>
        <v>1</v>
      </c>
      <c r="K424" s="438" t="s">
        <v>28</v>
      </c>
      <c r="L424" s="19">
        <v>4</v>
      </c>
      <c r="M424" s="249">
        <v>1.23</v>
      </c>
      <c r="N424" s="201" t="s">
        <v>2817</v>
      </c>
      <c r="O424" s="255" t="s">
        <v>2818</v>
      </c>
      <c r="P424" s="255"/>
      <c r="Q424" s="553">
        <v>1.6995E-2</v>
      </c>
      <c r="R424" s="261" t="s">
        <v>2818</v>
      </c>
      <c r="S424" s="20">
        <v>1.72E-2</v>
      </c>
      <c r="T424" s="261"/>
      <c r="U424" s="20"/>
      <c r="V424" s="20">
        <v>1.9507E-2</v>
      </c>
      <c r="W424" s="20">
        <v>3.8999999999999999E-4</v>
      </c>
      <c r="X424" s="20">
        <v>4.1159999999999999E-3</v>
      </c>
      <c r="Y424" s="20">
        <v>1.133E-2</v>
      </c>
      <c r="Z424" s="20">
        <v>2E-3</v>
      </c>
      <c r="AA424" s="20">
        <v>2E-3</v>
      </c>
      <c r="AB424" s="423">
        <f t="shared" si="318"/>
        <v>1.52E-2</v>
      </c>
      <c r="AC424" s="423">
        <f t="shared" si="319"/>
        <v>-4.0000000000000001E-3</v>
      </c>
      <c r="AD424" s="448">
        <v>1.4999999999999999E-2</v>
      </c>
      <c r="AE424" s="197">
        <f t="shared" si="312"/>
        <v>1.133E-2</v>
      </c>
      <c r="AF424" s="197">
        <v>3.6700000000000001E-3</v>
      </c>
      <c r="AG424" s="445">
        <f t="shared" si="321"/>
        <v>1.4999999999999999E-2</v>
      </c>
      <c r="AH424" s="434">
        <v>43795</v>
      </c>
      <c r="AI424" s="446">
        <v>3</v>
      </c>
      <c r="AJ424" s="16" t="str">
        <f t="shared" si="320"/>
        <v>Y</v>
      </c>
      <c r="AK424" s="443" t="s">
        <v>2819</v>
      </c>
      <c r="AL424" s="449"/>
    </row>
    <row r="425" spans="1:38" s="447" customFormat="1" ht="23.25" customHeight="1">
      <c r="A425" s="16">
        <f t="shared" si="317"/>
        <v>100</v>
      </c>
      <c r="B425" s="23">
        <v>43797</v>
      </c>
      <c r="C425" s="16" t="s">
        <v>2820</v>
      </c>
      <c r="D425" s="16"/>
      <c r="E425" s="16" t="s">
        <v>2821</v>
      </c>
      <c r="F425" s="16" t="s">
        <v>2822</v>
      </c>
      <c r="G425" s="18">
        <v>43797</v>
      </c>
      <c r="H425" s="18">
        <v>43889</v>
      </c>
      <c r="I425" s="16">
        <f t="shared" si="322"/>
        <v>92</v>
      </c>
      <c r="J425" s="255">
        <f t="shared" si="309"/>
        <v>3</v>
      </c>
      <c r="K425" s="438" t="s">
        <v>2823</v>
      </c>
      <c r="L425" s="19">
        <v>1</v>
      </c>
      <c r="M425" s="249">
        <v>1.51</v>
      </c>
      <c r="N425" s="201" t="s">
        <v>2824</v>
      </c>
      <c r="O425" s="255" t="s">
        <v>2825</v>
      </c>
      <c r="P425" s="255"/>
      <c r="Q425" s="553">
        <v>1.90863E-2</v>
      </c>
      <c r="R425" s="261" t="s">
        <v>2825</v>
      </c>
      <c r="S425" s="20">
        <v>0.02</v>
      </c>
      <c r="T425" s="261"/>
      <c r="U425" s="20"/>
      <c r="V425" s="20">
        <v>2.2591E-2</v>
      </c>
      <c r="W425" s="20">
        <v>4.5199999999999998E-4</v>
      </c>
      <c r="X425" s="20">
        <v>5.1390000000000003E-3</v>
      </c>
      <c r="Y425" s="20">
        <v>1.4629E-2</v>
      </c>
      <c r="Z425" s="20">
        <v>2E-3</v>
      </c>
      <c r="AA425" s="20">
        <v>2E-3</v>
      </c>
      <c r="AB425" s="423">
        <f t="shared" ref="AB425" si="323">S425-Z425</f>
        <v>1.8000000000000002E-2</v>
      </c>
      <c r="AC425" s="423">
        <f t="shared" ref="AC425" si="324">U425-Z425-AA425</f>
        <v>-4.0000000000000001E-3</v>
      </c>
      <c r="AD425" s="448">
        <v>1.7000000000000001E-2</v>
      </c>
      <c r="AE425" s="197">
        <f t="shared" si="312"/>
        <v>1.4629E-2</v>
      </c>
      <c r="AF425" s="197">
        <v>2.3709999999999998E-3</v>
      </c>
      <c r="AG425" s="445">
        <f t="shared" si="321"/>
        <v>1.7000000000000001E-2</v>
      </c>
      <c r="AH425" s="434">
        <v>43797</v>
      </c>
      <c r="AI425" s="446">
        <v>1</v>
      </c>
      <c r="AJ425" s="16" t="str">
        <f t="shared" si="320"/>
        <v>Y</v>
      </c>
      <c r="AK425" s="443" t="s">
        <v>2826</v>
      </c>
      <c r="AL425" s="449"/>
    </row>
    <row r="426" spans="1:38" s="447" customFormat="1" ht="23.25" customHeight="1">
      <c r="A426" s="16">
        <f t="shared" si="317"/>
        <v>101</v>
      </c>
      <c r="B426" s="23">
        <v>43797</v>
      </c>
      <c r="C426" s="16" t="s">
        <v>434</v>
      </c>
      <c r="D426" s="16"/>
      <c r="E426" s="16" t="s">
        <v>435</v>
      </c>
      <c r="F426" s="16" t="s">
        <v>2891</v>
      </c>
      <c r="G426" s="18">
        <v>43797</v>
      </c>
      <c r="H426" s="18">
        <v>43889</v>
      </c>
      <c r="I426" s="16">
        <f t="shared" si="322"/>
        <v>92</v>
      </c>
      <c r="J426" s="255">
        <f t="shared" si="309"/>
        <v>3</v>
      </c>
      <c r="K426" s="438" t="s">
        <v>28</v>
      </c>
      <c r="L426" s="19">
        <v>1.01</v>
      </c>
      <c r="M426" s="249">
        <v>1.51</v>
      </c>
      <c r="N426" s="201" t="s">
        <v>2824</v>
      </c>
      <c r="O426" s="255" t="s">
        <v>2825</v>
      </c>
      <c r="P426" s="255"/>
      <c r="Q426" s="553">
        <v>1.90863E-2</v>
      </c>
      <c r="R426" s="261" t="s">
        <v>2825</v>
      </c>
      <c r="S426" s="20">
        <v>0.02</v>
      </c>
      <c r="T426" s="261"/>
      <c r="U426" s="20"/>
      <c r="V426" s="20">
        <v>2.2591E-2</v>
      </c>
      <c r="W426" s="20">
        <v>4.5199999999999998E-4</v>
      </c>
      <c r="X426" s="20">
        <v>5.1390000000000003E-3</v>
      </c>
      <c r="Y426" s="20">
        <v>1.4629E-2</v>
      </c>
      <c r="Z426" s="20">
        <v>2E-3</v>
      </c>
      <c r="AA426" s="20">
        <v>2E-3</v>
      </c>
      <c r="AB426" s="423">
        <f t="shared" ref="AB426:AB427" si="325">S426-Z426</f>
        <v>1.8000000000000002E-2</v>
      </c>
      <c r="AC426" s="423">
        <f t="shared" ref="AC426:AC427" si="326">U426-Z426-AA426</f>
        <v>-4.0000000000000001E-3</v>
      </c>
      <c r="AD426" s="448">
        <v>1.7000000000000001E-2</v>
      </c>
      <c r="AE426" s="197">
        <f t="shared" si="312"/>
        <v>1.4629E-2</v>
      </c>
      <c r="AF426" s="197">
        <v>2.3709999999999998E-3</v>
      </c>
      <c r="AG426" s="445">
        <f t="shared" si="321"/>
        <v>1.7000000000000001E-2</v>
      </c>
      <c r="AH426" s="434">
        <v>43797</v>
      </c>
      <c r="AI426" s="446">
        <v>3</v>
      </c>
      <c r="AJ426" s="16" t="str">
        <f t="shared" si="320"/>
        <v>Y</v>
      </c>
      <c r="AK426" s="443" t="s">
        <v>2826</v>
      </c>
      <c r="AL426" s="449"/>
    </row>
    <row r="427" spans="1:38" s="588" customFormat="1" ht="27" customHeight="1">
      <c r="A427" s="570">
        <f t="shared" si="317"/>
        <v>102</v>
      </c>
      <c r="B427" s="571">
        <v>43803</v>
      </c>
      <c r="C427" s="570" t="s">
        <v>4</v>
      </c>
      <c r="D427" s="570"/>
      <c r="E427" s="570" t="s">
        <v>2445</v>
      </c>
      <c r="F427" s="570" t="s">
        <v>2411</v>
      </c>
      <c r="G427" s="572">
        <v>43803</v>
      </c>
      <c r="H427" s="572">
        <v>43836</v>
      </c>
      <c r="I427" s="570">
        <f t="shared" si="322"/>
        <v>33</v>
      </c>
      <c r="J427" s="573">
        <f t="shared" si="309"/>
        <v>1</v>
      </c>
      <c r="K427" s="574" t="s">
        <v>28</v>
      </c>
      <c r="L427" s="575">
        <v>20</v>
      </c>
      <c r="M427" s="576">
        <v>1.23</v>
      </c>
      <c r="N427" s="577" t="s">
        <v>2827</v>
      </c>
      <c r="O427" s="573" t="s">
        <v>2307</v>
      </c>
      <c r="P427" s="573"/>
      <c r="Q427" s="578">
        <v>1.7036300000000001E-2</v>
      </c>
      <c r="R427" s="579" t="s">
        <v>2307</v>
      </c>
      <c r="S427" s="580">
        <v>2.3900000000000001E-2</v>
      </c>
      <c r="T427" s="579"/>
      <c r="U427" s="580"/>
      <c r="V427" s="580">
        <v>1.9598999999999998E-2</v>
      </c>
      <c r="W427" s="580">
        <v>3.9199999999999999E-4</v>
      </c>
      <c r="X427" s="580">
        <v>2.9069999999999999E-3</v>
      </c>
      <c r="Y427" s="580">
        <v>1.137E-2</v>
      </c>
      <c r="Z427" s="580">
        <v>2E-3</v>
      </c>
      <c r="AA427" s="580">
        <v>2E-3</v>
      </c>
      <c r="AB427" s="581">
        <f t="shared" si="325"/>
        <v>2.1900000000000003E-2</v>
      </c>
      <c r="AC427" s="581">
        <f t="shared" si="326"/>
        <v>-4.0000000000000001E-3</v>
      </c>
      <c r="AD427" s="582">
        <v>1.6299999999999999E-2</v>
      </c>
      <c r="AE427" s="583">
        <f t="shared" si="312"/>
        <v>1.137E-2</v>
      </c>
      <c r="AF427" s="583">
        <v>4.9300000000000004E-3</v>
      </c>
      <c r="AG427" s="584">
        <f t="shared" si="321"/>
        <v>1.6300000000000002E-2</v>
      </c>
      <c r="AH427" s="585">
        <v>43803</v>
      </c>
      <c r="AI427" s="586">
        <v>2</v>
      </c>
      <c r="AJ427" s="570" t="s">
        <v>2673</v>
      </c>
      <c r="AK427" s="589" t="s">
        <v>2828</v>
      </c>
      <c r="AL427" s="587"/>
    </row>
    <row r="428" spans="1:38" s="691" customFormat="1" ht="20.25" customHeight="1">
      <c r="A428" s="672">
        <f t="shared" si="317"/>
        <v>103</v>
      </c>
      <c r="B428" s="673">
        <v>43810</v>
      </c>
      <c r="C428" s="672" t="s">
        <v>1596</v>
      </c>
      <c r="D428" s="672"/>
      <c r="E428" s="672" t="s">
        <v>2829</v>
      </c>
      <c r="F428" s="672" t="s">
        <v>2830</v>
      </c>
      <c r="G428" s="674">
        <v>43810</v>
      </c>
      <c r="H428" s="674">
        <v>43840</v>
      </c>
      <c r="I428" s="672">
        <v>30</v>
      </c>
      <c r="J428" s="675">
        <v>1</v>
      </c>
      <c r="K428" s="676" t="s">
        <v>2330</v>
      </c>
      <c r="L428" s="677">
        <v>1.4359109999999999</v>
      </c>
      <c r="M428" s="678">
        <v>0.66120000000000001</v>
      </c>
      <c r="N428" s="679" t="s">
        <v>2831</v>
      </c>
      <c r="O428" s="675" t="s">
        <v>2339</v>
      </c>
      <c r="P428" s="675"/>
      <c r="Q428" s="680">
        <v>1.5801300000000001E-2</v>
      </c>
      <c r="R428" s="681" t="s">
        <v>2339</v>
      </c>
      <c r="S428" s="682">
        <v>1.6E-2</v>
      </c>
      <c r="T428" s="681"/>
      <c r="U428" s="682"/>
      <c r="V428" s="682">
        <v>1.9675999999999999E-2</v>
      </c>
      <c r="W428" s="682">
        <v>1.377E-3</v>
      </c>
      <c r="X428" s="682">
        <v>9.299E-3</v>
      </c>
      <c r="Y428" s="682">
        <v>6.6319999999999999E-3</v>
      </c>
      <c r="Z428" s="682">
        <v>3.3E-3</v>
      </c>
      <c r="AA428" s="682">
        <v>2E-3</v>
      </c>
      <c r="AB428" s="683">
        <v>1.2699999999999999E-2</v>
      </c>
      <c r="AC428" s="683">
        <v>-5.3E-3</v>
      </c>
      <c r="AD428" s="684">
        <v>8.9999999999999993E-3</v>
      </c>
      <c r="AE428" s="685">
        <v>6.6319999999999999E-3</v>
      </c>
      <c r="AF428" s="685">
        <f>AG428-AE428</f>
        <v>2.3679999999999994E-3</v>
      </c>
      <c r="AG428" s="686">
        <v>8.9999999999999993E-3</v>
      </c>
      <c r="AH428" s="687">
        <v>43810</v>
      </c>
      <c r="AI428" s="688">
        <v>1</v>
      </c>
      <c r="AJ428" s="672" t="s">
        <v>2832</v>
      </c>
      <c r="AK428" s="689" t="s">
        <v>2833</v>
      </c>
      <c r="AL428" s="690"/>
    </row>
    <row r="429" spans="1:38" s="447" customFormat="1" ht="23.25" customHeight="1">
      <c r="A429" s="16">
        <f t="shared" si="317"/>
        <v>104</v>
      </c>
      <c r="B429" s="23">
        <v>43822</v>
      </c>
      <c r="C429" s="16" t="s">
        <v>164</v>
      </c>
      <c r="D429" s="16"/>
      <c r="E429" s="16" t="s">
        <v>2717</v>
      </c>
      <c r="F429" s="16" t="s">
        <v>2592</v>
      </c>
      <c r="G429" s="18">
        <v>43822</v>
      </c>
      <c r="H429" s="18">
        <v>43853</v>
      </c>
      <c r="I429" s="16">
        <f t="shared" ref="I429:I430" si="327">H429-G429</f>
        <v>31</v>
      </c>
      <c r="J429" s="255">
        <f t="shared" ref="J429:J430" si="328">TRUNC(I429/30,0)</f>
        <v>1</v>
      </c>
      <c r="K429" s="438" t="s">
        <v>28</v>
      </c>
      <c r="L429" s="19">
        <v>1.00738927</v>
      </c>
      <c r="M429" s="249">
        <v>1.36216</v>
      </c>
      <c r="N429" s="201" t="s">
        <v>2834</v>
      </c>
      <c r="O429" s="255" t="s">
        <v>2307</v>
      </c>
      <c r="P429" s="255"/>
      <c r="Q429" s="553">
        <v>1.77988E-2</v>
      </c>
      <c r="R429" s="261" t="s">
        <v>2307</v>
      </c>
      <c r="S429" s="20">
        <v>1.72E-2</v>
      </c>
      <c r="T429" s="261"/>
      <c r="U429" s="20"/>
      <c r="V429" s="20">
        <v>2.0372000000000001E-2</v>
      </c>
      <c r="W429" s="20">
        <v>4.0700000000000003E-4</v>
      </c>
      <c r="X429" s="20">
        <v>4.9649999999999998E-3</v>
      </c>
      <c r="Y429" s="20">
        <v>1.2116999999999999E-2</v>
      </c>
      <c r="Z429" s="20">
        <v>2E-3</v>
      </c>
      <c r="AA429" s="20">
        <v>2E-3</v>
      </c>
      <c r="AB429" s="423">
        <f t="shared" ref="AB429" si="329">S429-Z429</f>
        <v>1.52E-2</v>
      </c>
      <c r="AC429" s="423">
        <f t="shared" ref="AC429" si="330">U429-Z429-AA429</f>
        <v>-4.0000000000000001E-3</v>
      </c>
      <c r="AD429" s="448">
        <v>1.4999999999999999E-2</v>
      </c>
      <c r="AE429" s="197">
        <f t="shared" ref="AE429:AE434" si="331">IF(Y429="","",Y429)</f>
        <v>1.2116999999999999E-2</v>
      </c>
      <c r="AF429" s="197">
        <f>AG429-AE429</f>
        <v>2.8830000000000001E-3</v>
      </c>
      <c r="AG429" s="445">
        <v>1.4999999999999999E-2</v>
      </c>
      <c r="AH429" s="434">
        <v>43822</v>
      </c>
      <c r="AI429" s="446">
        <v>1</v>
      </c>
      <c r="AJ429" s="16" t="str">
        <f t="shared" ref="AJ429" si="332">IF(AG429="","N","Y")</f>
        <v>Y</v>
      </c>
      <c r="AK429" s="443" t="s">
        <v>2835</v>
      </c>
      <c r="AL429" s="449"/>
    </row>
    <row r="430" spans="1:38" ht="20.25" customHeight="1">
      <c r="A430" s="16">
        <f t="shared" si="317"/>
        <v>105</v>
      </c>
      <c r="B430" s="23">
        <v>43825</v>
      </c>
      <c r="C430" s="16" t="s">
        <v>2836</v>
      </c>
      <c r="D430" s="16"/>
      <c r="E430" s="16" t="s">
        <v>2838</v>
      </c>
      <c r="F430" s="16" t="s">
        <v>2837</v>
      </c>
      <c r="G430" s="18">
        <v>43825</v>
      </c>
      <c r="H430" s="18">
        <v>43858</v>
      </c>
      <c r="I430" s="16">
        <f t="shared" si="327"/>
        <v>33</v>
      </c>
      <c r="J430" s="255">
        <f t="shared" si="328"/>
        <v>1</v>
      </c>
      <c r="K430" s="438" t="s">
        <v>148</v>
      </c>
      <c r="L430" s="19">
        <v>2</v>
      </c>
      <c r="M430" s="249">
        <v>1.37</v>
      </c>
      <c r="N430" s="201" t="s">
        <v>2839</v>
      </c>
      <c r="O430" s="255" t="s">
        <v>2840</v>
      </c>
      <c r="P430" s="255"/>
      <c r="Q430" s="553">
        <v>1.8047500000000001E-2</v>
      </c>
      <c r="R430" s="261" t="s">
        <v>2840</v>
      </c>
      <c r="S430" s="20">
        <v>1.7999999999999999E-2</v>
      </c>
      <c r="T430" s="261"/>
      <c r="U430" s="20"/>
      <c r="V430" s="20">
        <v>2.044E-2</v>
      </c>
      <c r="W430" s="20">
        <v>4.0900000000000002E-4</v>
      </c>
      <c r="X430" s="20">
        <v>4.5310000000000003E-3</v>
      </c>
      <c r="Y430" s="20">
        <v>1.2361E-2</v>
      </c>
      <c r="Z430" s="20">
        <v>2E-3</v>
      </c>
      <c r="AA430" s="20">
        <v>2E-3</v>
      </c>
      <c r="AB430" s="423">
        <f t="shared" ref="AB430" si="333">S430-Z430</f>
        <v>1.6E-2</v>
      </c>
      <c r="AC430" s="423">
        <f t="shared" ref="AC430" si="334">U430-Z430-AA430</f>
        <v>-4.0000000000000001E-3</v>
      </c>
      <c r="AD430" s="448">
        <v>1.55E-2</v>
      </c>
      <c r="AE430" s="197">
        <f t="shared" si="331"/>
        <v>1.2361E-2</v>
      </c>
      <c r="AF430" s="197">
        <f t="shared" ref="AF430:AF431" si="335">AG430-AE430</f>
        <v>3.1389999999999994E-3</v>
      </c>
      <c r="AG430" s="445">
        <v>1.55E-2</v>
      </c>
      <c r="AH430" s="434">
        <v>43825</v>
      </c>
      <c r="AI430" s="446">
        <v>3</v>
      </c>
      <c r="AJ430" s="16" t="str">
        <f t="shared" ref="AJ430:AJ435" si="336">IF(AG430="","N","Y")</f>
        <v>Y</v>
      </c>
      <c r="AK430" s="443" t="s">
        <v>2841</v>
      </c>
    </row>
    <row r="431" spans="1:38" ht="20.25" customHeight="1">
      <c r="A431" s="16">
        <f t="shared" si="317"/>
        <v>106</v>
      </c>
      <c r="B431" s="23">
        <v>43825</v>
      </c>
      <c r="C431" s="16" t="s">
        <v>2836</v>
      </c>
      <c r="D431" s="16"/>
      <c r="E431" s="16" t="s">
        <v>2838</v>
      </c>
      <c r="F431" s="16" t="s">
        <v>2837</v>
      </c>
      <c r="G431" s="18">
        <v>43825</v>
      </c>
      <c r="H431" s="18">
        <v>43858</v>
      </c>
      <c r="I431" s="16">
        <f t="shared" ref="I431:I432" si="337">H431-G431</f>
        <v>33</v>
      </c>
      <c r="J431" s="255">
        <f t="shared" ref="J431:J432" si="338">TRUNC(I431/30,0)</f>
        <v>1</v>
      </c>
      <c r="K431" s="438" t="s">
        <v>148</v>
      </c>
      <c r="L431" s="19">
        <v>4</v>
      </c>
      <c r="M431" s="249">
        <v>1.37</v>
      </c>
      <c r="N431" s="201" t="s">
        <v>2839</v>
      </c>
      <c r="O431" s="255" t="s">
        <v>2840</v>
      </c>
      <c r="P431" s="255"/>
      <c r="Q431" s="553">
        <v>1.8047500000000001E-2</v>
      </c>
      <c r="R431" s="261" t="s">
        <v>2840</v>
      </c>
      <c r="S431" s="20">
        <v>1.7999999999999999E-2</v>
      </c>
      <c r="T431" s="261"/>
      <c r="U431" s="20"/>
      <c r="V431" s="20">
        <v>2.044E-2</v>
      </c>
      <c r="W431" s="20">
        <v>4.0900000000000002E-4</v>
      </c>
      <c r="X431" s="20">
        <v>4.5310000000000003E-3</v>
      </c>
      <c r="Y431" s="20">
        <v>1.2361E-2</v>
      </c>
      <c r="Z431" s="20">
        <v>2E-3</v>
      </c>
      <c r="AA431" s="20">
        <v>2E-3</v>
      </c>
      <c r="AB431" s="423">
        <f>S431-Z431</f>
        <v>1.6E-2</v>
      </c>
      <c r="AC431" s="423">
        <f>U431-Z431-AA431</f>
        <v>-4.0000000000000001E-3</v>
      </c>
      <c r="AD431" s="448">
        <v>1.55E-2</v>
      </c>
      <c r="AE431" s="197">
        <f t="shared" si="331"/>
        <v>1.2361E-2</v>
      </c>
      <c r="AF431" s="197">
        <f t="shared" si="335"/>
        <v>3.1389999999999994E-3</v>
      </c>
      <c r="AG431" s="445">
        <v>1.55E-2</v>
      </c>
      <c r="AH431" s="434">
        <v>43825</v>
      </c>
      <c r="AI431" s="446">
        <v>4</v>
      </c>
      <c r="AJ431" s="16" t="str">
        <f t="shared" si="336"/>
        <v>Y</v>
      </c>
      <c r="AK431" s="443" t="s">
        <v>2842</v>
      </c>
    </row>
    <row r="432" spans="1:38" s="588" customFormat="1" ht="27" customHeight="1">
      <c r="A432" s="570">
        <f t="shared" ref="A432:A437" si="339">IF(B432="","",IF((YEAR(B432)-YEAR(B431))=0,A431+1,1))</f>
        <v>1</v>
      </c>
      <c r="B432" s="571">
        <v>43836</v>
      </c>
      <c r="C432" s="570" t="s">
        <v>4</v>
      </c>
      <c r="D432" s="570"/>
      <c r="E432" s="570" t="s">
        <v>2445</v>
      </c>
      <c r="F432" s="570" t="s">
        <v>2411</v>
      </c>
      <c r="G432" s="572">
        <v>43836</v>
      </c>
      <c r="H432" s="572">
        <v>43867</v>
      </c>
      <c r="I432" s="570">
        <f t="shared" si="337"/>
        <v>31</v>
      </c>
      <c r="J432" s="573">
        <f t="shared" si="338"/>
        <v>1</v>
      </c>
      <c r="K432" s="574" t="s">
        <v>28</v>
      </c>
      <c r="L432" s="575">
        <v>20</v>
      </c>
      <c r="M432" s="576">
        <v>1.27</v>
      </c>
      <c r="N432" s="577" t="s">
        <v>2844</v>
      </c>
      <c r="O432" s="573" t="s">
        <v>2307</v>
      </c>
      <c r="P432" s="573"/>
      <c r="Q432" s="578">
        <v>1.7142500000000001E-2</v>
      </c>
      <c r="R432" s="579" t="s">
        <v>2307</v>
      </c>
      <c r="S432" s="580">
        <v>1.72E-2</v>
      </c>
      <c r="T432" s="579" t="s">
        <v>2843</v>
      </c>
      <c r="U432" s="580">
        <v>2.1999999999999999E-2</v>
      </c>
      <c r="V432" s="580">
        <v>1.9869999999999999E-2</v>
      </c>
      <c r="W432" s="580">
        <v>3.97E-4</v>
      </c>
      <c r="X432" s="580">
        <v>2.4729999999999999E-3</v>
      </c>
      <c r="Y432" s="580">
        <v>1.1474E-2</v>
      </c>
      <c r="Z432" s="580">
        <v>2E-3</v>
      </c>
      <c r="AA432" s="580">
        <v>2E-3</v>
      </c>
      <c r="AB432" s="581">
        <f t="shared" ref="AB432:AB436" si="340">S432-Z432</f>
        <v>1.52E-2</v>
      </c>
      <c r="AC432" s="581">
        <f t="shared" ref="AC432:AC436" si="341">U432-Z432-AA432</f>
        <v>1.7999999999999995E-2</v>
      </c>
      <c r="AD432" s="582">
        <v>1.7000000000000001E-2</v>
      </c>
      <c r="AE432" s="583">
        <f t="shared" si="331"/>
        <v>1.1474E-2</v>
      </c>
      <c r="AF432" s="583">
        <v>5.5259999999999997E-3</v>
      </c>
      <c r="AG432" s="584">
        <f t="shared" ref="AG432:AG433" si="342">IF(AF432="","",AE432+AF432)</f>
        <v>1.7000000000000001E-2</v>
      </c>
      <c r="AH432" s="585">
        <v>43836</v>
      </c>
      <c r="AI432" s="586">
        <v>1</v>
      </c>
      <c r="AJ432" s="16" t="str">
        <f t="shared" si="336"/>
        <v>Y</v>
      </c>
      <c r="AK432" s="589" t="s">
        <v>2845</v>
      </c>
      <c r="AL432" s="587"/>
    </row>
    <row r="433" spans="1:38" s="691" customFormat="1" ht="20.25" customHeight="1">
      <c r="A433" s="672">
        <f t="shared" si="339"/>
        <v>2</v>
      </c>
      <c r="B433" s="673">
        <v>43840</v>
      </c>
      <c r="C433" s="672" t="s">
        <v>1596</v>
      </c>
      <c r="D433" s="672"/>
      <c r="E433" s="672" t="s">
        <v>2848</v>
      </c>
      <c r="F433" s="672" t="s">
        <v>2830</v>
      </c>
      <c r="G433" s="674">
        <v>43840</v>
      </c>
      <c r="H433" s="674">
        <v>43871</v>
      </c>
      <c r="I433" s="672">
        <v>30</v>
      </c>
      <c r="J433" s="675">
        <v>1</v>
      </c>
      <c r="K433" s="676" t="s">
        <v>2330</v>
      </c>
      <c r="L433" s="677">
        <v>2.2799999999999998</v>
      </c>
      <c r="M433" s="678">
        <v>0.85</v>
      </c>
      <c r="N433" s="679" t="s">
        <v>2849</v>
      </c>
      <c r="O433" s="675" t="s">
        <v>2339</v>
      </c>
      <c r="P433" s="675"/>
      <c r="Q433" s="680">
        <v>1.562E-2</v>
      </c>
      <c r="R433" s="681" t="s">
        <v>2339</v>
      </c>
      <c r="S433" s="682">
        <v>1.4999999999999999E-2</v>
      </c>
      <c r="T433" s="681"/>
      <c r="U433" s="682"/>
      <c r="V433" s="682">
        <v>1.9271E-2</v>
      </c>
      <c r="W433" s="682">
        <v>1.3489999999999999E-3</v>
      </c>
      <c r="X433" s="682">
        <v>8.9219999999999994E-3</v>
      </c>
      <c r="Y433" s="682">
        <v>6.4640000000000001E-3</v>
      </c>
      <c r="Z433" s="682">
        <v>3.3E-3</v>
      </c>
      <c r="AA433" s="682">
        <v>2E-3</v>
      </c>
      <c r="AB433" s="683">
        <f t="shared" si="340"/>
        <v>1.1699999999999999E-2</v>
      </c>
      <c r="AC433" s="683">
        <f t="shared" si="341"/>
        <v>-5.3E-3</v>
      </c>
      <c r="AD433" s="684">
        <v>8.9999999999999993E-3</v>
      </c>
      <c r="AE433" s="685">
        <f t="shared" si="331"/>
        <v>6.4640000000000001E-3</v>
      </c>
      <c r="AF433" s="685">
        <v>2.5360000000000001E-3</v>
      </c>
      <c r="AG433" s="686">
        <f t="shared" si="342"/>
        <v>9.0000000000000011E-3</v>
      </c>
      <c r="AH433" s="687">
        <v>43840</v>
      </c>
      <c r="AI433" s="688">
        <v>1</v>
      </c>
      <c r="AJ433" s="672" t="str">
        <f t="shared" si="336"/>
        <v>Y</v>
      </c>
      <c r="AK433" s="689" t="s">
        <v>2850</v>
      </c>
      <c r="AL433" s="690"/>
    </row>
    <row r="434" spans="1:38" s="447" customFormat="1" ht="23.25" customHeight="1">
      <c r="A434" s="16">
        <f t="shared" si="339"/>
        <v>3</v>
      </c>
      <c r="B434" s="23">
        <v>43845</v>
      </c>
      <c r="C434" s="16" t="s">
        <v>1596</v>
      </c>
      <c r="D434" s="16"/>
      <c r="E434" s="16" t="s">
        <v>2354</v>
      </c>
      <c r="F434" s="16" t="s">
        <v>2663</v>
      </c>
      <c r="G434" s="18">
        <v>43845</v>
      </c>
      <c r="H434" s="18">
        <v>43937</v>
      </c>
      <c r="I434" s="16">
        <f t="shared" ref="I434:I443" si="343">H434-G434</f>
        <v>92</v>
      </c>
      <c r="J434" s="255">
        <f t="shared" ref="J434:J441" si="344">TRUNC(I434/30,0)</f>
        <v>3</v>
      </c>
      <c r="K434" s="438" t="s">
        <v>28</v>
      </c>
      <c r="L434" s="19">
        <v>10</v>
      </c>
      <c r="M434" s="249">
        <v>1.43</v>
      </c>
      <c r="N434" s="201" t="s">
        <v>2851</v>
      </c>
      <c r="O434" s="255" t="s">
        <v>2852</v>
      </c>
      <c r="P434" s="255"/>
      <c r="Q434" s="553">
        <v>1.84263E-2</v>
      </c>
      <c r="R434" s="261" t="s">
        <v>2852</v>
      </c>
      <c r="S434" s="20">
        <v>1.95E-2</v>
      </c>
      <c r="T434" s="261"/>
      <c r="U434" s="20"/>
      <c r="V434" s="20">
        <v>2.181E-2</v>
      </c>
      <c r="W434" s="20">
        <v>4.3600000000000003E-4</v>
      </c>
      <c r="X434" s="20">
        <v>3.8730000000000001E-3</v>
      </c>
      <c r="Y434" s="20">
        <v>1.3932E-2</v>
      </c>
      <c r="Z434" s="20">
        <v>2E-3</v>
      </c>
      <c r="AA434" s="20">
        <v>2E-3</v>
      </c>
      <c r="AB434" s="423">
        <f t="shared" si="340"/>
        <v>1.7500000000000002E-2</v>
      </c>
      <c r="AC434" s="423">
        <f t="shared" si="341"/>
        <v>-4.0000000000000001E-3</v>
      </c>
      <c r="AD434" s="448">
        <v>1.7500000000000002E-2</v>
      </c>
      <c r="AE434" s="197">
        <f t="shared" si="331"/>
        <v>1.3932E-2</v>
      </c>
      <c r="AF434" s="197">
        <f t="shared" ref="AF434:AF443" si="345">AD434-AE434</f>
        <v>3.5680000000000017E-3</v>
      </c>
      <c r="AG434" s="445">
        <f t="shared" ref="AG434:AG440" si="346">IF(AF434="","",AE434+AF434)</f>
        <v>1.7500000000000002E-2</v>
      </c>
      <c r="AH434" s="434">
        <v>43845</v>
      </c>
      <c r="AI434" s="446">
        <v>1</v>
      </c>
      <c r="AJ434" s="16" t="str">
        <f t="shared" si="336"/>
        <v>Y</v>
      </c>
      <c r="AK434" s="443" t="s">
        <v>2853</v>
      </c>
      <c r="AL434" s="449"/>
    </row>
    <row r="435" spans="1:38" s="447" customFormat="1" ht="23.25" customHeight="1">
      <c r="A435" s="16">
        <f t="shared" si="339"/>
        <v>4</v>
      </c>
      <c r="B435" s="23">
        <v>43853</v>
      </c>
      <c r="C435" s="16" t="s">
        <v>164</v>
      </c>
      <c r="D435" s="16"/>
      <c r="E435" s="16" t="s">
        <v>2717</v>
      </c>
      <c r="F435" s="16" t="s">
        <v>2592</v>
      </c>
      <c r="G435" s="18">
        <v>43853</v>
      </c>
      <c r="H435" s="18">
        <v>43885</v>
      </c>
      <c r="I435" s="16">
        <f t="shared" si="343"/>
        <v>32</v>
      </c>
      <c r="J435" s="255">
        <f t="shared" si="344"/>
        <v>1</v>
      </c>
      <c r="K435" s="438" t="s">
        <v>28</v>
      </c>
      <c r="L435" s="19">
        <v>1.00738927</v>
      </c>
      <c r="M435" s="249">
        <v>1.21</v>
      </c>
      <c r="N435" s="201" t="s">
        <v>2854</v>
      </c>
      <c r="O435" s="255" t="s">
        <v>2307</v>
      </c>
      <c r="P435" s="255"/>
      <c r="Q435" s="553">
        <v>1.6593799999999999E-2</v>
      </c>
      <c r="R435" s="261" t="s">
        <v>2307</v>
      </c>
      <c r="S435" s="20">
        <v>1.6400000000000001E-2</v>
      </c>
      <c r="T435" s="261"/>
      <c r="U435" s="20"/>
      <c r="V435" s="20">
        <v>1.9127999999999999E-2</v>
      </c>
      <c r="W435" s="20">
        <v>3.8299999999999999E-4</v>
      </c>
      <c r="X435" s="20">
        <v>4.7460000000000002E-3</v>
      </c>
      <c r="Y435" s="20">
        <v>1.0936E-2</v>
      </c>
      <c r="Z435" s="20">
        <v>2E-3</v>
      </c>
      <c r="AA435" s="20">
        <v>2E-3</v>
      </c>
      <c r="AB435" s="423">
        <f t="shared" si="340"/>
        <v>1.4400000000000001E-2</v>
      </c>
      <c r="AC435" s="423">
        <f t="shared" si="341"/>
        <v>-4.0000000000000001E-3</v>
      </c>
      <c r="AD435" s="448">
        <v>1.4E-2</v>
      </c>
      <c r="AE435" s="197">
        <f t="shared" ref="AE435:AE438" si="347">IF(Y435="","",Y435)</f>
        <v>1.0936E-2</v>
      </c>
      <c r="AF435" s="197">
        <f t="shared" si="345"/>
        <v>3.0640000000000008E-3</v>
      </c>
      <c r="AG435" s="445">
        <f t="shared" si="346"/>
        <v>1.4E-2</v>
      </c>
      <c r="AH435" s="434">
        <v>43853</v>
      </c>
      <c r="AI435" s="446">
        <v>1</v>
      </c>
      <c r="AJ435" s="16" t="str">
        <f t="shared" si="336"/>
        <v>Y</v>
      </c>
      <c r="AK435" s="443" t="s">
        <v>2855</v>
      </c>
      <c r="AL435" s="449"/>
    </row>
    <row r="436" spans="1:38" ht="20.25" customHeight="1">
      <c r="A436" s="16">
        <f t="shared" si="339"/>
        <v>5</v>
      </c>
      <c r="B436" s="23">
        <v>43858</v>
      </c>
      <c r="C436" s="16" t="s">
        <v>2836</v>
      </c>
      <c r="D436" s="16"/>
      <c r="E436" s="16" t="s">
        <v>2838</v>
      </c>
      <c r="F436" s="16" t="s">
        <v>2837</v>
      </c>
      <c r="G436" s="18">
        <v>43858</v>
      </c>
      <c r="H436" s="18">
        <v>43889</v>
      </c>
      <c r="I436" s="16">
        <f t="shared" si="343"/>
        <v>31</v>
      </c>
      <c r="J436" s="255">
        <f t="shared" si="344"/>
        <v>1</v>
      </c>
      <c r="K436" s="438" t="s">
        <v>148</v>
      </c>
      <c r="L436" s="19">
        <v>2</v>
      </c>
      <c r="M436" s="249">
        <v>1.2</v>
      </c>
      <c r="N436" s="201" t="s">
        <v>2856</v>
      </c>
      <c r="O436" s="255" t="s">
        <v>2840</v>
      </c>
      <c r="P436" s="255"/>
      <c r="Q436" s="553">
        <v>1.64925E-2</v>
      </c>
      <c r="R436" s="261" t="s">
        <v>2840</v>
      </c>
      <c r="S436" s="20">
        <v>1.6400000000000001E-2</v>
      </c>
      <c r="T436" s="261"/>
      <c r="U436" s="20"/>
      <c r="V436" s="20">
        <v>1.9125E-2</v>
      </c>
      <c r="W436" s="20">
        <v>3.8200000000000002E-4</v>
      </c>
      <c r="X436" s="20">
        <v>4.7419999999999997E-3</v>
      </c>
      <c r="Y436" s="20">
        <v>1.0836999999999999E-2</v>
      </c>
      <c r="Z436" s="20">
        <v>2E-3</v>
      </c>
      <c r="AA436" s="20">
        <v>2E-3</v>
      </c>
      <c r="AB436" s="423">
        <f t="shared" si="340"/>
        <v>1.4400000000000001E-2</v>
      </c>
      <c r="AC436" s="423">
        <f t="shared" si="341"/>
        <v>-4.0000000000000001E-3</v>
      </c>
      <c r="AD436" s="448">
        <v>1.4E-2</v>
      </c>
      <c r="AE436" s="197">
        <f t="shared" ref="AE436" si="348">IF(Y436="","",Y436)</f>
        <v>1.0836999999999999E-2</v>
      </c>
      <c r="AF436" s="197">
        <f t="shared" si="345"/>
        <v>3.1630000000000009E-3</v>
      </c>
      <c r="AG436" s="445">
        <f t="shared" si="346"/>
        <v>1.4E-2</v>
      </c>
      <c r="AH436" s="434">
        <v>43858</v>
      </c>
      <c r="AI436" s="446">
        <v>1</v>
      </c>
      <c r="AJ436" s="16" t="str">
        <f t="shared" ref="AJ436:AJ437" si="349">IF(AG436="","N","Y")</f>
        <v>Y</v>
      </c>
      <c r="AK436" s="443" t="s">
        <v>2857</v>
      </c>
    </row>
    <row r="437" spans="1:38" ht="20.25" customHeight="1">
      <c r="A437" s="16">
        <f t="shared" si="339"/>
        <v>6</v>
      </c>
      <c r="B437" s="23">
        <v>43858</v>
      </c>
      <c r="C437" s="16" t="s">
        <v>2836</v>
      </c>
      <c r="D437" s="16"/>
      <c r="E437" s="16" t="s">
        <v>2838</v>
      </c>
      <c r="F437" s="16" t="s">
        <v>2837</v>
      </c>
      <c r="G437" s="18">
        <v>43858</v>
      </c>
      <c r="H437" s="18">
        <v>43889</v>
      </c>
      <c r="I437" s="16">
        <f t="shared" si="343"/>
        <v>31</v>
      </c>
      <c r="J437" s="255">
        <f t="shared" si="344"/>
        <v>1</v>
      </c>
      <c r="K437" s="438" t="s">
        <v>148</v>
      </c>
      <c r="L437" s="19">
        <v>4</v>
      </c>
      <c r="M437" s="249">
        <v>1.2</v>
      </c>
      <c r="N437" s="201" t="s">
        <v>2856</v>
      </c>
      <c r="O437" s="255" t="s">
        <v>2840</v>
      </c>
      <c r="P437" s="255"/>
      <c r="Q437" s="553">
        <v>1.64925E-2</v>
      </c>
      <c r="R437" s="261" t="s">
        <v>2840</v>
      </c>
      <c r="S437" s="20">
        <v>1.6400000000000001E-2</v>
      </c>
      <c r="T437" s="261"/>
      <c r="U437" s="20"/>
      <c r="V437" s="20">
        <v>1.9125E-2</v>
      </c>
      <c r="W437" s="20">
        <v>3.8200000000000002E-4</v>
      </c>
      <c r="X437" s="20">
        <v>4.7419999999999997E-3</v>
      </c>
      <c r="Y437" s="20">
        <v>1.0836999999999999E-2</v>
      </c>
      <c r="Z437" s="20">
        <v>2E-3</v>
      </c>
      <c r="AA437" s="20">
        <v>2E-3</v>
      </c>
      <c r="AB437" s="423">
        <f>S437-Z437</f>
        <v>1.4400000000000001E-2</v>
      </c>
      <c r="AC437" s="423">
        <f>U437-Z437-AA437</f>
        <v>-4.0000000000000001E-3</v>
      </c>
      <c r="AD437" s="448">
        <v>1.4E-2</v>
      </c>
      <c r="AE437" s="197">
        <f t="shared" si="347"/>
        <v>1.0836999999999999E-2</v>
      </c>
      <c r="AF437" s="197">
        <f t="shared" si="345"/>
        <v>3.1630000000000009E-3</v>
      </c>
      <c r="AG437" s="445">
        <f t="shared" si="346"/>
        <v>1.4E-2</v>
      </c>
      <c r="AH437" s="434">
        <v>43858</v>
      </c>
      <c r="AI437" s="446">
        <v>2</v>
      </c>
      <c r="AJ437" s="16" t="str">
        <f t="shared" si="349"/>
        <v>Y</v>
      </c>
      <c r="AK437" s="443" t="s">
        <v>2857</v>
      </c>
    </row>
    <row r="438" spans="1:38" s="605" customFormat="1" ht="24" customHeight="1">
      <c r="A438" s="590">
        <f t="shared" si="317"/>
        <v>7</v>
      </c>
      <c r="B438" s="591">
        <v>43866</v>
      </c>
      <c r="C438" s="590" t="s">
        <v>4</v>
      </c>
      <c r="D438" s="590"/>
      <c r="E438" s="590" t="s">
        <v>2445</v>
      </c>
      <c r="F438" s="590" t="s">
        <v>2411</v>
      </c>
      <c r="G438" s="592">
        <v>43867</v>
      </c>
      <c r="H438" s="592">
        <v>43896</v>
      </c>
      <c r="I438" s="590">
        <f t="shared" si="343"/>
        <v>29</v>
      </c>
      <c r="J438" s="593">
        <f t="shared" si="344"/>
        <v>0</v>
      </c>
      <c r="K438" s="594" t="s">
        <v>2858</v>
      </c>
      <c r="L438" s="595">
        <v>10</v>
      </c>
      <c r="M438" s="596">
        <v>1.22</v>
      </c>
      <c r="N438" s="597" t="s">
        <v>2859</v>
      </c>
      <c r="O438" s="593" t="s">
        <v>2860</v>
      </c>
      <c r="P438" s="593"/>
      <c r="Q438" s="598">
        <v>1.6696300000000001E-2</v>
      </c>
      <c r="R438" s="599" t="s">
        <v>2860</v>
      </c>
      <c r="S438" s="600">
        <v>1.7000000000000001E-2</v>
      </c>
      <c r="T438" s="599" t="s">
        <v>2860</v>
      </c>
      <c r="U438" s="600">
        <v>2.1488E-2</v>
      </c>
      <c r="V438" s="600">
        <v>1.9050999999999998E-2</v>
      </c>
      <c r="W438" s="600">
        <v>3.8099999999999999E-4</v>
      </c>
      <c r="X438" s="600">
        <v>2.6700000000000001E-3</v>
      </c>
      <c r="Y438" s="600">
        <v>1.1037E-2</v>
      </c>
      <c r="Z438" s="600">
        <v>2E-3</v>
      </c>
      <c r="AA438" s="600">
        <v>2E-3</v>
      </c>
      <c r="AB438" s="600">
        <f>S438-Z438</f>
        <v>1.5000000000000001E-2</v>
      </c>
      <c r="AC438" s="600">
        <f>U438-Z438-AA438</f>
        <v>1.7487999999999997E-2</v>
      </c>
      <c r="AD438" s="601">
        <v>1.6E-2</v>
      </c>
      <c r="AE438" s="600">
        <f t="shared" si="347"/>
        <v>1.1037E-2</v>
      </c>
      <c r="AF438" s="600">
        <f t="shared" si="345"/>
        <v>4.9630000000000004E-3</v>
      </c>
      <c r="AG438" s="600">
        <f t="shared" si="346"/>
        <v>1.6E-2</v>
      </c>
      <c r="AH438" s="585">
        <v>43867</v>
      </c>
      <c r="AI438" s="602">
        <v>4</v>
      </c>
      <c r="AJ438" s="590" t="str">
        <f t="shared" si="320"/>
        <v>Y</v>
      </c>
      <c r="AK438" s="603" t="s">
        <v>2861</v>
      </c>
      <c r="AL438" s="604"/>
    </row>
    <row r="439" spans="1:38" s="691" customFormat="1" ht="20.25" customHeight="1">
      <c r="A439" s="672">
        <f t="shared" si="317"/>
        <v>8</v>
      </c>
      <c r="B439" s="673">
        <v>43871</v>
      </c>
      <c r="C439" s="672" t="s">
        <v>1596</v>
      </c>
      <c r="D439" s="672"/>
      <c r="E439" s="672" t="s">
        <v>2848</v>
      </c>
      <c r="F439" s="672" t="s">
        <v>2830</v>
      </c>
      <c r="G439" s="674">
        <v>43871</v>
      </c>
      <c r="H439" s="674">
        <v>43900</v>
      </c>
      <c r="I439" s="672">
        <f t="shared" si="343"/>
        <v>29</v>
      </c>
      <c r="J439" s="675">
        <f t="shared" si="344"/>
        <v>0</v>
      </c>
      <c r="K439" s="676" t="s">
        <v>2330</v>
      </c>
      <c r="L439" s="677">
        <v>1.78</v>
      </c>
      <c r="M439" s="678">
        <v>0.87</v>
      </c>
      <c r="N439" s="679" t="s">
        <v>2862</v>
      </c>
      <c r="O439" s="675" t="s">
        <v>2863</v>
      </c>
      <c r="P439" s="675"/>
      <c r="Q439" s="680">
        <v>1.5801300000000001E-2</v>
      </c>
      <c r="R439" s="681" t="s">
        <v>2863</v>
      </c>
      <c r="S439" s="682">
        <v>1.5699999999999999E-2</v>
      </c>
      <c r="T439" s="681"/>
      <c r="U439" s="682"/>
      <c r="V439" s="682">
        <v>1.9209E-2</v>
      </c>
      <c r="W439" s="682">
        <v>1.3450000000000001E-3</v>
      </c>
      <c r="X439" s="682">
        <v>8.8640000000000004E-3</v>
      </c>
      <c r="Y439" s="682">
        <v>6.6319999999999999E-3</v>
      </c>
      <c r="Z439" s="682">
        <v>3.3E-3</v>
      </c>
      <c r="AA439" s="682">
        <v>2E-3</v>
      </c>
      <c r="AB439" s="683">
        <f t="shared" ref="AB439:AB440" si="350">S439-Z439</f>
        <v>1.2399999999999998E-2</v>
      </c>
      <c r="AC439" s="683">
        <f t="shared" ref="AC439:AC440" si="351">U439-Z439-AA439</f>
        <v>-5.3E-3</v>
      </c>
      <c r="AD439" s="684">
        <v>8.9999999999999993E-3</v>
      </c>
      <c r="AE439" s="685">
        <f>IF(Y439="","",Y439)</f>
        <v>6.6319999999999999E-3</v>
      </c>
      <c r="AF439" s="685">
        <f t="shared" si="345"/>
        <v>2.3679999999999994E-3</v>
      </c>
      <c r="AG439" s="686">
        <f t="shared" si="346"/>
        <v>8.9999999999999993E-3</v>
      </c>
      <c r="AH439" s="687">
        <v>43871</v>
      </c>
      <c r="AI439" s="688">
        <v>1</v>
      </c>
      <c r="AJ439" s="672" t="str">
        <f t="shared" si="320"/>
        <v>Y</v>
      </c>
      <c r="AK439" s="689" t="s">
        <v>2850</v>
      </c>
      <c r="AL439" s="690"/>
    </row>
    <row r="440" spans="1:38" s="447" customFormat="1" ht="23.25" customHeight="1">
      <c r="A440" s="16">
        <f t="shared" si="317"/>
        <v>9</v>
      </c>
      <c r="B440" s="23">
        <v>43875</v>
      </c>
      <c r="C440" s="16" t="s">
        <v>1550</v>
      </c>
      <c r="D440" s="16"/>
      <c r="E440" s="16" t="s">
        <v>2790</v>
      </c>
      <c r="F440" s="16" t="s">
        <v>2791</v>
      </c>
      <c r="G440" s="18">
        <v>43875</v>
      </c>
      <c r="H440" s="18">
        <v>43965</v>
      </c>
      <c r="I440" s="16">
        <f t="shared" si="343"/>
        <v>90</v>
      </c>
      <c r="J440" s="255">
        <f t="shared" si="344"/>
        <v>3</v>
      </c>
      <c r="K440" s="438" t="s">
        <v>28</v>
      </c>
      <c r="L440" s="19">
        <v>1</v>
      </c>
      <c r="M440" s="249">
        <v>1.29</v>
      </c>
      <c r="N440" s="201" t="s">
        <v>2864</v>
      </c>
      <c r="O440" s="255">
        <v>3</v>
      </c>
      <c r="P440" s="255"/>
      <c r="Q440" s="553">
        <v>1.6916299999999999E-2</v>
      </c>
      <c r="R440" s="261">
        <v>3</v>
      </c>
      <c r="S440" s="20">
        <v>1.7999999999999999E-2</v>
      </c>
      <c r="T440" s="261"/>
      <c r="U440" s="20"/>
      <c r="V440" s="20">
        <v>2.0527E-2</v>
      </c>
      <c r="W440" s="20">
        <v>4.1100000000000002E-4</v>
      </c>
      <c r="X440" s="20">
        <v>4.6160000000000003E-3</v>
      </c>
      <c r="Y440" s="20">
        <v>1.2452E-2</v>
      </c>
      <c r="Z440" s="20">
        <v>2E-3</v>
      </c>
      <c r="AA440" s="20">
        <v>2E-3</v>
      </c>
      <c r="AB440" s="423">
        <f t="shared" si="350"/>
        <v>1.6E-2</v>
      </c>
      <c r="AC440" s="423">
        <f t="shared" si="351"/>
        <v>-4.0000000000000001E-3</v>
      </c>
      <c r="AD440" s="448">
        <v>1.55E-2</v>
      </c>
      <c r="AE440" s="197">
        <f t="shared" ref="AE440:AE445" si="352">IF(Y440="","",Y440)</f>
        <v>1.2452E-2</v>
      </c>
      <c r="AF440" s="197">
        <f t="shared" si="345"/>
        <v>3.0480000000000004E-3</v>
      </c>
      <c r="AG440" s="445">
        <f t="shared" si="346"/>
        <v>1.55E-2</v>
      </c>
      <c r="AH440" s="434">
        <v>43875</v>
      </c>
      <c r="AI440" s="446">
        <v>1</v>
      </c>
      <c r="AJ440" s="16" t="str">
        <f t="shared" si="320"/>
        <v>Y</v>
      </c>
      <c r="AK440" s="443" t="s">
        <v>2865</v>
      </c>
      <c r="AL440" s="449"/>
    </row>
    <row r="441" spans="1:38" s="266" customFormat="1" ht="20.25" customHeight="1">
      <c r="A441" s="569">
        <f t="shared" si="317"/>
        <v>10</v>
      </c>
      <c r="B441" s="620">
        <v>43885</v>
      </c>
      <c r="C441" s="569" t="s">
        <v>1601</v>
      </c>
      <c r="D441" s="569"/>
      <c r="E441" s="569" t="s">
        <v>2868</v>
      </c>
      <c r="F441" s="569" t="s">
        <v>2873</v>
      </c>
      <c r="G441" s="621">
        <v>43885</v>
      </c>
      <c r="H441" s="621">
        <v>43915</v>
      </c>
      <c r="I441" s="569">
        <f t="shared" si="343"/>
        <v>30</v>
      </c>
      <c r="J441" s="622">
        <f t="shared" si="344"/>
        <v>1</v>
      </c>
      <c r="K441" s="623" t="s">
        <v>2866</v>
      </c>
      <c r="L441" s="624">
        <v>27</v>
      </c>
      <c r="M441" s="625">
        <v>1.17926</v>
      </c>
      <c r="N441" s="626" t="s">
        <v>2870</v>
      </c>
      <c r="O441" s="622" t="s">
        <v>2867</v>
      </c>
      <c r="P441" s="622"/>
      <c r="Q441" s="627">
        <v>1.6267500000000001E-2</v>
      </c>
      <c r="R441" s="628" t="s">
        <v>2867</v>
      </c>
      <c r="S441" s="629"/>
      <c r="T441" s="628"/>
      <c r="U441" s="629"/>
      <c r="V441" s="629"/>
      <c r="W441" s="629"/>
      <c r="X441" s="629"/>
      <c r="Y441" s="629">
        <v>1.0616E-2</v>
      </c>
      <c r="Z441" s="629"/>
      <c r="AA441" s="629"/>
      <c r="AB441" s="630"/>
      <c r="AC441" s="630"/>
      <c r="AD441" s="631">
        <v>1.43E-2</v>
      </c>
      <c r="AE441" s="632">
        <f t="shared" si="352"/>
        <v>1.0616E-2</v>
      </c>
      <c r="AF441" s="632">
        <f t="shared" si="345"/>
        <v>3.6839999999999998E-3</v>
      </c>
      <c r="AG441" s="633"/>
      <c r="AH441" s="634"/>
      <c r="AI441" s="635"/>
      <c r="AJ441" s="569" t="str">
        <f t="shared" si="320"/>
        <v>N</v>
      </c>
      <c r="AK441" s="636" t="s">
        <v>2874</v>
      </c>
      <c r="AL441" s="289"/>
    </row>
    <row r="442" spans="1:38" ht="20.25" customHeight="1">
      <c r="A442" s="16">
        <f t="shared" si="317"/>
        <v>11</v>
      </c>
      <c r="B442" s="23">
        <v>43885</v>
      </c>
      <c r="C442" s="16" t="s">
        <v>2876</v>
      </c>
      <c r="D442" s="16"/>
      <c r="E442" s="16" t="s">
        <v>2871</v>
      </c>
      <c r="F442" s="16" t="s">
        <v>2872</v>
      </c>
      <c r="G442" s="18">
        <v>43885</v>
      </c>
      <c r="H442" s="18">
        <v>43914</v>
      </c>
      <c r="I442" s="16">
        <f t="shared" si="343"/>
        <v>29</v>
      </c>
      <c r="J442" s="255" t="s">
        <v>2867</v>
      </c>
      <c r="K442" s="438" t="s">
        <v>148</v>
      </c>
      <c r="L442" s="19">
        <v>1</v>
      </c>
      <c r="M442" s="249">
        <v>1.17926</v>
      </c>
      <c r="N442" s="201" t="s">
        <v>2869</v>
      </c>
      <c r="O442" s="255" t="s">
        <v>2286</v>
      </c>
      <c r="P442" s="255"/>
      <c r="Q442" s="553">
        <v>1.6267500000000001E-2</v>
      </c>
      <c r="R442" s="261" t="s">
        <v>2286</v>
      </c>
      <c r="S442" s="20">
        <v>1.6299999999999999E-2</v>
      </c>
      <c r="T442" s="261"/>
      <c r="U442" s="20"/>
      <c r="V442" s="20">
        <v>1.8697999999999999E-2</v>
      </c>
      <c r="W442" s="20">
        <v>3.7399999999999998E-4</v>
      </c>
      <c r="X442" s="20">
        <v>4.3239999999999997E-3</v>
      </c>
      <c r="Y442" s="20">
        <v>1.0617E-2</v>
      </c>
      <c r="Z442" s="20">
        <v>2E-3</v>
      </c>
      <c r="AA442" s="20">
        <v>2E-3</v>
      </c>
      <c r="AB442" s="423">
        <f t="shared" ref="AB442:AB444" si="353">S442-Z442</f>
        <v>1.4299999999999998E-2</v>
      </c>
      <c r="AC442" s="423">
        <f t="shared" ref="AC442:AC444" si="354">U442-Z442-AA442</f>
        <v>-4.0000000000000001E-3</v>
      </c>
      <c r="AD442" s="448">
        <v>1.4E-2</v>
      </c>
      <c r="AE442" s="197">
        <f t="shared" si="352"/>
        <v>1.0617E-2</v>
      </c>
      <c r="AF442" s="197">
        <f t="shared" si="345"/>
        <v>3.3830000000000006E-3</v>
      </c>
      <c r="AG442" s="445">
        <v>1.4E-2</v>
      </c>
      <c r="AH442" s="434">
        <v>43885</v>
      </c>
      <c r="AI442" s="446">
        <v>1</v>
      </c>
      <c r="AJ442" s="16" t="str">
        <f t="shared" si="320"/>
        <v>Y</v>
      </c>
      <c r="AK442" s="443" t="s">
        <v>2875</v>
      </c>
    </row>
    <row r="443" spans="1:38" s="447" customFormat="1" ht="23.25" customHeight="1">
      <c r="A443" s="16">
        <f t="shared" ref="A443:A446" si="355">IF(B443="","",IF((YEAR(B443)-YEAR(B442))=0,A442+1,1))</f>
        <v>12</v>
      </c>
      <c r="B443" s="23">
        <v>43889</v>
      </c>
      <c r="C443" s="16" t="s">
        <v>434</v>
      </c>
      <c r="D443" s="16"/>
      <c r="E443" s="16" t="s">
        <v>435</v>
      </c>
      <c r="F443" s="16" t="s">
        <v>2891</v>
      </c>
      <c r="G443" s="18">
        <v>43889</v>
      </c>
      <c r="H443" s="18">
        <v>43979</v>
      </c>
      <c r="I443" s="16">
        <f t="shared" si="343"/>
        <v>90</v>
      </c>
      <c r="J443" s="255">
        <f t="shared" ref="J443:J450" si="356">TRUNC(I443/30,0)</f>
        <v>3</v>
      </c>
      <c r="K443" s="438" t="s">
        <v>28</v>
      </c>
      <c r="L443" s="19">
        <v>1.01</v>
      </c>
      <c r="M443" s="249">
        <v>1.19</v>
      </c>
      <c r="N443" s="201" t="s">
        <v>2925</v>
      </c>
      <c r="O443" s="255" t="s">
        <v>2926</v>
      </c>
      <c r="P443" s="255"/>
      <c r="Q443" s="553">
        <v>1.46275E-2</v>
      </c>
      <c r="R443" s="261" t="s">
        <v>2926</v>
      </c>
      <c r="S443" s="20">
        <v>1.7500000000000002E-2</v>
      </c>
      <c r="T443" s="261"/>
      <c r="U443" s="20"/>
      <c r="V443" s="20">
        <v>1.9635E-2</v>
      </c>
      <c r="W443" s="20">
        <v>3.9300000000000001E-4</v>
      </c>
      <c r="X443" s="20">
        <v>4.9420000000000002E-3</v>
      </c>
      <c r="Y443" s="20">
        <v>1.1362000000000001E-2</v>
      </c>
      <c r="Z443" s="20">
        <v>2E-3</v>
      </c>
      <c r="AA443" s="20">
        <v>2E-3</v>
      </c>
      <c r="AB443" s="423">
        <f t="shared" si="353"/>
        <v>1.5500000000000002E-2</v>
      </c>
      <c r="AC443" s="423">
        <f t="shared" si="354"/>
        <v>-4.0000000000000001E-3</v>
      </c>
      <c r="AD443" s="448">
        <v>1.43E-2</v>
      </c>
      <c r="AE443" s="197">
        <f t="shared" ref="AE443" si="357">IF(Y443="","",Y443)</f>
        <v>1.1362000000000001E-2</v>
      </c>
      <c r="AF443" s="197">
        <f t="shared" si="345"/>
        <v>2.9379999999999996E-3</v>
      </c>
      <c r="AG443" s="445">
        <f t="shared" ref="AG443" si="358">IF(AF443="","",AE443+AF443)</f>
        <v>1.43E-2</v>
      </c>
      <c r="AH443" s="434">
        <v>43889</v>
      </c>
      <c r="AI443" s="446">
        <v>3</v>
      </c>
      <c r="AJ443" s="16" t="str">
        <f t="shared" ref="AJ443:AJ446" si="359">IF(AG443="","N","Y")</f>
        <v>Y</v>
      </c>
      <c r="AK443" s="443" t="s">
        <v>2927</v>
      </c>
      <c r="AL443" s="449"/>
    </row>
    <row r="444" spans="1:38" ht="20.25" customHeight="1">
      <c r="A444" s="16">
        <f t="shared" si="355"/>
        <v>13</v>
      </c>
      <c r="B444" s="23">
        <v>43889</v>
      </c>
      <c r="C444" s="16" t="s">
        <v>2836</v>
      </c>
      <c r="D444" s="16"/>
      <c r="E444" s="16" t="s">
        <v>2637</v>
      </c>
      <c r="F444" s="16" t="s">
        <v>2837</v>
      </c>
      <c r="G444" s="18">
        <v>43889</v>
      </c>
      <c r="H444" s="18">
        <v>43979</v>
      </c>
      <c r="I444" s="16">
        <f t="shared" ref="I444:I450" si="360">H444-G444</f>
        <v>90</v>
      </c>
      <c r="J444" s="255">
        <f t="shared" si="356"/>
        <v>3</v>
      </c>
      <c r="K444" s="438" t="s">
        <v>148</v>
      </c>
      <c r="L444" s="19">
        <v>2.0099999999999998</v>
      </c>
      <c r="M444" s="249">
        <v>1.19</v>
      </c>
      <c r="N444" s="201" t="s">
        <v>2925</v>
      </c>
      <c r="O444" s="255" t="s">
        <v>2926</v>
      </c>
      <c r="P444" s="255"/>
      <c r="Q444" s="553">
        <v>1.46275E-2</v>
      </c>
      <c r="R444" s="261" t="s">
        <v>2926</v>
      </c>
      <c r="S444" s="20">
        <v>1.7500000000000002E-2</v>
      </c>
      <c r="T444" s="261"/>
      <c r="U444" s="20"/>
      <c r="V444" s="20">
        <v>1.9635E-2</v>
      </c>
      <c r="W444" s="20">
        <v>3.9300000000000001E-4</v>
      </c>
      <c r="X444" s="20">
        <v>4.9420000000000002E-3</v>
      </c>
      <c r="Y444" s="20">
        <v>1.1362000000000001E-2</v>
      </c>
      <c r="Z444" s="20">
        <v>2E-3</v>
      </c>
      <c r="AA444" s="20">
        <v>2E-3</v>
      </c>
      <c r="AB444" s="423">
        <f t="shared" si="353"/>
        <v>1.5500000000000002E-2</v>
      </c>
      <c r="AC444" s="423">
        <f t="shared" si="354"/>
        <v>-4.0000000000000001E-3</v>
      </c>
      <c r="AD444" s="448">
        <v>1.43E-2</v>
      </c>
      <c r="AE444" s="197">
        <f t="shared" si="352"/>
        <v>1.1362000000000001E-2</v>
      </c>
      <c r="AF444" s="197">
        <f t="shared" ref="AF444:AF446" si="361">AD444-AE444</f>
        <v>2.9379999999999996E-3</v>
      </c>
      <c r="AG444" s="445">
        <f t="shared" ref="AG444:AG446" si="362">IF(AF444="","",AE444+AF444)</f>
        <v>1.43E-2</v>
      </c>
      <c r="AH444" s="434">
        <v>43889</v>
      </c>
      <c r="AI444" s="446">
        <v>2</v>
      </c>
      <c r="AJ444" s="16" t="str">
        <f t="shared" si="359"/>
        <v>Y</v>
      </c>
      <c r="AK444" s="443" t="s">
        <v>2927</v>
      </c>
    </row>
    <row r="445" spans="1:38" ht="20.25" customHeight="1">
      <c r="A445" s="16">
        <f t="shared" si="355"/>
        <v>14</v>
      </c>
      <c r="B445" s="23">
        <v>43889</v>
      </c>
      <c r="C445" s="16" t="s">
        <v>2836</v>
      </c>
      <c r="D445" s="16"/>
      <c r="E445" s="16" t="s">
        <v>2637</v>
      </c>
      <c r="F445" s="16" t="s">
        <v>2837</v>
      </c>
      <c r="G445" s="18">
        <v>43889</v>
      </c>
      <c r="H445" s="18">
        <v>43979</v>
      </c>
      <c r="I445" s="16">
        <f t="shared" si="360"/>
        <v>90</v>
      </c>
      <c r="J445" s="255">
        <f t="shared" si="356"/>
        <v>3</v>
      </c>
      <c r="K445" s="438" t="s">
        <v>148</v>
      </c>
      <c r="L445" s="19">
        <v>4.03</v>
      </c>
      <c r="M445" s="249">
        <v>1.19</v>
      </c>
      <c r="N445" s="201" t="s">
        <v>2925</v>
      </c>
      <c r="O445" s="255" t="s">
        <v>2926</v>
      </c>
      <c r="P445" s="255"/>
      <c r="Q445" s="553">
        <v>1.46275E-2</v>
      </c>
      <c r="R445" s="261" t="s">
        <v>2926</v>
      </c>
      <c r="S445" s="20">
        <v>1.7500000000000002E-2</v>
      </c>
      <c r="T445" s="261"/>
      <c r="U445" s="20"/>
      <c r="V445" s="20">
        <v>1.9635E-2</v>
      </c>
      <c r="W445" s="20">
        <v>3.9300000000000001E-4</v>
      </c>
      <c r="X445" s="20">
        <v>4.9420000000000002E-3</v>
      </c>
      <c r="Y445" s="20">
        <v>1.1362000000000001E-2</v>
      </c>
      <c r="Z445" s="20">
        <v>2E-3</v>
      </c>
      <c r="AA445" s="20">
        <v>2E-3</v>
      </c>
      <c r="AB445" s="423">
        <f>S445-Z445</f>
        <v>1.5500000000000002E-2</v>
      </c>
      <c r="AC445" s="423">
        <f>U445-Z445-AA445</f>
        <v>-4.0000000000000001E-3</v>
      </c>
      <c r="AD445" s="448">
        <v>1.43E-2</v>
      </c>
      <c r="AE445" s="197">
        <f t="shared" si="352"/>
        <v>1.1362000000000001E-2</v>
      </c>
      <c r="AF445" s="197">
        <f t="shared" si="361"/>
        <v>2.9379999999999996E-3</v>
      </c>
      <c r="AG445" s="445">
        <f t="shared" si="362"/>
        <v>1.43E-2</v>
      </c>
      <c r="AH445" s="434">
        <v>43889</v>
      </c>
      <c r="AI445" s="446">
        <v>1</v>
      </c>
      <c r="AJ445" s="16" t="str">
        <f t="shared" si="359"/>
        <v>Y</v>
      </c>
      <c r="AK445" s="443" t="s">
        <v>2927</v>
      </c>
    </row>
    <row r="446" spans="1:38" s="691" customFormat="1" ht="20.25" customHeight="1">
      <c r="A446" s="672">
        <f t="shared" si="355"/>
        <v>15</v>
      </c>
      <c r="B446" s="673">
        <v>43900</v>
      </c>
      <c r="C446" s="672" t="s">
        <v>1596</v>
      </c>
      <c r="D446" s="672"/>
      <c r="E446" s="672" t="s">
        <v>2848</v>
      </c>
      <c r="F446" s="672" t="s">
        <v>2830</v>
      </c>
      <c r="G446" s="674">
        <v>43900</v>
      </c>
      <c r="H446" s="674">
        <v>43931</v>
      </c>
      <c r="I446" s="672">
        <f t="shared" si="360"/>
        <v>31</v>
      </c>
      <c r="J446" s="675">
        <f t="shared" si="356"/>
        <v>1</v>
      </c>
      <c r="K446" s="676" t="s">
        <v>2330</v>
      </c>
      <c r="L446" s="677">
        <v>3.59</v>
      </c>
      <c r="M446" s="678">
        <v>0.46</v>
      </c>
      <c r="N446" s="679" t="s">
        <v>2946</v>
      </c>
      <c r="O446" s="675" t="s">
        <v>2863</v>
      </c>
      <c r="P446" s="675"/>
      <c r="Q446" s="680">
        <v>1.06838E-2</v>
      </c>
      <c r="R446" s="681" t="s">
        <v>2863</v>
      </c>
      <c r="S446" s="682">
        <v>1.0999999999999999E-2</v>
      </c>
      <c r="T446" s="681"/>
      <c r="U446" s="682"/>
      <c r="V446" s="682">
        <v>1.1126E-2</v>
      </c>
      <c r="W446" s="682">
        <v>7.7899999999999996E-4</v>
      </c>
      <c r="X446" s="682">
        <v>6.3470000000000002E-3</v>
      </c>
      <c r="Y446" s="682">
        <v>1.8730000000000001E-3</v>
      </c>
      <c r="Z446" s="682">
        <v>3.3E-3</v>
      </c>
      <c r="AA446" s="682">
        <v>2E-3</v>
      </c>
      <c r="AB446" s="683">
        <f t="shared" ref="AB446" si="363">S446-Z446</f>
        <v>7.6999999999999994E-3</v>
      </c>
      <c r="AC446" s="683">
        <f t="shared" ref="AC446" si="364">U446-Z446-AA446</f>
        <v>-5.3E-3</v>
      </c>
      <c r="AD446" s="684">
        <v>4.0000000000000001E-3</v>
      </c>
      <c r="AE446" s="685">
        <f>IF(Y446="","",Y446)</f>
        <v>1.8730000000000001E-3</v>
      </c>
      <c r="AF446" s="685">
        <f t="shared" si="361"/>
        <v>2.127E-3</v>
      </c>
      <c r="AG446" s="686">
        <f t="shared" si="362"/>
        <v>4.0000000000000001E-3</v>
      </c>
      <c r="AH446" s="687">
        <v>43900</v>
      </c>
      <c r="AI446" s="688">
        <v>2</v>
      </c>
      <c r="AJ446" s="672" t="str">
        <f t="shared" si="359"/>
        <v>Y</v>
      </c>
      <c r="AK446" s="689" t="s">
        <v>2947</v>
      </c>
      <c r="AL446" s="690"/>
    </row>
    <row r="447" spans="1:38" s="447" customFormat="1" ht="21" customHeight="1">
      <c r="A447" s="16">
        <f t="shared" ref="A447:A448" si="365">IF(B447="","",IF((YEAR(B447)-YEAR(B446))=0,A446+1,1))</f>
        <v>16</v>
      </c>
      <c r="B447" s="23">
        <v>43909</v>
      </c>
      <c r="C447" s="16" t="s">
        <v>1596</v>
      </c>
      <c r="D447" s="16"/>
      <c r="E447" s="16" t="s">
        <v>2971</v>
      </c>
      <c r="F447" s="16" t="s">
        <v>2972</v>
      </c>
      <c r="G447" s="18">
        <v>43909</v>
      </c>
      <c r="H447" s="18">
        <v>43941</v>
      </c>
      <c r="I447" s="16">
        <f t="shared" si="360"/>
        <v>32</v>
      </c>
      <c r="J447" s="255">
        <f t="shared" si="356"/>
        <v>1</v>
      </c>
      <c r="K447" s="438" t="s">
        <v>2973</v>
      </c>
      <c r="L447" s="19">
        <v>25</v>
      </c>
      <c r="M447" s="249">
        <v>0.54</v>
      </c>
      <c r="N447" s="201" t="s">
        <v>2974</v>
      </c>
      <c r="O447" s="255" t="s">
        <v>2975</v>
      </c>
      <c r="P447" s="255"/>
      <c r="Q447" s="553">
        <v>7.7288000000000001E-3</v>
      </c>
      <c r="R447" s="261" t="s">
        <v>2975</v>
      </c>
      <c r="S447" s="20">
        <v>8.9999999999999993E-3</v>
      </c>
      <c r="T447" s="261"/>
      <c r="U447" s="20"/>
      <c r="V447" s="20">
        <v>1.0038999999999999E-2</v>
      </c>
      <c r="W447" s="20">
        <v>2.0100000000000001E-4</v>
      </c>
      <c r="X447" s="20">
        <v>3.3379999999999998E-3</v>
      </c>
      <c r="Y447" s="20">
        <v>2.2490000000000001E-3</v>
      </c>
      <c r="Z447" s="20">
        <v>2E-3</v>
      </c>
      <c r="AA447" s="20">
        <v>2E-3</v>
      </c>
      <c r="AB447" s="423">
        <f>S447-Z447</f>
        <v>6.9999999999999993E-3</v>
      </c>
      <c r="AC447" s="423">
        <f>U447-Z447-AA447</f>
        <v>-4.0000000000000001E-3</v>
      </c>
      <c r="AD447" s="448">
        <v>6.4999999999999997E-3</v>
      </c>
      <c r="AE447" s="197">
        <f t="shared" ref="AE447:AE450" si="366">IF(Y447="","",Y447)</f>
        <v>2.2490000000000001E-3</v>
      </c>
      <c r="AF447" s="197">
        <f t="shared" ref="AF447:AF450" si="367">AD447-AE447</f>
        <v>4.2509999999999996E-3</v>
      </c>
      <c r="AG447" s="445">
        <f t="shared" ref="AG447:AG450" si="368">IF(AF447="","",AE447+AF447)</f>
        <v>6.4999999999999997E-3</v>
      </c>
      <c r="AH447" s="434">
        <v>43909</v>
      </c>
      <c r="AI447" s="446">
        <v>1</v>
      </c>
      <c r="AJ447" s="16" t="str">
        <f t="shared" ref="AJ447:AJ448" si="369">IF(AG447="","N","Y")</f>
        <v>Y</v>
      </c>
      <c r="AK447" s="443" t="s">
        <v>2986</v>
      </c>
      <c r="AL447" s="449"/>
    </row>
    <row r="448" spans="1:38" ht="20.25" customHeight="1">
      <c r="A448" s="16">
        <f t="shared" si="365"/>
        <v>17</v>
      </c>
      <c r="B448" s="23">
        <v>43914</v>
      </c>
      <c r="C448" s="16" t="s">
        <v>164</v>
      </c>
      <c r="D448" s="16"/>
      <c r="E448" s="16" t="s">
        <v>2871</v>
      </c>
      <c r="F448" s="16" t="s">
        <v>2872</v>
      </c>
      <c r="G448" s="18">
        <v>43914</v>
      </c>
      <c r="H448" s="18">
        <v>43945</v>
      </c>
      <c r="I448" s="16">
        <f t="shared" si="360"/>
        <v>31</v>
      </c>
      <c r="J448" s="255">
        <f t="shared" si="356"/>
        <v>1</v>
      </c>
      <c r="K448" s="438" t="s">
        <v>148</v>
      </c>
      <c r="L448" s="19">
        <v>1</v>
      </c>
      <c r="M448" s="249">
        <v>0.94</v>
      </c>
      <c r="N448" s="201" t="s">
        <v>2996</v>
      </c>
      <c r="O448" s="255" t="s">
        <v>2286</v>
      </c>
      <c r="P448" s="255"/>
      <c r="Q448" s="553">
        <v>9.4663000000000004E-3</v>
      </c>
      <c r="R448" s="261" t="s">
        <v>2286</v>
      </c>
      <c r="S448" s="20">
        <v>1.0999999999999999E-2</v>
      </c>
      <c r="T448" s="261"/>
      <c r="U448" s="20"/>
      <c r="V448" s="20">
        <v>1.1828E-2</v>
      </c>
      <c r="W448" s="20">
        <v>2.3699999999999999E-4</v>
      </c>
      <c r="X448" s="20">
        <v>3.591E-3</v>
      </c>
      <c r="Y448" s="20">
        <v>3.9509999999999997E-3</v>
      </c>
      <c r="Z448" s="20">
        <v>2E-3</v>
      </c>
      <c r="AA448" s="20">
        <v>2E-3</v>
      </c>
      <c r="AB448" s="423">
        <f t="shared" ref="AB448" si="370">S448-Z448</f>
        <v>8.9999999999999993E-3</v>
      </c>
      <c r="AC448" s="423">
        <f t="shared" ref="AC448" si="371">U448-Z448-AA448</f>
        <v>-4.0000000000000001E-3</v>
      </c>
      <c r="AD448" s="448">
        <v>8.0000000000000002E-3</v>
      </c>
      <c r="AE448" s="197">
        <f t="shared" si="366"/>
        <v>3.9509999999999997E-3</v>
      </c>
      <c r="AF448" s="197">
        <f t="shared" si="367"/>
        <v>4.0490000000000005E-3</v>
      </c>
      <c r="AG448" s="445">
        <f t="shared" si="368"/>
        <v>8.0000000000000002E-3</v>
      </c>
      <c r="AH448" s="434">
        <v>43914</v>
      </c>
      <c r="AI448" s="446">
        <v>1</v>
      </c>
      <c r="AJ448" s="16" t="str">
        <f t="shared" si="369"/>
        <v>Y</v>
      </c>
      <c r="AK448" s="443" t="s">
        <v>2997</v>
      </c>
    </row>
    <row r="449" spans="1:38" ht="20.25" customHeight="1">
      <c r="A449" s="16">
        <f t="shared" si="317"/>
        <v>18</v>
      </c>
      <c r="B449" s="23">
        <v>43929</v>
      </c>
      <c r="C449" s="16" t="s">
        <v>3021</v>
      </c>
      <c r="D449" s="16"/>
      <c r="E449" s="16" t="s">
        <v>3022</v>
      </c>
      <c r="F449" s="16" t="s">
        <v>3023</v>
      </c>
      <c r="G449" s="18">
        <v>43929</v>
      </c>
      <c r="H449" s="18">
        <v>44020</v>
      </c>
      <c r="I449" s="16">
        <f t="shared" si="360"/>
        <v>91</v>
      </c>
      <c r="J449" s="255">
        <f t="shared" si="356"/>
        <v>3</v>
      </c>
      <c r="K449" s="438" t="s">
        <v>3024</v>
      </c>
      <c r="L449" s="19">
        <v>2</v>
      </c>
      <c r="M449" s="249">
        <v>1.19</v>
      </c>
      <c r="N449" s="201" t="s">
        <v>3025</v>
      </c>
      <c r="O449" s="255" t="s">
        <v>3026</v>
      </c>
      <c r="P449" s="255"/>
      <c r="Q449" s="553">
        <v>1.31988E-2</v>
      </c>
      <c r="R449" s="261" t="s">
        <v>3026</v>
      </c>
      <c r="S449" s="20">
        <v>1.2E-2</v>
      </c>
      <c r="T449" s="261"/>
      <c r="U449" s="20"/>
      <c r="V449" s="20">
        <v>1.8003999999999999E-2</v>
      </c>
      <c r="W449" s="20">
        <v>3.6000000000000002E-4</v>
      </c>
      <c r="X449" s="20">
        <v>8.6440000000000006E-3</v>
      </c>
      <c r="Y449" s="20">
        <v>8.8090000000000009E-3</v>
      </c>
      <c r="Z449" s="20">
        <v>2E-3</v>
      </c>
      <c r="AA449" s="20">
        <v>2E-3</v>
      </c>
      <c r="AB449" s="423">
        <f t="shared" ref="AB449:AB452" si="372">S449-Z449</f>
        <v>0.01</v>
      </c>
      <c r="AC449" s="423">
        <f t="shared" ref="AC449:AC452" si="373">U449-Z449-AA449</f>
        <v>-4.0000000000000001E-3</v>
      </c>
      <c r="AD449" s="448">
        <v>8.9999999999999993E-3</v>
      </c>
      <c r="AE449" s="197">
        <f t="shared" si="366"/>
        <v>8.8090000000000009E-3</v>
      </c>
      <c r="AF449" s="197">
        <f t="shared" si="367"/>
        <v>1.9099999999999846E-4</v>
      </c>
      <c r="AG449" s="445">
        <f t="shared" si="368"/>
        <v>8.9999999999999993E-3</v>
      </c>
      <c r="AH449" s="434">
        <v>43929</v>
      </c>
      <c r="AI449" s="446">
        <v>4</v>
      </c>
      <c r="AJ449" s="16" t="str">
        <f t="shared" si="320"/>
        <v>Y</v>
      </c>
      <c r="AK449" s="443" t="s">
        <v>3027</v>
      </c>
    </row>
    <row r="450" spans="1:38" s="447" customFormat="1" ht="23.25" customHeight="1">
      <c r="A450" s="16">
        <f t="shared" si="317"/>
        <v>19</v>
      </c>
      <c r="B450" s="23">
        <v>43937</v>
      </c>
      <c r="C450" s="16" t="s">
        <v>1596</v>
      </c>
      <c r="D450" s="16"/>
      <c r="E450" s="16" t="s">
        <v>2354</v>
      </c>
      <c r="F450" s="16" t="s">
        <v>2663</v>
      </c>
      <c r="G450" s="18">
        <v>43937</v>
      </c>
      <c r="H450" s="18">
        <v>44028</v>
      </c>
      <c r="I450" s="16">
        <f t="shared" si="360"/>
        <v>91</v>
      </c>
      <c r="J450" s="255">
        <f t="shared" si="356"/>
        <v>3</v>
      </c>
      <c r="K450" s="438" t="s">
        <v>28</v>
      </c>
      <c r="L450" s="19">
        <v>10</v>
      </c>
      <c r="M450" s="249">
        <v>0.92</v>
      </c>
      <c r="N450" s="201" t="s">
        <v>3034</v>
      </c>
      <c r="O450" s="255" t="s">
        <v>1717</v>
      </c>
      <c r="P450" s="255"/>
      <c r="Q450" s="553">
        <v>1.1348799999999999E-2</v>
      </c>
      <c r="R450" s="261" t="s">
        <v>1717</v>
      </c>
      <c r="S450" s="20">
        <v>1.21E-2</v>
      </c>
      <c r="T450" s="261"/>
      <c r="U450" s="20"/>
      <c r="V450" s="20">
        <v>1.6676E-2</v>
      </c>
      <c r="W450" s="20">
        <v>3.3399999999999999E-4</v>
      </c>
      <c r="X450" s="20">
        <v>6.3429999999999997E-3</v>
      </c>
      <c r="Y450" s="20">
        <v>6.9959999999999996E-3</v>
      </c>
      <c r="Z450" s="20">
        <v>2E-3</v>
      </c>
      <c r="AA450" s="20">
        <v>2E-3</v>
      </c>
      <c r="AB450" s="423">
        <f t="shared" si="372"/>
        <v>1.01E-2</v>
      </c>
      <c r="AC450" s="423">
        <f t="shared" si="373"/>
        <v>-4.0000000000000001E-3</v>
      </c>
      <c r="AD450" s="448">
        <v>0.01</v>
      </c>
      <c r="AE450" s="197">
        <f t="shared" si="366"/>
        <v>6.9959999999999996E-3</v>
      </c>
      <c r="AF450" s="197">
        <f t="shared" si="367"/>
        <v>3.0040000000000006E-3</v>
      </c>
      <c r="AG450" s="445">
        <f t="shared" si="368"/>
        <v>0.01</v>
      </c>
      <c r="AH450" s="434">
        <v>43937</v>
      </c>
      <c r="AI450" s="446">
        <v>1</v>
      </c>
      <c r="AJ450" s="16" t="str">
        <f t="shared" si="320"/>
        <v>Y</v>
      </c>
      <c r="AK450" s="443" t="s">
        <v>3035</v>
      </c>
      <c r="AL450" s="449"/>
    </row>
    <row r="451" spans="1:38" ht="20.25" customHeight="1">
      <c r="A451" s="16">
        <f t="shared" si="317"/>
        <v>20</v>
      </c>
      <c r="B451" s="23">
        <v>43945</v>
      </c>
      <c r="C451" s="16" t="s">
        <v>164</v>
      </c>
      <c r="D451" s="16"/>
      <c r="E451" s="16" t="s">
        <v>2871</v>
      </c>
      <c r="F451" s="653" t="s">
        <v>2872</v>
      </c>
      <c r="G451" s="18">
        <v>43945</v>
      </c>
      <c r="H451" s="18">
        <v>43977</v>
      </c>
      <c r="I451" s="16">
        <f t="shared" ref="I451:I452" si="374">H451-G451</f>
        <v>32</v>
      </c>
      <c r="J451" s="255">
        <f t="shared" ref="J451:J452" si="375">TRUNC(I451/30,0)</f>
        <v>1</v>
      </c>
      <c r="K451" s="438" t="s">
        <v>148</v>
      </c>
      <c r="L451" s="19">
        <v>1</v>
      </c>
      <c r="M451" s="249">
        <v>0.3</v>
      </c>
      <c r="N451" s="201" t="s">
        <v>3069</v>
      </c>
      <c r="O451" s="255" t="s">
        <v>2286</v>
      </c>
      <c r="P451" s="255"/>
      <c r="Q451" s="553">
        <v>4.8725000000000001E-3</v>
      </c>
      <c r="R451" s="261" t="s">
        <v>2286</v>
      </c>
      <c r="S451" s="20">
        <v>6.4999999999999997E-3</v>
      </c>
      <c r="T451" s="261"/>
      <c r="U451" s="20"/>
      <c r="V451" s="20">
        <v>8.116E-3</v>
      </c>
      <c r="W451" s="20">
        <v>1.6200000000000001E-4</v>
      </c>
      <c r="X451" s="20">
        <v>3.954E-3</v>
      </c>
      <c r="Y451" s="20">
        <v>0</v>
      </c>
      <c r="Z451" s="20">
        <v>2E-3</v>
      </c>
      <c r="AA451" s="20">
        <v>2E-3</v>
      </c>
      <c r="AB451" s="423">
        <f t="shared" si="372"/>
        <v>4.4999999999999997E-3</v>
      </c>
      <c r="AC451" s="423">
        <f t="shared" si="373"/>
        <v>-4.0000000000000001E-3</v>
      </c>
      <c r="AD451" s="448">
        <v>4.0000000000000001E-3</v>
      </c>
      <c r="AE451" s="197">
        <f t="shared" ref="AE451" si="376">IF(Y451="","",Y451)</f>
        <v>0</v>
      </c>
      <c r="AF451" s="197">
        <f t="shared" ref="AF451" si="377">AD451-AE451</f>
        <v>4.0000000000000001E-3</v>
      </c>
      <c r="AG451" s="445">
        <f t="shared" ref="AG451" si="378">IF(AF451="","",AE451+AF451)</f>
        <v>4.0000000000000001E-3</v>
      </c>
      <c r="AH451" s="434">
        <v>43945</v>
      </c>
      <c r="AI451" s="446">
        <v>1</v>
      </c>
      <c r="AJ451" s="16" t="str">
        <f t="shared" si="320"/>
        <v>Y</v>
      </c>
      <c r="AK451" s="443" t="s">
        <v>3070</v>
      </c>
    </row>
    <row r="452" spans="1:38" s="524" customFormat="1" ht="23.25" customHeight="1">
      <c r="A452" s="653">
        <f t="shared" si="317"/>
        <v>21</v>
      </c>
      <c r="B452" s="654">
        <v>43948</v>
      </c>
      <c r="C452" s="653" t="s">
        <v>2504</v>
      </c>
      <c r="D452" s="653" t="s">
        <v>2258</v>
      </c>
      <c r="E452" s="653" t="s">
        <v>2506</v>
      </c>
      <c r="F452" s="653" t="s">
        <v>2507</v>
      </c>
      <c r="G452" s="655">
        <v>43948</v>
      </c>
      <c r="H452" s="655">
        <v>44313</v>
      </c>
      <c r="I452" s="653">
        <f t="shared" si="374"/>
        <v>365</v>
      </c>
      <c r="J452" s="656">
        <f t="shared" si="375"/>
        <v>12</v>
      </c>
      <c r="K452" s="657" t="s">
        <v>28</v>
      </c>
      <c r="L452" s="658">
        <v>3</v>
      </c>
      <c r="M452" s="659">
        <v>0.85</v>
      </c>
      <c r="N452" s="660" t="s">
        <v>3071</v>
      </c>
      <c r="O452" s="656" t="s">
        <v>1719</v>
      </c>
      <c r="P452" s="656"/>
      <c r="Q452" s="661">
        <v>9.3950000000000006E-3</v>
      </c>
      <c r="R452" s="662" t="s">
        <v>1719</v>
      </c>
      <c r="S452" s="663">
        <v>1.7000000000000001E-2</v>
      </c>
      <c r="T452" s="662"/>
      <c r="U452" s="663"/>
      <c r="V452" s="663">
        <v>1.8603000000000001E-2</v>
      </c>
      <c r="W452" s="663">
        <v>3.7199999999999999E-4</v>
      </c>
      <c r="X452" s="663">
        <v>6.2300000000000003E-3</v>
      </c>
      <c r="Y452" s="663">
        <v>5.4130000000000003E-3</v>
      </c>
      <c r="Z452" s="663">
        <v>2E-3</v>
      </c>
      <c r="AA452" s="663">
        <v>2E-3</v>
      </c>
      <c r="AB452" s="664">
        <f t="shared" si="372"/>
        <v>1.5000000000000001E-2</v>
      </c>
      <c r="AC452" s="664">
        <f t="shared" si="373"/>
        <v>-4.0000000000000001E-3</v>
      </c>
      <c r="AD452" s="448">
        <v>1.2E-2</v>
      </c>
      <c r="AE452" s="197">
        <f t="shared" ref="AE452:AE456" si="379">IF(Y452="","",Y452)</f>
        <v>5.4130000000000003E-3</v>
      </c>
      <c r="AF452" s="197">
        <f t="shared" ref="AF452:AF456" si="380">AD452-AE452</f>
        <v>6.587E-3</v>
      </c>
      <c r="AG452" s="445">
        <f t="shared" ref="AG452:AG456" si="381">IF(AF452="","",AE452+AF452)</f>
        <v>1.2E-2</v>
      </c>
      <c r="AH452" s="667">
        <v>43948</v>
      </c>
      <c r="AI452" s="668">
        <v>4</v>
      </c>
      <c r="AJ452" s="653" t="str">
        <f t="shared" si="320"/>
        <v>Y</v>
      </c>
      <c r="AK452" s="669" t="s">
        <v>3072</v>
      </c>
      <c r="AL452" s="523"/>
    </row>
    <row r="453" spans="1:38" ht="20.25" customHeight="1">
      <c r="A453" s="16">
        <f t="shared" ref="A453:A454" si="382">IF(B453="","",IF((YEAR(B453)-YEAR(B452))=0,A452+1,1))</f>
        <v>22</v>
      </c>
      <c r="B453" s="23">
        <v>43977</v>
      </c>
      <c r="C453" s="16" t="s">
        <v>164</v>
      </c>
      <c r="D453" s="16"/>
      <c r="E453" s="16" t="s">
        <v>2871</v>
      </c>
      <c r="F453" s="16" t="s">
        <v>2872</v>
      </c>
      <c r="G453" s="18">
        <v>43977</v>
      </c>
      <c r="H453" s="18">
        <v>44069</v>
      </c>
      <c r="I453" s="16">
        <f t="shared" ref="I453:I459" si="383">H453-G453</f>
        <v>92</v>
      </c>
      <c r="J453" s="255">
        <f t="shared" ref="J453:J459" si="384">TRUNC(I453/30,0)</f>
        <v>3</v>
      </c>
      <c r="K453" s="438" t="s">
        <v>148</v>
      </c>
      <c r="L453" s="19">
        <v>1</v>
      </c>
      <c r="M453" s="249">
        <v>0.15</v>
      </c>
      <c r="N453" s="201" t="s">
        <v>3089</v>
      </c>
      <c r="O453" s="255" t="s">
        <v>3090</v>
      </c>
      <c r="P453" s="255"/>
      <c r="Q453" s="553">
        <v>3.6925E-3</v>
      </c>
      <c r="R453" s="261" t="s">
        <v>3090</v>
      </c>
      <c r="S453" s="20">
        <v>3.0000000000000001E-3</v>
      </c>
      <c r="T453" s="261"/>
      <c r="U453" s="20"/>
      <c r="V453" s="20">
        <v>8.2129999999999998E-3</v>
      </c>
      <c r="W453" s="20">
        <v>1.64E-4</v>
      </c>
      <c r="X453" s="20">
        <v>7.0489999999999997E-3</v>
      </c>
      <c r="Y453" s="20">
        <v>0</v>
      </c>
      <c r="Z453" s="20">
        <v>2E-3</v>
      </c>
      <c r="AA453" s="20">
        <v>2E-3</v>
      </c>
      <c r="AB453" s="423">
        <f t="shared" ref="AB453:AB454" si="385">S453-Z453</f>
        <v>1E-3</v>
      </c>
      <c r="AC453" s="423">
        <f t="shared" ref="AC453:AC454" si="386">U453-Z453-AA453</f>
        <v>-4.0000000000000001E-3</v>
      </c>
      <c r="AD453" s="448">
        <v>1E-3</v>
      </c>
      <c r="AE453" s="197">
        <f t="shared" si="379"/>
        <v>0</v>
      </c>
      <c r="AF453" s="197">
        <f t="shared" si="380"/>
        <v>1E-3</v>
      </c>
      <c r="AG453" s="445">
        <f t="shared" si="381"/>
        <v>1E-3</v>
      </c>
      <c r="AH453" s="434">
        <v>43977</v>
      </c>
      <c r="AI453" s="446">
        <v>1</v>
      </c>
      <c r="AJ453" s="16" t="str">
        <f t="shared" ref="AJ453:AJ454" si="387">IF(AG453="","N","Y")</f>
        <v>Y</v>
      </c>
      <c r="AK453" s="443" t="s">
        <v>3091</v>
      </c>
    </row>
    <row r="454" spans="1:38" s="447" customFormat="1" ht="23.25" customHeight="1">
      <c r="A454" s="16">
        <f t="shared" si="382"/>
        <v>23</v>
      </c>
      <c r="B454" s="23">
        <v>43979</v>
      </c>
      <c r="C454" s="16" t="s">
        <v>434</v>
      </c>
      <c r="D454" s="16"/>
      <c r="E454" s="16" t="s">
        <v>435</v>
      </c>
      <c r="F454" s="16" t="s">
        <v>3095</v>
      </c>
      <c r="G454" s="18">
        <v>43979</v>
      </c>
      <c r="H454" s="18">
        <v>44071</v>
      </c>
      <c r="I454" s="16">
        <f t="shared" si="383"/>
        <v>92</v>
      </c>
      <c r="J454" s="255">
        <f t="shared" si="384"/>
        <v>3</v>
      </c>
      <c r="K454" s="438" t="s">
        <v>28</v>
      </c>
      <c r="L454" s="19">
        <v>1.01</v>
      </c>
      <c r="M454" s="249">
        <v>0.16</v>
      </c>
      <c r="N454" s="201" t="s">
        <v>3089</v>
      </c>
      <c r="O454" s="255" t="s">
        <v>2229</v>
      </c>
      <c r="P454" s="255"/>
      <c r="Q454" s="553">
        <v>3.6250000000000002E-3</v>
      </c>
      <c r="R454" s="261" t="s">
        <v>2229</v>
      </c>
      <c r="S454" s="20">
        <v>3.0000000000000001E-3</v>
      </c>
      <c r="T454" s="261"/>
      <c r="U454" s="20"/>
      <c r="V454" s="20">
        <v>8.2330000000000007E-3</v>
      </c>
      <c r="W454" s="20">
        <v>1.65E-4</v>
      </c>
      <c r="X454" s="20">
        <v>7.0679999999999996E-3</v>
      </c>
      <c r="Y454" s="20">
        <v>0</v>
      </c>
      <c r="Z454" s="20">
        <v>2E-3</v>
      </c>
      <c r="AA454" s="20">
        <v>2E-3</v>
      </c>
      <c r="AB454" s="423">
        <f t="shared" si="385"/>
        <v>1E-3</v>
      </c>
      <c r="AC454" s="423">
        <f t="shared" si="386"/>
        <v>-4.0000000000000001E-3</v>
      </c>
      <c r="AD454" s="448">
        <v>1E-3</v>
      </c>
      <c r="AE454" s="197">
        <f t="shared" si="379"/>
        <v>0</v>
      </c>
      <c r="AF454" s="197">
        <f t="shared" si="380"/>
        <v>1E-3</v>
      </c>
      <c r="AG454" s="445">
        <f t="shared" si="381"/>
        <v>1E-3</v>
      </c>
      <c r="AH454" s="434">
        <v>43979</v>
      </c>
      <c r="AI454" s="446">
        <v>1</v>
      </c>
      <c r="AJ454" s="16" t="str">
        <f t="shared" si="387"/>
        <v>Y</v>
      </c>
      <c r="AK454" s="443" t="s">
        <v>3091</v>
      </c>
      <c r="AL454" s="449"/>
    </row>
    <row r="455" spans="1:38" s="447" customFormat="1" ht="23.25" customHeight="1">
      <c r="A455" s="16">
        <f t="shared" ref="A455:A486" si="388">IF(B455="","",IF((YEAR(B455)-YEAR(B454))=0,A454+1,1))</f>
        <v>24</v>
      </c>
      <c r="B455" s="23">
        <v>43993</v>
      </c>
      <c r="C455" s="16" t="s">
        <v>3124</v>
      </c>
      <c r="D455" s="16"/>
      <c r="E455" s="16" t="s">
        <v>3125</v>
      </c>
      <c r="F455" s="16" t="s">
        <v>3126</v>
      </c>
      <c r="G455" s="18">
        <v>43993</v>
      </c>
      <c r="H455" s="18">
        <v>44085</v>
      </c>
      <c r="I455" s="16">
        <f t="shared" si="383"/>
        <v>92</v>
      </c>
      <c r="J455" s="255">
        <f t="shared" si="384"/>
        <v>3</v>
      </c>
      <c r="K455" s="438" t="s">
        <v>28</v>
      </c>
      <c r="L455" s="19">
        <v>1</v>
      </c>
      <c r="M455" s="249">
        <v>0.13</v>
      </c>
      <c r="N455" s="201" t="s">
        <v>3127</v>
      </c>
      <c r="O455" s="255" t="s">
        <v>3128</v>
      </c>
      <c r="P455" s="255"/>
      <c r="Q455" s="553">
        <v>3.1838000000000001E-3</v>
      </c>
      <c r="R455" s="261" t="s">
        <v>3128</v>
      </c>
      <c r="S455" s="20">
        <v>4.5999999999999999E-3</v>
      </c>
      <c r="T455" s="261"/>
      <c r="U455" s="20"/>
      <c r="V455" s="20">
        <v>7.6620000000000004E-3</v>
      </c>
      <c r="W455" s="20">
        <v>1.5300000000000001E-4</v>
      </c>
      <c r="X455" s="20">
        <v>4.9090000000000002E-3</v>
      </c>
      <c r="Y455" s="20">
        <v>0</v>
      </c>
      <c r="Z455" s="20">
        <v>2E-3</v>
      </c>
      <c r="AA455" s="20">
        <v>2E-3</v>
      </c>
      <c r="AB455" s="423">
        <f t="shared" ref="AB455" si="389">S455-Z455</f>
        <v>2.5999999999999999E-3</v>
      </c>
      <c r="AC455" s="423">
        <f t="shared" ref="AC455" si="390">U455-Z455-AA455</f>
        <v>-4.0000000000000001E-3</v>
      </c>
      <c r="AD455" s="448">
        <v>2.5999999999999999E-3</v>
      </c>
      <c r="AE455" s="197">
        <f t="shared" si="379"/>
        <v>0</v>
      </c>
      <c r="AF455" s="197">
        <f t="shared" si="380"/>
        <v>2.5999999999999999E-3</v>
      </c>
      <c r="AG455" s="445">
        <f t="shared" si="381"/>
        <v>2.5999999999999999E-3</v>
      </c>
      <c r="AH455" s="434">
        <v>43993</v>
      </c>
      <c r="AI455" s="446">
        <v>2</v>
      </c>
      <c r="AJ455" s="16" t="str">
        <f t="shared" ref="AJ455:AJ486" si="391">IF(AG455="","N","Y")</f>
        <v>Y</v>
      </c>
      <c r="AK455" s="443" t="s">
        <v>3129</v>
      </c>
      <c r="AL455" s="449"/>
    </row>
    <row r="456" spans="1:38" ht="20.25" customHeight="1">
      <c r="A456" s="16">
        <f t="shared" si="388"/>
        <v>25</v>
      </c>
      <c r="B456" s="23">
        <v>43993</v>
      </c>
      <c r="C456" s="16" t="s">
        <v>2836</v>
      </c>
      <c r="D456" s="16"/>
      <c r="E456" s="16" t="s">
        <v>2637</v>
      </c>
      <c r="F456" s="16" t="s">
        <v>2837</v>
      </c>
      <c r="G456" s="18">
        <v>43993</v>
      </c>
      <c r="H456" s="18">
        <v>44025</v>
      </c>
      <c r="I456" s="16">
        <f t="shared" si="383"/>
        <v>32</v>
      </c>
      <c r="J456" s="255">
        <f t="shared" si="384"/>
        <v>1</v>
      </c>
      <c r="K456" s="438" t="s">
        <v>148</v>
      </c>
      <c r="L456" s="19">
        <v>4.04</v>
      </c>
      <c r="M456" s="249">
        <v>0.06</v>
      </c>
      <c r="N456" s="201" t="s">
        <v>3130</v>
      </c>
      <c r="O456" s="255" t="s">
        <v>3131</v>
      </c>
      <c r="P456" s="255"/>
      <c r="Q456" s="553">
        <v>1.905E-3</v>
      </c>
      <c r="R456" s="261" t="s">
        <v>3131</v>
      </c>
      <c r="S456" s="20">
        <v>4.0000000000000001E-3</v>
      </c>
      <c r="T456" s="261"/>
      <c r="U456" s="20"/>
      <c r="V456" s="20">
        <v>4.3629999999999997E-3</v>
      </c>
      <c r="W456" s="20">
        <v>8.7000000000000001E-5</v>
      </c>
      <c r="X456" s="20">
        <v>2.7759999999999998E-3</v>
      </c>
      <c r="Y456" s="20">
        <v>0</v>
      </c>
      <c r="Z456" s="20">
        <v>2E-3</v>
      </c>
      <c r="AA456" s="20">
        <v>2E-3</v>
      </c>
      <c r="AB456" s="423">
        <f>S456-Z456</f>
        <v>2E-3</v>
      </c>
      <c r="AC456" s="423">
        <f>U456-Z456-AA456</f>
        <v>-4.0000000000000001E-3</v>
      </c>
      <c r="AD456" s="448">
        <v>1.5E-3</v>
      </c>
      <c r="AE456" s="197">
        <f t="shared" si="379"/>
        <v>0</v>
      </c>
      <c r="AF456" s="197">
        <f t="shared" si="380"/>
        <v>1.5E-3</v>
      </c>
      <c r="AG456" s="445">
        <f t="shared" si="381"/>
        <v>1.5E-3</v>
      </c>
      <c r="AH456" s="434">
        <v>43993</v>
      </c>
      <c r="AI456" s="446">
        <v>3</v>
      </c>
      <c r="AJ456" s="16" t="str">
        <f t="shared" si="391"/>
        <v>Y</v>
      </c>
      <c r="AK456" s="443" t="s">
        <v>3132</v>
      </c>
    </row>
    <row r="457" spans="1:38" ht="20.25" customHeight="1">
      <c r="A457" s="16">
        <f t="shared" si="388"/>
        <v>26</v>
      </c>
      <c r="B457" s="23">
        <v>43997</v>
      </c>
      <c r="C457" s="16" t="s">
        <v>3133</v>
      </c>
      <c r="D457" s="16"/>
      <c r="E457" s="16" t="s">
        <v>3134</v>
      </c>
      <c r="F457" s="16" t="s">
        <v>3135</v>
      </c>
      <c r="G457" s="18">
        <v>43997</v>
      </c>
      <c r="H457" s="18">
        <v>44089</v>
      </c>
      <c r="I457" s="16">
        <f t="shared" si="383"/>
        <v>92</v>
      </c>
      <c r="J457" s="255">
        <f t="shared" si="384"/>
        <v>3</v>
      </c>
      <c r="K457" s="438" t="s">
        <v>3136</v>
      </c>
      <c r="L457" s="19">
        <v>1.04</v>
      </c>
      <c r="M457" s="249">
        <v>0.13</v>
      </c>
      <c r="N457" s="201" t="s">
        <v>3137</v>
      </c>
      <c r="O457" s="255" t="s">
        <v>3138</v>
      </c>
      <c r="P457" s="255"/>
      <c r="Q457" s="553">
        <v>3.2087999999999999E-3</v>
      </c>
      <c r="R457" s="261" t="s">
        <v>3138</v>
      </c>
      <c r="S457" s="20">
        <v>2.8999999999999998E-3</v>
      </c>
      <c r="T457" s="261"/>
      <c r="U457" s="20"/>
      <c r="V457" s="20">
        <v>7.6470000000000002E-3</v>
      </c>
      <c r="W457" s="20">
        <v>1.5300000000000001E-4</v>
      </c>
      <c r="X457" s="20">
        <v>6.594E-3</v>
      </c>
      <c r="Y457" s="20">
        <v>0</v>
      </c>
      <c r="Z457" s="20">
        <v>2E-3</v>
      </c>
      <c r="AA457" s="20">
        <v>2E-3</v>
      </c>
      <c r="AB457" s="423">
        <f>S457-Z457</f>
        <v>8.9999999999999976E-4</v>
      </c>
      <c r="AC457" s="423">
        <f>U457-Z457-AA457</f>
        <v>-4.0000000000000001E-3</v>
      </c>
      <c r="AD457" s="448">
        <v>8.9999999999999998E-4</v>
      </c>
      <c r="AE457" s="197">
        <f t="shared" ref="AE457" si="392">IF(Y457="","",Y457)</f>
        <v>0</v>
      </c>
      <c r="AF457" s="197">
        <f t="shared" ref="AF457" si="393">AD457-AE457</f>
        <v>8.9999999999999998E-4</v>
      </c>
      <c r="AG457" s="445">
        <f t="shared" ref="AG457" si="394">IF(AF457="","",AE457+AF457)</f>
        <v>8.9999999999999998E-4</v>
      </c>
      <c r="AH457" s="434">
        <v>43997</v>
      </c>
      <c r="AI457" s="446">
        <v>1</v>
      </c>
      <c r="AJ457" s="16" t="str">
        <f t="shared" si="391"/>
        <v>Y</v>
      </c>
      <c r="AK457" s="443" t="s">
        <v>3151</v>
      </c>
    </row>
    <row r="458" spans="1:38" ht="20.25" customHeight="1">
      <c r="A458" s="16">
        <f t="shared" si="388"/>
        <v>27</v>
      </c>
      <c r="B458" s="23">
        <v>43999</v>
      </c>
      <c r="C458" s="16" t="s">
        <v>3147</v>
      </c>
      <c r="D458" s="16"/>
      <c r="E458" s="16" t="s">
        <v>3148</v>
      </c>
      <c r="F458" s="16" t="s">
        <v>3149</v>
      </c>
      <c r="G458" s="18">
        <v>43999</v>
      </c>
      <c r="H458" s="18">
        <v>44091</v>
      </c>
      <c r="I458" s="16">
        <f t="shared" si="383"/>
        <v>92</v>
      </c>
      <c r="J458" s="255">
        <f t="shared" si="384"/>
        <v>3</v>
      </c>
      <c r="K458" s="438" t="s">
        <v>3136</v>
      </c>
      <c r="L458" s="19">
        <v>2.5</v>
      </c>
      <c r="M458" s="249">
        <v>0.13</v>
      </c>
      <c r="N458" s="201" t="s">
        <v>3150</v>
      </c>
      <c r="O458" s="255" t="s">
        <v>3138</v>
      </c>
      <c r="P458" s="255"/>
      <c r="Q458" s="553">
        <v>3.0788E-3</v>
      </c>
      <c r="R458" s="261" t="s">
        <v>3138</v>
      </c>
      <c r="S458" s="20">
        <v>4.0000000000000001E-3</v>
      </c>
      <c r="T458" s="261"/>
      <c r="U458" s="20"/>
      <c r="V458" s="20">
        <v>7.5050000000000004E-3</v>
      </c>
      <c r="W458" s="20">
        <v>1.4999999999999999E-4</v>
      </c>
      <c r="X458" s="20">
        <v>5.3550000000000004E-3</v>
      </c>
      <c r="Y458" s="20">
        <v>0</v>
      </c>
      <c r="Z458" s="20">
        <v>2E-3</v>
      </c>
      <c r="AA458" s="20">
        <v>2E-3</v>
      </c>
      <c r="AB458" s="423">
        <f>S458-Z458</f>
        <v>2E-3</v>
      </c>
      <c r="AC458" s="423">
        <f>U458-Z458-AA458</f>
        <v>-4.0000000000000001E-3</v>
      </c>
      <c r="AD458" s="448">
        <v>2E-3</v>
      </c>
      <c r="AE458" s="197">
        <f t="shared" ref="AE458:AE462" si="395">IF(Y458="","",Y458)</f>
        <v>0</v>
      </c>
      <c r="AF458" s="197">
        <f t="shared" ref="AF458:AF462" si="396">AD458-AE458</f>
        <v>2E-3</v>
      </c>
      <c r="AG458" s="445">
        <f t="shared" ref="AG458:AG462" si="397">IF(AF458="","",AE458+AF458)</f>
        <v>2E-3</v>
      </c>
      <c r="AH458" s="434">
        <v>43999</v>
      </c>
      <c r="AI458" s="446">
        <v>2</v>
      </c>
      <c r="AJ458" s="16" t="str">
        <f t="shared" si="391"/>
        <v>Y</v>
      </c>
      <c r="AK458" s="443" t="s">
        <v>3152</v>
      </c>
    </row>
    <row r="459" spans="1:38" ht="20.25" customHeight="1">
      <c r="A459" s="16">
        <f t="shared" si="388"/>
        <v>28</v>
      </c>
      <c r="B459" s="23">
        <v>44020</v>
      </c>
      <c r="C459" s="16" t="s">
        <v>3021</v>
      </c>
      <c r="D459" s="16"/>
      <c r="E459" s="16" t="s">
        <v>3022</v>
      </c>
      <c r="F459" s="16" t="s">
        <v>3023</v>
      </c>
      <c r="G459" s="18">
        <v>44020</v>
      </c>
      <c r="H459" s="655">
        <v>44112</v>
      </c>
      <c r="I459" s="16">
        <f t="shared" si="383"/>
        <v>92</v>
      </c>
      <c r="J459" s="255">
        <f t="shared" si="384"/>
        <v>3</v>
      </c>
      <c r="K459" s="438" t="s">
        <v>3024</v>
      </c>
      <c r="L459" s="19">
        <v>2</v>
      </c>
      <c r="M459" s="249">
        <v>0.13</v>
      </c>
      <c r="N459" s="201" t="s">
        <v>3170</v>
      </c>
      <c r="O459" s="255" t="s">
        <v>3026</v>
      </c>
      <c r="P459" s="255"/>
      <c r="Q459" s="553">
        <v>2.6838000000000001E-3</v>
      </c>
      <c r="R459" s="261" t="s">
        <v>3026</v>
      </c>
      <c r="S459" s="20">
        <v>2.5000000000000001E-3</v>
      </c>
      <c r="T459" s="261"/>
      <c r="U459" s="20"/>
      <c r="V459" s="20">
        <v>7.2760000000000003E-3</v>
      </c>
      <c r="W459" s="20">
        <v>1.46E-4</v>
      </c>
      <c r="X459" s="20">
        <v>6.6309999999999997E-3</v>
      </c>
      <c r="Y459" s="20">
        <v>0</v>
      </c>
      <c r="Z459" s="20">
        <v>2E-3</v>
      </c>
      <c r="AA459" s="20">
        <v>2E-3</v>
      </c>
      <c r="AB459" s="423">
        <f t="shared" ref="AB459" si="398">S459-Z459</f>
        <v>5.0000000000000001E-4</v>
      </c>
      <c r="AC459" s="423">
        <f t="shared" ref="AC459" si="399">U459-Z459-AA459</f>
        <v>-4.0000000000000001E-3</v>
      </c>
      <c r="AD459" s="448">
        <v>5.0000000000000001E-4</v>
      </c>
      <c r="AE459" s="197">
        <f t="shared" si="395"/>
        <v>0</v>
      </c>
      <c r="AF459" s="197">
        <f t="shared" si="396"/>
        <v>5.0000000000000001E-4</v>
      </c>
      <c r="AG459" s="445">
        <f t="shared" si="397"/>
        <v>5.0000000000000001E-4</v>
      </c>
      <c r="AH459" s="434">
        <v>44020</v>
      </c>
      <c r="AI459" s="446">
        <v>1</v>
      </c>
      <c r="AJ459" s="16" t="str">
        <f t="shared" si="391"/>
        <v>Y</v>
      </c>
      <c r="AK459" s="443" t="s">
        <v>3171</v>
      </c>
    </row>
    <row r="460" spans="1:38" ht="20.25" customHeight="1">
      <c r="A460" s="16">
        <f t="shared" ref="A460" si="400">IF(B460="","",IF((YEAR(B460)-YEAR(B459))=0,A459+1,1))</f>
        <v>29</v>
      </c>
      <c r="B460" s="23">
        <v>44025</v>
      </c>
      <c r="C460" s="16" t="s">
        <v>2836</v>
      </c>
      <c r="D460" s="16"/>
      <c r="E460" s="16" t="s">
        <v>2637</v>
      </c>
      <c r="F460" s="16" t="s">
        <v>2837</v>
      </c>
      <c r="G460" s="18">
        <v>44025</v>
      </c>
      <c r="H460" s="18">
        <v>44056</v>
      </c>
      <c r="I460" s="16">
        <f t="shared" ref="I460:I463" si="401">H460-G460</f>
        <v>31</v>
      </c>
      <c r="J460" s="255">
        <f t="shared" ref="J460:J463" si="402">TRUNC(I460/30,0)</f>
        <v>1</v>
      </c>
      <c r="K460" s="438" t="s">
        <v>148</v>
      </c>
      <c r="L460" s="19">
        <v>4.05</v>
      </c>
      <c r="M460" s="249">
        <v>0.06</v>
      </c>
      <c r="N460" s="201" t="s">
        <v>3130</v>
      </c>
      <c r="O460" s="255" t="s">
        <v>2307</v>
      </c>
      <c r="P460" s="255"/>
      <c r="Q460" s="553">
        <v>1.7538E-3</v>
      </c>
      <c r="R460" s="261" t="s">
        <v>2307</v>
      </c>
      <c r="S460" s="20">
        <v>2.5000000000000001E-3</v>
      </c>
      <c r="T460" s="261"/>
      <c r="U460" s="20"/>
      <c r="V460" s="20">
        <v>4.313E-3</v>
      </c>
      <c r="W460" s="20">
        <v>8.6000000000000003E-5</v>
      </c>
      <c r="X460" s="20">
        <v>3.7260000000000001E-3</v>
      </c>
      <c r="Y460" s="20">
        <v>0</v>
      </c>
      <c r="Z460" s="20">
        <v>2E-3</v>
      </c>
      <c r="AA460" s="20">
        <v>2E-3</v>
      </c>
      <c r="AB460" s="423">
        <f>S460-Z460</f>
        <v>5.0000000000000001E-4</v>
      </c>
      <c r="AC460" s="423">
        <f>U460-Z460-AA460</f>
        <v>-4.0000000000000001E-3</v>
      </c>
      <c r="AD460" s="448">
        <v>5.0000000000000001E-4</v>
      </c>
      <c r="AE460" s="197">
        <f t="shared" si="395"/>
        <v>0</v>
      </c>
      <c r="AF460" s="197">
        <f t="shared" si="396"/>
        <v>5.0000000000000001E-4</v>
      </c>
      <c r="AG460" s="445">
        <f t="shared" si="397"/>
        <v>5.0000000000000001E-4</v>
      </c>
      <c r="AH460" s="434">
        <v>44025</v>
      </c>
      <c r="AI460" s="446">
        <v>1</v>
      </c>
      <c r="AJ460" s="16" t="str">
        <f t="shared" ref="AJ460" si="403">IF(AG460="","N","Y")</f>
        <v>Y</v>
      </c>
      <c r="AK460" s="443" t="s">
        <v>3177</v>
      </c>
    </row>
    <row r="461" spans="1:38" ht="20.25" customHeight="1">
      <c r="A461" s="16">
        <f t="shared" si="388"/>
        <v>30</v>
      </c>
      <c r="B461" s="23">
        <v>44034</v>
      </c>
      <c r="C461" s="16" t="s">
        <v>3202</v>
      </c>
      <c r="D461" s="16"/>
      <c r="E461" s="16" t="s">
        <v>3203</v>
      </c>
      <c r="F461" s="16" t="s">
        <v>3204</v>
      </c>
      <c r="G461" s="18">
        <v>44034</v>
      </c>
      <c r="H461" s="18">
        <v>44126</v>
      </c>
      <c r="I461" s="16">
        <f t="shared" si="401"/>
        <v>92</v>
      </c>
      <c r="J461" s="255">
        <f t="shared" si="402"/>
        <v>3</v>
      </c>
      <c r="K461" s="438" t="s">
        <v>148</v>
      </c>
      <c r="L461" s="19">
        <v>1.1100000000000001</v>
      </c>
      <c r="M461" s="249">
        <v>0.09</v>
      </c>
      <c r="N461" s="201" t="s">
        <v>3205</v>
      </c>
      <c r="O461" s="255" t="s">
        <v>3207</v>
      </c>
      <c r="P461" s="255"/>
      <c r="Q461" s="553">
        <v>2.555E-3</v>
      </c>
      <c r="R461" s="261" t="s">
        <v>3207</v>
      </c>
      <c r="S461" s="20">
        <v>3.0000000000000001E-3</v>
      </c>
      <c r="T461" s="261"/>
      <c r="U461" s="20"/>
      <c r="V461" s="20">
        <v>7.0889999999999998E-3</v>
      </c>
      <c r="W461" s="20">
        <v>1.4200000000000001E-4</v>
      </c>
      <c r="X461" s="20">
        <v>5.947E-3</v>
      </c>
      <c r="Y461" s="20">
        <v>0</v>
      </c>
      <c r="Z461" s="20">
        <v>2E-3</v>
      </c>
      <c r="AA461" s="20">
        <v>2E-3</v>
      </c>
      <c r="AB461" s="423">
        <f>S461-Z461</f>
        <v>1E-3</v>
      </c>
      <c r="AC461" s="423">
        <f>U461-Z461-AA461</f>
        <v>-4.0000000000000001E-3</v>
      </c>
      <c r="AD461" s="448">
        <v>1E-3</v>
      </c>
      <c r="AE461" s="197">
        <f t="shared" si="395"/>
        <v>0</v>
      </c>
      <c r="AF461" s="197">
        <f t="shared" si="396"/>
        <v>1E-3</v>
      </c>
      <c r="AG461" s="445">
        <f t="shared" si="397"/>
        <v>1E-3</v>
      </c>
      <c r="AH461" s="434">
        <v>44034</v>
      </c>
      <c r="AI461" s="446">
        <v>2</v>
      </c>
      <c r="AJ461" s="16" t="str">
        <f t="shared" si="391"/>
        <v>Y</v>
      </c>
      <c r="AK461" s="443" t="s">
        <v>3208</v>
      </c>
    </row>
    <row r="462" spans="1:38" ht="20.25" customHeight="1">
      <c r="A462" s="16">
        <f t="shared" si="388"/>
        <v>31</v>
      </c>
      <c r="B462" s="23">
        <v>44069</v>
      </c>
      <c r="C462" s="16" t="s">
        <v>164</v>
      </c>
      <c r="D462" s="16"/>
      <c r="E462" s="16" t="s">
        <v>2871</v>
      </c>
      <c r="F462" s="16" t="s">
        <v>2872</v>
      </c>
      <c r="G462" s="18">
        <v>44069</v>
      </c>
      <c r="H462" s="18">
        <v>44161</v>
      </c>
      <c r="I462" s="16">
        <f t="shared" si="401"/>
        <v>92</v>
      </c>
      <c r="J462" s="255">
        <f t="shared" si="402"/>
        <v>3</v>
      </c>
      <c r="K462" s="438" t="s">
        <v>148</v>
      </c>
      <c r="L462" s="19">
        <v>1</v>
      </c>
      <c r="M462" s="249"/>
      <c r="N462" s="201"/>
      <c r="O462" s="255" t="s">
        <v>2229</v>
      </c>
      <c r="P462" s="255"/>
      <c r="Q462" s="553"/>
      <c r="R462" s="261" t="s">
        <v>2229</v>
      </c>
      <c r="S462" s="20">
        <v>2.8E-3</v>
      </c>
      <c r="T462" s="261"/>
      <c r="U462" s="20"/>
      <c r="V462" s="20">
        <v>6.8469999999999998E-3</v>
      </c>
      <c r="W462" s="20">
        <v>1.37E-4</v>
      </c>
      <c r="X462" s="20">
        <v>5.9100000000000003E-3</v>
      </c>
      <c r="Y462" s="20">
        <v>0</v>
      </c>
      <c r="Z462" s="20">
        <v>2E-3</v>
      </c>
      <c r="AA462" s="20">
        <v>2E-3</v>
      </c>
      <c r="AB462" s="423">
        <f t="shared" ref="AB462:AB463" si="404">S462-Z462</f>
        <v>7.9999999999999993E-4</v>
      </c>
      <c r="AC462" s="423">
        <f t="shared" ref="AC462:AC463" si="405">U462-Z462-AA462</f>
        <v>-4.0000000000000001E-3</v>
      </c>
      <c r="AD462" s="448">
        <v>8.0000000000000004E-4</v>
      </c>
      <c r="AE462" s="197">
        <f t="shared" si="395"/>
        <v>0</v>
      </c>
      <c r="AF462" s="197">
        <f t="shared" si="396"/>
        <v>8.0000000000000004E-4</v>
      </c>
      <c r="AG462" s="445">
        <f t="shared" si="397"/>
        <v>8.0000000000000004E-4</v>
      </c>
      <c r="AH462" s="434">
        <v>44069</v>
      </c>
      <c r="AI462" s="446">
        <v>1</v>
      </c>
      <c r="AJ462" s="16" t="str">
        <f t="shared" si="391"/>
        <v>Y</v>
      </c>
      <c r="AK462" s="443" t="s">
        <v>3224</v>
      </c>
    </row>
    <row r="463" spans="1:38" ht="20.25" customHeight="1">
      <c r="A463" s="16">
        <f t="shared" ref="A463:A464" si="406">IF(B463="","",IF((YEAR(B463)-YEAR(B462))=0,A462+1,1))</f>
        <v>32</v>
      </c>
      <c r="B463" s="23">
        <v>44112</v>
      </c>
      <c r="C463" s="16" t="s">
        <v>1550</v>
      </c>
      <c r="D463" s="16"/>
      <c r="E463" s="16" t="s">
        <v>3022</v>
      </c>
      <c r="F463" s="16" t="s">
        <v>3023</v>
      </c>
      <c r="G463" s="18">
        <v>44112</v>
      </c>
      <c r="H463" s="18">
        <v>44204</v>
      </c>
      <c r="I463" s="16">
        <f t="shared" si="401"/>
        <v>92</v>
      </c>
      <c r="J463" s="255">
        <f t="shared" si="402"/>
        <v>3</v>
      </c>
      <c r="K463" s="438" t="s">
        <v>3024</v>
      </c>
      <c r="L463" s="19">
        <v>2</v>
      </c>
      <c r="M463" s="249"/>
      <c r="N463" s="201"/>
      <c r="O463" s="255" t="s">
        <v>3026</v>
      </c>
      <c r="P463" s="255"/>
      <c r="Q463" s="553"/>
      <c r="R463" s="261" t="s">
        <v>3026</v>
      </c>
      <c r="S463" s="20">
        <v>3.0000000000000001E-3</v>
      </c>
      <c r="T463" s="261"/>
      <c r="U463" s="20"/>
      <c r="V463" s="20">
        <v>6.8019999999999999E-3</v>
      </c>
      <c r="W463" s="20">
        <v>1.36E-4</v>
      </c>
      <c r="X463" s="20">
        <v>5.666E-3</v>
      </c>
      <c r="Y463" s="20">
        <v>0</v>
      </c>
      <c r="Z463" s="20">
        <v>2E-3</v>
      </c>
      <c r="AA463" s="20">
        <v>2E-3</v>
      </c>
      <c r="AB463" s="423">
        <f t="shared" si="404"/>
        <v>1E-3</v>
      </c>
      <c r="AC463" s="423">
        <f t="shared" si="405"/>
        <v>-4.0000000000000001E-3</v>
      </c>
      <c r="AD463" s="448">
        <v>1E-3</v>
      </c>
      <c r="AE463" s="197">
        <f t="shared" ref="AE463:AE465" si="407">IF(Y463="","",Y463)</f>
        <v>0</v>
      </c>
      <c r="AF463" s="197">
        <f t="shared" ref="AF463:AF465" si="408">AD463-AE463</f>
        <v>1E-3</v>
      </c>
      <c r="AG463" s="445">
        <f t="shared" ref="AG463:AG465" si="409">IF(AF463="","",AE463+AF463)</f>
        <v>1E-3</v>
      </c>
      <c r="AH463" s="434">
        <v>44112</v>
      </c>
      <c r="AI463" s="446">
        <v>1</v>
      </c>
      <c r="AJ463" s="16" t="str">
        <f t="shared" ref="AJ463:AJ464" si="410">IF(AG463="","N","Y")</f>
        <v>Y</v>
      </c>
      <c r="AK463" s="443" t="s">
        <v>3241</v>
      </c>
    </row>
    <row r="464" spans="1:38" ht="20.25" customHeight="1">
      <c r="A464" s="16">
        <f t="shared" si="406"/>
        <v>33</v>
      </c>
      <c r="B464" s="23">
        <v>44126</v>
      </c>
      <c r="C464" s="16" t="s">
        <v>3202</v>
      </c>
      <c r="D464" s="16"/>
      <c r="E464" s="16" t="s">
        <v>3245</v>
      </c>
      <c r="F464" s="16" t="s">
        <v>3204</v>
      </c>
      <c r="G464" s="18">
        <v>44126</v>
      </c>
      <c r="H464" s="18">
        <v>44218</v>
      </c>
      <c r="I464" s="16">
        <f t="shared" ref="I464:I466" si="411">H464-G464</f>
        <v>92</v>
      </c>
      <c r="J464" s="255">
        <f t="shared" ref="J464:J466" si="412">TRUNC(I464/30,0)</f>
        <v>3</v>
      </c>
      <c r="K464" s="438" t="s">
        <v>148</v>
      </c>
      <c r="L464" s="19">
        <v>1.1100000000000001</v>
      </c>
      <c r="M464" s="249"/>
      <c r="N464" s="201"/>
      <c r="O464" s="255" t="s">
        <v>3207</v>
      </c>
      <c r="P464" s="255"/>
      <c r="Q464" s="553"/>
      <c r="R464" s="261" t="s">
        <v>3207</v>
      </c>
      <c r="S464" s="20">
        <v>3.3E-3</v>
      </c>
      <c r="T464" s="261"/>
      <c r="U464" s="20"/>
      <c r="V464" s="20">
        <v>6.6649999999999999E-3</v>
      </c>
      <c r="W464" s="20">
        <v>1.3300000000000001E-4</v>
      </c>
      <c r="X464" s="20">
        <v>5.2310000000000004E-3</v>
      </c>
      <c r="Y464" s="20">
        <v>0</v>
      </c>
      <c r="Z464" s="20">
        <v>2E-3</v>
      </c>
      <c r="AA464" s="20">
        <v>2E-3</v>
      </c>
      <c r="AB464" s="423">
        <f>S464-Z464</f>
        <v>1.2999999999999999E-3</v>
      </c>
      <c r="AC464" s="423">
        <f>U464-Z464-AA464</f>
        <v>-4.0000000000000001E-3</v>
      </c>
      <c r="AD464" s="448">
        <v>1.2999999999999999E-3</v>
      </c>
      <c r="AE464" s="197">
        <f t="shared" si="407"/>
        <v>0</v>
      </c>
      <c r="AF464" s="197">
        <f t="shared" si="408"/>
        <v>1.2999999999999999E-3</v>
      </c>
      <c r="AG464" s="445">
        <f t="shared" si="409"/>
        <v>1.2999999999999999E-3</v>
      </c>
      <c r="AH464" s="434">
        <v>44126</v>
      </c>
      <c r="AI464" s="446">
        <v>1</v>
      </c>
      <c r="AJ464" s="16" t="str">
        <f t="shared" si="410"/>
        <v>Y</v>
      </c>
      <c r="AK464" s="443" t="s">
        <v>3248</v>
      </c>
    </row>
    <row r="465" spans="1:38" ht="20.25" customHeight="1">
      <c r="A465" s="16">
        <v>34</v>
      </c>
      <c r="B465" s="23">
        <v>44182</v>
      </c>
      <c r="C465" s="16" t="s">
        <v>3262</v>
      </c>
      <c r="D465" s="16"/>
      <c r="E465" s="16" t="s">
        <v>3263</v>
      </c>
      <c r="F465" s="16" t="s">
        <v>3269</v>
      </c>
      <c r="G465" s="18">
        <v>44182</v>
      </c>
      <c r="H465" s="18">
        <v>44272</v>
      </c>
      <c r="I465" s="16">
        <f t="shared" si="411"/>
        <v>90</v>
      </c>
      <c r="J465" s="255">
        <f t="shared" si="412"/>
        <v>3</v>
      </c>
      <c r="K465" s="438" t="s">
        <v>148</v>
      </c>
      <c r="L465" s="19">
        <v>2.5</v>
      </c>
      <c r="M465" s="249"/>
      <c r="N465" s="201"/>
      <c r="O465" s="255" t="s">
        <v>3270</v>
      </c>
      <c r="P465" s="255"/>
      <c r="Q465" s="553"/>
      <c r="R465" s="261" t="s">
        <v>3270</v>
      </c>
      <c r="S465" s="20">
        <v>2.5000000000000001E-3</v>
      </c>
      <c r="T465" s="261"/>
      <c r="U465" s="20"/>
      <c r="V465" s="20">
        <v>6.7669999999999996E-3</v>
      </c>
      <c r="W465" s="20">
        <v>1.35E-4</v>
      </c>
      <c r="X465" s="20">
        <v>6.1320000000000003E-3</v>
      </c>
      <c r="Y465" s="20">
        <v>0</v>
      </c>
      <c r="Z465" s="20">
        <v>2E-3</v>
      </c>
      <c r="AA465" s="20">
        <v>2E-3</v>
      </c>
      <c r="AB465" s="423">
        <f>S465-Z465</f>
        <v>5.0000000000000001E-4</v>
      </c>
      <c r="AC465" s="423">
        <f>U465-Z465-AA465</f>
        <v>-4.0000000000000001E-3</v>
      </c>
      <c r="AD465" s="448">
        <v>5.0000000000000001E-4</v>
      </c>
      <c r="AE465" s="197">
        <f t="shared" si="407"/>
        <v>0</v>
      </c>
      <c r="AF465" s="197">
        <f t="shared" si="408"/>
        <v>5.0000000000000001E-4</v>
      </c>
      <c r="AG465" s="445">
        <f t="shared" si="409"/>
        <v>5.0000000000000001E-4</v>
      </c>
      <c r="AH465" s="434">
        <v>44182</v>
      </c>
      <c r="AI465" s="446">
        <v>1</v>
      </c>
      <c r="AJ465" s="16" t="str">
        <f t="shared" si="391"/>
        <v>Y</v>
      </c>
      <c r="AK465" s="443" t="s">
        <v>3264</v>
      </c>
    </row>
    <row r="466" spans="1:38" ht="20.25" customHeight="1">
      <c r="A466" s="16">
        <f t="shared" ref="A466:A468" si="413">IF(B466="","",IF((YEAR(B466)-YEAR(B465))=0,A465+1,1))</f>
        <v>1</v>
      </c>
      <c r="B466" s="23">
        <v>44204</v>
      </c>
      <c r="C466" s="16" t="s">
        <v>1550</v>
      </c>
      <c r="D466" s="16"/>
      <c r="E466" s="16" t="s">
        <v>3022</v>
      </c>
      <c r="F466" s="16" t="s">
        <v>3023</v>
      </c>
      <c r="G466" s="18">
        <v>44204</v>
      </c>
      <c r="H466" s="18">
        <v>44294</v>
      </c>
      <c r="I466" s="16">
        <f t="shared" si="411"/>
        <v>90</v>
      </c>
      <c r="J466" s="255">
        <f t="shared" si="412"/>
        <v>3</v>
      </c>
      <c r="K466" s="438" t="s">
        <v>3024</v>
      </c>
      <c r="L466" s="19">
        <v>2</v>
      </c>
      <c r="M466" s="249">
        <v>0.05</v>
      </c>
      <c r="N466" s="201" t="s">
        <v>3284</v>
      </c>
      <c r="O466" s="255" t="s">
        <v>3026</v>
      </c>
      <c r="P466" s="255"/>
      <c r="Q466" s="553">
        <v>2.2474999999999999E-3</v>
      </c>
      <c r="R466" s="261" t="s">
        <v>3026</v>
      </c>
      <c r="S466" s="20">
        <v>2.5000000000000001E-3</v>
      </c>
      <c r="T466" s="261"/>
      <c r="U466" s="20"/>
      <c r="V466" s="20">
        <v>5.8199999999999997E-3</v>
      </c>
      <c r="W466" s="20">
        <v>1.16E-4</v>
      </c>
      <c r="X466" s="20">
        <v>5.2030000000000002E-3</v>
      </c>
      <c r="Y466" s="20">
        <v>0</v>
      </c>
      <c r="Z466" s="20">
        <v>2E-3</v>
      </c>
      <c r="AA466" s="20">
        <v>2E-3</v>
      </c>
      <c r="AB466" s="423">
        <f t="shared" ref="AB466" si="414">S466-Z466</f>
        <v>5.0000000000000001E-4</v>
      </c>
      <c r="AC466" s="423">
        <f t="shared" ref="AC466" si="415">U466-Z466-AA466</f>
        <v>-4.0000000000000001E-3</v>
      </c>
      <c r="AD466" s="448">
        <v>5.0000000000000001E-4</v>
      </c>
      <c r="AE466" s="197">
        <f t="shared" ref="AE466:AE468" si="416">IF(Y466="","",Y466)</f>
        <v>0</v>
      </c>
      <c r="AF466" s="197">
        <f t="shared" ref="AF466:AF468" si="417">AD466-AE466</f>
        <v>5.0000000000000001E-4</v>
      </c>
      <c r="AG466" s="445">
        <f t="shared" ref="AG466:AG468" si="418">IF(AF466="","",AE466+AF466)</f>
        <v>5.0000000000000001E-4</v>
      </c>
      <c r="AH466" s="434">
        <v>43838</v>
      </c>
      <c r="AI466" s="446">
        <v>1</v>
      </c>
      <c r="AJ466" s="16" t="str">
        <f t="shared" si="391"/>
        <v>Y</v>
      </c>
      <c r="AK466" s="443" t="s">
        <v>3285</v>
      </c>
    </row>
    <row r="467" spans="1:38" ht="20.25" customHeight="1">
      <c r="A467" s="16">
        <f t="shared" si="413"/>
        <v>2</v>
      </c>
      <c r="B467" s="23">
        <v>44221</v>
      </c>
      <c r="C467" s="16" t="s">
        <v>389</v>
      </c>
      <c r="D467" s="16"/>
      <c r="E467" s="16" t="s">
        <v>3245</v>
      </c>
      <c r="F467" s="16" t="s">
        <v>1559</v>
      </c>
      <c r="G467" s="18">
        <v>44221</v>
      </c>
      <c r="H467" s="18">
        <v>44312</v>
      </c>
      <c r="I467" s="16">
        <f t="shared" ref="I467:I469" si="419">H467-G467</f>
        <v>91</v>
      </c>
      <c r="J467" s="255">
        <f t="shared" ref="J467:J469" si="420">TRUNC(I467/30,0)</f>
        <v>3</v>
      </c>
      <c r="K467" s="438" t="s">
        <v>148</v>
      </c>
      <c r="L467" s="19">
        <v>1.1100000000000001</v>
      </c>
      <c r="M467" s="249"/>
      <c r="N467" s="201"/>
      <c r="O467" s="255" t="s">
        <v>2229</v>
      </c>
      <c r="P467" s="255"/>
      <c r="Q467" s="553"/>
      <c r="R467" s="261" t="s">
        <v>2229</v>
      </c>
      <c r="S467" s="20">
        <v>2.8E-3</v>
      </c>
      <c r="T467" s="261"/>
      <c r="U467" s="20"/>
      <c r="V467" s="20">
        <v>5.568E-3</v>
      </c>
      <c r="W467" s="20">
        <v>1.11E-4</v>
      </c>
      <c r="X467" s="20">
        <v>4.6569999999999997E-3</v>
      </c>
      <c r="Y467" s="20">
        <v>0</v>
      </c>
      <c r="Z467" s="20">
        <v>2E-3</v>
      </c>
      <c r="AA467" s="20">
        <v>2E-3</v>
      </c>
      <c r="AB467" s="423">
        <f>S467-Z467</f>
        <v>7.9999999999999993E-4</v>
      </c>
      <c r="AC467" s="423">
        <f>U467-Z467-AA467</f>
        <v>-4.0000000000000001E-3</v>
      </c>
      <c r="AD467" s="448">
        <v>8.0000000000000004E-4</v>
      </c>
      <c r="AE467" s="197">
        <f t="shared" si="416"/>
        <v>0</v>
      </c>
      <c r="AF467" s="197">
        <f t="shared" si="417"/>
        <v>8.0000000000000004E-4</v>
      </c>
      <c r="AG467" s="445">
        <f t="shared" si="418"/>
        <v>8.0000000000000004E-4</v>
      </c>
      <c r="AH467" s="434">
        <v>44221</v>
      </c>
      <c r="AI467" s="446">
        <v>1</v>
      </c>
      <c r="AJ467" s="16" t="str">
        <f t="shared" si="391"/>
        <v>Y</v>
      </c>
      <c r="AK467" s="443" t="s">
        <v>3224</v>
      </c>
    </row>
    <row r="468" spans="1:38" s="741" customFormat="1" ht="20.25" customHeight="1">
      <c r="A468" s="722">
        <f t="shared" si="413"/>
        <v>3</v>
      </c>
      <c r="B468" s="723">
        <v>44272</v>
      </c>
      <c r="C468" s="722" t="s">
        <v>1550</v>
      </c>
      <c r="D468" s="722"/>
      <c r="E468" s="722" t="s">
        <v>3022</v>
      </c>
      <c r="F468" s="722" t="s">
        <v>3149</v>
      </c>
      <c r="G468" s="724">
        <v>44272</v>
      </c>
      <c r="H468" s="724">
        <v>44364</v>
      </c>
      <c r="I468" s="722">
        <f t="shared" si="419"/>
        <v>92</v>
      </c>
      <c r="J468" s="725">
        <f t="shared" si="420"/>
        <v>3</v>
      </c>
      <c r="K468" s="726" t="s">
        <v>148</v>
      </c>
      <c r="L468" s="727">
        <v>2.5</v>
      </c>
      <c r="M468" s="728"/>
      <c r="N468" s="729"/>
      <c r="O468" s="725" t="s">
        <v>2229</v>
      </c>
      <c r="P468" s="725"/>
      <c r="Q468" s="730"/>
      <c r="R468" s="731" t="s">
        <v>2229</v>
      </c>
      <c r="S468" s="732">
        <v>2.5000000000000001E-3</v>
      </c>
      <c r="T468" s="731"/>
      <c r="U468" s="732"/>
      <c r="V468" s="732">
        <v>5.3249999999999999E-3</v>
      </c>
      <c r="W468" s="732">
        <v>1.07E-4</v>
      </c>
      <c r="X468" s="732">
        <v>4.7190000000000001E-3</v>
      </c>
      <c r="Y468" s="732">
        <v>0</v>
      </c>
      <c r="Z468" s="732">
        <v>2E-3</v>
      </c>
      <c r="AA468" s="732">
        <v>2E-3</v>
      </c>
      <c r="AB468" s="733">
        <f>S468-Z468</f>
        <v>5.0000000000000001E-4</v>
      </c>
      <c r="AC468" s="733">
        <f>U468-Z468-AA468</f>
        <v>-4.0000000000000001E-3</v>
      </c>
      <c r="AD468" s="734">
        <v>5.0000000000000001E-4</v>
      </c>
      <c r="AE468" s="735">
        <f t="shared" si="416"/>
        <v>0</v>
      </c>
      <c r="AF468" s="735">
        <f t="shared" si="417"/>
        <v>5.0000000000000001E-4</v>
      </c>
      <c r="AG468" s="736">
        <f t="shared" si="418"/>
        <v>5.0000000000000001E-4</v>
      </c>
      <c r="AH468" s="737">
        <v>44272</v>
      </c>
      <c r="AI468" s="738">
        <v>2</v>
      </c>
      <c r="AJ468" s="722" t="str">
        <f t="shared" ref="AJ468:AJ470" si="421">IF(AG468="","N","Y")</f>
        <v>Y</v>
      </c>
      <c r="AK468" s="739" t="s">
        <v>3171</v>
      </c>
      <c r="AL468" s="740"/>
    </row>
    <row r="469" spans="1:38" s="741" customFormat="1" ht="20.25" customHeight="1">
      <c r="A469" s="722">
        <f t="shared" ref="A469:A471" si="422">IF(B469="","",IF((YEAR(B469)-YEAR(B468))=0,A468+1,1))</f>
        <v>4</v>
      </c>
      <c r="B469" s="723">
        <v>44294</v>
      </c>
      <c r="C469" s="722" t="s">
        <v>1550</v>
      </c>
      <c r="D469" s="722"/>
      <c r="E469" s="722" t="s">
        <v>3022</v>
      </c>
      <c r="F469" s="722" t="s">
        <v>3023</v>
      </c>
      <c r="G469" s="724">
        <v>44294</v>
      </c>
      <c r="H469" s="724">
        <v>44385</v>
      </c>
      <c r="I469" s="722">
        <f t="shared" si="419"/>
        <v>91</v>
      </c>
      <c r="J469" s="725">
        <f t="shared" si="420"/>
        <v>3</v>
      </c>
      <c r="K469" s="726" t="s">
        <v>28</v>
      </c>
      <c r="L469" s="727">
        <v>2</v>
      </c>
      <c r="M469" s="728"/>
      <c r="N469" s="729"/>
      <c r="O469" s="725" t="s">
        <v>2229</v>
      </c>
      <c r="P469" s="725"/>
      <c r="Q469" s="730">
        <v>1.9363E-3</v>
      </c>
      <c r="R469" s="731" t="s">
        <v>2229</v>
      </c>
      <c r="S469" s="732">
        <v>2.8E-3</v>
      </c>
      <c r="T469" s="731"/>
      <c r="U469" s="732"/>
      <c r="V469" s="732">
        <v>5.4689999999999999E-3</v>
      </c>
      <c r="W469" s="732">
        <v>1.0900000000000001E-4</v>
      </c>
      <c r="X469" s="732">
        <v>4.8599999999999997E-3</v>
      </c>
      <c r="Y469" s="732">
        <v>0</v>
      </c>
      <c r="Z469" s="732">
        <v>2E-3</v>
      </c>
      <c r="AA469" s="732">
        <v>2E-3</v>
      </c>
      <c r="AB469" s="733">
        <f t="shared" ref="AB469" si="423">S469-Z469</f>
        <v>7.9999999999999993E-4</v>
      </c>
      <c r="AC469" s="733">
        <f t="shared" ref="AC469" si="424">U469-Z469-AA469</f>
        <v>-4.0000000000000001E-3</v>
      </c>
      <c r="AD469" s="734">
        <v>5.0000000000000001E-4</v>
      </c>
      <c r="AE469" s="735">
        <f t="shared" ref="AE469:AE472" si="425">IF(Y469="","",Y469)</f>
        <v>0</v>
      </c>
      <c r="AF469" s="735">
        <f t="shared" ref="AF469:AF471" si="426">AD469-AE469</f>
        <v>5.0000000000000001E-4</v>
      </c>
      <c r="AG469" s="736">
        <f t="shared" ref="AG469:AG471" si="427">IF(AF469="","",AE469+AF469)</f>
        <v>5.0000000000000001E-4</v>
      </c>
      <c r="AH469" s="737">
        <v>43929</v>
      </c>
      <c r="AI469" s="738">
        <v>1</v>
      </c>
      <c r="AJ469" s="722" t="str">
        <f t="shared" si="421"/>
        <v>Y</v>
      </c>
      <c r="AK469" s="739" t="s">
        <v>3224</v>
      </c>
      <c r="AL469" s="740"/>
    </row>
    <row r="470" spans="1:38" s="741" customFormat="1" ht="20.25" customHeight="1">
      <c r="A470" s="722">
        <f t="shared" si="422"/>
        <v>5</v>
      </c>
      <c r="B470" s="723">
        <v>44312</v>
      </c>
      <c r="C470" s="722" t="s">
        <v>389</v>
      </c>
      <c r="D470" s="722"/>
      <c r="E470" s="722" t="s">
        <v>3245</v>
      </c>
      <c r="F470" s="722" t="s">
        <v>1559</v>
      </c>
      <c r="G470" s="724">
        <v>44312</v>
      </c>
      <c r="H470" s="724">
        <v>44403</v>
      </c>
      <c r="I470" s="722">
        <f t="shared" ref="I470:I472" si="428">H470-G470</f>
        <v>91</v>
      </c>
      <c r="J470" s="725">
        <f t="shared" ref="J470:J471" si="429">TRUNC(I470/30,0)</f>
        <v>3</v>
      </c>
      <c r="K470" s="726" t="s">
        <v>148</v>
      </c>
      <c r="L470" s="727">
        <v>1.1100000000000001</v>
      </c>
      <c r="M470" s="728"/>
      <c r="N470" s="729"/>
      <c r="O470" s="725" t="s">
        <v>2229</v>
      </c>
      <c r="P470" s="725"/>
      <c r="Q470" s="730"/>
      <c r="R470" s="731" t="s">
        <v>2229</v>
      </c>
      <c r="S470" s="732">
        <v>2.5000000000000001E-3</v>
      </c>
      <c r="T470" s="731"/>
      <c r="U470" s="732"/>
      <c r="V470" s="732">
        <v>5.2550000000000001E-3</v>
      </c>
      <c r="W470" s="732">
        <v>1.05E-4</v>
      </c>
      <c r="X470" s="732">
        <v>4.6499999999999996E-3</v>
      </c>
      <c r="Y470" s="732">
        <v>0</v>
      </c>
      <c r="Z470" s="732">
        <v>2E-3</v>
      </c>
      <c r="AA470" s="732">
        <v>2E-3</v>
      </c>
      <c r="AB470" s="733">
        <f t="shared" ref="AB470:AB475" si="430">S470-Z470</f>
        <v>5.0000000000000001E-4</v>
      </c>
      <c r="AC470" s="733">
        <f t="shared" ref="AC470:AC475" si="431">U470-Z470-AA470</f>
        <v>-4.0000000000000001E-3</v>
      </c>
      <c r="AD470" s="734">
        <v>5.0000000000000001E-4</v>
      </c>
      <c r="AE470" s="735">
        <f t="shared" si="425"/>
        <v>0</v>
      </c>
      <c r="AF470" s="735">
        <f t="shared" si="426"/>
        <v>5.0000000000000001E-4</v>
      </c>
      <c r="AG470" s="736">
        <f t="shared" si="427"/>
        <v>5.0000000000000001E-4</v>
      </c>
      <c r="AH470" s="737">
        <v>44312</v>
      </c>
      <c r="AI470" s="738">
        <v>1</v>
      </c>
      <c r="AJ470" s="722" t="str">
        <f t="shared" si="421"/>
        <v>Y</v>
      </c>
      <c r="AK470" s="739" t="s">
        <v>3171</v>
      </c>
      <c r="AL470" s="740"/>
    </row>
    <row r="471" spans="1:38" s="741" customFormat="1" ht="20.25" customHeight="1">
      <c r="A471" s="722">
        <f t="shared" si="422"/>
        <v>6</v>
      </c>
      <c r="B471" s="723">
        <v>44364</v>
      </c>
      <c r="C471" s="722" t="s">
        <v>1550</v>
      </c>
      <c r="D471" s="722"/>
      <c r="E471" s="722" t="s">
        <v>3345</v>
      </c>
      <c r="F471" s="722" t="s">
        <v>3149</v>
      </c>
      <c r="G471" s="724">
        <v>44364</v>
      </c>
      <c r="H471" s="724">
        <v>44456</v>
      </c>
      <c r="I471" s="722">
        <f t="shared" si="428"/>
        <v>92</v>
      </c>
      <c r="J471" s="725">
        <f t="shared" si="429"/>
        <v>3</v>
      </c>
      <c r="K471" s="726" t="s">
        <v>148</v>
      </c>
      <c r="L471" s="727">
        <v>2.5</v>
      </c>
      <c r="M471" s="728"/>
      <c r="N471" s="729"/>
      <c r="O471" s="725" t="s">
        <v>2229</v>
      </c>
      <c r="P471" s="725"/>
      <c r="Q471" s="730"/>
      <c r="R471" s="731" t="s">
        <v>2229</v>
      </c>
      <c r="S471" s="732">
        <v>2E-3</v>
      </c>
      <c r="T471" s="742" t="s">
        <v>1717</v>
      </c>
      <c r="U471" s="743">
        <v>7.0000000000000001E-3</v>
      </c>
      <c r="V471" s="732">
        <v>4.7540000000000004E-3</v>
      </c>
      <c r="W471" s="732">
        <v>9.5000000000000005E-5</v>
      </c>
      <c r="X471" s="732">
        <v>4.359E-3</v>
      </c>
      <c r="Y471" s="732">
        <v>0</v>
      </c>
      <c r="Z471" s="732">
        <v>2E-3</v>
      </c>
      <c r="AA471" s="732">
        <v>2E-3</v>
      </c>
      <c r="AB471" s="733">
        <f t="shared" si="430"/>
        <v>0</v>
      </c>
      <c r="AC471" s="733">
        <f t="shared" si="431"/>
        <v>3.0000000000000001E-3</v>
      </c>
      <c r="AD471" s="734">
        <v>2.9999999999999997E-4</v>
      </c>
      <c r="AE471" s="735">
        <f t="shared" si="425"/>
        <v>0</v>
      </c>
      <c r="AF471" s="735">
        <f t="shared" si="426"/>
        <v>2.9999999999999997E-4</v>
      </c>
      <c r="AG471" s="736">
        <f t="shared" si="427"/>
        <v>2.9999999999999997E-4</v>
      </c>
      <c r="AH471" s="737">
        <v>44364</v>
      </c>
      <c r="AI471" s="738">
        <v>1</v>
      </c>
      <c r="AJ471" s="722" t="str">
        <f t="shared" ref="AJ471" si="432">IF(AG471="","N","Y")</f>
        <v>Y</v>
      </c>
      <c r="AK471" s="739" t="s">
        <v>3346</v>
      </c>
      <c r="AL471" s="740"/>
    </row>
    <row r="472" spans="1:38" s="741" customFormat="1" ht="23.25" customHeight="1">
      <c r="A472" s="722">
        <f t="shared" si="388"/>
        <v>7</v>
      </c>
      <c r="B472" s="723">
        <v>44399</v>
      </c>
      <c r="C472" s="722" t="s">
        <v>3353</v>
      </c>
      <c r="D472" s="722"/>
      <c r="E472" s="722" t="s">
        <v>3354</v>
      </c>
      <c r="F472" s="722" t="s">
        <v>1559</v>
      </c>
      <c r="G472" s="724">
        <v>44403</v>
      </c>
      <c r="H472" s="724">
        <v>44495</v>
      </c>
      <c r="I472" s="722">
        <f t="shared" si="428"/>
        <v>92</v>
      </c>
      <c r="J472" s="725">
        <f t="shared" ref="J472" si="433">TRUNC(I472/30,0)</f>
        <v>3</v>
      </c>
      <c r="K472" s="726" t="s">
        <v>148</v>
      </c>
      <c r="L472" s="727">
        <v>1.1100000000000001</v>
      </c>
      <c r="M472" s="728">
        <v>3.313E-2</v>
      </c>
      <c r="N472" s="729"/>
      <c r="O472" s="725" t="s">
        <v>3206</v>
      </c>
      <c r="P472" s="725"/>
      <c r="Q472" s="730"/>
      <c r="R472" s="731" t="s">
        <v>3206</v>
      </c>
      <c r="S472" s="732">
        <v>2E-3</v>
      </c>
      <c r="T472" s="731" t="s">
        <v>3355</v>
      </c>
      <c r="U472" s="732">
        <v>7.0000000000000001E-3</v>
      </c>
      <c r="V472" s="732">
        <v>4.7590000000000002E-3</v>
      </c>
      <c r="W472" s="732">
        <v>9.5000000000000005E-5</v>
      </c>
      <c r="X472" s="732">
        <v>4.3639999999999998E-3</v>
      </c>
      <c r="Y472" s="732">
        <v>0</v>
      </c>
      <c r="Z472" s="732">
        <v>2E-3</v>
      </c>
      <c r="AA472" s="732">
        <v>2E-3</v>
      </c>
      <c r="AB472" s="733">
        <f t="shared" si="430"/>
        <v>0</v>
      </c>
      <c r="AC472" s="733">
        <f t="shared" si="431"/>
        <v>3.0000000000000001E-3</v>
      </c>
      <c r="AD472" s="734">
        <v>2.9999999999999997E-4</v>
      </c>
      <c r="AE472" s="735">
        <f t="shared" si="425"/>
        <v>0</v>
      </c>
      <c r="AF472" s="735">
        <f t="shared" ref="AF472" si="434">AD472-AE472</f>
        <v>2.9999999999999997E-4</v>
      </c>
      <c r="AG472" s="736">
        <f t="shared" ref="AG472" si="435">IF(AF472="","",AE472+AF472)</f>
        <v>2.9999999999999997E-4</v>
      </c>
      <c r="AH472" s="737">
        <v>44403</v>
      </c>
      <c r="AI472" s="738">
        <v>3</v>
      </c>
      <c r="AJ472" s="722" t="str">
        <f t="shared" si="391"/>
        <v>Y</v>
      </c>
      <c r="AK472" s="739" t="s">
        <v>3362</v>
      </c>
      <c r="AL472" s="740"/>
    </row>
    <row r="473" spans="1:38" s="741" customFormat="1" ht="23.25" customHeight="1">
      <c r="A473" s="722">
        <f t="shared" ref="A473:A475" si="436">IF(B473="","",IF((YEAR(B473)-YEAR(B472))=0,A472+1,1))</f>
        <v>8</v>
      </c>
      <c r="B473" s="723">
        <v>44445</v>
      </c>
      <c r="C473" s="722" t="s">
        <v>3359</v>
      </c>
      <c r="D473" s="722"/>
      <c r="E473" s="722" t="s">
        <v>3360</v>
      </c>
      <c r="F473" s="722" t="s">
        <v>3361</v>
      </c>
      <c r="G473" s="724">
        <v>44445</v>
      </c>
      <c r="H473" s="724">
        <v>44536</v>
      </c>
      <c r="I473" s="722">
        <f t="shared" ref="I473:I475" si="437">H473-G473</f>
        <v>91</v>
      </c>
      <c r="J473" s="725">
        <f t="shared" ref="J473:J475" si="438">TRUNC(I473/30,0)</f>
        <v>3</v>
      </c>
      <c r="K473" s="726" t="s">
        <v>148</v>
      </c>
      <c r="L473" s="727">
        <v>1.2</v>
      </c>
      <c r="M473" s="728">
        <v>3.313E-2</v>
      </c>
      <c r="N473" s="729"/>
      <c r="O473" s="725" t="s">
        <v>3206</v>
      </c>
      <c r="P473" s="725"/>
      <c r="Q473" s="730">
        <v>1.155E-3</v>
      </c>
      <c r="R473" s="731" t="s">
        <v>3206</v>
      </c>
      <c r="S473" s="732">
        <v>1.8E-3</v>
      </c>
      <c r="T473" s="731" t="s">
        <v>1717</v>
      </c>
      <c r="U473" s="743">
        <v>6.8999999999999999E-3</v>
      </c>
      <c r="V473" s="732">
        <v>4.6740000000000002E-3</v>
      </c>
      <c r="W473" s="732">
        <v>9.2999999999999997E-5</v>
      </c>
      <c r="X473" s="732">
        <v>4.2810000000000001E-3</v>
      </c>
      <c r="Y473" s="732">
        <v>0</v>
      </c>
      <c r="Z473" s="732">
        <v>2E-3</v>
      </c>
      <c r="AA473" s="732">
        <v>2E-3</v>
      </c>
      <c r="AB473" s="733">
        <f t="shared" si="430"/>
        <v>-2.0000000000000009E-4</v>
      </c>
      <c r="AC473" s="733">
        <f t="shared" si="431"/>
        <v>2.8999999999999998E-3</v>
      </c>
      <c r="AD473" s="734">
        <v>2.9999999999999997E-4</v>
      </c>
      <c r="AE473" s="735">
        <f t="shared" ref="AE473:AE475" si="439">IF(Y473="","",Y473)</f>
        <v>0</v>
      </c>
      <c r="AF473" s="735">
        <f t="shared" ref="AF473:AF475" si="440">AD473-AE473</f>
        <v>2.9999999999999997E-4</v>
      </c>
      <c r="AG473" s="736">
        <f t="shared" ref="AG473:AG475" si="441">IF(AF473="","",AE473+AF473)</f>
        <v>2.9999999999999997E-4</v>
      </c>
      <c r="AH473" s="737">
        <v>44445</v>
      </c>
      <c r="AI473" s="738">
        <v>1</v>
      </c>
      <c r="AJ473" s="722" t="str">
        <f t="shared" ref="AJ473:AJ475" si="442">IF(AG473="","N","Y")</f>
        <v>Y</v>
      </c>
      <c r="AK473" s="739" t="s">
        <v>3363</v>
      </c>
      <c r="AL473" s="740"/>
    </row>
    <row r="474" spans="1:38" s="741" customFormat="1" ht="20.25" customHeight="1">
      <c r="A474" s="722">
        <f t="shared" si="436"/>
        <v>9</v>
      </c>
      <c r="B474" s="723">
        <v>44456</v>
      </c>
      <c r="C474" s="722" t="s">
        <v>1550</v>
      </c>
      <c r="D474" s="722"/>
      <c r="E474" s="722" t="s">
        <v>3022</v>
      </c>
      <c r="F474" s="722" t="s">
        <v>3149</v>
      </c>
      <c r="G474" s="724">
        <v>44456</v>
      </c>
      <c r="H474" s="724">
        <v>44547</v>
      </c>
      <c r="I474" s="722">
        <f t="shared" si="437"/>
        <v>91</v>
      </c>
      <c r="J474" s="725">
        <f t="shared" si="438"/>
        <v>3</v>
      </c>
      <c r="K474" s="726" t="s">
        <v>148</v>
      </c>
      <c r="L474" s="727">
        <v>2.5</v>
      </c>
      <c r="M474" s="728"/>
      <c r="N474" s="729"/>
      <c r="O474" s="725" t="s">
        <v>2229</v>
      </c>
      <c r="P474" s="725"/>
      <c r="Q474" s="730"/>
      <c r="R474" s="731" t="s">
        <v>2229</v>
      </c>
      <c r="S474" s="732">
        <v>2E-3</v>
      </c>
      <c r="T474" s="742" t="s">
        <v>1717</v>
      </c>
      <c r="U474" s="743">
        <v>6.8999999999999999E-3</v>
      </c>
      <c r="V474" s="732">
        <v>4.6979999999999999E-3</v>
      </c>
      <c r="W474" s="732">
        <v>9.3999999999999994E-5</v>
      </c>
      <c r="X474" s="732">
        <v>4.3039999999999997E-3</v>
      </c>
      <c r="Y474" s="732">
        <v>0</v>
      </c>
      <c r="Z474" s="732">
        <v>2E-3</v>
      </c>
      <c r="AA474" s="732">
        <v>2E-3</v>
      </c>
      <c r="AB474" s="733">
        <f t="shared" si="430"/>
        <v>0</v>
      </c>
      <c r="AC474" s="733">
        <f t="shared" si="431"/>
        <v>2.8999999999999998E-3</v>
      </c>
      <c r="AD474" s="734">
        <v>2.9999999999999997E-4</v>
      </c>
      <c r="AE474" s="735">
        <f t="shared" si="439"/>
        <v>0</v>
      </c>
      <c r="AF474" s="735">
        <f t="shared" si="440"/>
        <v>2.9999999999999997E-4</v>
      </c>
      <c r="AG474" s="736">
        <f t="shared" si="441"/>
        <v>2.9999999999999997E-4</v>
      </c>
      <c r="AH474" s="737">
        <v>44456</v>
      </c>
      <c r="AI474" s="738">
        <v>1</v>
      </c>
      <c r="AJ474" s="722" t="str">
        <f t="shared" si="442"/>
        <v>Y</v>
      </c>
      <c r="AK474" s="739" t="s">
        <v>3371</v>
      </c>
      <c r="AL474" s="740"/>
    </row>
    <row r="475" spans="1:38" s="741" customFormat="1" ht="23.25" customHeight="1">
      <c r="A475" s="722">
        <f t="shared" si="436"/>
        <v>10</v>
      </c>
      <c r="B475" s="723">
        <v>44495</v>
      </c>
      <c r="C475" s="722" t="s">
        <v>3353</v>
      </c>
      <c r="D475" s="722"/>
      <c r="E475" s="722" t="s">
        <v>3354</v>
      </c>
      <c r="F475" s="722" t="s">
        <v>1559</v>
      </c>
      <c r="G475" s="724">
        <v>44495</v>
      </c>
      <c r="H475" s="724">
        <v>44587</v>
      </c>
      <c r="I475" s="722">
        <f t="shared" si="437"/>
        <v>92</v>
      </c>
      <c r="J475" s="725">
        <f t="shared" si="438"/>
        <v>3</v>
      </c>
      <c r="K475" s="726" t="s">
        <v>148</v>
      </c>
      <c r="L475" s="727">
        <v>1.1100000000000001</v>
      </c>
      <c r="M475" s="728">
        <v>3.313E-2</v>
      </c>
      <c r="N475" s="729"/>
      <c r="O475" s="725" t="s">
        <v>3206</v>
      </c>
      <c r="P475" s="725"/>
      <c r="Q475" s="730"/>
      <c r="R475" s="731" t="s">
        <v>3206</v>
      </c>
      <c r="S475" s="732">
        <v>2E-3</v>
      </c>
      <c r="T475" s="731" t="s">
        <v>1717</v>
      </c>
      <c r="U475" s="743">
        <v>6.8999999999999999E-3</v>
      </c>
      <c r="V475" s="732">
        <v>4.7569999999999999E-3</v>
      </c>
      <c r="W475" s="732">
        <v>9.5000000000000005E-5</v>
      </c>
      <c r="X475" s="732">
        <v>4.3620000000000004E-3</v>
      </c>
      <c r="Y475" s="732">
        <v>0</v>
      </c>
      <c r="Z475" s="732">
        <v>2E-3</v>
      </c>
      <c r="AA475" s="732">
        <v>2E-3</v>
      </c>
      <c r="AB475" s="733">
        <f t="shared" si="430"/>
        <v>0</v>
      </c>
      <c r="AC475" s="733">
        <f t="shared" si="431"/>
        <v>2.8999999999999998E-3</v>
      </c>
      <c r="AD475" s="734">
        <v>2.9999999999999997E-4</v>
      </c>
      <c r="AE475" s="735">
        <f t="shared" si="439"/>
        <v>0</v>
      </c>
      <c r="AF475" s="735">
        <f t="shared" si="440"/>
        <v>2.9999999999999997E-4</v>
      </c>
      <c r="AG475" s="736">
        <f t="shared" si="441"/>
        <v>2.9999999999999997E-4</v>
      </c>
      <c r="AH475" s="737">
        <v>44495</v>
      </c>
      <c r="AI475" s="738">
        <v>1</v>
      </c>
      <c r="AJ475" s="722" t="str">
        <f t="shared" si="442"/>
        <v>Y</v>
      </c>
      <c r="AK475" s="739" t="s">
        <v>3373</v>
      </c>
      <c r="AL475" s="740"/>
    </row>
    <row r="476" spans="1:38" s="741" customFormat="1" ht="20.25" customHeight="1">
      <c r="A476" s="722">
        <f t="shared" ref="A476:A478" si="443">IF(B476="","",IF((YEAR(B476)-YEAR(B475))=0,A475+1,1))</f>
        <v>11</v>
      </c>
      <c r="B476" s="723">
        <v>44547</v>
      </c>
      <c r="C476" s="722" t="s">
        <v>1550</v>
      </c>
      <c r="D476" s="722"/>
      <c r="E476" s="722" t="s">
        <v>3345</v>
      </c>
      <c r="F476" s="722" t="s">
        <v>3149</v>
      </c>
      <c r="G476" s="724">
        <v>44547</v>
      </c>
      <c r="H476" s="724">
        <v>44637</v>
      </c>
      <c r="I476" s="722">
        <f t="shared" ref="I476:I478" si="444">H476-G476</f>
        <v>90</v>
      </c>
      <c r="J476" s="725">
        <f t="shared" ref="J476:J478" si="445">TRUNC(I476/30,0)</f>
        <v>3</v>
      </c>
      <c r="K476" s="726" t="s">
        <v>148</v>
      </c>
      <c r="L476" s="727">
        <v>2.5</v>
      </c>
      <c r="M476" s="728"/>
      <c r="N476" s="729"/>
      <c r="O476" s="725" t="s">
        <v>2229</v>
      </c>
      <c r="P476" s="725"/>
      <c r="Q476" s="730"/>
      <c r="R476" s="731" t="s">
        <v>2229</v>
      </c>
      <c r="S476" s="732">
        <v>2E-3</v>
      </c>
      <c r="T476" s="742" t="s">
        <v>1717</v>
      </c>
      <c r="U476" s="743">
        <v>6.8999999999999999E-3</v>
      </c>
      <c r="V476" s="732">
        <v>5.633E-3</v>
      </c>
      <c r="W476" s="732">
        <v>1.13E-4</v>
      </c>
      <c r="X476" s="732">
        <v>5.2199999999999998E-3</v>
      </c>
      <c r="Y476" s="732">
        <v>0</v>
      </c>
      <c r="Z476" s="732">
        <v>2E-3</v>
      </c>
      <c r="AA476" s="732">
        <v>2E-3</v>
      </c>
      <c r="AB476" s="733">
        <f t="shared" ref="AB476:AB478" si="446">S476-Z476</f>
        <v>0</v>
      </c>
      <c r="AC476" s="733">
        <f t="shared" ref="AC476:AC478" si="447">U476-Z476-AA476</f>
        <v>2.8999999999999998E-3</v>
      </c>
      <c r="AD476" s="734">
        <v>2.9999999999999997E-4</v>
      </c>
      <c r="AE476" s="735">
        <f t="shared" ref="AE476:AE478" si="448">IF(Y476="","",Y476)</f>
        <v>0</v>
      </c>
      <c r="AF476" s="735">
        <f t="shared" ref="AF476:AF478" si="449">AD476-AE476</f>
        <v>2.9999999999999997E-4</v>
      </c>
      <c r="AG476" s="736">
        <f t="shared" ref="AG476:AG478" si="450">IF(AF476="","",AE476+AF476)</f>
        <v>2.9999999999999997E-4</v>
      </c>
      <c r="AH476" s="737">
        <v>44547</v>
      </c>
      <c r="AI476" s="738">
        <v>1</v>
      </c>
      <c r="AJ476" s="722" t="str">
        <f t="shared" ref="AJ476:AJ478" si="451">IF(AG476="","N","Y")</f>
        <v>Y</v>
      </c>
      <c r="AK476" s="739" t="s">
        <v>3380</v>
      </c>
      <c r="AL476" s="740"/>
    </row>
    <row r="477" spans="1:38" s="741" customFormat="1" ht="23.25" customHeight="1">
      <c r="A477" s="722">
        <f t="shared" si="443"/>
        <v>1</v>
      </c>
      <c r="B477" s="723">
        <v>44587</v>
      </c>
      <c r="C477" s="722" t="s">
        <v>3353</v>
      </c>
      <c r="D477" s="722"/>
      <c r="E477" s="722" t="s">
        <v>3354</v>
      </c>
      <c r="F477" s="722" t="s">
        <v>1559</v>
      </c>
      <c r="G477" s="724">
        <v>44587</v>
      </c>
      <c r="H477" s="724">
        <v>44677</v>
      </c>
      <c r="I477" s="722">
        <f t="shared" si="444"/>
        <v>90</v>
      </c>
      <c r="J477" s="725">
        <f t="shared" si="445"/>
        <v>3</v>
      </c>
      <c r="K477" s="726" t="s">
        <v>148</v>
      </c>
      <c r="L477" s="727">
        <v>1.1100000000000001</v>
      </c>
      <c r="M477" s="728">
        <v>0.16</v>
      </c>
      <c r="N477" s="729" t="s">
        <v>3382</v>
      </c>
      <c r="O477" s="725" t="s">
        <v>3206</v>
      </c>
      <c r="P477" s="730">
        <v>1.6527E-3</v>
      </c>
      <c r="Q477" s="730">
        <v>2.6757E-3</v>
      </c>
      <c r="R477" s="731" t="s">
        <v>3206</v>
      </c>
      <c r="S477" s="732">
        <v>3.0000000000000001E-3</v>
      </c>
      <c r="T477" s="731" t="s">
        <v>1717</v>
      </c>
      <c r="U477" s="743"/>
      <c r="V477" s="732">
        <v>5.1489999999999999E-3</v>
      </c>
      <c r="W477" s="732">
        <v>1.03E-4</v>
      </c>
      <c r="X477" s="732">
        <v>4.0460000000000001E-3</v>
      </c>
      <c r="Y477" s="732">
        <v>0</v>
      </c>
      <c r="Z477" s="732">
        <v>2E-3</v>
      </c>
      <c r="AA477" s="732">
        <v>2E-3</v>
      </c>
      <c r="AB477" s="733">
        <f t="shared" si="446"/>
        <v>1E-3</v>
      </c>
      <c r="AC477" s="733">
        <f t="shared" si="447"/>
        <v>-4.0000000000000001E-3</v>
      </c>
      <c r="AD477" s="734">
        <v>1E-3</v>
      </c>
      <c r="AE477" s="735">
        <f t="shared" si="448"/>
        <v>0</v>
      </c>
      <c r="AF477" s="735">
        <f t="shared" si="449"/>
        <v>1E-3</v>
      </c>
      <c r="AG477" s="736">
        <f t="shared" si="450"/>
        <v>1E-3</v>
      </c>
      <c r="AH477" s="737">
        <v>44587</v>
      </c>
      <c r="AI477" s="738">
        <v>1</v>
      </c>
      <c r="AJ477" s="722" t="str">
        <f t="shared" si="451"/>
        <v>Y</v>
      </c>
      <c r="AK477" s="739" t="s">
        <v>3241</v>
      </c>
      <c r="AL477" s="740"/>
    </row>
    <row r="478" spans="1:38" s="741" customFormat="1" ht="23.25" customHeight="1">
      <c r="A478" s="722">
        <f t="shared" si="443"/>
        <v>2</v>
      </c>
      <c r="B478" s="723">
        <v>44627</v>
      </c>
      <c r="C478" s="722" t="s">
        <v>9</v>
      </c>
      <c r="D478" s="722"/>
      <c r="E478" s="722" t="s">
        <v>3392</v>
      </c>
      <c r="F478" s="722" t="s">
        <v>3361</v>
      </c>
      <c r="G478" s="724">
        <v>44627</v>
      </c>
      <c r="H478" s="724">
        <v>44719</v>
      </c>
      <c r="I478" s="722">
        <f t="shared" si="444"/>
        <v>92</v>
      </c>
      <c r="J478" s="725">
        <f t="shared" si="445"/>
        <v>3</v>
      </c>
      <c r="K478" s="726" t="s">
        <v>148</v>
      </c>
      <c r="L478" s="727">
        <v>1.2</v>
      </c>
      <c r="M478" s="728">
        <v>0.34</v>
      </c>
      <c r="N478" s="729" t="s">
        <v>3393</v>
      </c>
      <c r="O478" s="725" t="s">
        <v>3206</v>
      </c>
      <c r="P478" s="730">
        <v>4.0934999999999999E-3</v>
      </c>
      <c r="Q478" s="730">
        <v>6.1013999999999999E-3</v>
      </c>
      <c r="R478" s="731" t="s">
        <v>3206</v>
      </c>
      <c r="S478" s="732">
        <v>5.4999999999999997E-3</v>
      </c>
      <c r="T478" s="731" t="s">
        <v>1717</v>
      </c>
      <c r="U478" s="743"/>
      <c r="V478" s="732">
        <v>7.62E-3</v>
      </c>
      <c r="W478" s="732">
        <v>1.5200000000000001E-4</v>
      </c>
      <c r="X478" s="732">
        <v>5.4679999999999998E-3</v>
      </c>
      <c r="Y478" s="732">
        <v>1.111E-3</v>
      </c>
      <c r="Z478" s="732">
        <v>2E-3</v>
      </c>
      <c r="AA478" s="732">
        <v>2E-3</v>
      </c>
      <c r="AB478" s="733">
        <f t="shared" si="446"/>
        <v>3.4999999999999996E-3</v>
      </c>
      <c r="AC478" s="733">
        <f t="shared" si="447"/>
        <v>-4.0000000000000001E-3</v>
      </c>
      <c r="AD478" s="734">
        <v>2E-3</v>
      </c>
      <c r="AE478" s="735">
        <f t="shared" si="448"/>
        <v>1.111E-3</v>
      </c>
      <c r="AF478" s="735">
        <f t="shared" si="449"/>
        <v>8.8900000000000003E-4</v>
      </c>
      <c r="AG478" s="736">
        <f t="shared" si="450"/>
        <v>2E-3</v>
      </c>
      <c r="AH478" s="737">
        <v>44627</v>
      </c>
      <c r="AI478" s="738">
        <v>2</v>
      </c>
      <c r="AJ478" s="722" t="str">
        <f t="shared" si="451"/>
        <v>Y</v>
      </c>
      <c r="AK478" s="739" t="s">
        <v>3394</v>
      </c>
      <c r="AL478" s="740"/>
    </row>
    <row r="479" spans="1:38" s="741" customFormat="1" ht="20.25" customHeight="1">
      <c r="A479" s="722">
        <f t="shared" ref="A479" si="452">IF(B479="","",IF((YEAR(B479)-YEAR(B478))=0,A478+1,1))</f>
        <v>3</v>
      </c>
      <c r="B479" s="723">
        <v>44637</v>
      </c>
      <c r="C479" s="722" t="s">
        <v>1550</v>
      </c>
      <c r="D479" s="722"/>
      <c r="E479" s="722" t="s">
        <v>3345</v>
      </c>
      <c r="F479" s="722" t="s">
        <v>3149</v>
      </c>
      <c r="G479" s="724">
        <v>44637</v>
      </c>
      <c r="H479" s="724">
        <v>44719</v>
      </c>
      <c r="I479" s="722">
        <f t="shared" ref="I479:I542" si="453">H479-G479</f>
        <v>82</v>
      </c>
      <c r="J479" s="725">
        <f t="shared" ref="J479:J542" si="454">TRUNC(I479/30,0)</f>
        <v>2</v>
      </c>
      <c r="K479" s="726" t="s">
        <v>148</v>
      </c>
      <c r="L479" s="727">
        <v>2.5</v>
      </c>
      <c r="M479" s="728">
        <v>0.56999999999999995</v>
      </c>
      <c r="N479" s="729" t="s">
        <v>3396</v>
      </c>
      <c r="O479" s="725" t="s">
        <v>2229</v>
      </c>
      <c r="P479" s="730">
        <v>5.3975000000000004E-3</v>
      </c>
      <c r="Q479" s="730">
        <v>9.4813999999999992E-3</v>
      </c>
      <c r="R479" s="731" t="s">
        <v>2229</v>
      </c>
      <c r="S479" s="732">
        <v>8.5000000000000006E-3</v>
      </c>
      <c r="T479" s="742" t="s">
        <v>1717</v>
      </c>
      <c r="U479" s="743"/>
      <c r="V479" s="732">
        <v>8.6809999999999995E-3</v>
      </c>
      <c r="W479" s="732">
        <v>1.74E-4</v>
      </c>
      <c r="X479" s="732">
        <v>3.5070000000000001E-3</v>
      </c>
      <c r="Y479" s="732">
        <v>2.3890000000000001E-3</v>
      </c>
      <c r="Z479" s="732">
        <v>2E-3</v>
      </c>
      <c r="AA479" s="732">
        <v>2E-3</v>
      </c>
      <c r="AB479" s="733">
        <f t="shared" ref="AB479:AB480" si="455">S479-Z479</f>
        <v>6.5000000000000006E-3</v>
      </c>
      <c r="AC479" s="733">
        <f>U479-Z479-AA479</f>
        <v>-4.0000000000000001E-3</v>
      </c>
      <c r="AD479" s="734">
        <v>5.0000000000000001E-3</v>
      </c>
      <c r="AE479" s="735">
        <f t="shared" ref="AE479:AE542" si="456">IF(Y479="","",Y479)</f>
        <v>2.3890000000000001E-3</v>
      </c>
      <c r="AF479" s="735">
        <f t="shared" ref="AF479" si="457">AD479-AE479</f>
        <v>2.611E-3</v>
      </c>
      <c r="AG479" s="736">
        <f t="shared" ref="AG479:AG542" si="458">IF(AF479="","",AE479+AF479)</f>
        <v>5.0000000000000001E-3</v>
      </c>
      <c r="AH479" s="737">
        <v>44637</v>
      </c>
      <c r="AI479" s="738">
        <v>1</v>
      </c>
      <c r="AJ479" s="722" t="str">
        <f t="shared" ref="AJ479" si="459">IF(AG479="","N","Y")</f>
        <v>Y</v>
      </c>
      <c r="AK479" s="739" t="s">
        <v>3397</v>
      </c>
      <c r="AL479" s="740"/>
    </row>
    <row r="480" spans="1:38" s="741" customFormat="1" ht="23.25" customHeight="1">
      <c r="A480" s="722">
        <f t="shared" si="388"/>
        <v>4</v>
      </c>
      <c r="B480" s="723">
        <v>44638</v>
      </c>
      <c r="C480" s="722" t="s">
        <v>3398</v>
      </c>
      <c r="D480" s="722"/>
      <c r="E480" s="722" t="s">
        <v>3399</v>
      </c>
      <c r="F480" s="722" t="s">
        <v>3400</v>
      </c>
      <c r="G480" s="724">
        <v>44638</v>
      </c>
      <c r="H480" s="724">
        <v>44673</v>
      </c>
      <c r="I480" s="722">
        <f t="shared" si="453"/>
        <v>35</v>
      </c>
      <c r="J480" s="725">
        <f t="shared" si="454"/>
        <v>1</v>
      </c>
      <c r="K480" s="726" t="s">
        <v>28</v>
      </c>
      <c r="L480" s="727">
        <v>1.5</v>
      </c>
      <c r="M480" s="728">
        <v>0.27</v>
      </c>
      <c r="N480" s="729" t="s">
        <v>3401</v>
      </c>
      <c r="O480" s="725" t="s">
        <v>3402</v>
      </c>
      <c r="P480" s="730">
        <v>3.2978999999999999E-3</v>
      </c>
      <c r="Q480" s="730">
        <v>4.4856999999999996E-3</v>
      </c>
      <c r="R480" s="731" t="s">
        <v>3402</v>
      </c>
      <c r="S480" s="732">
        <v>6.0000000000000001E-3</v>
      </c>
      <c r="T480" s="731" t="s">
        <v>3402</v>
      </c>
      <c r="U480" s="732"/>
      <c r="V480" s="732">
        <v>6.0790000000000002E-3</v>
      </c>
      <c r="W480" s="732">
        <v>1.22E-4</v>
      </c>
      <c r="X480" s="732">
        <v>2.9580000000000001E-3</v>
      </c>
      <c r="Y480" s="732">
        <v>0</v>
      </c>
      <c r="Z480" s="732">
        <v>2E-3</v>
      </c>
      <c r="AA480" s="732">
        <v>2E-3</v>
      </c>
      <c r="AB480" s="733">
        <f t="shared" si="455"/>
        <v>4.0000000000000001E-3</v>
      </c>
      <c r="AC480" s="733">
        <f>U480-Z480-AA480</f>
        <v>-4.0000000000000001E-3</v>
      </c>
      <c r="AD480" s="734">
        <v>3.0000000000000001E-3</v>
      </c>
      <c r="AE480" s="735">
        <f t="shared" si="456"/>
        <v>0</v>
      </c>
      <c r="AF480" s="735">
        <f>AD480-AE480</f>
        <v>3.0000000000000001E-3</v>
      </c>
      <c r="AG480" s="736">
        <f t="shared" si="458"/>
        <v>3.0000000000000001E-3</v>
      </c>
      <c r="AH480" s="737">
        <v>44638</v>
      </c>
      <c r="AI480" s="738">
        <v>1</v>
      </c>
      <c r="AJ480" s="722" t="str">
        <f t="shared" si="391"/>
        <v>Y</v>
      </c>
      <c r="AK480" s="739" t="s">
        <v>3403</v>
      </c>
      <c r="AL480" s="740"/>
    </row>
    <row r="481" spans="1:44" s="741" customFormat="1" ht="20.25" customHeight="1">
      <c r="A481" s="722">
        <f t="shared" si="388"/>
        <v>5</v>
      </c>
      <c r="B481" s="723">
        <v>44641</v>
      </c>
      <c r="C481" s="722" t="s">
        <v>2883</v>
      </c>
      <c r="D481" s="722" t="s">
        <v>3409</v>
      </c>
      <c r="E481" s="722" t="s">
        <v>3410</v>
      </c>
      <c r="F481" s="722" t="s">
        <v>48</v>
      </c>
      <c r="G481" s="724">
        <v>44641</v>
      </c>
      <c r="H481" s="724">
        <v>44733</v>
      </c>
      <c r="I481" s="722">
        <f t="shared" si="453"/>
        <v>92</v>
      </c>
      <c r="J481" s="725">
        <f t="shared" si="454"/>
        <v>3</v>
      </c>
      <c r="K481" s="726" t="s">
        <v>3404</v>
      </c>
      <c r="L481" s="727">
        <v>1.04</v>
      </c>
      <c r="M481" s="728">
        <v>0.5</v>
      </c>
      <c r="N481" s="729" t="s">
        <v>3405</v>
      </c>
      <c r="O481" s="725" t="s">
        <v>3406</v>
      </c>
      <c r="P481" s="730">
        <v>5.1603999999999999E-3</v>
      </c>
      <c r="Q481" s="730">
        <v>9.3399999999999993E-3</v>
      </c>
      <c r="R481" s="731" t="s">
        <v>3407</v>
      </c>
      <c r="S481" s="732">
        <v>8.0000000000000002E-3</v>
      </c>
      <c r="T481" s="731" t="s">
        <v>3407</v>
      </c>
      <c r="U481" s="732"/>
      <c r="V481" s="732">
        <v>9.025E-3</v>
      </c>
      <c r="W481" s="732">
        <v>1.8100000000000001E-4</v>
      </c>
      <c r="X481" s="732">
        <v>3.8449999999999999E-3</v>
      </c>
      <c r="Y481" s="732">
        <v>2.1570000000000001E-3</v>
      </c>
      <c r="Z481" s="732">
        <v>2E-3</v>
      </c>
      <c r="AA481" s="732">
        <v>2E-3</v>
      </c>
      <c r="AB481" s="733">
        <f t="shared" ref="AB481:AB544" si="460">S481-Z481</f>
        <v>6.0000000000000001E-3</v>
      </c>
      <c r="AC481" s="733">
        <f t="shared" ref="AC481:AC544" si="461">U481-Z481-AA481</f>
        <v>-4.0000000000000001E-3</v>
      </c>
      <c r="AD481" s="734">
        <v>5.0000000000000001E-3</v>
      </c>
      <c r="AE481" s="735">
        <f t="shared" si="456"/>
        <v>2.1570000000000001E-3</v>
      </c>
      <c r="AF481" s="735">
        <f t="shared" ref="AF481:AF544" si="462">AD481-AE481</f>
        <v>2.843E-3</v>
      </c>
      <c r="AG481" s="736">
        <f t="shared" si="458"/>
        <v>5.0000000000000001E-3</v>
      </c>
      <c r="AH481" s="737">
        <v>44641</v>
      </c>
      <c r="AI481" s="738">
        <v>1</v>
      </c>
      <c r="AJ481" s="722" t="str">
        <f>IF(AG481="","N","Y")</f>
        <v>Y</v>
      </c>
      <c r="AK481" s="739" t="s">
        <v>3408</v>
      </c>
      <c r="AL481" s="740"/>
    </row>
    <row r="482" spans="1:44" s="741" customFormat="1" ht="20.25" customHeight="1">
      <c r="A482" s="722">
        <f t="shared" si="388"/>
        <v>6</v>
      </c>
      <c r="B482" s="723">
        <v>44643</v>
      </c>
      <c r="C482" s="722" t="s">
        <v>3411</v>
      </c>
      <c r="D482" s="722"/>
      <c r="E482" s="722" t="s">
        <v>3412</v>
      </c>
      <c r="F482" s="722" t="s">
        <v>3413</v>
      </c>
      <c r="G482" s="724">
        <v>44643</v>
      </c>
      <c r="H482" s="724">
        <v>44827</v>
      </c>
      <c r="I482" s="722">
        <f t="shared" si="453"/>
        <v>184</v>
      </c>
      <c r="J482" s="725">
        <f t="shared" si="454"/>
        <v>6</v>
      </c>
      <c r="K482" s="726" t="s">
        <v>28</v>
      </c>
      <c r="L482" s="727">
        <v>1.26</v>
      </c>
      <c r="M482" s="728">
        <v>0.88</v>
      </c>
      <c r="N482" s="729" t="s">
        <v>3414</v>
      </c>
      <c r="O482" s="725" t="s">
        <v>3415</v>
      </c>
      <c r="P482" s="730">
        <v>9.2879E-3</v>
      </c>
      <c r="Q482" s="730">
        <v>1.3845700000000001E-2</v>
      </c>
      <c r="R482" s="731" t="s">
        <v>3415</v>
      </c>
      <c r="S482" s="732">
        <v>1.4500000000000001E-2</v>
      </c>
      <c r="T482" s="731" t="s">
        <v>3415</v>
      </c>
      <c r="U482" s="732"/>
      <c r="V482" s="732">
        <v>1.2747E-2</v>
      </c>
      <c r="W482" s="732">
        <v>2.5500000000000002E-4</v>
      </c>
      <c r="X482" s="732">
        <v>4.9919999999999999E-3</v>
      </c>
      <c r="Y482" s="732">
        <v>6.7019999999999996E-3</v>
      </c>
      <c r="Z482" s="732">
        <v>2E-3</v>
      </c>
      <c r="AA482" s="732">
        <v>2E-3</v>
      </c>
      <c r="AB482" s="733">
        <f t="shared" si="460"/>
        <v>1.2500000000000001E-2</v>
      </c>
      <c r="AC482" s="733">
        <f t="shared" si="461"/>
        <v>-4.0000000000000001E-3</v>
      </c>
      <c r="AD482" s="734">
        <v>7.4999999999999997E-3</v>
      </c>
      <c r="AE482" s="735">
        <f t="shared" si="456"/>
        <v>6.7019999999999996E-3</v>
      </c>
      <c r="AF482" s="735">
        <f t="shared" si="462"/>
        <v>7.980000000000001E-4</v>
      </c>
      <c r="AG482" s="736">
        <f t="shared" si="458"/>
        <v>7.4999999999999997E-3</v>
      </c>
      <c r="AH482" s="737">
        <v>44643</v>
      </c>
      <c r="AI482" s="738">
        <v>1</v>
      </c>
      <c r="AJ482" s="722" t="str">
        <f t="shared" si="391"/>
        <v>Y</v>
      </c>
      <c r="AK482" s="739" t="s">
        <v>3416</v>
      </c>
      <c r="AL482" s="740"/>
    </row>
    <row r="483" spans="1:44" s="447" customFormat="1" ht="23.25" customHeight="1">
      <c r="A483" s="16">
        <f t="shared" si="388"/>
        <v>7</v>
      </c>
      <c r="B483" s="23">
        <v>44677</v>
      </c>
      <c r="C483" s="16" t="s">
        <v>3353</v>
      </c>
      <c r="D483" s="16"/>
      <c r="E483" s="16" t="s">
        <v>3354</v>
      </c>
      <c r="F483" s="16" t="s">
        <v>1559</v>
      </c>
      <c r="G483" s="18">
        <v>44677</v>
      </c>
      <c r="H483" s="18">
        <v>44860</v>
      </c>
      <c r="I483" s="16">
        <f t="shared" si="453"/>
        <v>183</v>
      </c>
      <c r="J483" s="255">
        <f t="shared" si="454"/>
        <v>6</v>
      </c>
      <c r="K483" s="438" t="s">
        <v>148</v>
      </c>
      <c r="L483" s="19">
        <v>1.1100000000000001</v>
      </c>
      <c r="M483" s="249">
        <v>1.38</v>
      </c>
      <c r="N483" s="201" t="s">
        <v>2764</v>
      </c>
      <c r="O483" s="255" t="s">
        <v>3419</v>
      </c>
      <c r="P483" s="553">
        <v>1.5306999999999999E-2</v>
      </c>
      <c r="Q483" s="553">
        <v>1.8187100000000001E-2</v>
      </c>
      <c r="R483" s="261" t="s">
        <v>3419</v>
      </c>
      <c r="S483" s="20">
        <v>1.7999999999999999E-2</v>
      </c>
      <c r="T483" s="261" t="s">
        <v>1717</v>
      </c>
      <c r="U483" s="693"/>
      <c r="V483" s="20">
        <v>1.8529E-2</v>
      </c>
      <c r="W483" s="20">
        <v>3.7100000000000002E-4</v>
      </c>
      <c r="X483" s="20">
        <v>5.1590000000000004E-3</v>
      </c>
      <c r="Y483" s="20">
        <v>1.26E-2</v>
      </c>
      <c r="Z483" s="20">
        <v>2E-3</v>
      </c>
      <c r="AA483" s="20">
        <v>2E-3</v>
      </c>
      <c r="AB483" s="423">
        <f t="shared" si="460"/>
        <v>1.6E-2</v>
      </c>
      <c r="AC483" s="423">
        <f t="shared" si="461"/>
        <v>-4.0000000000000001E-3</v>
      </c>
      <c r="AD483" s="448">
        <v>1.2999999999999999E-2</v>
      </c>
      <c r="AE483" s="197">
        <f t="shared" si="456"/>
        <v>1.26E-2</v>
      </c>
      <c r="AF483" s="197">
        <f t="shared" si="462"/>
        <v>3.9999999999999931E-4</v>
      </c>
      <c r="AG483" s="445">
        <f t="shared" si="458"/>
        <v>1.2999999999999999E-2</v>
      </c>
      <c r="AH483" s="434">
        <v>44677</v>
      </c>
      <c r="AI483" s="446">
        <v>1</v>
      </c>
      <c r="AJ483" s="16" t="str">
        <f t="shared" si="391"/>
        <v>Y</v>
      </c>
      <c r="AK483" s="443" t="s">
        <v>3420</v>
      </c>
      <c r="AL483" s="449"/>
    </row>
    <row r="484" spans="1:44" s="447" customFormat="1" ht="23.25" customHeight="1">
      <c r="A484" s="16">
        <f t="shared" si="388"/>
        <v>8</v>
      </c>
      <c r="B484" s="23">
        <v>44725</v>
      </c>
      <c r="C484" s="16" t="s">
        <v>3478</v>
      </c>
      <c r="D484" s="16" t="s">
        <v>3479</v>
      </c>
      <c r="E484" s="16" t="s">
        <v>3480</v>
      </c>
      <c r="F484" s="16" t="s">
        <v>3481</v>
      </c>
      <c r="G484" s="18">
        <v>44725</v>
      </c>
      <c r="H484" s="18">
        <v>44817</v>
      </c>
      <c r="I484" s="16">
        <f t="shared" si="453"/>
        <v>92</v>
      </c>
      <c r="J484" s="255">
        <f t="shared" si="454"/>
        <v>3</v>
      </c>
      <c r="K484" s="438" t="s">
        <v>3482</v>
      </c>
      <c r="L484" s="19">
        <v>1</v>
      </c>
      <c r="M484" s="249">
        <v>1.51</v>
      </c>
      <c r="N484" s="201" t="s">
        <v>3483</v>
      </c>
      <c r="O484" s="255" t="s">
        <v>3484</v>
      </c>
      <c r="P484" s="553">
        <v>1.5546900000000001E-2</v>
      </c>
      <c r="Q484" s="553">
        <v>1.74471E-2</v>
      </c>
      <c r="R484" s="261" t="s">
        <v>3484</v>
      </c>
      <c r="S484" s="20">
        <v>1.7999999999999999E-2</v>
      </c>
      <c r="T484" s="261" t="s">
        <v>3484</v>
      </c>
      <c r="U484" s="693">
        <v>2.1999999999999999E-2</v>
      </c>
      <c r="V484" s="20">
        <v>1.9448E-2</v>
      </c>
      <c r="W484" s="20">
        <v>3.8900000000000002E-4</v>
      </c>
      <c r="X484" s="20">
        <v>3.0590000000000001E-3</v>
      </c>
      <c r="Y484" s="20">
        <v>1.2335E-2</v>
      </c>
      <c r="Z484" s="20">
        <v>2E-3</v>
      </c>
      <c r="AA484" s="20">
        <v>2E-3</v>
      </c>
      <c r="AB484" s="423">
        <f t="shared" si="460"/>
        <v>1.6E-2</v>
      </c>
      <c r="AC484" s="423">
        <f t="shared" si="461"/>
        <v>1.7999999999999995E-2</v>
      </c>
      <c r="AD484" s="448">
        <v>1.6E-2</v>
      </c>
      <c r="AE484" s="197">
        <f t="shared" si="456"/>
        <v>1.2335E-2</v>
      </c>
      <c r="AF484" s="197">
        <f t="shared" si="462"/>
        <v>3.6649999999999999E-3</v>
      </c>
      <c r="AG484" s="445">
        <f t="shared" si="458"/>
        <v>1.6E-2</v>
      </c>
      <c r="AH484" s="434">
        <v>44725</v>
      </c>
      <c r="AI484" s="446">
        <v>1</v>
      </c>
      <c r="AJ484" s="16" t="str">
        <f t="shared" si="391"/>
        <v>Y</v>
      </c>
      <c r="AK484" s="443" t="s">
        <v>3485</v>
      </c>
      <c r="AL484" s="449"/>
    </row>
    <row r="485" spans="1:44" ht="20.25" customHeight="1">
      <c r="A485" s="16">
        <f t="shared" si="388"/>
        <v>9</v>
      </c>
      <c r="B485" s="23">
        <v>44725</v>
      </c>
      <c r="C485" s="16" t="s">
        <v>3478</v>
      </c>
      <c r="D485" s="16" t="s">
        <v>3479</v>
      </c>
      <c r="E485" s="16" t="s">
        <v>3480</v>
      </c>
      <c r="F485" s="16" t="s">
        <v>3481</v>
      </c>
      <c r="G485" s="18">
        <v>44725</v>
      </c>
      <c r="H485" s="18">
        <v>44817</v>
      </c>
      <c r="I485" s="16">
        <f t="shared" si="453"/>
        <v>92</v>
      </c>
      <c r="J485" s="255">
        <f t="shared" si="454"/>
        <v>3</v>
      </c>
      <c r="K485" s="438" t="s">
        <v>3482</v>
      </c>
      <c r="L485" s="19">
        <v>1</v>
      </c>
      <c r="M485" s="249">
        <v>1.51</v>
      </c>
      <c r="N485" s="201" t="s">
        <v>3483</v>
      </c>
      <c r="O485" s="255" t="s">
        <v>3484</v>
      </c>
      <c r="P485" s="553">
        <v>1.5546900000000001E-2</v>
      </c>
      <c r="Q485" s="553">
        <v>1.74471E-2</v>
      </c>
      <c r="R485" s="261" t="s">
        <v>3484</v>
      </c>
      <c r="S485" s="20">
        <v>1.7999999999999999E-2</v>
      </c>
      <c r="T485" s="261" t="s">
        <v>3484</v>
      </c>
      <c r="U485" s="693">
        <v>2.1999999999999999E-2</v>
      </c>
      <c r="V485" s="20">
        <v>1.9448E-2</v>
      </c>
      <c r="W485" s="20">
        <v>3.8900000000000002E-4</v>
      </c>
      <c r="X485" s="20">
        <v>3.0590000000000001E-3</v>
      </c>
      <c r="Y485" s="20">
        <v>1.2335E-2</v>
      </c>
      <c r="Z485" s="20">
        <v>2E-3</v>
      </c>
      <c r="AA485" s="20">
        <v>2E-3</v>
      </c>
      <c r="AB485" s="423">
        <f t="shared" si="460"/>
        <v>1.6E-2</v>
      </c>
      <c r="AC485" s="423">
        <f t="shared" si="461"/>
        <v>1.7999999999999995E-2</v>
      </c>
      <c r="AD485" s="448">
        <v>1.6E-2</v>
      </c>
      <c r="AE485" s="197">
        <f t="shared" si="456"/>
        <v>1.2335E-2</v>
      </c>
      <c r="AF485" s="197">
        <f t="shared" si="462"/>
        <v>3.6649999999999999E-3</v>
      </c>
      <c r="AG485" s="445">
        <f t="shared" si="458"/>
        <v>1.6E-2</v>
      </c>
      <c r="AH485" s="434">
        <v>44725</v>
      </c>
      <c r="AI485" s="446">
        <v>2</v>
      </c>
      <c r="AJ485" s="16" t="str">
        <f t="shared" si="391"/>
        <v>Y</v>
      </c>
      <c r="AK485" s="443" t="s">
        <v>3485</v>
      </c>
    </row>
    <row r="486" spans="1:44" ht="20.25" customHeight="1">
      <c r="A486" s="16">
        <f t="shared" si="388"/>
        <v>10</v>
      </c>
      <c r="B486" s="23">
        <v>44727</v>
      </c>
      <c r="C486" s="16" t="s">
        <v>3491</v>
      </c>
      <c r="D486" s="16" t="s">
        <v>3492</v>
      </c>
      <c r="E486" s="16" t="s">
        <v>3493</v>
      </c>
      <c r="F486" s="16" t="s">
        <v>3494</v>
      </c>
      <c r="G486" s="18">
        <v>44727</v>
      </c>
      <c r="H486" s="18">
        <v>44910</v>
      </c>
      <c r="I486" s="16">
        <f t="shared" si="453"/>
        <v>183</v>
      </c>
      <c r="J486" s="255">
        <f t="shared" si="454"/>
        <v>6</v>
      </c>
      <c r="K486" s="438" t="s">
        <v>3495</v>
      </c>
      <c r="L486" s="19">
        <v>2.79</v>
      </c>
      <c r="M486" s="249">
        <v>2.2200000000000002</v>
      </c>
      <c r="N486" s="201" t="s">
        <v>3496</v>
      </c>
      <c r="O486" s="255" t="s">
        <v>3497</v>
      </c>
      <c r="P486" s="553">
        <v>2.1965700000000001E-2</v>
      </c>
      <c r="Q486" s="553">
        <v>2.6679999999999999E-2</v>
      </c>
      <c r="R486" s="261" t="s">
        <v>3497</v>
      </c>
      <c r="S486" s="20">
        <v>2.6800000000000001E-2</v>
      </c>
      <c r="T486" s="261" t="s">
        <v>3497</v>
      </c>
      <c r="U486" s="20"/>
      <c r="V486" s="20">
        <v>2.5071E-2</v>
      </c>
      <c r="W486" s="20">
        <v>5.0100000000000003E-4</v>
      </c>
      <c r="X486" s="20">
        <v>4.5700000000000003E-3</v>
      </c>
      <c r="Y486" s="20">
        <v>1.9126000000000001E-2</v>
      </c>
      <c r="Z486" s="20">
        <v>2E-3</v>
      </c>
      <c r="AA486" s="20">
        <v>2E-3</v>
      </c>
      <c r="AB486" s="423">
        <f t="shared" si="460"/>
        <v>2.4800000000000003E-2</v>
      </c>
      <c r="AC486" s="423">
        <f t="shared" si="461"/>
        <v>-4.0000000000000001E-3</v>
      </c>
      <c r="AD486" s="448">
        <v>0.02</v>
      </c>
      <c r="AE486" s="197">
        <f t="shared" si="456"/>
        <v>1.9126000000000001E-2</v>
      </c>
      <c r="AF486" s="197">
        <f t="shared" si="462"/>
        <v>8.7399999999999978E-4</v>
      </c>
      <c r="AG486" s="445">
        <f t="shared" si="458"/>
        <v>0.02</v>
      </c>
      <c r="AH486" s="434">
        <v>44727</v>
      </c>
      <c r="AI486" s="446">
        <v>1</v>
      </c>
      <c r="AJ486" s="16" t="str">
        <f t="shared" si="391"/>
        <v>Y</v>
      </c>
      <c r="AK486" s="443" t="s">
        <v>3498</v>
      </c>
    </row>
    <row r="487" spans="1:44" s="691" customFormat="1" ht="85.5" customHeight="1">
      <c r="A487" s="672">
        <f t="shared" ref="A487:A504" si="463">IF(B487="","",IF((YEAR(B487)-YEAR(B486))=0,A486+1,1))</f>
        <v>11</v>
      </c>
      <c r="B487" s="673">
        <v>44756</v>
      </c>
      <c r="C487" s="672" t="s">
        <v>3519</v>
      </c>
      <c r="D487" s="672" t="s">
        <v>3520</v>
      </c>
      <c r="E487" s="672"/>
      <c r="F487" s="672" t="s">
        <v>3521</v>
      </c>
      <c r="G487" s="674">
        <v>44756</v>
      </c>
      <c r="H487" s="674">
        <v>44785</v>
      </c>
      <c r="I487" s="672">
        <f t="shared" si="453"/>
        <v>29</v>
      </c>
      <c r="J487" s="675">
        <f t="shared" si="454"/>
        <v>0</v>
      </c>
      <c r="K487" s="676" t="s">
        <v>3522</v>
      </c>
      <c r="L487" s="677">
        <v>12.3</v>
      </c>
      <c r="M487" s="678">
        <f>(1.13+1.3)/2</f>
        <v>1.2149999999999999</v>
      </c>
      <c r="N487" s="679" t="s">
        <v>3523</v>
      </c>
      <c r="O487" s="675" t="s">
        <v>3524</v>
      </c>
      <c r="P487" s="680">
        <v>1.6265999999999999E-2</v>
      </c>
      <c r="Q487" s="680"/>
      <c r="R487" s="681" t="s">
        <v>3524</v>
      </c>
      <c r="S487" s="682">
        <v>1.6500000000000001E-2</v>
      </c>
      <c r="T487" s="681"/>
      <c r="U487" s="682"/>
      <c r="V487" s="682">
        <v>2.2439000000000001E-2</v>
      </c>
      <c r="W487" s="682">
        <v>1.5709999999999999E-3</v>
      </c>
      <c r="X487" s="682">
        <v>1.1868999999999999E-2</v>
      </c>
      <c r="Y487" s="682">
        <v>6.8269999999999997E-3</v>
      </c>
      <c r="Z487" s="682">
        <v>2E-3</v>
      </c>
      <c r="AA487" s="682">
        <v>2E-3</v>
      </c>
      <c r="AB487" s="683">
        <f t="shared" si="460"/>
        <v>1.4500000000000001E-2</v>
      </c>
      <c r="AC487" s="683">
        <f t="shared" si="461"/>
        <v>-4.0000000000000001E-3</v>
      </c>
      <c r="AD487" s="684">
        <v>8.9999999999999993E-3</v>
      </c>
      <c r="AE487" s="685">
        <f>IF(Y487="","",Y487)</f>
        <v>6.8269999999999997E-3</v>
      </c>
      <c r="AF487" s="685">
        <f t="shared" si="462"/>
        <v>2.1729999999999996E-3</v>
      </c>
      <c r="AG487" s="686">
        <f t="shared" si="458"/>
        <v>8.9999999999999993E-3</v>
      </c>
      <c r="AH487" s="687">
        <v>44756</v>
      </c>
      <c r="AI487" s="688">
        <v>1</v>
      </c>
      <c r="AJ487" s="672" t="str">
        <f t="shared" ref="AJ487:AJ503" si="464">IF(AG487="","N","Y")</f>
        <v>Y</v>
      </c>
      <c r="AK487" s="721" t="s">
        <v>3525</v>
      </c>
      <c r="AL487" s="690"/>
    </row>
    <row r="488" spans="1:44" ht="112.5" customHeight="1">
      <c r="A488" s="16">
        <v>12</v>
      </c>
      <c r="B488" s="23">
        <v>44774</v>
      </c>
      <c r="C488" s="16" t="s">
        <v>389</v>
      </c>
      <c r="D488" s="16" t="s">
        <v>3528</v>
      </c>
      <c r="E488" s="16"/>
      <c r="F488" s="16" t="s">
        <v>3537</v>
      </c>
      <c r="G488" s="18">
        <v>44774</v>
      </c>
      <c r="H488" s="18">
        <v>44866</v>
      </c>
      <c r="I488" s="16">
        <f t="shared" si="453"/>
        <v>92</v>
      </c>
      <c r="J488" s="255">
        <f t="shared" si="454"/>
        <v>3</v>
      </c>
      <c r="K488" s="438" t="s">
        <v>3530</v>
      </c>
      <c r="L488" s="19">
        <v>1.9</v>
      </c>
      <c r="M488" s="249">
        <v>2.5499999999999998</v>
      </c>
      <c r="N488" s="201" t="s">
        <v>3535</v>
      </c>
      <c r="O488" s="255" t="s">
        <v>3536</v>
      </c>
      <c r="P488" s="553">
        <v>2.5433399999999998E-2</v>
      </c>
      <c r="Q488" s="553">
        <v>2.7882899999999999E-2</v>
      </c>
      <c r="R488" s="261" t="s">
        <v>3536</v>
      </c>
      <c r="S488" s="20">
        <v>2.8000000000000001E-2</v>
      </c>
      <c r="T488" s="261" t="s">
        <v>3536</v>
      </c>
      <c r="U488" s="663">
        <v>2.8000000000000001E-2</v>
      </c>
      <c r="V488" s="20">
        <v>2.9784999999999999E-2</v>
      </c>
      <c r="W488" s="20">
        <v>5.9599999999999996E-4</v>
      </c>
      <c r="X488" s="20">
        <v>3.189E-3</v>
      </c>
      <c r="Y488" s="20">
        <v>2.1999999999999999E-2</v>
      </c>
      <c r="Z488" s="20">
        <v>2E-3</v>
      </c>
      <c r="AA488" s="20">
        <v>2E-3</v>
      </c>
      <c r="AB488" s="423">
        <f t="shared" si="460"/>
        <v>2.6000000000000002E-2</v>
      </c>
      <c r="AC488" s="423">
        <f>U488-Z488-AA488</f>
        <v>2.4E-2</v>
      </c>
      <c r="AD488" s="448">
        <v>2.5999999999999999E-2</v>
      </c>
      <c r="AE488" s="197">
        <v>2.2023999999999998E-2</v>
      </c>
      <c r="AF488" s="197">
        <f t="shared" si="462"/>
        <v>3.9760000000000004E-3</v>
      </c>
      <c r="AG488" s="445">
        <f t="shared" si="458"/>
        <v>2.5999999999999999E-2</v>
      </c>
      <c r="AH488" s="434">
        <v>44774</v>
      </c>
      <c r="AI488" s="446">
        <v>1</v>
      </c>
      <c r="AJ488" s="16" t="str">
        <f t="shared" si="464"/>
        <v>Y</v>
      </c>
      <c r="AK488" s="744" t="s">
        <v>3538</v>
      </c>
    </row>
    <row r="489" spans="1:44" s="447" customFormat="1" ht="88.5" customHeight="1">
      <c r="A489" s="16">
        <f t="shared" si="463"/>
        <v>13</v>
      </c>
      <c r="B489" s="23">
        <v>44774</v>
      </c>
      <c r="C489" s="16" t="s">
        <v>389</v>
      </c>
      <c r="D489" s="16" t="s">
        <v>3399</v>
      </c>
      <c r="E489" s="16"/>
      <c r="F489" s="16" t="s">
        <v>3400</v>
      </c>
      <c r="G489" s="18">
        <v>44774</v>
      </c>
      <c r="H489" s="18">
        <v>44866</v>
      </c>
      <c r="I489" s="16">
        <f t="shared" si="453"/>
        <v>92</v>
      </c>
      <c r="J489" s="255">
        <f t="shared" si="454"/>
        <v>3</v>
      </c>
      <c r="K489" s="438" t="s">
        <v>28</v>
      </c>
      <c r="L489" s="19">
        <v>2</v>
      </c>
      <c r="M489" s="249">
        <v>2.5499999999999998</v>
      </c>
      <c r="N489" s="201" t="s">
        <v>3535</v>
      </c>
      <c r="O489" s="255" t="s">
        <v>2229</v>
      </c>
      <c r="P489" s="553">
        <v>2.5433399999999998E-2</v>
      </c>
      <c r="Q489" s="553">
        <v>2.7882899999999999E-2</v>
      </c>
      <c r="R489" s="261" t="s">
        <v>2229</v>
      </c>
      <c r="S489" s="20">
        <v>2.8000000000000001E-2</v>
      </c>
      <c r="T489" s="261" t="s">
        <v>2229</v>
      </c>
      <c r="U489" s="663">
        <v>2.8000000000000001E-2</v>
      </c>
      <c r="V489" s="20">
        <v>2.9784999999999999E-2</v>
      </c>
      <c r="W489" s="20">
        <v>5.9599999999999996E-4</v>
      </c>
      <c r="X489" s="20">
        <v>3.189E-3</v>
      </c>
      <c r="Y489" s="20">
        <v>2.1999999999999999E-2</v>
      </c>
      <c r="Z489" s="20">
        <v>2E-3</v>
      </c>
      <c r="AA489" s="20">
        <v>2E-3</v>
      </c>
      <c r="AB489" s="423">
        <f t="shared" si="460"/>
        <v>2.6000000000000002E-2</v>
      </c>
      <c r="AC489" s="423">
        <f t="shared" si="461"/>
        <v>2.4E-2</v>
      </c>
      <c r="AD489" s="448">
        <v>2.5999999999999999E-2</v>
      </c>
      <c r="AE489" s="197">
        <v>2.2023999999999998E-2</v>
      </c>
      <c r="AF489" s="197">
        <f t="shared" si="462"/>
        <v>3.9760000000000004E-3</v>
      </c>
      <c r="AG489" s="445">
        <f t="shared" si="458"/>
        <v>2.5999999999999999E-2</v>
      </c>
      <c r="AH489" s="434">
        <v>44774</v>
      </c>
      <c r="AI489" s="446">
        <v>4</v>
      </c>
      <c r="AJ489" s="16" t="str">
        <f t="shared" si="464"/>
        <v>Y</v>
      </c>
      <c r="AK489" s="744" t="s">
        <v>3538</v>
      </c>
      <c r="AL489" s="449"/>
    </row>
    <row r="490" spans="1:44" s="447" customFormat="1" ht="82.5">
      <c r="A490" s="16">
        <f t="shared" si="463"/>
        <v>14</v>
      </c>
      <c r="B490" s="23">
        <v>44774</v>
      </c>
      <c r="C490" s="16" t="s">
        <v>389</v>
      </c>
      <c r="D490" s="16" t="s">
        <v>3399</v>
      </c>
      <c r="E490" s="16"/>
      <c r="F490" s="16" t="s">
        <v>3400</v>
      </c>
      <c r="G490" s="18">
        <v>44774</v>
      </c>
      <c r="H490" s="18">
        <v>44866</v>
      </c>
      <c r="I490" s="16">
        <f t="shared" si="453"/>
        <v>92</v>
      </c>
      <c r="J490" s="255">
        <f t="shared" si="454"/>
        <v>3</v>
      </c>
      <c r="K490" s="438" t="s">
        <v>28</v>
      </c>
      <c r="L490" s="19">
        <v>2.1</v>
      </c>
      <c r="M490" s="249">
        <v>2.5499999999999998</v>
      </c>
      <c r="N490" s="201" t="s">
        <v>3535</v>
      </c>
      <c r="O490" s="255" t="s">
        <v>2229</v>
      </c>
      <c r="P490" s="553">
        <v>2.5433399999999998E-2</v>
      </c>
      <c r="Q490" s="553">
        <v>2.7882899999999999E-2</v>
      </c>
      <c r="R490" s="261" t="s">
        <v>2229</v>
      </c>
      <c r="S490" s="20">
        <v>2.8000000000000001E-2</v>
      </c>
      <c r="T490" s="261" t="s">
        <v>2229</v>
      </c>
      <c r="U490" s="663">
        <v>2.8000000000000001E-2</v>
      </c>
      <c r="V490" s="20">
        <v>2.9784999999999999E-2</v>
      </c>
      <c r="W490" s="20">
        <v>5.9599999999999996E-4</v>
      </c>
      <c r="X490" s="20">
        <v>3.189E-3</v>
      </c>
      <c r="Y490" s="20">
        <v>2.1999999999999999E-2</v>
      </c>
      <c r="Z490" s="20">
        <v>2E-3</v>
      </c>
      <c r="AA490" s="20">
        <v>2E-3</v>
      </c>
      <c r="AB490" s="423">
        <f t="shared" si="460"/>
        <v>2.6000000000000002E-2</v>
      </c>
      <c r="AC490" s="423">
        <f t="shared" si="461"/>
        <v>2.4E-2</v>
      </c>
      <c r="AD490" s="448">
        <v>2.5999999999999999E-2</v>
      </c>
      <c r="AE490" s="197">
        <v>2.2023999999999998E-2</v>
      </c>
      <c r="AF490" s="197">
        <f t="shared" si="462"/>
        <v>3.9760000000000004E-3</v>
      </c>
      <c r="AG490" s="445">
        <f t="shared" si="458"/>
        <v>2.5999999999999999E-2</v>
      </c>
      <c r="AH490" s="434">
        <v>44774</v>
      </c>
      <c r="AI490" s="446">
        <v>3</v>
      </c>
      <c r="AJ490" s="16" t="str">
        <f t="shared" si="464"/>
        <v>Y</v>
      </c>
      <c r="AK490" s="744" t="s">
        <v>3538</v>
      </c>
      <c r="AL490" s="449"/>
    </row>
    <row r="491" spans="1:44" ht="82.5">
      <c r="A491" s="16">
        <f t="shared" si="463"/>
        <v>15</v>
      </c>
      <c r="B491" s="23">
        <v>44774</v>
      </c>
      <c r="C491" s="16" t="s">
        <v>389</v>
      </c>
      <c r="D491" s="16" t="s">
        <v>3399</v>
      </c>
      <c r="E491" s="16"/>
      <c r="F491" s="16" t="s">
        <v>3400</v>
      </c>
      <c r="G491" s="18">
        <v>44774</v>
      </c>
      <c r="H491" s="18">
        <v>44866</v>
      </c>
      <c r="I491" s="16">
        <f t="shared" si="453"/>
        <v>92</v>
      </c>
      <c r="J491" s="255">
        <f t="shared" si="454"/>
        <v>3</v>
      </c>
      <c r="K491" s="438" t="s">
        <v>28</v>
      </c>
      <c r="L491" s="19">
        <v>2.2000000000000002</v>
      </c>
      <c r="M491" s="249">
        <v>2.5499999999999998</v>
      </c>
      <c r="N491" s="201" t="s">
        <v>3535</v>
      </c>
      <c r="O491" s="255" t="s">
        <v>2229</v>
      </c>
      <c r="P491" s="553">
        <v>2.5433399999999998E-2</v>
      </c>
      <c r="Q491" s="553">
        <v>2.7882899999999999E-2</v>
      </c>
      <c r="R491" s="261" t="s">
        <v>2229</v>
      </c>
      <c r="S491" s="20">
        <v>2.8000000000000001E-2</v>
      </c>
      <c r="T491" s="261" t="s">
        <v>2229</v>
      </c>
      <c r="U491" s="663">
        <v>2.8000000000000001E-2</v>
      </c>
      <c r="V491" s="20">
        <v>2.9784999999999999E-2</v>
      </c>
      <c r="W491" s="20">
        <v>5.9599999999999996E-4</v>
      </c>
      <c r="X491" s="20">
        <v>3.189E-3</v>
      </c>
      <c r="Y491" s="20">
        <v>2.1999999999999999E-2</v>
      </c>
      <c r="Z491" s="20">
        <v>2E-3</v>
      </c>
      <c r="AA491" s="20">
        <v>2E-3</v>
      </c>
      <c r="AB491" s="423">
        <f t="shared" si="460"/>
        <v>2.6000000000000002E-2</v>
      </c>
      <c r="AC491" s="423">
        <f t="shared" si="461"/>
        <v>2.4E-2</v>
      </c>
      <c r="AD491" s="448">
        <v>2.5999999999999999E-2</v>
      </c>
      <c r="AE491" s="197">
        <v>2.2023999999999998E-2</v>
      </c>
      <c r="AF491" s="197">
        <f t="shared" si="462"/>
        <v>3.9760000000000004E-3</v>
      </c>
      <c r="AG491" s="445">
        <f t="shared" si="458"/>
        <v>2.5999999999999999E-2</v>
      </c>
      <c r="AH491" s="434">
        <v>44774</v>
      </c>
      <c r="AI491" s="446">
        <v>5</v>
      </c>
      <c r="AJ491" s="16" t="str">
        <f t="shared" si="464"/>
        <v>Y</v>
      </c>
      <c r="AK491" s="744" t="s">
        <v>3538</v>
      </c>
    </row>
    <row r="492" spans="1:44" ht="82.5">
      <c r="A492" s="16">
        <f t="shared" si="463"/>
        <v>16</v>
      </c>
      <c r="B492" s="23">
        <v>44774</v>
      </c>
      <c r="C492" s="16" t="s">
        <v>389</v>
      </c>
      <c r="D492" s="16" t="s">
        <v>3399</v>
      </c>
      <c r="E492" s="16"/>
      <c r="F492" s="16" t="s">
        <v>3400</v>
      </c>
      <c r="G492" s="18">
        <v>44774</v>
      </c>
      <c r="H492" s="18">
        <v>44866</v>
      </c>
      <c r="I492" s="16">
        <f t="shared" si="453"/>
        <v>92</v>
      </c>
      <c r="J492" s="255">
        <f t="shared" si="454"/>
        <v>3</v>
      </c>
      <c r="K492" s="438" t="s">
        <v>28</v>
      </c>
      <c r="L492" s="19">
        <v>2.2999999999999998</v>
      </c>
      <c r="M492" s="249">
        <v>2.5499999999999998</v>
      </c>
      <c r="N492" s="201" t="s">
        <v>3535</v>
      </c>
      <c r="O492" s="255" t="s">
        <v>2229</v>
      </c>
      <c r="P492" s="553">
        <v>2.5433399999999998E-2</v>
      </c>
      <c r="Q492" s="553">
        <v>2.7882899999999999E-2</v>
      </c>
      <c r="R492" s="261" t="s">
        <v>2229</v>
      </c>
      <c r="S492" s="20">
        <v>2.8000000000000001E-2</v>
      </c>
      <c r="T492" s="261" t="s">
        <v>2229</v>
      </c>
      <c r="U492" s="663">
        <v>2.8000000000000001E-2</v>
      </c>
      <c r="V492" s="20">
        <v>2.9784999999999999E-2</v>
      </c>
      <c r="W492" s="20">
        <v>5.9599999999999996E-4</v>
      </c>
      <c r="X492" s="20">
        <v>3.189E-3</v>
      </c>
      <c r="Y492" s="20">
        <v>2.1999999999999999E-2</v>
      </c>
      <c r="Z492" s="20">
        <v>2E-3</v>
      </c>
      <c r="AA492" s="20">
        <v>2E-3</v>
      </c>
      <c r="AB492" s="423">
        <f t="shared" si="460"/>
        <v>2.6000000000000002E-2</v>
      </c>
      <c r="AC492" s="423">
        <f t="shared" si="461"/>
        <v>2.4E-2</v>
      </c>
      <c r="AD492" s="448">
        <v>2.5999999999999999E-2</v>
      </c>
      <c r="AE492" s="197">
        <v>2.2023999999999998E-2</v>
      </c>
      <c r="AF492" s="197">
        <f t="shared" si="462"/>
        <v>3.9760000000000004E-3</v>
      </c>
      <c r="AG492" s="445">
        <f t="shared" si="458"/>
        <v>2.5999999999999999E-2</v>
      </c>
      <c r="AH492" s="434">
        <v>44774</v>
      </c>
      <c r="AI492" s="446">
        <v>6</v>
      </c>
      <c r="AJ492" s="16" t="str">
        <f t="shared" si="464"/>
        <v>Y</v>
      </c>
      <c r="AK492" s="744" t="s">
        <v>3538</v>
      </c>
    </row>
    <row r="493" spans="1:44" ht="20.25" customHeight="1">
      <c r="A493" s="16">
        <f t="shared" si="463"/>
        <v>17</v>
      </c>
      <c r="B493" s="23">
        <v>44781</v>
      </c>
      <c r="C493" s="16" t="s">
        <v>9</v>
      </c>
      <c r="D493" s="16"/>
      <c r="E493" s="16" t="s">
        <v>3392</v>
      </c>
      <c r="F493" s="16" t="s">
        <v>3551</v>
      </c>
      <c r="G493" s="18">
        <v>44781</v>
      </c>
      <c r="H493" s="18">
        <v>45146</v>
      </c>
      <c r="I493" s="16">
        <f t="shared" si="453"/>
        <v>365</v>
      </c>
      <c r="J493" s="255">
        <f t="shared" si="454"/>
        <v>12</v>
      </c>
      <c r="K493" s="438" t="s">
        <v>2348</v>
      </c>
      <c r="L493" s="19">
        <v>2</v>
      </c>
      <c r="M493" s="249">
        <v>3.33</v>
      </c>
      <c r="N493" s="201" t="s">
        <v>3552</v>
      </c>
      <c r="O493" s="255" t="s">
        <v>3553</v>
      </c>
      <c r="P493" s="553">
        <v>3.1908899999999997E-2</v>
      </c>
      <c r="Q493" s="553">
        <v>3.8598599999999997E-2</v>
      </c>
      <c r="R493" s="261" t="s">
        <v>3553</v>
      </c>
      <c r="S493" s="20">
        <v>3.7499999999999999E-2</v>
      </c>
      <c r="T493" s="261"/>
      <c r="U493" s="20"/>
      <c r="V493" s="20">
        <v>4.0869999999999997E-2</v>
      </c>
      <c r="W493" s="20">
        <v>8.1700000000000002E-4</v>
      </c>
      <c r="X493" s="20">
        <v>1.0052E-2</v>
      </c>
      <c r="Y493" s="20">
        <v>2.7869999999999999E-2</v>
      </c>
      <c r="Z493" s="20">
        <v>2E-3</v>
      </c>
      <c r="AA493" s="20">
        <v>2E-3</v>
      </c>
      <c r="AB493" s="423">
        <f t="shared" si="460"/>
        <v>3.5499999999999997E-2</v>
      </c>
      <c r="AC493" s="423">
        <f t="shared" si="461"/>
        <v>-4.0000000000000001E-3</v>
      </c>
      <c r="AD493" s="448">
        <v>0.03</v>
      </c>
      <c r="AE493" s="197">
        <f t="shared" si="456"/>
        <v>2.7869999999999999E-2</v>
      </c>
      <c r="AF493" s="197">
        <f t="shared" si="462"/>
        <v>2.1299999999999999E-3</v>
      </c>
      <c r="AG493" s="445">
        <f t="shared" si="458"/>
        <v>0.03</v>
      </c>
      <c r="AH493" s="434">
        <v>44781</v>
      </c>
      <c r="AI493" s="446">
        <v>4</v>
      </c>
      <c r="AJ493" s="16" t="str">
        <f t="shared" si="464"/>
        <v>Y</v>
      </c>
      <c r="AK493" s="443" t="s">
        <v>3554</v>
      </c>
    </row>
    <row r="494" spans="1:44" ht="52.5" customHeight="1">
      <c r="A494" s="16">
        <v>18</v>
      </c>
      <c r="B494" s="23">
        <v>44791</v>
      </c>
      <c r="C494" s="16" t="s">
        <v>3580</v>
      </c>
      <c r="D494" s="16" t="s">
        <v>3581</v>
      </c>
      <c r="E494" s="16"/>
      <c r="F494" s="16" t="s">
        <v>3582</v>
      </c>
      <c r="G494" s="18">
        <v>44791</v>
      </c>
      <c r="H494" s="18">
        <v>44977</v>
      </c>
      <c r="I494" s="16">
        <f t="shared" si="453"/>
        <v>186</v>
      </c>
      <c r="J494" s="255">
        <f t="shared" si="454"/>
        <v>6</v>
      </c>
      <c r="K494" s="438" t="s">
        <v>28</v>
      </c>
      <c r="L494" s="19">
        <v>10</v>
      </c>
      <c r="M494" s="249">
        <v>3.2109999999999999</v>
      </c>
      <c r="N494" s="201" t="s">
        <v>3583</v>
      </c>
      <c r="O494" s="255" t="s">
        <v>3584</v>
      </c>
      <c r="P494" s="553">
        <v>3.1212500000000001E-2</v>
      </c>
      <c r="Q494" s="553"/>
      <c r="R494" s="261" t="s">
        <v>3584</v>
      </c>
      <c r="S494" s="20">
        <v>3.5999999999999997E-2</v>
      </c>
      <c r="T494" s="261"/>
      <c r="U494" s="20"/>
      <c r="V494" s="20">
        <v>3.5618999999999998E-2</v>
      </c>
      <c r="W494" s="20">
        <v>7.1199999999999996E-4</v>
      </c>
      <c r="X494" s="20">
        <v>2.9060000000000002E-3</v>
      </c>
      <c r="Y494" s="20">
        <v>2.8188000000000001E-2</v>
      </c>
      <c r="Z494" s="20">
        <v>2E-3</v>
      </c>
      <c r="AA494" s="20">
        <v>2E-3</v>
      </c>
      <c r="AB494" s="423">
        <f t="shared" si="460"/>
        <v>3.3999999999999996E-2</v>
      </c>
      <c r="AC494" s="423">
        <f t="shared" si="461"/>
        <v>-4.0000000000000001E-3</v>
      </c>
      <c r="AD494" s="448">
        <v>3.2000000000000001E-2</v>
      </c>
      <c r="AE494" s="197">
        <f t="shared" si="456"/>
        <v>2.8188000000000001E-2</v>
      </c>
      <c r="AF494" s="197">
        <f t="shared" si="462"/>
        <v>3.8119999999999994E-3</v>
      </c>
      <c r="AG494" s="445">
        <f t="shared" si="458"/>
        <v>3.2000000000000001E-2</v>
      </c>
      <c r="AH494" s="434">
        <v>44791</v>
      </c>
      <c r="AI494" s="446">
        <v>2</v>
      </c>
      <c r="AJ494" s="16" t="str">
        <f t="shared" si="464"/>
        <v>Y</v>
      </c>
      <c r="AK494" s="988" t="s">
        <v>3572</v>
      </c>
      <c r="AL494" s="989"/>
      <c r="AM494" s="989"/>
      <c r="AN494" s="989"/>
      <c r="AO494" s="989"/>
      <c r="AP494" s="989"/>
      <c r="AQ494" s="989"/>
      <c r="AR494" s="990"/>
    </row>
    <row r="495" spans="1:44" s="447" customFormat="1" ht="55.5" customHeight="1">
      <c r="A495" s="16">
        <v>19</v>
      </c>
      <c r="B495" s="23">
        <v>44791</v>
      </c>
      <c r="C495" s="16" t="s">
        <v>12</v>
      </c>
      <c r="D495" s="16" t="s">
        <v>3574</v>
      </c>
      <c r="E495" s="16"/>
      <c r="F495" s="16" t="s">
        <v>3575</v>
      </c>
      <c r="G495" s="18">
        <v>44785</v>
      </c>
      <c r="H495" s="18">
        <v>44812</v>
      </c>
      <c r="I495" s="16">
        <f t="shared" si="453"/>
        <v>27</v>
      </c>
      <c r="J495" s="255">
        <f t="shared" si="454"/>
        <v>0</v>
      </c>
      <c r="K495" s="438" t="s">
        <v>3576</v>
      </c>
      <c r="L495" s="19">
        <v>12.3</v>
      </c>
      <c r="M495" s="249">
        <v>1.95</v>
      </c>
      <c r="N495" s="201" t="s">
        <v>3577</v>
      </c>
      <c r="O495" s="255" t="s">
        <v>3578</v>
      </c>
      <c r="P495" s="553">
        <v>2.2856700000000001E-2</v>
      </c>
      <c r="Q495" s="553"/>
      <c r="R495" s="261" t="s">
        <v>3578</v>
      </c>
      <c r="S495" s="20">
        <v>2.35E-2</v>
      </c>
      <c r="T495" s="261"/>
      <c r="U495" s="20"/>
      <c r="V495" s="20">
        <v>2.6199E-2</v>
      </c>
      <c r="W495" s="20">
        <v>1.8339999999999999E-3</v>
      </c>
      <c r="X495" s="20">
        <v>9.3650000000000001E-3</v>
      </c>
      <c r="Y495" s="20">
        <v>1.2956000000000001E-2</v>
      </c>
      <c r="Z495" s="20">
        <v>2E-3</v>
      </c>
      <c r="AA495" s="20">
        <v>2E-3</v>
      </c>
      <c r="AB495" s="423">
        <f t="shared" si="460"/>
        <v>2.1499999999999998E-2</v>
      </c>
      <c r="AC495" s="423">
        <f t="shared" si="461"/>
        <v>-4.0000000000000001E-3</v>
      </c>
      <c r="AD495" s="448">
        <v>1.4999999999999999E-2</v>
      </c>
      <c r="AE495" s="197">
        <f t="shared" si="456"/>
        <v>1.2956000000000001E-2</v>
      </c>
      <c r="AF495" s="197">
        <f t="shared" si="462"/>
        <v>2.0439999999999989E-3</v>
      </c>
      <c r="AG495" s="445">
        <f t="shared" si="458"/>
        <v>1.4999999999999999E-2</v>
      </c>
      <c r="AH495" s="434">
        <v>44791</v>
      </c>
      <c r="AI495" s="446">
        <v>3</v>
      </c>
      <c r="AJ495" s="16" t="str">
        <f t="shared" si="464"/>
        <v>Y</v>
      </c>
      <c r="AK495" s="744" t="s">
        <v>3579</v>
      </c>
      <c r="AL495" s="449"/>
    </row>
    <row r="496" spans="1:44" s="447" customFormat="1" ht="49.5">
      <c r="A496" s="16">
        <v>20</v>
      </c>
      <c r="B496" s="23">
        <v>44812</v>
      </c>
      <c r="C496" s="16" t="s">
        <v>12</v>
      </c>
      <c r="D496" s="16" t="s">
        <v>3596</v>
      </c>
      <c r="E496" s="16"/>
      <c r="F496" s="16" t="s">
        <v>3521</v>
      </c>
      <c r="G496" s="18">
        <v>44812</v>
      </c>
      <c r="H496" s="18">
        <v>44841</v>
      </c>
      <c r="I496" s="16">
        <f t="shared" si="453"/>
        <v>29</v>
      </c>
      <c r="J496" s="255">
        <f t="shared" si="454"/>
        <v>0</v>
      </c>
      <c r="K496" s="438" t="s">
        <v>29</v>
      </c>
      <c r="L496" s="19">
        <v>12.3</v>
      </c>
      <c r="M496" s="249">
        <v>1.95</v>
      </c>
      <c r="N496" s="201" t="s">
        <v>3598</v>
      </c>
      <c r="O496" s="255" t="s">
        <v>3597</v>
      </c>
      <c r="P496" s="553"/>
      <c r="Q496" s="553"/>
      <c r="R496" s="261" t="s">
        <v>2309</v>
      </c>
      <c r="S496" s="20">
        <v>2.35E-2</v>
      </c>
      <c r="T496" s="261"/>
      <c r="U496" s="20"/>
      <c r="V496" s="20">
        <v>2.9537000000000001E-2</v>
      </c>
      <c r="W496" s="20">
        <v>2.068E-3</v>
      </c>
      <c r="X496" s="20">
        <v>1.1969E-2</v>
      </c>
      <c r="Y496" s="20">
        <v>1.3753E-2</v>
      </c>
      <c r="Z496" s="20">
        <v>2E-3</v>
      </c>
      <c r="AA496" s="20">
        <v>2E-3</v>
      </c>
      <c r="AB496" s="423">
        <f t="shared" si="460"/>
        <v>2.1499999999999998E-2</v>
      </c>
      <c r="AC496" s="423">
        <f t="shared" si="461"/>
        <v>-4.0000000000000001E-3</v>
      </c>
      <c r="AD496" s="448">
        <v>1.55E-2</v>
      </c>
      <c r="AE496" s="197">
        <f t="shared" si="456"/>
        <v>1.3753E-2</v>
      </c>
      <c r="AF496" s="197">
        <f t="shared" si="462"/>
        <v>1.7470000000000003E-3</v>
      </c>
      <c r="AG496" s="445">
        <f t="shared" si="458"/>
        <v>1.55E-2</v>
      </c>
      <c r="AH496" s="434">
        <v>44812</v>
      </c>
      <c r="AI496" s="446">
        <v>1</v>
      </c>
      <c r="AJ496" s="16" t="str">
        <f t="shared" si="464"/>
        <v>Y</v>
      </c>
      <c r="AK496" s="744" t="s">
        <v>3599</v>
      </c>
      <c r="AL496" s="449"/>
    </row>
    <row r="497" spans="1:44" s="447" customFormat="1" ht="23.25" customHeight="1">
      <c r="A497" s="16">
        <f t="shared" ref="A497" si="465">IF(B497="","",IF((YEAR(B497)-YEAR(B496))=0,A496+1,1))</f>
        <v>21</v>
      </c>
      <c r="B497" s="23">
        <v>44817</v>
      </c>
      <c r="C497" s="16" t="s">
        <v>3467</v>
      </c>
      <c r="D497" s="16" t="s">
        <v>3468</v>
      </c>
      <c r="E497" s="16" t="s">
        <v>3480</v>
      </c>
      <c r="F497" s="16" t="s">
        <v>3481</v>
      </c>
      <c r="G497" s="18">
        <v>44817</v>
      </c>
      <c r="H497" s="18">
        <v>44847</v>
      </c>
      <c r="I497" s="16">
        <f t="shared" ref="I497" si="466">H497-G497</f>
        <v>30</v>
      </c>
      <c r="J497" s="255">
        <f t="shared" ref="J497" si="467">TRUNC(I497/30,0)</f>
        <v>1</v>
      </c>
      <c r="K497" s="438" t="s">
        <v>28</v>
      </c>
      <c r="L497" s="19">
        <v>1</v>
      </c>
      <c r="M497" s="249">
        <v>2.5499999999999998</v>
      </c>
      <c r="N497" s="201" t="s">
        <v>3602</v>
      </c>
      <c r="O497" s="255" t="s">
        <v>2223</v>
      </c>
      <c r="P497" s="553">
        <v>2.8062400000000001E-2</v>
      </c>
      <c r="Q497" s="553">
        <v>2.7834299999999999E-2</v>
      </c>
      <c r="R497" s="261" t="s">
        <v>2223</v>
      </c>
      <c r="S497" s="20">
        <v>2.8500000000000001E-2</v>
      </c>
      <c r="T497" s="261"/>
      <c r="U497" s="693"/>
      <c r="V497" s="20">
        <v>2.9776E-2</v>
      </c>
      <c r="W497" s="20">
        <v>5.9599999999999996E-4</v>
      </c>
      <c r="X497" s="20">
        <v>3.6800000000000001E-3</v>
      </c>
      <c r="Y497" s="20">
        <v>2.2800999999999998E-2</v>
      </c>
      <c r="Z497" s="20">
        <v>2E-3</v>
      </c>
      <c r="AA497" s="20">
        <v>2E-3</v>
      </c>
      <c r="AB497" s="423">
        <f t="shared" ref="AB497" si="468">S497-Z497</f>
        <v>2.6500000000000003E-2</v>
      </c>
      <c r="AC497" s="423">
        <f t="shared" ref="AC497" si="469">U497-Z497-AA497</f>
        <v>-4.0000000000000001E-3</v>
      </c>
      <c r="AD497" s="448">
        <v>2.5499999999999998E-2</v>
      </c>
      <c r="AE497" s="197">
        <f t="shared" ref="AE497" si="470">IF(Y497="","",Y497)</f>
        <v>2.2800999999999998E-2</v>
      </c>
      <c r="AF497" s="197">
        <f t="shared" ref="AF497" si="471">AD497-AE497</f>
        <v>2.699E-3</v>
      </c>
      <c r="AG497" s="445">
        <f t="shared" ref="AG497" si="472">IF(AF497="","",AE497+AF497)</f>
        <v>2.5499999999999998E-2</v>
      </c>
      <c r="AH497" s="434">
        <v>44817</v>
      </c>
      <c r="AI497" s="446">
        <v>1</v>
      </c>
      <c r="AJ497" s="16" t="str">
        <f t="shared" si="464"/>
        <v>Y</v>
      </c>
      <c r="AK497" s="443" t="s">
        <v>3603</v>
      </c>
      <c r="AL497" s="449"/>
    </row>
    <row r="498" spans="1:44" s="447" customFormat="1" ht="23.25" customHeight="1">
      <c r="A498" s="16">
        <f t="shared" ref="A498:A499" si="473">IF(B498="","",IF((YEAR(B498)-YEAR(B497))=0,A497+1,1))</f>
        <v>22</v>
      </c>
      <c r="B498" s="23">
        <v>44817</v>
      </c>
      <c r="C498" s="16" t="s">
        <v>3467</v>
      </c>
      <c r="D498" s="16" t="s">
        <v>3468</v>
      </c>
      <c r="E498" s="16" t="s">
        <v>3480</v>
      </c>
      <c r="F498" s="16" t="s">
        <v>3481</v>
      </c>
      <c r="G498" s="18">
        <v>44817</v>
      </c>
      <c r="H498" s="18">
        <v>44847</v>
      </c>
      <c r="I498" s="16">
        <f t="shared" ref="I498:I499" si="474">H498-G498</f>
        <v>30</v>
      </c>
      <c r="J498" s="255">
        <f t="shared" ref="J498:J499" si="475">TRUNC(I498/30,0)</f>
        <v>1</v>
      </c>
      <c r="K498" s="438" t="s">
        <v>28</v>
      </c>
      <c r="L498" s="19">
        <v>1</v>
      </c>
      <c r="M498" s="249">
        <v>2.5499999999999998</v>
      </c>
      <c r="N498" s="201" t="s">
        <v>3602</v>
      </c>
      <c r="O498" s="255" t="s">
        <v>2223</v>
      </c>
      <c r="P498" s="553">
        <v>2.8062400000000001E-2</v>
      </c>
      <c r="Q498" s="553">
        <v>2.7834299999999999E-2</v>
      </c>
      <c r="R498" s="261" t="s">
        <v>2223</v>
      </c>
      <c r="S498" s="20">
        <v>2.8500000000000001E-2</v>
      </c>
      <c r="T498" s="261"/>
      <c r="U498" s="693"/>
      <c r="V498" s="20">
        <v>2.9776E-2</v>
      </c>
      <c r="W498" s="20">
        <v>5.9599999999999996E-4</v>
      </c>
      <c r="X498" s="20">
        <v>3.6800000000000001E-3</v>
      </c>
      <c r="Y498" s="20">
        <v>2.2800999999999998E-2</v>
      </c>
      <c r="Z498" s="20">
        <v>2E-3</v>
      </c>
      <c r="AA498" s="20">
        <v>2E-3</v>
      </c>
      <c r="AB498" s="423">
        <f t="shared" ref="AB498:AB499" si="476">S498-Z498</f>
        <v>2.6500000000000003E-2</v>
      </c>
      <c r="AC498" s="423">
        <f t="shared" ref="AC498:AC499" si="477">U498-Z498-AA498</f>
        <v>-4.0000000000000001E-3</v>
      </c>
      <c r="AD498" s="448">
        <v>2.5499999999999998E-2</v>
      </c>
      <c r="AE498" s="197">
        <f t="shared" ref="AE498:AE499" si="478">IF(Y498="","",Y498)</f>
        <v>2.2800999999999998E-2</v>
      </c>
      <c r="AF498" s="197">
        <f t="shared" ref="AF498:AF499" si="479">AD498-AE498</f>
        <v>2.699E-3</v>
      </c>
      <c r="AG498" s="445">
        <f t="shared" ref="AG498:AG499" si="480">IF(AF498="","",AE498+AF498)</f>
        <v>2.5499999999999998E-2</v>
      </c>
      <c r="AH498" s="434">
        <v>44817</v>
      </c>
      <c r="AI498" s="446">
        <v>2</v>
      </c>
      <c r="AJ498" s="16" t="str">
        <f t="shared" ref="AJ498:AJ499" si="481">IF(AG498="","N","Y")</f>
        <v>Y</v>
      </c>
      <c r="AK498" s="443" t="s">
        <v>3603</v>
      </c>
      <c r="AL498" s="449"/>
    </row>
    <row r="499" spans="1:44" s="447" customFormat="1" ht="49.5">
      <c r="A499" s="16">
        <f t="shared" si="473"/>
        <v>23</v>
      </c>
      <c r="B499" s="23">
        <v>44841</v>
      </c>
      <c r="C499" s="16" t="s">
        <v>12</v>
      </c>
      <c r="D499" s="16" t="s">
        <v>3569</v>
      </c>
      <c r="E499" s="16"/>
      <c r="F499" s="16" t="s">
        <v>3521</v>
      </c>
      <c r="G499" s="18">
        <v>44841</v>
      </c>
      <c r="H499" s="18">
        <v>44872</v>
      </c>
      <c r="I499" s="16">
        <f t="shared" si="474"/>
        <v>31</v>
      </c>
      <c r="J499" s="255">
        <f t="shared" si="475"/>
        <v>1</v>
      </c>
      <c r="K499" s="438" t="s">
        <v>29</v>
      </c>
      <c r="L499" s="19">
        <v>12.3</v>
      </c>
      <c r="M499" s="249">
        <v>2.38</v>
      </c>
      <c r="N499" s="201" t="s">
        <v>3621</v>
      </c>
      <c r="O499" s="255" t="s">
        <v>2309</v>
      </c>
      <c r="P499" s="553"/>
      <c r="Q499" s="553"/>
      <c r="R499" s="261" t="s">
        <v>2309</v>
      </c>
      <c r="S499" s="20">
        <v>3.1E-2</v>
      </c>
      <c r="T499" s="261"/>
      <c r="U499" s="20"/>
      <c r="V499" s="20">
        <v>3.4757000000000003E-2</v>
      </c>
      <c r="W499" s="20">
        <v>2.4329999999999998E-3</v>
      </c>
      <c r="X499" s="20">
        <v>1.0324E-2</v>
      </c>
      <c r="Y499" s="20">
        <v>2.0410999999999999E-2</v>
      </c>
      <c r="Z499" s="20">
        <v>2E-3</v>
      </c>
      <c r="AA499" s="20">
        <v>2E-3</v>
      </c>
      <c r="AB499" s="423">
        <f t="shared" si="476"/>
        <v>2.8999999999999998E-2</v>
      </c>
      <c r="AC499" s="423">
        <f t="shared" si="477"/>
        <v>-4.0000000000000001E-3</v>
      </c>
      <c r="AD499" s="448">
        <v>2.1999999999999999E-2</v>
      </c>
      <c r="AE499" s="197">
        <f t="shared" si="478"/>
        <v>2.0410999999999999E-2</v>
      </c>
      <c r="AF499" s="197">
        <f t="shared" si="479"/>
        <v>1.5890000000000001E-3</v>
      </c>
      <c r="AG499" s="445">
        <f t="shared" si="480"/>
        <v>2.1999999999999999E-2</v>
      </c>
      <c r="AH499" s="434">
        <v>44841</v>
      </c>
      <c r="AI499" s="446">
        <v>2</v>
      </c>
      <c r="AJ499" s="16" t="str">
        <f t="shared" si="481"/>
        <v>Y</v>
      </c>
      <c r="AK499" s="744" t="s">
        <v>3622</v>
      </c>
      <c r="AL499" s="449"/>
    </row>
    <row r="500" spans="1:44" ht="20.25" customHeight="1">
      <c r="A500" s="16">
        <f t="shared" si="463"/>
        <v>24</v>
      </c>
      <c r="B500" s="23">
        <v>44845</v>
      </c>
      <c r="C500" s="16" t="s">
        <v>3624</v>
      </c>
      <c r="D500" s="16" t="s">
        <v>3625</v>
      </c>
      <c r="E500" s="16"/>
      <c r="F500" s="16" t="s">
        <v>3626</v>
      </c>
      <c r="G500" s="18">
        <v>44845</v>
      </c>
      <c r="H500" s="18">
        <v>44876</v>
      </c>
      <c r="I500" s="16">
        <f t="shared" si="453"/>
        <v>31</v>
      </c>
      <c r="J500" s="255">
        <f t="shared" si="454"/>
        <v>1</v>
      </c>
      <c r="K500" s="438" t="s">
        <v>28</v>
      </c>
      <c r="L500" s="19">
        <v>3</v>
      </c>
      <c r="M500" s="249">
        <v>3.14</v>
      </c>
      <c r="N500" s="201" t="s">
        <v>3627</v>
      </c>
      <c r="O500" s="255" t="s">
        <v>3628</v>
      </c>
      <c r="P500" s="553">
        <v>3.2741300000000001E-2</v>
      </c>
      <c r="Q500" s="553">
        <v>3.3167099999999998E-2</v>
      </c>
      <c r="R500" s="261" t="s">
        <v>3628</v>
      </c>
      <c r="S500" s="20">
        <v>3.3000000000000002E-2</v>
      </c>
      <c r="T500" s="261"/>
      <c r="U500" s="20"/>
      <c r="V500" s="20">
        <v>3.6235999999999997E-2</v>
      </c>
      <c r="W500" s="20">
        <v>7.2499999999999995E-4</v>
      </c>
      <c r="X500" s="20">
        <v>4.5110000000000003E-3</v>
      </c>
      <c r="Y500" s="20">
        <v>2.7386000000000001E-2</v>
      </c>
      <c r="Z500" s="20">
        <v>2E-3</v>
      </c>
      <c r="AA500" s="20">
        <v>2E-3</v>
      </c>
      <c r="AB500" s="423">
        <f t="shared" si="460"/>
        <v>3.1E-2</v>
      </c>
      <c r="AC500" s="423">
        <f t="shared" si="461"/>
        <v>-4.0000000000000001E-3</v>
      </c>
      <c r="AD500" s="448">
        <v>3.1E-2</v>
      </c>
      <c r="AE500" s="197">
        <f t="shared" si="456"/>
        <v>2.7386000000000001E-2</v>
      </c>
      <c r="AF500" s="197">
        <f t="shared" si="462"/>
        <v>3.6139999999999992E-3</v>
      </c>
      <c r="AG500" s="445">
        <f t="shared" si="458"/>
        <v>3.1E-2</v>
      </c>
      <c r="AH500" s="434">
        <v>44845</v>
      </c>
      <c r="AI500" s="446">
        <v>1</v>
      </c>
      <c r="AJ500" s="16" t="str">
        <f t="shared" si="464"/>
        <v>Y</v>
      </c>
      <c r="AK500" s="443" t="s">
        <v>3629</v>
      </c>
    </row>
    <row r="501" spans="1:44" s="447" customFormat="1">
      <c r="A501" s="16">
        <f t="shared" si="463"/>
        <v>25</v>
      </c>
      <c r="B501" s="23">
        <v>44847</v>
      </c>
      <c r="C501" s="16" t="s">
        <v>3467</v>
      </c>
      <c r="D501" s="16" t="s">
        <v>3468</v>
      </c>
      <c r="E501" s="16" t="s">
        <v>3480</v>
      </c>
      <c r="F501" s="16" t="s">
        <v>3481</v>
      </c>
      <c r="G501" s="18">
        <v>44847</v>
      </c>
      <c r="H501" s="18">
        <v>44879</v>
      </c>
      <c r="I501" s="16">
        <f t="shared" si="453"/>
        <v>32</v>
      </c>
      <c r="J501" s="255">
        <f t="shared" si="454"/>
        <v>1</v>
      </c>
      <c r="K501" s="438" t="s">
        <v>28</v>
      </c>
      <c r="L501" s="19">
        <v>1</v>
      </c>
      <c r="M501" s="249">
        <v>3.14</v>
      </c>
      <c r="N501" s="201" t="s">
        <v>3636</v>
      </c>
      <c r="O501" s="255" t="s">
        <v>2223</v>
      </c>
      <c r="P501" s="553">
        <v>3.3023799999999999E-2</v>
      </c>
      <c r="Q501" s="553">
        <v>3.3387100000000003E-2</v>
      </c>
      <c r="R501" s="261" t="s">
        <v>2223</v>
      </c>
      <c r="S501" s="20">
        <v>3.5999999999999997E-2</v>
      </c>
      <c r="T501" s="261"/>
      <c r="U501" s="693"/>
      <c r="V501" s="20">
        <v>3.6450999999999997E-2</v>
      </c>
      <c r="W501" s="20">
        <v>7.2900000000000005E-4</v>
      </c>
      <c r="X501" s="20">
        <v>2.722E-3</v>
      </c>
      <c r="Y501" s="20">
        <v>2.7663E-2</v>
      </c>
      <c r="Z501" s="20">
        <v>2E-3</v>
      </c>
      <c r="AA501" s="20">
        <v>2E-3</v>
      </c>
      <c r="AB501" s="423">
        <f t="shared" si="460"/>
        <v>3.3999999999999996E-2</v>
      </c>
      <c r="AC501" s="423">
        <f t="shared" si="461"/>
        <v>-4.0000000000000001E-3</v>
      </c>
      <c r="AD501" s="448">
        <v>3.3000000000000002E-2</v>
      </c>
      <c r="AE501" s="197">
        <f t="shared" si="456"/>
        <v>2.7663E-2</v>
      </c>
      <c r="AF501" s="197">
        <f t="shared" si="462"/>
        <v>5.3370000000000015E-3</v>
      </c>
      <c r="AG501" s="445">
        <f t="shared" si="458"/>
        <v>3.3000000000000002E-2</v>
      </c>
      <c r="AH501" s="434">
        <v>44847</v>
      </c>
      <c r="AI501" s="446">
        <v>1</v>
      </c>
      <c r="AJ501" s="16" t="str">
        <f t="shared" si="464"/>
        <v>Y</v>
      </c>
      <c r="AK501" s="443" t="s">
        <v>3637</v>
      </c>
      <c r="AL501" s="449"/>
    </row>
    <row r="502" spans="1:44" s="447" customFormat="1">
      <c r="A502" s="16">
        <f t="shared" si="463"/>
        <v>26</v>
      </c>
      <c r="B502" s="23">
        <v>44860</v>
      </c>
      <c r="C502" s="16" t="s">
        <v>3353</v>
      </c>
      <c r="D502" s="16"/>
      <c r="E502" s="16" t="s">
        <v>3354</v>
      </c>
      <c r="F502" s="16" t="s">
        <v>1559</v>
      </c>
      <c r="G502" s="18">
        <v>44860</v>
      </c>
      <c r="H502" s="18">
        <v>44952</v>
      </c>
      <c r="I502" s="16">
        <f t="shared" ref="I502" si="482">H502-G502</f>
        <v>92</v>
      </c>
      <c r="J502" s="255">
        <f t="shared" ref="J502" si="483">TRUNC(I502/30,0)</f>
        <v>3</v>
      </c>
      <c r="K502" s="438" t="s">
        <v>148</v>
      </c>
      <c r="L502" s="19">
        <v>1.1100000000000001</v>
      </c>
      <c r="M502" s="249">
        <v>4.1500000000000004</v>
      </c>
      <c r="N502" s="201" t="s">
        <v>3653</v>
      </c>
      <c r="O502" s="255" t="s">
        <v>2229</v>
      </c>
      <c r="P502" s="553">
        <v>4.0539100000000002E-2</v>
      </c>
      <c r="Q502" s="553">
        <v>4.3580000000000001E-2</v>
      </c>
      <c r="R502" s="261" t="s">
        <v>2229</v>
      </c>
      <c r="S502" s="20">
        <v>4.7E-2</v>
      </c>
      <c r="T502" s="261"/>
      <c r="U502" s="693"/>
      <c r="V502" s="20">
        <v>4.4992999999999998E-2</v>
      </c>
      <c r="W502" s="20">
        <v>8.9999999999999998E-4</v>
      </c>
      <c r="X502" s="20">
        <v>2.0929999999999998E-3</v>
      </c>
      <c r="Y502" s="20">
        <v>3.6828E-2</v>
      </c>
      <c r="Z502" s="20">
        <v>2E-3</v>
      </c>
      <c r="AA502" s="20">
        <v>2E-3</v>
      </c>
      <c r="AB502" s="423">
        <f t="shared" ref="AB502" si="484">S502-Z502</f>
        <v>4.4999999999999998E-2</v>
      </c>
      <c r="AC502" s="423">
        <f t="shared" ref="AC502" si="485">U502-Z502-AA502</f>
        <v>-4.0000000000000001E-3</v>
      </c>
      <c r="AD502" s="448">
        <v>4.2000000000000003E-2</v>
      </c>
      <c r="AE502" s="197">
        <f t="shared" ref="AE502" si="486">IF(Y502="","",Y502)</f>
        <v>3.6828E-2</v>
      </c>
      <c r="AF502" s="197">
        <f t="shared" ref="AF502" si="487">AD502-AE502</f>
        <v>5.172000000000003E-3</v>
      </c>
      <c r="AG502" s="445">
        <f t="shared" ref="AG502" si="488">IF(AF502="","",AE502+AF502)</f>
        <v>4.2000000000000003E-2</v>
      </c>
      <c r="AH502" s="434">
        <v>44860</v>
      </c>
      <c r="AI502" s="446">
        <v>2</v>
      </c>
      <c r="AJ502" s="16" t="str">
        <f t="shared" si="464"/>
        <v>Y</v>
      </c>
      <c r="AK502" s="443" t="s">
        <v>3654</v>
      </c>
      <c r="AL502" s="449"/>
    </row>
    <row r="503" spans="1:44">
      <c r="A503" s="16">
        <f t="shared" si="463"/>
        <v>27</v>
      </c>
      <c r="B503" s="23">
        <v>44862</v>
      </c>
      <c r="C503" s="16" t="s">
        <v>4</v>
      </c>
      <c r="D503" s="16"/>
      <c r="E503" s="16" t="s">
        <v>3670</v>
      </c>
      <c r="F503" s="16" t="s">
        <v>3671</v>
      </c>
      <c r="G503" s="18">
        <v>44862</v>
      </c>
      <c r="H503" s="18">
        <v>44956</v>
      </c>
      <c r="I503" s="16">
        <f t="shared" si="453"/>
        <v>94</v>
      </c>
      <c r="J503" s="255">
        <f t="shared" si="454"/>
        <v>3</v>
      </c>
      <c r="K503" s="438" t="s">
        <v>3672</v>
      </c>
      <c r="L503" s="19">
        <v>3.9</v>
      </c>
      <c r="M503" s="249">
        <v>4.1900000000000004</v>
      </c>
      <c r="N503" s="201" t="s">
        <v>3673</v>
      </c>
      <c r="O503" s="255" t="s">
        <v>3674</v>
      </c>
      <c r="P503" s="553">
        <v>3.7222999999999999E-2</v>
      </c>
      <c r="Q503" s="553">
        <v>4.4147100000000002E-2</v>
      </c>
      <c r="R503" s="261" t="s">
        <v>3674</v>
      </c>
      <c r="S503" s="20">
        <v>4.5999999999999999E-2</v>
      </c>
      <c r="T503" s="261"/>
      <c r="U503" s="20"/>
      <c r="V503" s="20">
        <v>4.5308000000000001E-2</v>
      </c>
      <c r="W503" s="20">
        <v>9.0600000000000001E-4</v>
      </c>
      <c r="X503" s="20">
        <v>2.4020000000000001E-3</v>
      </c>
      <c r="Y503" s="20">
        <v>3.7222999999999999E-2</v>
      </c>
      <c r="Z503" s="20">
        <v>2E-3</v>
      </c>
      <c r="AA503" s="20">
        <v>2E-3</v>
      </c>
      <c r="AB503" s="423">
        <f t="shared" si="460"/>
        <v>4.3999999999999997E-2</v>
      </c>
      <c r="AC503" s="423">
        <f t="shared" si="461"/>
        <v>-4.0000000000000001E-3</v>
      </c>
      <c r="AD503" s="448">
        <v>4.2000000000000003E-2</v>
      </c>
      <c r="AE503" s="197">
        <f t="shared" si="456"/>
        <v>3.7222999999999999E-2</v>
      </c>
      <c r="AF503" s="197">
        <f t="shared" si="462"/>
        <v>4.7770000000000035E-3</v>
      </c>
      <c r="AG503" s="445">
        <f t="shared" si="458"/>
        <v>4.2000000000000003E-2</v>
      </c>
      <c r="AH503" s="434">
        <v>44862</v>
      </c>
      <c r="AI503" s="446">
        <v>1</v>
      </c>
      <c r="AJ503" s="16" t="str">
        <f t="shared" si="464"/>
        <v>Y</v>
      </c>
      <c r="AK503" s="443" t="s">
        <v>3675</v>
      </c>
    </row>
    <row r="504" spans="1:44">
      <c r="A504" s="722">
        <f t="shared" si="463"/>
        <v>28</v>
      </c>
      <c r="B504" s="723">
        <v>44866</v>
      </c>
      <c r="C504" s="722" t="s">
        <v>389</v>
      </c>
      <c r="D504" s="722" t="s">
        <v>3676</v>
      </c>
      <c r="E504" s="722"/>
      <c r="F504" s="722" t="s">
        <v>3400</v>
      </c>
      <c r="G504" s="724">
        <v>44866</v>
      </c>
      <c r="H504" s="724">
        <v>44896</v>
      </c>
      <c r="I504" s="722">
        <f t="shared" ref="I504:I509" si="489">H504-G504</f>
        <v>30</v>
      </c>
      <c r="J504" s="725">
        <f t="shared" ref="J504:J509" si="490">TRUNC(I504/30,0)</f>
        <v>1</v>
      </c>
      <c r="K504" s="726" t="s">
        <v>28</v>
      </c>
      <c r="L504" s="727">
        <v>1.9</v>
      </c>
      <c r="M504" s="728">
        <v>3.56</v>
      </c>
      <c r="N504" s="729" t="s">
        <v>3680</v>
      </c>
      <c r="O504" s="725" t="s">
        <v>2223</v>
      </c>
      <c r="P504" s="730">
        <v>3.7605899999999998E-2</v>
      </c>
      <c r="Q504" s="730">
        <v>3.8048600000000002E-2</v>
      </c>
      <c r="R504" s="731" t="s">
        <v>2223</v>
      </c>
      <c r="S504" s="732">
        <v>3.9E-2</v>
      </c>
      <c r="T504" s="731"/>
      <c r="U504" s="732"/>
      <c r="V504" s="732">
        <v>4.1335999999999998E-2</v>
      </c>
      <c r="W504" s="732">
        <v>8.2700000000000004E-4</v>
      </c>
      <c r="X504" s="732">
        <v>5.5100000000000001E-3</v>
      </c>
      <c r="Y504" s="732">
        <v>3.2153000000000001E-2</v>
      </c>
      <c r="Z504" s="732">
        <v>2E-3</v>
      </c>
      <c r="AA504" s="732">
        <v>2E-3</v>
      </c>
      <c r="AB504" s="733">
        <f t="shared" ref="AB504:AB509" si="491">S504-Z504</f>
        <v>3.6999999999999998E-2</v>
      </c>
      <c r="AC504" s="733">
        <f>U504-Z504-AA504</f>
        <v>-4.0000000000000001E-3</v>
      </c>
      <c r="AD504" s="734">
        <v>3.5000000000000003E-2</v>
      </c>
      <c r="AE504" s="735">
        <f t="shared" si="456"/>
        <v>3.2153000000000001E-2</v>
      </c>
      <c r="AF504" s="735">
        <f t="shared" ref="AF504:AF509" si="492">AD504-AE504</f>
        <v>2.8470000000000023E-3</v>
      </c>
      <c r="AG504" s="736">
        <f t="shared" ref="AG504:AG509" si="493">IF(AF504="","",AE504+AF504)</f>
        <v>3.5000000000000003E-2</v>
      </c>
      <c r="AH504" s="737">
        <v>44866</v>
      </c>
      <c r="AI504" s="738">
        <v>11</v>
      </c>
      <c r="AJ504" s="722" t="str">
        <f t="shared" ref="AJ504:AJ509" si="494">IF(AG504="","N","Y")</f>
        <v>Y</v>
      </c>
      <c r="AK504" s="739" t="s">
        <v>3681</v>
      </c>
    </row>
    <row r="505" spans="1:44" s="447" customFormat="1">
      <c r="A505" s="722">
        <f t="shared" ref="A505:A509" si="495">IF(B505="","",IF((YEAR(B505)-YEAR(B504))=0,A504+1,1))</f>
        <v>29</v>
      </c>
      <c r="B505" s="723">
        <v>44866</v>
      </c>
      <c r="C505" s="722" t="s">
        <v>389</v>
      </c>
      <c r="D505" s="722" t="s">
        <v>3676</v>
      </c>
      <c r="E505" s="722"/>
      <c r="F505" s="722" t="s">
        <v>3400</v>
      </c>
      <c r="G505" s="724">
        <v>44866</v>
      </c>
      <c r="H505" s="724">
        <v>44896</v>
      </c>
      <c r="I505" s="722">
        <f t="shared" si="489"/>
        <v>30</v>
      </c>
      <c r="J505" s="725">
        <f t="shared" si="490"/>
        <v>1</v>
      </c>
      <c r="K505" s="726" t="s">
        <v>28</v>
      </c>
      <c r="L505" s="727">
        <v>2</v>
      </c>
      <c r="M505" s="728">
        <v>3.56</v>
      </c>
      <c r="N505" s="729" t="s">
        <v>3680</v>
      </c>
      <c r="O505" s="725" t="s">
        <v>2223</v>
      </c>
      <c r="P505" s="730">
        <v>3.7605899999999998E-2</v>
      </c>
      <c r="Q505" s="730">
        <v>3.8048600000000002E-2</v>
      </c>
      <c r="R505" s="731" t="s">
        <v>2223</v>
      </c>
      <c r="S505" s="732">
        <v>3.9E-2</v>
      </c>
      <c r="T505" s="731"/>
      <c r="U505" s="732"/>
      <c r="V505" s="732">
        <v>4.1335999999999998E-2</v>
      </c>
      <c r="W505" s="732">
        <v>8.2700000000000004E-4</v>
      </c>
      <c r="X505" s="732">
        <v>5.5100000000000001E-3</v>
      </c>
      <c r="Y505" s="732">
        <v>3.2153000000000001E-2</v>
      </c>
      <c r="Z505" s="732">
        <v>2E-3</v>
      </c>
      <c r="AA505" s="732">
        <v>2E-3</v>
      </c>
      <c r="AB505" s="733">
        <f t="shared" si="491"/>
        <v>3.6999999999999998E-2</v>
      </c>
      <c r="AC505" s="733">
        <f t="shared" ref="AC505:AC509" si="496">U505-Z505-AA505</f>
        <v>-4.0000000000000001E-3</v>
      </c>
      <c r="AD505" s="734">
        <v>3.5000000000000003E-2</v>
      </c>
      <c r="AE505" s="735">
        <f t="shared" si="456"/>
        <v>3.2153000000000001E-2</v>
      </c>
      <c r="AF505" s="735">
        <f t="shared" si="492"/>
        <v>2.8470000000000023E-3</v>
      </c>
      <c r="AG505" s="736">
        <f t="shared" si="493"/>
        <v>3.5000000000000003E-2</v>
      </c>
      <c r="AH505" s="737">
        <v>44866</v>
      </c>
      <c r="AI505" s="738">
        <v>10</v>
      </c>
      <c r="AJ505" s="722" t="str">
        <f t="shared" si="494"/>
        <v>Y</v>
      </c>
      <c r="AK505" s="739" t="s">
        <v>3681</v>
      </c>
      <c r="AL505" s="449"/>
    </row>
    <row r="506" spans="1:44" s="447" customFormat="1">
      <c r="A506" s="722">
        <f t="shared" si="495"/>
        <v>30</v>
      </c>
      <c r="B506" s="723">
        <v>44866</v>
      </c>
      <c r="C506" s="722" t="s">
        <v>389</v>
      </c>
      <c r="D506" s="722" t="s">
        <v>3676</v>
      </c>
      <c r="E506" s="722"/>
      <c r="F506" s="722" t="s">
        <v>3400</v>
      </c>
      <c r="G506" s="724">
        <v>44866</v>
      </c>
      <c r="H506" s="724">
        <v>44896</v>
      </c>
      <c r="I506" s="722">
        <f t="shared" si="489"/>
        <v>30</v>
      </c>
      <c r="J506" s="725">
        <f t="shared" si="490"/>
        <v>1</v>
      </c>
      <c r="K506" s="726" t="s">
        <v>28</v>
      </c>
      <c r="L506" s="727">
        <v>2.1</v>
      </c>
      <c r="M506" s="728">
        <v>3.56</v>
      </c>
      <c r="N506" s="729" t="s">
        <v>3680</v>
      </c>
      <c r="O506" s="725" t="s">
        <v>2223</v>
      </c>
      <c r="P506" s="730">
        <v>3.7605899999999998E-2</v>
      </c>
      <c r="Q506" s="730">
        <v>3.8048600000000002E-2</v>
      </c>
      <c r="R506" s="731" t="s">
        <v>2223</v>
      </c>
      <c r="S506" s="732">
        <v>3.9E-2</v>
      </c>
      <c r="T506" s="731"/>
      <c r="U506" s="732"/>
      <c r="V506" s="732">
        <v>4.1335999999999998E-2</v>
      </c>
      <c r="W506" s="732">
        <v>8.2700000000000004E-4</v>
      </c>
      <c r="X506" s="732">
        <v>5.5100000000000001E-3</v>
      </c>
      <c r="Y506" s="732">
        <v>3.2153000000000001E-2</v>
      </c>
      <c r="Z506" s="732">
        <v>2E-3</v>
      </c>
      <c r="AA506" s="732">
        <v>2E-3</v>
      </c>
      <c r="AB506" s="733">
        <f t="shared" si="491"/>
        <v>3.6999999999999998E-2</v>
      </c>
      <c r="AC506" s="733">
        <f t="shared" si="496"/>
        <v>-4.0000000000000001E-3</v>
      </c>
      <c r="AD506" s="734">
        <v>3.5000000000000003E-2</v>
      </c>
      <c r="AE506" s="735">
        <f t="shared" si="456"/>
        <v>3.2153000000000001E-2</v>
      </c>
      <c r="AF506" s="735">
        <f t="shared" si="492"/>
        <v>2.8470000000000023E-3</v>
      </c>
      <c r="AG506" s="736">
        <f t="shared" si="493"/>
        <v>3.5000000000000003E-2</v>
      </c>
      <c r="AH506" s="737">
        <v>44866</v>
      </c>
      <c r="AI506" s="738">
        <v>9</v>
      </c>
      <c r="AJ506" s="722" t="str">
        <f t="shared" si="494"/>
        <v>Y</v>
      </c>
      <c r="AK506" s="739" t="s">
        <v>3681</v>
      </c>
      <c r="AL506" s="449"/>
    </row>
    <row r="507" spans="1:44">
      <c r="A507" s="722">
        <f t="shared" si="495"/>
        <v>31</v>
      </c>
      <c r="B507" s="723">
        <v>44866</v>
      </c>
      <c r="C507" s="722" t="s">
        <v>389</v>
      </c>
      <c r="D507" s="722" t="s">
        <v>3676</v>
      </c>
      <c r="E507" s="722"/>
      <c r="F507" s="722" t="s">
        <v>3400</v>
      </c>
      <c r="G507" s="724">
        <v>44866</v>
      </c>
      <c r="H507" s="724">
        <v>44896</v>
      </c>
      <c r="I507" s="722">
        <f t="shared" si="489"/>
        <v>30</v>
      </c>
      <c r="J507" s="725">
        <f t="shared" si="490"/>
        <v>1</v>
      </c>
      <c r="K507" s="726" t="s">
        <v>28</v>
      </c>
      <c r="L507" s="727">
        <v>2.2000000000000002</v>
      </c>
      <c r="M507" s="728">
        <v>3.56</v>
      </c>
      <c r="N507" s="729" t="s">
        <v>3680</v>
      </c>
      <c r="O507" s="725" t="s">
        <v>2223</v>
      </c>
      <c r="P507" s="730">
        <v>3.7605899999999998E-2</v>
      </c>
      <c r="Q507" s="730">
        <v>3.8048600000000002E-2</v>
      </c>
      <c r="R507" s="731" t="s">
        <v>2223</v>
      </c>
      <c r="S507" s="732">
        <v>3.9E-2</v>
      </c>
      <c r="T507" s="731"/>
      <c r="U507" s="732"/>
      <c r="V507" s="732">
        <v>4.1335999999999998E-2</v>
      </c>
      <c r="W507" s="732">
        <v>8.2700000000000004E-4</v>
      </c>
      <c r="X507" s="732">
        <v>5.5100000000000001E-3</v>
      </c>
      <c r="Y507" s="732">
        <v>3.2153000000000001E-2</v>
      </c>
      <c r="Z507" s="732">
        <v>2E-3</v>
      </c>
      <c r="AA507" s="732">
        <v>2E-3</v>
      </c>
      <c r="AB507" s="733">
        <f t="shared" si="491"/>
        <v>3.6999999999999998E-2</v>
      </c>
      <c r="AC507" s="733">
        <f t="shared" si="496"/>
        <v>-4.0000000000000001E-3</v>
      </c>
      <c r="AD507" s="734">
        <v>3.5000000000000003E-2</v>
      </c>
      <c r="AE507" s="735">
        <f t="shared" si="456"/>
        <v>3.2153000000000001E-2</v>
      </c>
      <c r="AF507" s="735">
        <f t="shared" si="492"/>
        <v>2.8470000000000023E-3</v>
      </c>
      <c r="AG507" s="736">
        <f t="shared" si="493"/>
        <v>3.5000000000000003E-2</v>
      </c>
      <c r="AH507" s="737">
        <v>44866</v>
      </c>
      <c r="AI507" s="738">
        <v>8</v>
      </c>
      <c r="AJ507" s="722" t="str">
        <f t="shared" si="494"/>
        <v>Y</v>
      </c>
      <c r="AK507" s="739" t="s">
        <v>3681</v>
      </c>
    </row>
    <row r="508" spans="1:44">
      <c r="A508" s="722">
        <f t="shared" si="495"/>
        <v>32</v>
      </c>
      <c r="B508" s="723">
        <v>44866</v>
      </c>
      <c r="C508" s="722" t="s">
        <v>389</v>
      </c>
      <c r="D508" s="722" t="s">
        <v>3676</v>
      </c>
      <c r="E508" s="722"/>
      <c r="F508" s="722" t="s">
        <v>3400</v>
      </c>
      <c r="G508" s="724">
        <v>44866</v>
      </c>
      <c r="H508" s="724">
        <v>44896</v>
      </c>
      <c r="I508" s="722">
        <f t="shared" si="489"/>
        <v>30</v>
      </c>
      <c r="J508" s="725">
        <f t="shared" si="490"/>
        <v>1</v>
      </c>
      <c r="K508" s="726" t="s">
        <v>28</v>
      </c>
      <c r="L508" s="727">
        <v>2.2999999999999998</v>
      </c>
      <c r="M508" s="728">
        <v>3.56</v>
      </c>
      <c r="N508" s="729" t="s">
        <v>3680</v>
      </c>
      <c r="O508" s="725" t="s">
        <v>2223</v>
      </c>
      <c r="P508" s="730">
        <v>3.7605899999999998E-2</v>
      </c>
      <c r="Q508" s="730">
        <v>3.8048600000000002E-2</v>
      </c>
      <c r="R508" s="731" t="s">
        <v>2223</v>
      </c>
      <c r="S508" s="732">
        <v>3.9E-2</v>
      </c>
      <c r="T508" s="731"/>
      <c r="U508" s="732"/>
      <c r="V508" s="732">
        <v>4.1335999999999998E-2</v>
      </c>
      <c r="W508" s="732">
        <v>8.2700000000000004E-4</v>
      </c>
      <c r="X508" s="732">
        <v>5.5100000000000001E-3</v>
      </c>
      <c r="Y508" s="732">
        <v>3.2153000000000001E-2</v>
      </c>
      <c r="Z508" s="732">
        <v>2E-3</v>
      </c>
      <c r="AA508" s="732">
        <v>2E-3</v>
      </c>
      <c r="AB508" s="733">
        <f t="shared" si="491"/>
        <v>3.6999999999999998E-2</v>
      </c>
      <c r="AC508" s="733">
        <f t="shared" si="496"/>
        <v>-4.0000000000000001E-3</v>
      </c>
      <c r="AD508" s="734">
        <v>3.5000000000000003E-2</v>
      </c>
      <c r="AE508" s="735">
        <f t="shared" si="456"/>
        <v>3.2153000000000001E-2</v>
      </c>
      <c r="AF508" s="735">
        <f t="shared" si="492"/>
        <v>2.8470000000000023E-3</v>
      </c>
      <c r="AG508" s="736">
        <f t="shared" si="493"/>
        <v>3.5000000000000003E-2</v>
      </c>
      <c r="AH508" s="737">
        <v>44866</v>
      </c>
      <c r="AI508" s="738">
        <v>7</v>
      </c>
      <c r="AJ508" s="722" t="str">
        <f t="shared" si="494"/>
        <v>Y</v>
      </c>
      <c r="AK508" s="739" t="s">
        <v>3681</v>
      </c>
    </row>
    <row r="509" spans="1:44" s="447" customFormat="1">
      <c r="A509" s="16">
        <f t="shared" si="495"/>
        <v>33</v>
      </c>
      <c r="B509" s="23">
        <v>44872</v>
      </c>
      <c r="C509" s="16" t="s">
        <v>12</v>
      </c>
      <c r="D509" s="16" t="s">
        <v>3569</v>
      </c>
      <c r="E509" s="16"/>
      <c r="F509" s="16" t="s">
        <v>3521</v>
      </c>
      <c r="G509" s="18">
        <v>44873</v>
      </c>
      <c r="H509" s="18">
        <v>44902</v>
      </c>
      <c r="I509" s="16">
        <f t="shared" si="489"/>
        <v>29</v>
      </c>
      <c r="J509" s="255">
        <f t="shared" si="490"/>
        <v>0</v>
      </c>
      <c r="K509" s="438" t="s">
        <v>29</v>
      </c>
      <c r="L509" s="19">
        <v>12.3</v>
      </c>
      <c r="M509" s="249">
        <v>2.85</v>
      </c>
      <c r="N509" s="201" t="s">
        <v>3697</v>
      </c>
      <c r="O509" s="255" t="s">
        <v>2309</v>
      </c>
      <c r="P509" s="553"/>
      <c r="Q509" s="553"/>
      <c r="R509" s="261" t="s">
        <v>2309</v>
      </c>
      <c r="S509" s="20">
        <v>3.8199999999999998E-2</v>
      </c>
      <c r="T509" s="261"/>
      <c r="U509" s="20"/>
      <c r="V509" s="20">
        <v>4.1938999999999997E-2</v>
      </c>
      <c r="W509" s="20">
        <v>2.9359999999999998E-3</v>
      </c>
      <c r="X509" s="20">
        <v>1.0003E-2</v>
      </c>
      <c r="Y509" s="20">
        <v>2.7052E-2</v>
      </c>
      <c r="Z509" s="20">
        <v>2E-3</v>
      </c>
      <c r="AA509" s="20">
        <v>2E-3</v>
      </c>
      <c r="AB509" s="423">
        <f t="shared" si="491"/>
        <v>3.6199999999999996E-2</v>
      </c>
      <c r="AC509" s="423">
        <f t="shared" si="496"/>
        <v>-4.0000000000000001E-3</v>
      </c>
      <c r="AD509" s="448">
        <v>2.9000000000000001E-2</v>
      </c>
      <c r="AE509" s="197">
        <f t="shared" si="456"/>
        <v>2.7052E-2</v>
      </c>
      <c r="AF509" s="197">
        <f t="shared" si="492"/>
        <v>1.9480000000000018E-3</v>
      </c>
      <c r="AG509" s="445">
        <f t="shared" si="493"/>
        <v>2.9000000000000001E-2</v>
      </c>
      <c r="AH509" s="434">
        <v>44872</v>
      </c>
      <c r="AI509" s="446">
        <v>1</v>
      </c>
      <c r="AJ509" s="16" t="str">
        <f t="shared" si="494"/>
        <v>Y</v>
      </c>
      <c r="AK509" s="744" t="s">
        <v>3698</v>
      </c>
      <c r="AL509" s="449"/>
    </row>
    <row r="510" spans="1:44" ht="21" customHeight="1">
      <c r="A510" s="16">
        <f t="shared" ref="A510:A552" si="497">IF(B510="","",IF((YEAR(B510)-YEAR(B509))=0,A509+1,1))</f>
        <v>34</v>
      </c>
      <c r="B510" s="23">
        <v>44874</v>
      </c>
      <c r="C510" s="16" t="s">
        <v>3713</v>
      </c>
      <c r="D510" s="16" t="s">
        <v>3714</v>
      </c>
      <c r="E510" s="16"/>
      <c r="F510" s="16" t="s">
        <v>3715</v>
      </c>
      <c r="G510" s="18">
        <v>44874</v>
      </c>
      <c r="H510" s="18">
        <v>44904</v>
      </c>
      <c r="I510" s="16">
        <f t="shared" si="453"/>
        <v>30</v>
      </c>
      <c r="J510" s="255">
        <f t="shared" si="454"/>
        <v>1</v>
      </c>
      <c r="K510" s="438" t="s">
        <v>3716</v>
      </c>
      <c r="L510" s="19">
        <v>1.5</v>
      </c>
      <c r="M510" s="249">
        <v>3.65</v>
      </c>
      <c r="N510" s="201" t="s">
        <v>3717</v>
      </c>
      <c r="O510" s="255" t="s">
        <v>3718</v>
      </c>
      <c r="P510" s="553">
        <v>3.7988500000000001E-2</v>
      </c>
      <c r="Q510" s="553">
        <v>3.8587099999999999E-2</v>
      </c>
      <c r="R510" s="261" t="s">
        <v>3718</v>
      </c>
      <c r="S510" s="20">
        <v>3.9300000000000002E-2</v>
      </c>
      <c r="T510" s="261"/>
      <c r="U510" s="20"/>
      <c r="V510" s="20">
        <v>4.2013000000000002E-2</v>
      </c>
      <c r="W510" s="20">
        <v>8.4000000000000003E-4</v>
      </c>
      <c r="X510" s="20">
        <v>4.1729999999999996E-3</v>
      </c>
      <c r="Y510" s="20">
        <v>3.2528000000000001E-2</v>
      </c>
      <c r="Z510" s="20">
        <v>2E-3</v>
      </c>
      <c r="AA510" s="20">
        <v>2E-3</v>
      </c>
      <c r="AB510" s="423">
        <f t="shared" si="460"/>
        <v>3.73E-2</v>
      </c>
      <c r="AC510" s="423">
        <f t="shared" si="461"/>
        <v>-4.0000000000000001E-3</v>
      </c>
      <c r="AD510" s="448">
        <v>3.6999999999999998E-2</v>
      </c>
      <c r="AE510" s="197">
        <f t="shared" si="456"/>
        <v>3.2528000000000001E-2</v>
      </c>
      <c r="AF510" s="197">
        <f t="shared" si="462"/>
        <v>4.4719999999999968E-3</v>
      </c>
      <c r="AG510" s="445">
        <f t="shared" si="458"/>
        <v>3.6999999999999998E-2</v>
      </c>
      <c r="AH510" s="434">
        <v>44874</v>
      </c>
      <c r="AI510" s="446">
        <v>1</v>
      </c>
      <c r="AJ510" s="16" t="str">
        <f t="shared" ref="AJ510:AJ552" si="498">IF(AG510="","N","Y")</f>
        <v>Y</v>
      </c>
      <c r="AK510" s="443" t="s">
        <v>3719</v>
      </c>
    </row>
    <row r="511" spans="1:44" ht="49.5">
      <c r="A511" s="16">
        <f t="shared" si="497"/>
        <v>35</v>
      </c>
      <c r="B511" s="23">
        <v>44874</v>
      </c>
      <c r="C511" s="16" t="s">
        <v>1550</v>
      </c>
      <c r="D511" s="16" t="s">
        <v>3720</v>
      </c>
      <c r="E511" s="16" t="s">
        <v>3721</v>
      </c>
      <c r="F511" s="16" t="s">
        <v>3722</v>
      </c>
      <c r="G511" s="18">
        <v>44874</v>
      </c>
      <c r="H511" s="18">
        <v>44904</v>
      </c>
      <c r="I511" s="16">
        <f t="shared" ref="I511" si="499">H511-G511</f>
        <v>30</v>
      </c>
      <c r="J511" s="255">
        <f t="shared" ref="J511" si="500">TRUNC(I511/30,0)</f>
        <v>1</v>
      </c>
      <c r="K511" s="438" t="s">
        <v>3716</v>
      </c>
      <c r="L511" s="19">
        <v>4</v>
      </c>
      <c r="M511" s="249">
        <v>3.65</v>
      </c>
      <c r="N511" s="201" t="s">
        <v>3717</v>
      </c>
      <c r="O511" s="255" t="s">
        <v>3718</v>
      </c>
      <c r="P511" s="553">
        <v>3.7988500000000001E-2</v>
      </c>
      <c r="Q511" s="553">
        <v>3.8587099999999999E-2</v>
      </c>
      <c r="R511" s="261" t="s">
        <v>3718</v>
      </c>
      <c r="S511" s="20">
        <v>3.9300000000000002E-2</v>
      </c>
      <c r="T511" s="261"/>
      <c r="U511" s="20"/>
      <c r="V511" s="20">
        <v>4.2013000000000002E-2</v>
      </c>
      <c r="W511" s="20">
        <v>8.4000000000000003E-4</v>
      </c>
      <c r="X511" s="20">
        <v>2.173E-3</v>
      </c>
      <c r="Y511" s="20">
        <v>3.2528000000000001E-2</v>
      </c>
      <c r="Z511" s="20">
        <v>2E-3</v>
      </c>
      <c r="AA511" s="20">
        <v>2E-3</v>
      </c>
      <c r="AB511" s="423">
        <f t="shared" ref="AB511" si="501">S511-Z511</f>
        <v>3.73E-2</v>
      </c>
      <c r="AC511" s="423">
        <f t="shared" ref="AC511" si="502">U511-Z511-AA511</f>
        <v>-4.0000000000000001E-3</v>
      </c>
      <c r="AD511" s="448">
        <v>3.9E-2</v>
      </c>
      <c r="AE511" s="197">
        <f t="shared" ref="AE511" si="503">IF(Y511="","",Y511)</f>
        <v>3.2528000000000001E-2</v>
      </c>
      <c r="AF511" s="197">
        <f t="shared" ref="AF511" si="504">AD511-AE511</f>
        <v>6.4719999999999986E-3</v>
      </c>
      <c r="AG511" s="445">
        <f t="shared" ref="AG511" si="505">IF(AF511="","",AE511+AF511)</f>
        <v>3.9E-2</v>
      </c>
      <c r="AH511" s="434">
        <v>44874</v>
      </c>
      <c r="AI511" s="446">
        <v>1</v>
      </c>
      <c r="AJ511" s="16" t="str">
        <f t="shared" ref="AJ511" si="506">IF(AG511="","N","Y")</f>
        <v>Y</v>
      </c>
      <c r="AK511" s="744" t="s">
        <v>3710</v>
      </c>
    </row>
    <row r="512" spans="1:44" ht="20.25" customHeight="1">
      <c r="A512" s="16">
        <f t="shared" si="497"/>
        <v>36</v>
      </c>
      <c r="B512" s="23">
        <v>44876</v>
      </c>
      <c r="C512" s="16" t="s">
        <v>3733</v>
      </c>
      <c r="D512" s="16" t="s">
        <v>3729</v>
      </c>
      <c r="E512" s="16"/>
      <c r="F512" s="16" t="s">
        <v>3626</v>
      </c>
      <c r="G512" s="18">
        <v>44876</v>
      </c>
      <c r="H512" s="18">
        <v>44907</v>
      </c>
      <c r="I512" s="16">
        <f t="shared" si="453"/>
        <v>31</v>
      </c>
      <c r="J512" s="255">
        <f t="shared" si="454"/>
        <v>1</v>
      </c>
      <c r="K512" s="438" t="s">
        <v>28</v>
      </c>
      <c r="L512" s="19">
        <v>3</v>
      </c>
      <c r="M512" s="249">
        <v>3.65</v>
      </c>
      <c r="N512" s="201" t="s">
        <v>3734</v>
      </c>
      <c r="O512" s="255" t="s">
        <v>2223</v>
      </c>
      <c r="P512" s="553">
        <v>3.7942499999999997E-2</v>
      </c>
      <c r="Q512" s="553">
        <v>3.8731399999999999E-2</v>
      </c>
      <c r="R512" s="261" t="s">
        <v>2223</v>
      </c>
      <c r="S512" s="20">
        <v>3.9300000000000002E-2</v>
      </c>
      <c r="T512" s="261"/>
      <c r="U512" s="20"/>
      <c r="V512" s="20">
        <v>4.1956E-2</v>
      </c>
      <c r="W512" s="20">
        <v>8.3900000000000001E-4</v>
      </c>
      <c r="X512" s="20">
        <v>4.117E-3</v>
      </c>
      <c r="Y512" s="20">
        <v>3.2482999999999998E-2</v>
      </c>
      <c r="Z512" s="20">
        <v>2E-3</v>
      </c>
      <c r="AA512" s="20">
        <v>2E-3</v>
      </c>
      <c r="AB512" s="423">
        <f t="shared" si="460"/>
        <v>3.73E-2</v>
      </c>
      <c r="AC512" s="423">
        <f t="shared" si="461"/>
        <v>-4.0000000000000001E-3</v>
      </c>
      <c r="AD512" s="448">
        <v>3.6999999999999998E-2</v>
      </c>
      <c r="AE512" s="197">
        <f t="shared" si="456"/>
        <v>3.2482999999999998E-2</v>
      </c>
      <c r="AF512" s="197">
        <f t="shared" si="462"/>
        <v>4.5170000000000002E-3</v>
      </c>
      <c r="AG512" s="445">
        <f t="shared" si="458"/>
        <v>3.6999999999999998E-2</v>
      </c>
      <c r="AH512" s="434">
        <v>44876</v>
      </c>
      <c r="AI512" s="446">
        <v>3</v>
      </c>
      <c r="AJ512" s="16" t="str">
        <f t="shared" si="498"/>
        <v>Y</v>
      </c>
      <c r="AK512" s="988" t="s">
        <v>3732</v>
      </c>
      <c r="AL512" s="989"/>
      <c r="AM512" s="989"/>
      <c r="AN512" s="989"/>
      <c r="AO512" s="989"/>
      <c r="AP512" s="989"/>
      <c r="AQ512" s="989"/>
      <c r="AR512" s="990"/>
    </row>
    <row r="513" spans="1:44" s="447" customFormat="1" ht="21" customHeight="1">
      <c r="A513" s="16">
        <f t="shared" si="497"/>
        <v>37</v>
      </c>
      <c r="B513" s="23">
        <v>44879</v>
      </c>
      <c r="C513" s="16" t="s">
        <v>3467</v>
      </c>
      <c r="D513" s="16" t="s">
        <v>3468</v>
      </c>
      <c r="E513" s="16"/>
      <c r="F513" s="16" t="s">
        <v>3481</v>
      </c>
      <c r="G513" s="18">
        <v>44879</v>
      </c>
      <c r="H513" s="18">
        <v>44909</v>
      </c>
      <c r="I513" s="16">
        <f t="shared" ref="I513:I515" si="507">H513-G513</f>
        <v>30</v>
      </c>
      <c r="J513" s="255">
        <f t="shared" ref="J513:J515" si="508">TRUNC(I513/30,0)</f>
        <v>1</v>
      </c>
      <c r="K513" s="438" t="s">
        <v>28</v>
      </c>
      <c r="L513" s="19">
        <v>1</v>
      </c>
      <c r="M513" s="249">
        <v>3.64</v>
      </c>
      <c r="N513" s="201" t="s">
        <v>3739</v>
      </c>
      <c r="O513" s="255" t="s">
        <v>2223</v>
      </c>
      <c r="P513" s="553">
        <v>3.7942499999999997E-2</v>
      </c>
      <c r="Q513" s="553">
        <v>3.87529E-2</v>
      </c>
      <c r="R513" s="261" t="s">
        <v>2223</v>
      </c>
      <c r="S513" s="20">
        <v>3.9100000000000003E-2</v>
      </c>
      <c r="T513" s="261"/>
      <c r="U513" s="693"/>
      <c r="V513" s="20">
        <v>4.1939999999999998E-2</v>
      </c>
      <c r="W513" s="20">
        <v>8.3900000000000001E-4</v>
      </c>
      <c r="X513" s="20">
        <v>2.6020000000000001E-3</v>
      </c>
      <c r="Y513" s="20">
        <v>3.2482999999999998E-2</v>
      </c>
      <c r="Z513" s="20">
        <v>2E-3</v>
      </c>
      <c r="AA513" s="20">
        <v>2E-3</v>
      </c>
      <c r="AB513" s="423">
        <f t="shared" ref="AB513:AB515" si="509">S513-Z513</f>
        <v>3.7100000000000001E-2</v>
      </c>
      <c r="AC513" s="423">
        <f t="shared" ref="AC513:AC515" si="510">U513-Z513-AA513</f>
        <v>-4.0000000000000001E-3</v>
      </c>
      <c r="AD513" s="448">
        <v>3.85E-2</v>
      </c>
      <c r="AE513" s="197">
        <f t="shared" ref="AE513:AE515" si="511">IF(Y513="","",Y513)</f>
        <v>3.2482999999999998E-2</v>
      </c>
      <c r="AF513" s="197">
        <f t="shared" ref="AF513:AF515" si="512">AD513-AE513</f>
        <v>6.0170000000000015E-3</v>
      </c>
      <c r="AG513" s="445">
        <f t="shared" ref="AG513:AG515" si="513">IF(AF513="","",AE513+AF513)</f>
        <v>3.85E-2</v>
      </c>
      <c r="AH513" s="434">
        <v>44879</v>
      </c>
      <c r="AI513" s="446">
        <v>1</v>
      </c>
      <c r="AJ513" s="16" t="str">
        <f t="shared" si="498"/>
        <v>Y</v>
      </c>
      <c r="AK513" s="988" t="s">
        <v>3740</v>
      </c>
      <c r="AL513" s="989"/>
      <c r="AM513" s="989"/>
      <c r="AN513" s="989"/>
      <c r="AO513" s="989"/>
      <c r="AP513" s="989"/>
      <c r="AQ513" s="989"/>
      <c r="AR513" s="990"/>
    </row>
    <row r="514" spans="1:44" ht="21" customHeight="1">
      <c r="A514" s="16">
        <f t="shared" ref="A514:A515" si="514">IF(B514="","",IF((YEAR(B514)-YEAR(B513))=0,A513+1,1))</f>
        <v>38</v>
      </c>
      <c r="B514" s="23">
        <v>44882</v>
      </c>
      <c r="C514" s="16" t="s">
        <v>3711</v>
      </c>
      <c r="D514" s="16" t="s">
        <v>2884</v>
      </c>
      <c r="E514" s="16"/>
      <c r="F514" s="16" t="s">
        <v>3747</v>
      </c>
      <c r="G514" s="18">
        <v>44882</v>
      </c>
      <c r="H514" s="18">
        <v>44914</v>
      </c>
      <c r="I514" s="16">
        <f t="shared" si="507"/>
        <v>32</v>
      </c>
      <c r="J514" s="255">
        <f t="shared" si="508"/>
        <v>1</v>
      </c>
      <c r="K514" s="438" t="s">
        <v>28</v>
      </c>
      <c r="L514" s="19">
        <v>1.2</v>
      </c>
      <c r="M514" s="249">
        <v>3.7</v>
      </c>
      <c r="N514" s="201" t="s">
        <v>3748</v>
      </c>
      <c r="O514" s="255" t="s">
        <v>2223</v>
      </c>
      <c r="P514" s="553">
        <v>3.87447E-2</v>
      </c>
      <c r="Q514" s="553">
        <v>3.9107099999999999E-2</v>
      </c>
      <c r="R514" s="261" t="s">
        <v>2223</v>
      </c>
      <c r="S514" s="20">
        <v>3.95E-2</v>
      </c>
      <c r="T514" s="261"/>
      <c r="U514" s="20"/>
      <c r="V514" s="20">
        <v>4.2627999999999999E-2</v>
      </c>
      <c r="W514" s="20">
        <v>8.5300000000000003E-4</v>
      </c>
      <c r="X514" s="20">
        <v>4.7749999999999997E-3</v>
      </c>
      <c r="Y514" s="20">
        <v>3.3269E-2</v>
      </c>
      <c r="Z514" s="20">
        <v>2E-3</v>
      </c>
      <c r="AA514" s="20">
        <v>2E-3</v>
      </c>
      <c r="AB514" s="423">
        <f t="shared" si="509"/>
        <v>3.7499999999999999E-2</v>
      </c>
      <c r="AC514" s="423">
        <f t="shared" si="510"/>
        <v>-4.0000000000000001E-3</v>
      </c>
      <c r="AD514" s="448">
        <v>3.6999999999999998E-2</v>
      </c>
      <c r="AE514" s="197">
        <f t="shared" si="511"/>
        <v>3.3269E-2</v>
      </c>
      <c r="AF514" s="197">
        <f t="shared" si="512"/>
        <v>3.7309999999999982E-3</v>
      </c>
      <c r="AG514" s="445">
        <f t="shared" si="513"/>
        <v>3.6999999999999998E-2</v>
      </c>
      <c r="AH514" s="434">
        <v>44882</v>
      </c>
      <c r="AI514" s="446">
        <v>1</v>
      </c>
      <c r="AJ514" s="16" t="str">
        <f t="shared" ref="AJ514:AJ515" si="515">IF(AG514="","N","Y")</f>
        <v>Y</v>
      </c>
      <c r="AK514" s="443" t="s">
        <v>3749</v>
      </c>
    </row>
    <row r="515" spans="1:44" ht="21" customHeight="1">
      <c r="A515" s="16">
        <f t="shared" si="514"/>
        <v>39</v>
      </c>
      <c r="B515" s="23">
        <v>44882</v>
      </c>
      <c r="C515" s="16" t="s">
        <v>3711</v>
      </c>
      <c r="D515" s="16" t="s">
        <v>2884</v>
      </c>
      <c r="E515" s="16"/>
      <c r="F515" s="16" t="s">
        <v>3747</v>
      </c>
      <c r="G515" s="18">
        <v>44882</v>
      </c>
      <c r="H515" s="18">
        <v>44914</v>
      </c>
      <c r="I515" s="16">
        <f t="shared" si="507"/>
        <v>32</v>
      </c>
      <c r="J515" s="255">
        <f t="shared" si="508"/>
        <v>1</v>
      </c>
      <c r="K515" s="438" t="s">
        <v>28</v>
      </c>
      <c r="L515" s="19">
        <v>1.2</v>
      </c>
      <c r="M515" s="249">
        <v>3.7</v>
      </c>
      <c r="N515" s="201" t="s">
        <v>3748</v>
      </c>
      <c r="O515" s="255" t="s">
        <v>2223</v>
      </c>
      <c r="P515" s="553">
        <v>3.87447E-2</v>
      </c>
      <c r="Q515" s="553">
        <v>3.9107099999999999E-2</v>
      </c>
      <c r="R515" s="261" t="s">
        <v>2223</v>
      </c>
      <c r="S515" s="20">
        <v>3.95E-2</v>
      </c>
      <c r="T515" s="261"/>
      <c r="U515" s="20"/>
      <c r="V515" s="20">
        <v>4.2627999999999999E-2</v>
      </c>
      <c r="W515" s="20">
        <v>8.5300000000000003E-4</v>
      </c>
      <c r="X515" s="20">
        <v>4.7749999999999997E-3</v>
      </c>
      <c r="Y515" s="20">
        <v>3.3269E-2</v>
      </c>
      <c r="Z515" s="20">
        <v>2E-3</v>
      </c>
      <c r="AA515" s="20">
        <v>2E-3</v>
      </c>
      <c r="AB515" s="423">
        <f t="shared" si="509"/>
        <v>3.7499999999999999E-2</v>
      </c>
      <c r="AC515" s="423">
        <f t="shared" si="510"/>
        <v>-4.0000000000000001E-3</v>
      </c>
      <c r="AD515" s="448">
        <v>3.6999999999999998E-2</v>
      </c>
      <c r="AE515" s="197">
        <f t="shared" si="511"/>
        <v>3.3269E-2</v>
      </c>
      <c r="AF515" s="197">
        <f t="shared" si="512"/>
        <v>3.7309999999999982E-3</v>
      </c>
      <c r="AG515" s="445">
        <f t="shared" si="513"/>
        <v>3.6999999999999998E-2</v>
      </c>
      <c r="AH515" s="434">
        <v>44882</v>
      </c>
      <c r="AI515" s="446">
        <v>2</v>
      </c>
      <c r="AJ515" s="16" t="str">
        <f t="shared" si="515"/>
        <v>Y</v>
      </c>
      <c r="AK515" s="443" t="s">
        <v>3749</v>
      </c>
    </row>
    <row r="516" spans="1:44" ht="20.25" customHeight="1">
      <c r="A516" s="16">
        <f t="shared" ref="A516:A522" si="516">IF(B516="","",IF((YEAR(B516)-YEAR(B515))=0,A515+1,1))</f>
        <v>40</v>
      </c>
      <c r="B516" s="23">
        <v>44890</v>
      </c>
      <c r="C516" s="16" t="s">
        <v>3782</v>
      </c>
      <c r="D516" s="16" t="s">
        <v>3783</v>
      </c>
      <c r="E516" s="16"/>
      <c r="F516" s="16" t="s">
        <v>3784</v>
      </c>
      <c r="G516" s="18">
        <v>44890</v>
      </c>
      <c r="H516" s="18">
        <v>44921</v>
      </c>
      <c r="I516" s="16">
        <f t="shared" si="453"/>
        <v>31</v>
      </c>
      <c r="J516" s="255">
        <f t="shared" si="454"/>
        <v>1</v>
      </c>
      <c r="K516" s="438" t="s">
        <v>28</v>
      </c>
      <c r="L516" s="19">
        <v>3</v>
      </c>
      <c r="M516" s="249">
        <v>3.82</v>
      </c>
      <c r="N516" s="201" t="s">
        <v>3785</v>
      </c>
      <c r="O516" s="255" t="s">
        <v>3786</v>
      </c>
      <c r="P516" s="553">
        <v>4.05533E-2</v>
      </c>
      <c r="Q516" s="553">
        <v>4.0291399999999998E-2</v>
      </c>
      <c r="R516" s="261" t="s">
        <v>3786</v>
      </c>
      <c r="S516" s="20">
        <v>4.02E-2</v>
      </c>
      <c r="T516" s="261"/>
      <c r="U516" s="20"/>
      <c r="V516" s="20">
        <v>4.4516E-2</v>
      </c>
      <c r="W516" s="20">
        <v>8.8999999999999995E-4</v>
      </c>
      <c r="X516" s="20">
        <v>4.6249999999999998E-3</v>
      </c>
      <c r="Y516" s="20">
        <v>3.5041999999999997E-2</v>
      </c>
      <c r="Z516" s="20">
        <v>2E-3</v>
      </c>
      <c r="AA516" s="20">
        <v>2E-3</v>
      </c>
      <c r="AB516" s="423">
        <f t="shared" si="460"/>
        <v>3.8199999999999998E-2</v>
      </c>
      <c r="AC516" s="423">
        <f t="shared" si="461"/>
        <v>-4.0000000000000001E-3</v>
      </c>
      <c r="AD516" s="448">
        <v>3.9E-2</v>
      </c>
      <c r="AE516" s="197">
        <f t="shared" si="456"/>
        <v>3.5041999999999997E-2</v>
      </c>
      <c r="AF516" s="197">
        <f t="shared" si="462"/>
        <v>3.9580000000000032E-3</v>
      </c>
      <c r="AG516" s="445">
        <f t="shared" si="458"/>
        <v>3.9E-2</v>
      </c>
      <c r="AH516" s="434">
        <v>44890</v>
      </c>
      <c r="AI516" s="446">
        <v>1</v>
      </c>
      <c r="AJ516" s="16" t="str">
        <f t="shared" si="498"/>
        <v>Y</v>
      </c>
      <c r="AK516" s="443" t="s">
        <v>3787</v>
      </c>
    </row>
    <row r="517" spans="1:44" s="447" customFormat="1">
      <c r="A517" s="16">
        <f t="shared" si="516"/>
        <v>41</v>
      </c>
      <c r="B517" s="23">
        <v>44903</v>
      </c>
      <c r="C517" s="16" t="s">
        <v>12</v>
      </c>
      <c r="D517" s="16" t="s">
        <v>3569</v>
      </c>
      <c r="E517" s="16"/>
      <c r="F517" s="16" t="s">
        <v>3521</v>
      </c>
      <c r="G517" s="18">
        <v>44903</v>
      </c>
      <c r="H517" s="18">
        <v>44932</v>
      </c>
      <c r="I517" s="16">
        <f t="shared" si="453"/>
        <v>29</v>
      </c>
      <c r="J517" s="255">
        <f t="shared" si="454"/>
        <v>0</v>
      </c>
      <c r="K517" s="438" t="s">
        <v>29</v>
      </c>
      <c r="L517" s="19">
        <v>12.3</v>
      </c>
      <c r="M517" s="249">
        <v>3</v>
      </c>
      <c r="N517" s="201" t="s">
        <v>3806</v>
      </c>
      <c r="O517" s="255" t="s">
        <v>2309</v>
      </c>
      <c r="P517" s="553">
        <v>3.8897099999999997E-2</v>
      </c>
      <c r="Q517" s="553"/>
      <c r="R517" s="261" t="s">
        <v>2309</v>
      </c>
      <c r="S517" s="20">
        <v>3.7499999999999999E-2</v>
      </c>
      <c r="T517" s="261"/>
      <c r="U517" s="20"/>
      <c r="V517" s="20">
        <v>4.6254000000000003E-2</v>
      </c>
      <c r="W517" s="20">
        <v>3.238E-3</v>
      </c>
      <c r="X517" s="20">
        <v>1.3016E-2</v>
      </c>
      <c r="Y517" s="20">
        <v>2.7873999999999999E-2</v>
      </c>
      <c r="Z517" s="20">
        <v>2E-3</v>
      </c>
      <c r="AA517" s="20">
        <v>2E-3</v>
      </c>
      <c r="AB517" s="423">
        <f t="shared" si="460"/>
        <v>3.5499999999999997E-2</v>
      </c>
      <c r="AC517" s="423">
        <f t="shared" si="461"/>
        <v>-4.0000000000000001E-3</v>
      </c>
      <c r="AD517" s="448">
        <v>0.03</v>
      </c>
      <c r="AE517" s="197">
        <f t="shared" ref="AE517:AE518" si="517">IF(Y517="","",Y517)</f>
        <v>2.7873999999999999E-2</v>
      </c>
      <c r="AF517" s="197">
        <f t="shared" si="462"/>
        <v>2.1259999999999994E-3</v>
      </c>
      <c r="AG517" s="445">
        <f t="shared" si="458"/>
        <v>0.03</v>
      </c>
      <c r="AH517" s="434">
        <v>44903</v>
      </c>
      <c r="AI517" s="446">
        <v>1</v>
      </c>
      <c r="AJ517" s="16" t="str">
        <f t="shared" si="498"/>
        <v>Y</v>
      </c>
      <c r="AK517" s="988" t="s">
        <v>3807</v>
      </c>
      <c r="AL517" s="989"/>
      <c r="AM517" s="989"/>
      <c r="AN517" s="989"/>
      <c r="AO517" s="989"/>
      <c r="AP517" s="989"/>
      <c r="AQ517" s="989"/>
      <c r="AR517" s="990"/>
    </row>
    <row r="518" spans="1:44" ht="21" customHeight="1">
      <c r="A518" s="16">
        <f t="shared" si="516"/>
        <v>42</v>
      </c>
      <c r="B518" s="23">
        <v>44904</v>
      </c>
      <c r="C518" s="16" t="s">
        <v>3711</v>
      </c>
      <c r="D518" s="16" t="s">
        <v>2884</v>
      </c>
      <c r="E518" s="16"/>
      <c r="F518" s="16" t="s">
        <v>3715</v>
      </c>
      <c r="G518" s="18">
        <v>44904</v>
      </c>
      <c r="H518" s="18">
        <v>44935</v>
      </c>
      <c r="I518" s="16">
        <f t="shared" ref="I518" si="518">H518-G518</f>
        <v>31</v>
      </c>
      <c r="J518" s="255">
        <f t="shared" ref="J518" si="519">TRUNC(I518/30,0)</f>
        <v>1</v>
      </c>
      <c r="K518" s="438" t="s">
        <v>28</v>
      </c>
      <c r="L518" s="19">
        <v>1.5</v>
      </c>
      <c r="M518" s="249">
        <v>3.96</v>
      </c>
      <c r="N518" s="201" t="s">
        <v>3811</v>
      </c>
      <c r="O518" s="255" t="s">
        <v>2223</v>
      </c>
      <c r="P518" s="553">
        <v>4.2829100000000002E-2</v>
      </c>
      <c r="Q518" s="553">
        <v>4.27429E-2</v>
      </c>
      <c r="R518" s="261" t="s">
        <v>2223</v>
      </c>
      <c r="S518" s="20">
        <v>4.6300000000000001E-2</v>
      </c>
      <c r="T518" s="261"/>
      <c r="U518" s="20"/>
      <c r="V518" s="20">
        <v>4.6372999999999998E-2</v>
      </c>
      <c r="W518" s="20">
        <v>9.2699999999999998E-4</v>
      </c>
      <c r="X518" s="20">
        <v>5.9459999999999999E-3</v>
      </c>
      <c r="Y518" s="20">
        <v>3.7272E-2</v>
      </c>
      <c r="Z518" s="20">
        <v>2E-3</v>
      </c>
      <c r="AA518" s="20">
        <v>2E-3</v>
      </c>
      <c r="AB518" s="423">
        <f t="shared" ref="AB518" si="520">S518-Z518</f>
        <v>4.4299999999999999E-2</v>
      </c>
      <c r="AC518" s="423">
        <f t="shared" ref="AC518" si="521">U518-Z518-AA518</f>
        <v>-4.0000000000000001E-3</v>
      </c>
      <c r="AD518" s="448">
        <v>3.95E-2</v>
      </c>
      <c r="AE518" s="197">
        <f t="shared" si="517"/>
        <v>3.7272E-2</v>
      </c>
      <c r="AF518" s="197">
        <f t="shared" ref="AF518" si="522">AD518-AE518</f>
        <v>2.2280000000000008E-3</v>
      </c>
      <c r="AG518" s="445">
        <f t="shared" ref="AG518" si="523">IF(AF518="","",AE518+AF518)</f>
        <v>3.95E-2</v>
      </c>
      <c r="AH518" s="434">
        <v>44904</v>
      </c>
      <c r="AI518" s="446">
        <v>2</v>
      </c>
      <c r="AJ518" s="16" t="str">
        <f t="shared" ref="AJ518" si="524">IF(AG518="","N","Y")</f>
        <v>Y</v>
      </c>
      <c r="AK518" s="443" t="s">
        <v>3812</v>
      </c>
    </row>
    <row r="519" spans="1:44" ht="21" customHeight="1">
      <c r="A519" s="16">
        <f t="shared" si="516"/>
        <v>43</v>
      </c>
      <c r="B519" s="23">
        <v>44904</v>
      </c>
      <c r="C519" s="16" t="s">
        <v>1550</v>
      </c>
      <c r="D519" s="16" t="s">
        <v>3319</v>
      </c>
      <c r="E519" s="16" t="s">
        <v>3700</v>
      </c>
      <c r="F519" s="16" t="s">
        <v>3722</v>
      </c>
      <c r="G519" s="18">
        <v>44904</v>
      </c>
      <c r="H519" s="18">
        <v>44935</v>
      </c>
      <c r="I519" s="16">
        <f t="shared" ref="I519:I522" si="525">H519-G519</f>
        <v>31</v>
      </c>
      <c r="J519" s="255">
        <f t="shared" ref="J519:J522" si="526">TRUNC(I519/30,0)</f>
        <v>1</v>
      </c>
      <c r="K519" s="438" t="s">
        <v>28</v>
      </c>
      <c r="L519" s="19">
        <v>4</v>
      </c>
      <c r="M519" s="249">
        <v>3.96</v>
      </c>
      <c r="N519" s="201" t="s">
        <v>3811</v>
      </c>
      <c r="O519" s="255" t="s">
        <v>2223</v>
      </c>
      <c r="P519" s="553">
        <v>4.2829100000000002E-2</v>
      </c>
      <c r="Q519" s="553">
        <v>4.27429E-2</v>
      </c>
      <c r="R519" s="261" t="s">
        <v>2223</v>
      </c>
      <c r="S519" s="20">
        <v>4.6300000000000001E-2</v>
      </c>
      <c r="T519" s="261"/>
      <c r="U519" s="20"/>
      <c r="V519" s="20">
        <v>4.6372999999999998E-2</v>
      </c>
      <c r="W519" s="20">
        <v>9.2699999999999998E-4</v>
      </c>
      <c r="X519" s="20">
        <v>5.9459999999999999E-3</v>
      </c>
      <c r="Y519" s="20">
        <v>3.7272E-2</v>
      </c>
      <c r="Z519" s="20">
        <v>2E-3</v>
      </c>
      <c r="AA519" s="20">
        <v>2E-3</v>
      </c>
      <c r="AB519" s="423">
        <f t="shared" ref="AB519:AB522" si="527">S519-Z519</f>
        <v>4.4299999999999999E-2</v>
      </c>
      <c r="AC519" s="423">
        <f t="shared" ref="AC519:AC522" si="528">U519-Z519-AA519</f>
        <v>-4.0000000000000001E-3</v>
      </c>
      <c r="AD519" s="448">
        <v>3.95E-2</v>
      </c>
      <c r="AE519" s="197">
        <f t="shared" ref="AE519:AE522" si="529">IF(Y519="","",Y519)</f>
        <v>3.7272E-2</v>
      </c>
      <c r="AF519" s="197">
        <f t="shared" ref="AF519:AF522" si="530">AD519-AE519</f>
        <v>2.2280000000000008E-3</v>
      </c>
      <c r="AG519" s="445">
        <f t="shared" ref="AG519:AG522" si="531">IF(AF519="","",AE519+AF519)</f>
        <v>3.95E-2</v>
      </c>
      <c r="AH519" s="434">
        <v>44904</v>
      </c>
      <c r="AI519" s="446">
        <v>5</v>
      </c>
      <c r="AJ519" s="16" t="str">
        <f t="shared" ref="AJ519:AJ522" si="532">IF(AG519="","N","Y")</f>
        <v>Y</v>
      </c>
      <c r="AK519" s="443" t="s">
        <v>3812</v>
      </c>
    </row>
    <row r="520" spans="1:44" ht="20.25" customHeight="1">
      <c r="A520" s="16">
        <f t="shared" si="516"/>
        <v>44</v>
      </c>
      <c r="B520" s="23">
        <v>44907</v>
      </c>
      <c r="C520" s="16" t="s">
        <v>3617</v>
      </c>
      <c r="D520" s="16" t="s">
        <v>3729</v>
      </c>
      <c r="E520" s="16"/>
      <c r="F520" s="16" t="s">
        <v>3626</v>
      </c>
      <c r="G520" s="18">
        <v>44907</v>
      </c>
      <c r="H520" s="18">
        <v>44938</v>
      </c>
      <c r="I520" s="16">
        <f t="shared" si="525"/>
        <v>31</v>
      </c>
      <c r="J520" s="255">
        <f t="shared" si="526"/>
        <v>1</v>
      </c>
      <c r="K520" s="438" t="s">
        <v>28</v>
      </c>
      <c r="L520" s="19">
        <v>3</v>
      </c>
      <c r="M520" s="249">
        <v>3.98</v>
      </c>
      <c r="N520" s="201" t="s">
        <v>3814</v>
      </c>
      <c r="O520" s="255" t="s">
        <v>2223</v>
      </c>
      <c r="P520" s="553">
        <v>4.2977099999999997E-2</v>
      </c>
      <c r="Q520" s="553">
        <v>4.2702900000000002E-2</v>
      </c>
      <c r="R520" s="261" t="s">
        <v>2223</v>
      </c>
      <c r="S520" s="20">
        <v>4.5499999999999999E-2</v>
      </c>
      <c r="T520" s="261"/>
      <c r="U520" s="20"/>
      <c r="V520" s="20">
        <v>4.6864000000000003E-2</v>
      </c>
      <c r="W520" s="20">
        <v>9.3700000000000001E-4</v>
      </c>
      <c r="X520" s="20">
        <v>6.4260000000000003E-3</v>
      </c>
      <c r="Y520" s="20">
        <v>3.7416999999999999E-2</v>
      </c>
      <c r="Z520" s="20">
        <v>2E-3</v>
      </c>
      <c r="AA520" s="20">
        <v>2E-3</v>
      </c>
      <c r="AB520" s="423">
        <f t="shared" si="527"/>
        <v>4.3499999999999997E-2</v>
      </c>
      <c r="AC520" s="423">
        <f t="shared" si="528"/>
        <v>-4.0000000000000001E-3</v>
      </c>
      <c r="AD520" s="448">
        <v>3.95E-2</v>
      </c>
      <c r="AE520" s="197">
        <f t="shared" si="529"/>
        <v>3.7416999999999999E-2</v>
      </c>
      <c r="AF520" s="197">
        <f t="shared" si="530"/>
        <v>2.0830000000000015E-3</v>
      </c>
      <c r="AG520" s="445">
        <f t="shared" si="531"/>
        <v>3.95E-2</v>
      </c>
      <c r="AH520" s="434">
        <v>44907</v>
      </c>
      <c r="AI520" s="446">
        <v>2</v>
      </c>
      <c r="AJ520" s="16" t="str">
        <f t="shared" si="532"/>
        <v>Y</v>
      </c>
      <c r="AK520" s="443" t="s">
        <v>3815</v>
      </c>
      <c r="AL520" s="443"/>
      <c r="AM520" s="443"/>
      <c r="AN520" s="443"/>
      <c r="AO520" s="443"/>
      <c r="AP520" s="443"/>
      <c r="AQ520" s="443"/>
      <c r="AR520" s="443"/>
    </row>
    <row r="521" spans="1:44" s="447" customFormat="1" ht="21.75" customHeight="1">
      <c r="A521" s="16">
        <f t="shared" si="516"/>
        <v>45</v>
      </c>
      <c r="B521" s="23">
        <v>44909</v>
      </c>
      <c r="C521" s="16" t="s">
        <v>3467</v>
      </c>
      <c r="D521" s="16" t="s">
        <v>3468</v>
      </c>
      <c r="E521" s="16"/>
      <c r="F521" s="16" t="s">
        <v>3481</v>
      </c>
      <c r="G521" s="18">
        <v>44909</v>
      </c>
      <c r="H521" s="18">
        <v>44942</v>
      </c>
      <c r="I521" s="16">
        <f t="shared" si="525"/>
        <v>33</v>
      </c>
      <c r="J521" s="255">
        <f t="shared" si="526"/>
        <v>1</v>
      </c>
      <c r="K521" s="438" t="s">
        <v>28</v>
      </c>
      <c r="L521" s="19">
        <v>1</v>
      </c>
      <c r="M521" s="249">
        <v>4.0199999999999996</v>
      </c>
      <c r="N521" s="201" t="s">
        <v>3819</v>
      </c>
      <c r="O521" s="255" t="s">
        <v>2223</v>
      </c>
      <c r="P521" s="553">
        <v>4.3356100000000002E-2</v>
      </c>
      <c r="Q521" s="553">
        <v>4.3178599999999998E-2</v>
      </c>
      <c r="R521" s="261" t="s">
        <v>2223</v>
      </c>
      <c r="S521" s="20">
        <v>4.82E-2</v>
      </c>
      <c r="T521" s="261"/>
      <c r="U521" s="693"/>
      <c r="V521" s="20">
        <v>4.7204000000000003E-2</v>
      </c>
      <c r="W521" s="20">
        <v>9.4399999999999996E-4</v>
      </c>
      <c r="X521" s="20">
        <v>3.5590000000000001E-3</v>
      </c>
      <c r="Y521" s="20">
        <v>3.7788000000000002E-2</v>
      </c>
      <c r="Z521" s="20">
        <v>2E-3</v>
      </c>
      <c r="AA521" s="20">
        <v>2E-3</v>
      </c>
      <c r="AB521" s="423">
        <f t="shared" si="527"/>
        <v>4.6199999999999998E-2</v>
      </c>
      <c r="AC521" s="423">
        <f t="shared" si="528"/>
        <v>-4.0000000000000001E-3</v>
      </c>
      <c r="AD521" s="448">
        <v>4.2700000000000002E-2</v>
      </c>
      <c r="AE521" s="197">
        <f t="shared" si="529"/>
        <v>3.7788000000000002E-2</v>
      </c>
      <c r="AF521" s="197">
        <f t="shared" si="530"/>
        <v>4.9119999999999997E-3</v>
      </c>
      <c r="AG521" s="445">
        <f t="shared" si="531"/>
        <v>4.2700000000000002E-2</v>
      </c>
      <c r="AH521" s="434">
        <v>44909</v>
      </c>
      <c r="AI521" s="446">
        <v>1</v>
      </c>
      <c r="AJ521" s="16" t="str">
        <f t="shared" si="532"/>
        <v>Y</v>
      </c>
      <c r="AK521" s="988" t="s">
        <v>3820</v>
      </c>
      <c r="AL521" s="989"/>
      <c r="AM521" s="989"/>
      <c r="AN521" s="989"/>
      <c r="AO521" s="989"/>
      <c r="AP521" s="989"/>
      <c r="AQ521" s="989"/>
      <c r="AR521" s="990"/>
    </row>
    <row r="522" spans="1:44" ht="20.25" customHeight="1">
      <c r="A522" s="16">
        <f t="shared" si="516"/>
        <v>46</v>
      </c>
      <c r="B522" s="23">
        <v>44910</v>
      </c>
      <c r="C522" s="16" t="s">
        <v>3197</v>
      </c>
      <c r="D522" s="16" t="s">
        <v>3821</v>
      </c>
      <c r="E522" s="16"/>
      <c r="F522" s="16" t="s">
        <v>3400</v>
      </c>
      <c r="G522" s="18">
        <v>44910</v>
      </c>
      <c r="H522" s="18">
        <v>45000</v>
      </c>
      <c r="I522" s="16">
        <f t="shared" si="525"/>
        <v>90</v>
      </c>
      <c r="J522" s="255">
        <f t="shared" si="526"/>
        <v>3</v>
      </c>
      <c r="K522" s="438" t="s">
        <v>28</v>
      </c>
      <c r="L522" s="19">
        <v>2.79</v>
      </c>
      <c r="M522" s="249">
        <v>4.5599999999999996</v>
      </c>
      <c r="N522" s="201" t="s">
        <v>3827</v>
      </c>
      <c r="O522" s="255" t="s">
        <v>2229</v>
      </c>
      <c r="P522" s="553">
        <v>4.4988100000000003E-2</v>
      </c>
      <c r="Q522" s="553">
        <v>4.7362899999999999E-2</v>
      </c>
      <c r="R522" s="261" t="s">
        <v>2229</v>
      </c>
      <c r="S522" s="20">
        <v>4.7800000000000002E-2</v>
      </c>
      <c r="T522" s="261"/>
      <c r="U522" s="20"/>
      <c r="V522" s="20">
        <v>5.0738999999999999E-2</v>
      </c>
      <c r="W522" s="20">
        <v>1.0150000000000001E-3</v>
      </c>
      <c r="X522" s="20">
        <v>4.2249999999999996E-3</v>
      </c>
      <c r="Y522" s="20">
        <v>4.1188000000000002E-2</v>
      </c>
      <c r="Z522" s="20">
        <v>2E-3</v>
      </c>
      <c r="AA522" s="20">
        <v>2E-3</v>
      </c>
      <c r="AB522" s="423">
        <f t="shared" si="527"/>
        <v>4.58E-2</v>
      </c>
      <c r="AC522" s="423">
        <f t="shared" si="528"/>
        <v>-4.0000000000000001E-3</v>
      </c>
      <c r="AD522" s="448">
        <v>4.5499999999999999E-2</v>
      </c>
      <c r="AE522" s="197">
        <f t="shared" si="529"/>
        <v>4.1188000000000002E-2</v>
      </c>
      <c r="AF522" s="197">
        <f t="shared" si="530"/>
        <v>4.3119999999999964E-3</v>
      </c>
      <c r="AG522" s="445">
        <f t="shared" si="531"/>
        <v>4.5499999999999999E-2</v>
      </c>
      <c r="AH522" s="434">
        <v>44910</v>
      </c>
      <c r="AI522" s="446">
        <v>2</v>
      </c>
      <c r="AJ522" s="16" t="str">
        <f t="shared" si="532"/>
        <v>Y</v>
      </c>
      <c r="AK522" s="988" t="s">
        <v>3828</v>
      </c>
      <c r="AL522" s="989"/>
      <c r="AM522" s="989"/>
      <c r="AN522" s="989"/>
      <c r="AO522" s="989"/>
      <c r="AP522" s="989"/>
      <c r="AQ522" s="989"/>
      <c r="AR522" s="990"/>
    </row>
    <row r="523" spans="1:44" ht="21" customHeight="1">
      <c r="A523" s="16">
        <f t="shared" ref="A523:A524" si="533">IF(B523="","",IF((YEAR(B523)-YEAR(B522))=0,A522+1,1))</f>
        <v>47</v>
      </c>
      <c r="B523" s="23">
        <v>44910</v>
      </c>
      <c r="C523" s="16" t="s">
        <v>1550</v>
      </c>
      <c r="D523" s="16" t="s">
        <v>3319</v>
      </c>
      <c r="E523" s="16" t="s">
        <v>3825</v>
      </c>
      <c r="F523" s="16" t="s">
        <v>3722</v>
      </c>
      <c r="G523" s="18">
        <v>44910</v>
      </c>
      <c r="H523" s="18">
        <v>44942</v>
      </c>
      <c r="I523" s="16">
        <f t="shared" ref="I523:I524" si="534">H523-G523</f>
        <v>32</v>
      </c>
      <c r="J523" s="255">
        <f t="shared" ref="J523:J524" si="535">TRUNC(I523/30,0)</f>
        <v>1</v>
      </c>
      <c r="K523" s="438" t="s">
        <v>28</v>
      </c>
      <c r="L523" s="19">
        <v>1</v>
      </c>
      <c r="M523" s="249">
        <v>4.03</v>
      </c>
      <c r="N523" s="201" t="s">
        <v>3819</v>
      </c>
      <c r="O523" s="255" t="s">
        <v>2223</v>
      </c>
      <c r="P523" s="553">
        <v>4.3257200000000003E-2</v>
      </c>
      <c r="Q523" s="553">
        <v>4.32629E-2</v>
      </c>
      <c r="R523" s="261" t="s">
        <v>2223</v>
      </c>
      <c r="S523" s="20">
        <v>4.6300000000000001E-2</v>
      </c>
      <c r="T523" s="261"/>
      <c r="U523" s="20"/>
      <c r="V523" s="20">
        <v>4.7389000000000001E-2</v>
      </c>
      <c r="W523" s="20">
        <v>9.4799999999999995E-4</v>
      </c>
      <c r="X523" s="20">
        <v>6.4409999999999997E-3</v>
      </c>
      <c r="Y523" s="20">
        <v>3.7692000000000003E-2</v>
      </c>
      <c r="Z523" s="20">
        <v>2E-3</v>
      </c>
      <c r="AA523" s="20">
        <v>2E-3</v>
      </c>
      <c r="AB523" s="423">
        <f t="shared" ref="AB523:AB524" si="536">S523-Z523</f>
        <v>4.4299999999999999E-2</v>
      </c>
      <c r="AC523" s="423">
        <f t="shared" ref="AC523:AC524" si="537">U523-Z523-AA523</f>
        <v>-4.0000000000000001E-3</v>
      </c>
      <c r="AD523" s="448">
        <v>0.04</v>
      </c>
      <c r="AE523" s="197">
        <f t="shared" ref="AE523:AE524" si="538">IF(Y523="","",Y523)</f>
        <v>3.7692000000000003E-2</v>
      </c>
      <c r="AF523" s="197">
        <f t="shared" ref="AF523:AF524" si="539">AD523-AE523</f>
        <v>2.3079999999999976E-3</v>
      </c>
      <c r="AG523" s="445">
        <f t="shared" ref="AG523:AG524" si="540">IF(AF523="","",AE523+AF523)</f>
        <v>0.04</v>
      </c>
      <c r="AH523" s="434">
        <v>44910</v>
      </c>
      <c r="AI523" s="446">
        <v>3</v>
      </c>
      <c r="AJ523" s="16" t="str">
        <f t="shared" ref="AJ523:AJ524" si="541">IF(AG523="","N","Y")</f>
        <v>Y</v>
      </c>
      <c r="AK523" s="988" t="s">
        <v>3829</v>
      </c>
      <c r="AL523" s="989"/>
      <c r="AM523" s="989"/>
      <c r="AN523" s="989"/>
      <c r="AO523" s="989"/>
      <c r="AP523" s="989"/>
      <c r="AQ523" s="989"/>
      <c r="AR523" s="990"/>
    </row>
    <row r="524" spans="1:44" ht="21" customHeight="1">
      <c r="A524" s="16">
        <f t="shared" si="533"/>
        <v>48</v>
      </c>
      <c r="B524" s="23">
        <v>44914</v>
      </c>
      <c r="C524" s="16" t="s">
        <v>3711</v>
      </c>
      <c r="D524" s="16" t="s">
        <v>2884</v>
      </c>
      <c r="E524" s="16"/>
      <c r="F524" s="16" t="s">
        <v>3747</v>
      </c>
      <c r="G524" s="18">
        <v>44914</v>
      </c>
      <c r="H524" s="18">
        <v>44945</v>
      </c>
      <c r="I524" s="16">
        <f t="shared" si="534"/>
        <v>31</v>
      </c>
      <c r="J524" s="255">
        <f t="shared" si="535"/>
        <v>1</v>
      </c>
      <c r="K524" s="438" t="s">
        <v>28</v>
      </c>
      <c r="L524" s="19">
        <v>1.2</v>
      </c>
      <c r="M524" s="249">
        <v>4.05</v>
      </c>
      <c r="N524" s="201" t="s">
        <v>3836</v>
      </c>
      <c r="O524" s="255" t="s">
        <v>2223</v>
      </c>
      <c r="P524" s="553">
        <v>4.3210199999999997E-2</v>
      </c>
      <c r="Q524" s="553">
        <v>4.3528600000000001E-2</v>
      </c>
      <c r="R524" s="261" t="s">
        <v>2223</v>
      </c>
      <c r="S524" s="20">
        <v>4.5999999999999999E-2</v>
      </c>
      <c r="T524" s="261"/>
      <c r="U524" s="20"/>
      <c r="V524" s="20">
        <v>4.7278000000000001E-2</v>
      </c>
      <c r="W524" s="20">
        <v>9.4600000000000001E-4</v>
      </c>
      <c r="X524" s="20">
        <v>5.8320000000000004E-3</v>
      </c>
      <c r="Y524" s="20">
        <v>3.7644999999999998E-2</v>
      </c>
      <c r="Z524" s="20">
        <v>2E-3</v>
      </c>
      <c r="AA524" s="20">
        <v>2E-3</v>
      </c>
      <c r="AB524" s="423">
        <f t="shared" si="536"/>
        <v>4.3999999999999997E-2</v>
      </c>
      <c r="AC524" s="423">
        <f t="shared" si="537"/>
        <v>-4.0000000000000001E-3</v>
      </c>
      <c r="AD524" s="448">
        <v>4.0500000000000001E-2</v>
      </c>
      <c r="AE524" s="197">
        <f t="shared" si="538"/>
        <v>3.7644999999999998E-2</v>
      </c>
      <c r="AF524" s="197">
        <f t="shared" si="539"/>
        <v>2.8550000000000034E-3</v>
      </c>
      <c r="AG524" s="445">
        <f t="shared" si="540"/>
        <v>4.0500000000000001E-2</v>
      </c>
      <c r="AH524" s="434">
        <v>44914</v>
      </c>
      <c r="AI524" s="446">
        <v>1</v>
      </c>
      <c r="AJ524" s="16" t="str">
        <f t="shared" si="541"/>
        <v>Y</v>
      </c>
      <c r="AK524" s="988" t="s">
        <v>3837</v>
      </c>
      <c r="AL524" s="989"/>
      <c r="AM524" s="989"/>
      <c r="AN524" s="989"/>
      <c r="AO524" s="989"/>
      <c r="AP524" s="989"/>
      <c r="AQ524" s="989"/>
      <c r="AR524" s="990"/>
    </row>
    <row r="525" spans="1:44" ht="21" customHeight="1">
      <c r="A525" s="16">
        <f t="shared" ref="A525:A526" si="542">IF(B525="","",IF((YEAR(B525)-YEAR(B524))=0,A524+1,1))</f>
        <v>49</v>
      </c>
      <c r="B525" s="23">
        <v>44914</v>
      </c>
      <c r="C525" s="16" t="s">
        <v>3711</v>
      </c>
      <c r="D525" s="16" t="s">
        <v>2884</v>
      </c>
      <c r="E525" s="16"/>
      <c r="F525" s="16" t="s">
        <v>3747</v>
      </c>
      <c r="G525" s="18">
        <v>44914</v>
      </c>
      <c r="H525" s="18">
        <v>44945</v>
      </c>
      <c r="I525" s="16">
        <f t="shared" ref="I525:I526" si="543">H525-G525</f>
        <v>31</v>
      </c>
      <c r="J525" s="255">
        <f t="shared" ref="J525:J526" si="544">TRUNC(I525/30,0)</f>
        <v>1</v>
      </c>
      <c r="K525" s="438" t="s">
        <v>28</v>
      </c>
      <c r="L525" s="19">
        <v>1.2</v>
      </c>
      <c r="M525" s="249">
        <v>4.05</v>
      </c>
      <c r="N525" s="201" t="s">
        <v>3836</v>
      </c>
      <c r="O525" s="255" t="s">
        <v>2223</v>
      </c>
      <c r="P525" s="553">
        <v>4.3210199999999997E-2</v>
      </c>
      <c r="Q525" s="553">
        <v>4.3528600000000001E-2</v>
      </c>
      <c r="R525" s="261" t="s">
        <v>2223</v>
      </c>
      <c r="S525" s="20">
        <v>4.5999999999999999E-2</v>
      </c>
      <c r="T525" s="261"/>
      <c r="U525" s="20"/>
      <c r="V525" s="20">
        <v>4.7278000000000001E-2</v>
      </c>
      <c r="W525" s="20">
        <v>9.4600000000000001E-4</v>
      </c>
      <c r="X525" s="20">
        <v>5.8320000000000004E-3</v>
      </c>
      <c r="Y525" s="20">
        <v>3.7644999999999998E-2</v>
      </c>
      <c r="Z525" s="20">
        <v>2E-3</v>
      </c>
      <c r="AA525" s="20">
        <v>2E-3</v>
      </c>
      <c r="AB525" s="423">
        <f t="shared" ref="AB525:AB526" si="545">S525-Z525</f>
        <v>4.3999999999999997E-2</v>
      </c>
      <c r="AC525" s="423">
        <f t="shared" ref="AC525:AC526" si="546">U525-Z525-AA525</f>
        <v>-4.0000000000000001E-3</v>
      </c>
      <c r="AD525" s="448">
        <v>4.0500000000000001E-2</v>
      </c>
      <c r="AE525" s="197">
        <f t="shared" ref="AE525:AE526" si="547">IF(Y525="","",Y525)</f>
        <v>3.7644999999999998E-2</v>
      </c>
      <c r="AF525" s="197">
        <f t="shared" ref="AF525:AF526" si="548">AD525-AE525</f>
        <v>2.8550000000000034E-3</v>
      </c>
      <c r="AG525" s="445">
        <f t="shared" ref="AG525:AG526" si="549">IF(AF525="","",AE525+AF525)</f>
        <v>4.0500000000000001E-2</v>
      </c>
      <c r="AH525" s="434">
        <v>44914</v>
      </c>
      <c r="AI525" s="446">
        <v>3</v>
      </c>
      <c r="AJ525" s="16" t="str">
        <f t="shared" ref="AJ525:AJ526" si="550">IF(AG525="","N","Y")</f>
        <v>Y</v>
      </c>
      <c r="AK525" s="988" t="s">
        <v>3837</v>
      </c>
      <c r="AL525" s="989"/>
      <c r="AM525" s="989"/>
      <c r="AN525" s="989"/>
      <c r="AO525" s="989"/>
      <c r="AP525" s="989"/>
      <c r="AQ525" s="989"/>
      <c r="AR525" s="990"/>
    </row>
    <row r="526" spans="1:44" ht="20.25" customHeight="1">
      <c r="A526" s="16">
        <f t="shared" si="542"/>
        <v>50</v>
      </c>
      <c r="B526" s="23">
        <v>44923</v>
      </c>
      <c r="C526" s="16" t="s">
        <v>3741</v>
      </c>
      <c r="D526" s="16" t="s">
        <v>3742</v>
      </c>
      <c r="E526" s="16"/>
      <c r="F526" s="16" t="s">
        <v>3784</v>
      </c>
      <c r="G526" s="18">
        <v>44923</v>
      </c>
      <c r="H526" s="18">
        <v>44956</v>
      </c>
      <c r="I526" s="16">
        <f t="shared" si="543"/>
        <v>33</v>
      </c>
      <c r="J526" s="255">
        <f t="shared" si="544"/>
        <v>1</v>
      </c>
      <c r="K526" s="438" t="s">
        <v>28</v>
      </c>
      <c r="L526" s="19">
        <v>4</v>
      </c>
      <c r="M526" s="249">
        <v>4.07</v>
      </c>
      <c r="N526" s="201" t="s">
        <v>3836</v>
      </c>
      <c r="O526" s="255" t="s">
        <v>2223</v>
      </c>
      <c r="P526" s="553">
        <v>4.3224499999999999E-2</v>
      </c>
      <c r="Q526" s="553">
        <v>4.3868600000000001E-2</v>
      </c>
      <c r="R526" s="261" t="s">
        <v>2223</v>
      </c>
      <c r="S526" s="20">
        <v>4.5499999999999999E-2</v>
      </c>
      <c r="T526" s="261"/>
      <c r="U526" s="20"/>
      <c r="V526" s="20">
        <v>4.7260999999999997E-2</v>
      </c>
      <c r="W526" s="20">
        <v>9.4499999999999998E-4</v>
      </c>
      <c r="X526" s="20">
        <v>2.8159999999999999E-3</v>
      </c>
      <c r="Y526" s="20">
        <v>3.7659999999999999E-2</v>
      </c>
      <c r="Z526" s="20">
        <v>2E-3</v>
      </c>
      <c r="AA526" s="20">
        <v>2E-3</v>
      </c>
      <c r="AB526" s="423">
        <f t="shared" si="545"/>
        <v>4.3499999999999997E-2</v>
      </c>
      <c r="AC526" s="423">
        <f t="shared" si="546"/>
        <v>-4.0000000000000001E-3</v>
      </c>
      <c r="AD526" s="448">
        <v>4.3499999999999997E-2</v>
      </c>
      <c r="AE526" s="197">
        <f t="shared" si="547"/>
        <v>3.7659999999999999E-2</v>
      </c>
      <c r="AF526" s="197">
        <f t="shared" si="548"/>
        <v>5.839999999999998E-3</v>
      </c>
      <c r="AG526" s="445">
        <f t="shared" si="549"/>
        <v>4.3499999999999997E-2</v>
      </c>
      <c r="AH526" s="434">
        <v>44923</v>
      </c>
      <c r="AI526" s="446">
        <v>2</v>
      </c>
      <c r="AJ526" s="16" t="str">
        <f t="shared" si="550"/>
        <v>Y</v>
      </c>
      <c r="AK526" s="443" t="s">
        <v>3854</v>
      </c>
    </row>
    <row r="527" spans="1:44" ht="20.25" customHeight="1">
      <c r="A527" s="16">
        <f t="shared" ref="A527:A533" si="551">IF(B527="","",IF((YEAR(B527)-YEAR(B526))=0,A526+1,1))</f>
        <v>1</v>
      </c>
      <c r="B527" s="23">
        <v>44928</v>
      </c>
      <c r="C527" s="16" t="s">
        <v>2883</v>
      </c>
      <c r="D527" s="16" t="s">
        <v>3409</v>
      </c>
      <c r="E527" s="16" t="s">
        <v>3865</v>
      </c>
      <c r="F527" s="16" t="s">
        <v>48</v>
      </c>
      <c r="G527" s="18">
        <v>44928</v>
      </c>
      <c r="H527" s="18">
        <v>44959</v>
      </c>
      <c r="I527" s="16">
        <f t="shared" ref="I527:I533" si="552">H527-G527</f>
        <v>31</v>
      </c>
      <c r="J527" s="255">
        <f t="shared" ref="J527:J533" si="553">TRUNC(I527/30,0)</f>
        <v>1</v>
      </c>
      <c r="K527" s="438" t="s">
        <v>28</v>
      </c>
      <c r="L527" s="19">
        <v>1.35</v>
      </c>
      <c r="M527" s="249">
        <v>4.07</v>
      </c>
      <c r="N527" s="201" t="s">
        <v>3866</v>
      </c>
      <c r="O527" s="255" t="s">
        <v>2223</v>
      </c>
      <c r="P527" s="553">
        <v>4.3580599999999997E-2</v>
      </c>
      <c r="Q527" s="553">
        <v>4.3915700000000002E-2</v>
      </c>
      <c r="R527" s="261" t="s">
        <v>2223</v>
      </c>
      <c r="S527" s="20">
        <v>4.3499999999999997E-2</v>
      </c>
      <c r="T527" s="261"/>
      <c r="U527" s="20"/>
      <c r="V527" s="20">
        <v>4.7379999999999999E-2</v>
      </c>
      <c r="W527" s="20">
        <v>9.4799999999999995E-4</v>
      </c>
      <c r="X527" s="20">
        <v>4.9319999999999998E-3</v>
      </c>
      <c r="Y527" s="20">
        <v>3.8008E-2</v>
      </c>
      <c r="Z527" s="20">
        <v>2E-3</v>
      </c>
      <c r="AA527" s="20">
        <v>2E-3</v>
      </c>
      <c r="AB527" s="423">
        <f t="shared" ref="AB527:AB533" si="554">S527-Z527</f>
        <v>4.1499999999999995E-2</v>
      </c>
      <c r="AC527" s="423">
        <f t="shared" ref="AC527:AC533" si="555">U527-Z527-AA527</f>
        <v>-4.0000000000000001E-3</v>
      </c>
      <c r="AD527" s="448">
        <v>4.1500000000000002E-2</v>
      </c>
      <c r="AE527" s="197">
        <f t="shared" ref="AE527:AE533" si="556">IF(Y527="","",Y527)</f>
        <v>3.8008E-2</v>
      </c>
      <c r="AF527" s="197">
        <f t="shared" ref="AF527:AF533" si="557">AD527-AE527</f>
        <v>3.492000000000002E-3</v>
      </c>
      <c r="AG527" s="445">
        <f t="shared" ref="AG527:AG533" si="558">IF(AF527="","",AE527+AF527)</f>
        <v>4.1500000000000002E-2</v>
      </c>
      <c r="AH527" s="434">
        <v>44928</v>
      </c>
      <c r="AI527" s="446">
        <v>1</v>
      </c>
      <c r="AJ527" s="16" t="str">
        <f t="shared" ref="AJ527:AJ533" si="559">IF(AG527="","N","Y")</f>
        <v>Y</v>
      </c>
      <c r="AK527" s="443" t="s">
        <v>3867</v>
      </c>
    </row>
    <row r="528" spans="1:44" s="447" customFormat="1" ht="19.5" customHeight="1">
      <c r="A528" s="16">
        <f t="shared" si="551"/>
        <v>2</v>
      </c>
      <c r="B528" s="23">
        <v>44932</v>
      </c>
      <c r="C528" s="16" t="s">
        <v>12</v>
      </c>
      <c r="D528" s="16" t="s">
        <v>3569</v>
      </c>
      <c r="E528" s="16"/>
      <c r="F528" s="16" t="s">
        <v>3521</v>
      </c>
      <c r="G528" s="18">
        <v>44933</v>
      </c>
      <c r="H528" s="18">
        <v>44963</v>
      </c>
      <c r="I528" s="16">
        <f t="shared" si="552"/>
        <v>30</v>
      </c>
      <c r="J528" s="255">
        <f t="shared" si="553"/>
        <v>1</v>
      </c>
      <c r="K528" s="438" t="s">
        <v>29</v>
      </c>
      <c r="L528" s="19">
        <v>12.4</v>
      </c>
      <c r="M528" s="249">
        <v>3.35</v>
      </c>
      <c r="N528" s="201" t="s">
        <v>3868</v>
      </c>
      <c r="O528" s="255" t="s">
        <v>2309</v>
      </c>
      <c r="P528" s="553">
        <v>4.3199899999999999E-2</v>
      </c>
      <c r="Q528" s="553"/>
      <c r="R528" s="261" t="s">
        <v>2309</v>
      </c>
      <c r="S528" s="20">
        <v>4.2500000000000003E-2</v>
      </c>
      <c r="T528" s="261"/>
      <c r="U528" s="20"/>
      <c r="V528" s="20">
        <v>4.7639000000000001E-2</v>
      </c>
      <c r="W528" s="20">
        <v>3.3349999999999999E-3</v>
      </c>
      <c r="X528" s="20">
        <v>1.0803999999999999E-2</v>
      </c>
      <c r="Y528" s="20">
        <v>3.1875000000000001E-2</v>
      </c>
      <c r="Z528" s="20">
        <v>2E-3</v>
      </c>
      <c r="AA528" s="20">
        <v>2E-3</v>
      </c>
      <c r="AB528" s="423">
        <f t="shared" si="554"/>
        <v>4.0500000000000001E-2</v>
      </c>
      <c r="AC528" s="423">
        <f t="shared" si="555"/>
        <v>-4.0000000000000001E-3</v>
      </c>
      <c r="AD528" s="448">
        <v>3.3500000000000002E-2</v>
      </c>
      <c r="AE528" s="197">
        <f t="shared" si="556"/>
        <v>3.1875000000000001E-2</v>
      </c>
      <c r="AF528" s="197">
        <f t="shared" si="557"/>
        <v>1.6250000000000014E-3</v>
      </c>
      <c r="AG528" s="445">
        <f t="shared" si="558"/>
        <v>3.3500000000000002E-2</v>
      </c>
      <c r="AH528" s="434">
        <v>44932</v>
      </c>
      <c r="AI528" s="446">
        <v>1</v>
      </c>
      <c r="AJ528" s="16" t="str">
        <f t="shared" si="559"/>
        <v>Y</v>
      </c>
      <c r="AK528" s="988" t="s">
        <v>3869</v>
      </c>
      <c r="AL528" s="989"/>
      <c r="AM528" s="989"/>
      <c r="AN528" s="989"/>
      <c r="AO528" s="989"/>
      <c r="AP528" s="989"/>
      <c r="AQ528" s="989"/>
      <c r="AR528" s="990"/>
    </row>
    <row r="529" spans="1:44" ht="21" customHeight="1">
      <c r="A529" s="16">
        <f t="shared" si="551"/>
        <v>3</v>
      </c>
      <c r="B529" s="23">
        <v>44935</v>
      </c>
      <c r="C529" s="16" t="s">
        <v>3711</v>
      </c>
      <c r="D529" s="16" t="s">
        <v>2884</v>
      </c>
      <c r="E529" s="16"/>
      <c r="F529" s="16" t="s">
        <v>3715</v>
      </c>
      <c r="G529" s="18">
        <v>44935</v>
      </c>
      <c r="H529" s="18">
        <v>45026</v>
      </c>
      <c r="I529" s="16">
        <f t="shared" si="552"/>
        <v>91</v>
      </c>
      <c r="J529" s="255">
        <f t="shared" si="553"/>
        <v>3</v>
      </c>
      <c r="K529" s="438" t="s">
        <v>28</v>
      </c>
      <c r="L529" s="19">
        <v>1.5</v>
      </c>
      <c r="M529" s="249">
        <v>4.55</v>
      </c>
      <c r="N529" s="201" t="s">
        <v>3872</v>
      </c>
      <c r="O529" s="255" t="s">
        <v>2229</v>
      </c>
      <c r="P529" s="553">
        <v>4.6555399999999997E-2</v>
      </c>
      <c r="Q529" s="553">
        <v>4.8098599999999998E-2</v>
      </c>
      <c r="R529" s="261" t="s">
        <v>1717</v>
      </c>
      <c r="S529" s="20">
        <v>4.7699999999999999E-2</v>
      </c>
      <c r="T529" s="261"/>
      <c r="U529" s="20"/>
      <c r="V529" s="20">
        <v>5.1707999999999997E-2</v>
      </c>
      <c r="W529" s="20">
        <v>1.034E-3</v>
      </c>
      <c r="X529" s="20">
        <v>5.6740000000000002E-3</v>
      </c>
      <c r="Y529" s="20">
        <v>4.2723999999999998E-2</v>
      </c>
      <c r="Z529" s="20">
        <v>2E-3</v>
      </c>
      <c r="AA529" s="20">
        <v>2E-3</v>
      </c>
      <c r="AB529" s="423">
        <f t="shared" si="554"/>
        <v>4.5699999999999998E-2</v>
      </c>
      <c r="AC529" s="423">
        <f t="shared" si="555"/>
        <v>-4.0000000000000001E-3</v>
      </c>
      <c r="AD529" s="448">
        <v>4.4999999999999998E-2</v>
      </c>
      <c r="AE529" s="197">
        <f t="shared" si="556"/>
        <v>4.2723999999999998E-2</v>
      </c>
      <c r="AF529" s="197">
        <f t="shared" si="557"/>
        <v>2.2760000000000002E-3</v>
      </c>
      <c r="AG529" s="445">
        <f t="shared" si="558"/>
        <v>4.4999999999999998E-2</v>
      </c>
      <c r="AH529" s="434">
        <v>44935</v>
      </c>
      <c r="AI529" s="446">
        <v>1</v>
      </c>
      <c r="AJ529" s="16" t="str">
        <f t="shared" si="559"/>
        <v>Y</v>
      </c>
      <c r="AK529" s="988" t="s">
        <v>3873</v>
      </c>
      <c r="AL529" s="989"/>
      <c r="AM529" s="989"/>
      <c r="AN529" s="989"/>
      <c r="AO529" s="989"/>
      <c r="AP529" s="989"/>
      <c r="AQ529" s="989"/>
      <c r="AR529" s="990"/>
    </row>
    <row r="530" spans="1:44" ht="21" customHeight="1">
      <c r="A530" s="16">
        <f t="shared" si="551"/>
        <v>4</v>
      </c>
      <c r="B530" s="23">
        <v>44935</v>
      </c>
      <c r="C530" s="16" t="s">
        <v>1550</v>
      </c>
      <c r="D530" s="16" t="s">
        <v>3319</v>
      </c>
      <c r="E530" s="16" t="s">
        <v>3365</v>
      </c>
      <c r="F530" s="16" t="s">
        <v>3722</v>
      </c>
      <c r="G530" s="18">
        <v>44935</v>
      </c>
      <c r="H530" s="18">
        <v>44966</v>
      </c>
      <c r="I530" s="16">
        <f t="shared" si="552"/>
        <v>31</v>
      </c>
      <c r="J530" s="255">
        <f t="shared" si="553"/>
        <v>1</v>
      </c>
      <c r="K530" s="438" t="s">
        <v>28</v>
      </c>
      <c r="L530" s="19">
        <v>4</v>
      </c>
      <c r="M530" s="249">
        <v>4.0999999999999996</v>
      </c>
      <c r="N530" s="201" t="s">
        <v>3814</v>
      </c>
      <c r="O530" s="255" t="s">
        <v>2223</v>
      </c>
      <c r="P530" s="553">
        <v>4.4129099999999997E-2</v>
      </c>
      <c r="Q530" s="553">
        <v>4.4015699999999998E-2</v>
      </c>
      <c r="R530" s="261" t="s">
        <v>2223</v>
      </c>
      <c r="S530" s="20">
        <v>4.4499999999999998E-2</v>
      </c>
      <c r="T530" s="261"/>
      <c r="U530" s="20"/>
      <c r="V530" s="20">
        <v>4.8002000000000003E-2</v>
      </c>
      <c r="W530" s="20">
        <v>9.6000000000000002E-4</v>
      </c>
      <c r="X530" s="20">
        <v>6.0419999999999996E-3</v>
      </c>
      <c r="Y530" s="20">
        <v>3.8545999999999997E-2</v>
      </c>
      <c r="Z530" s="20">
        <v>2E-3</v>
      </c>
      <c r="AA530" s="20">
        <v>2E-3</v>
      </c>
      <c r="AB530" s="423">
        <f t="shared" si="554"/>
        <v>4.2499999999999996E-2</v>
      </c>
      <c r="AC530" s="423">
        <f t="shared" si="555"/>
        <v>-4.0000000000000001E-3</v>
      </c>
      <c r="AD530" s="448">
        <v>4.1000000000000002E-2</v>
      </c>
      <c r="AE530" s="197">
        <f t="shared" si="556"/>
        <v>3.8545999999999997E-2</v>
      </c>
      <c r="AF530" s="197">
        <f t="shared" si="557"/>
        <v>2.4540000000000048E-3</v>
      </c>
      <c r="AG530" s="445">
        <f t="shared" si="558"/>
        <v>4.1000000000000002E-2</v>
      </c>
      <c r="AH530" s="434">
        <v>44935</v>
      </c>
      <c r="AI530" s="446">
        <v>3</v>
      </c>
      <c r="AJ530" s="16" t="str">
        <f t="shared" si="559"/>
        <v>Y</v>
      </c>
      <c r="AK530" s="988" t="s">
        <v>3874</v>
      </c>
      <c r="AL530" s="989"/>
      <c r="AM530" s="989"/>
      <c r="AN530" s="989"/>
      <c r="AO530" s="989"/>
      <c r="AP530" s="989"/>
      <c r="AQ530" s="989"/>
      <c r="AR530" s="990"/>
    </row>
    <row r="531" spans="1:44" ht="20.25" customHeight="1">
      <c r="A531" s="16">
        <f t="shared" si="551"/>
        <v>5</v>
      </c>
      <c r="B531" s="23">
        <v>44938</v>
      </c>
      <c r="C531" s="16" t="s">
        <v>3617</v>
      </c>
      <c r="D531" s="16" t="s">
        <v>3729</v>
      </c>
      <c r="E531" s="16"/>
      <c r="F531" s="16" t="s">
        <v>3626</v>
      </c>
      <c r="G531" s="18">
        <v>44938</v>
      </c>
      <c r="H531" s="18">
        <v>44970</v>
      </c>
      <c r="I531" s="16">
        <f t="shared" si="552"/>
        <v>32</v>
      </c>
      <c r="J531" s="255">
        <f t="shared" si="553"/>
        <v>1</v>
      </c>
      <c r="K531" s="438" t="s">
        <v>28</v>
      </c>
      <c r="L531" s="19">
        <v>3</v>
      </c>
      <c r="M531" s="249">
        <v>4.0999999999999996</v>
      </c>
      <c r="N531" s="201" t="s">
        <v>3880</v>
      </c>
      <c r="O531" s="255" t="s">
        <v>2223</v>
      </c>
      <c r="P531" s="553">
        <v>4.4344500000000002E-2</v>
      </c>
      <c r="Q531" s="553">
        <v>4.4234299999999997E-2</v>
      </c>
      <c r="R531" s="261" t="s">
        <v>2223</v>
      </c>
      <c r="S531" s="20">
        <v>4.4499999999999998E-2</v>
      </c>
      <c r="T531" s="261"/>
      <c r="U531" s="20"/>
      <c r="V531" s="20">
        <v>4.8328000000000003E-2</v>
      </c>
      <c r="W531" s="20">
        <v>9.6699999999999998E-4</v>
      </c>
      <c r="X531" s="20">
        <v>6.3619999999999996E-3</v>
      </c>
      <c r="Y531" s="20">
        <v>3.8757E-2</v>
      </c>
      <c r="Z531" s="20">
        <v>2E-3</v>
      </c>
      <c r="AA531" s="20">
        <v>2E-3</v>
      </c>
      <c r="AB531" s="423">
        <f t="shared" si="554"/>
        <v>4.2499999999999996E-2</v>
      </c>
      <c r="AC531" s="423">
        <f t="shared" si="555"/>
        <v>-4.0000000000000001E-3</v>
      </c>
      <c r="AD531" s="448">
        <v>4.1000000000000002E-2</v>
      </c>
      <c r="AE531" s="197">
        <f t="shared" si="556"/>
        <v>3.8757E-2</v>
      </c>
      <c r="AF531" s="197">
        <f t="shared" si="557"/>
        <v>2.2430000000000019E-3</v>
      </c>
      <c r="AG531" s="445">
        <f t="shared" si="558"/>
        <v>4.1000000000000002E-2</v>
      </c>
      <c r="AH531" s="434">
        <v>44938</v>
      </c>
      <c r="AI531" s="446">
        <v>1</v>
      </c>
      <c r="AJ531" s="16" t="str">
        <f t="shared" si="559"/>
        <v>Y</v>
      </c>
      <c r="AK531" s="988" t="s">
        <v>3881</v>
      </c>
      <c r="AL531" s="989"/>
      <c r="AM531" s="989"/>
      <c r="AN531" s="989"/>
      <c r="AO531" s="989"/>
      <c r="AP531" s="989"/>
      <c r="AQ531" s="989"/>
      <c r="AR531" s="990"/>
    </row>
    <row r="532" spans="1:44" ht="21" customHeight="1">
      <c r="A532" s="16">
        <f t="shared" si="551"/>
        <v>6</v>
      </c>
      <c r="B532" s="23">
        <v>44942</v>
      </c>
      <c r="C532" s="16" t="s">
        <v>1550</v>
      </c>
      <c r="D532" s="16" t="s">
        <v>3319</v>
      </c>
      <c r="E532" s="16" t="s">
        <v>3365</v>
      </c>
      <c r="F532" s="16" t="s">
        <v>3722</v>
      </c>
      <c r="G532" s="18">
        <v>44942</v>
      </c>
      <c r="H532" s="18">
        <v>44973</v>
      </c>
      <c r="I532" s="16">
        <f t="shared" si="552"/>
        <v>31</v>
      </c>
      <c r="J532" s="255">
        <f t="shared" si="553"/>
        <v>1</v>
      </c>
      <c r="K532" s="438" t="s">
        <v>28</v>
      </c>
      <c r="L532" s="19">
        <v>1</v>
      </c>
      <c r="M532" s="249">
        <v>4.1500000000000004</v>
      </c>
      <c r="N532" s="201" t="s">
        <v>3885</v>
      </c>
      <c r="O532" s="255" t="s">
        <v>2223</v>
      </c>
      <c r="P532" s="553">
        <v>4.3378199999999999E-2</v>
      </c>
      <c r="Q532" s="553">
        <v>4.4544300000000002E-2</v>
      </c>
      <c r="R532" s="261" t="s">
        <v>2223</v>
      </c>
      <c r="S532" s="20">
        <v>4.48E-2</v>
      </c>
      <c r="T532" s="261"/>
      <c r="U532" s="20"/>
      <c r="V532" s="20">
        <v>4.8812000000000001E-2</v>
      </c>
      <c r="W532" s="20">
        <v>9.7599999999999998E-4</v>
      </c>
      <c r="X532" s="20">
        <v>6.3359999999999996E-3</v>
      </c>
      <c r="Y532" s="20">
        <v>3.9231000000000002E-2</v>
      </c>
      <c r="Z532" s="20">
        <v>2E-3</v>
      </c>
      <c r="AA532" s="20">
        <v>2E-3</v>
      </c>
      <c r="AB532" s="423">
        <f t="shared" si="554"/>
        <v>4.2799999999999998E-2</v>
      </c>
      <c r="AC532" s="423">
        <f t="shared" si="555"/>
        <v>-4.0000000000000001E-3</v>
      </c>
      <c r="AD532" s="448">
        <v>4.1500000000000002E-2</v>
      </c>
      <c r="AE532" s="197">
        <f t="shared" si="556"/>
        <v>3.9231000000000002E-2</v>
      </c>
      <c r="AF532" s="197">
        <f t="shared" si="557"/>
        <v>2.2690000000000002E-3</v>
      </c>
      <c r="AG532" s="445">
        <f t="shared" si="558"/>
        <v>4.1500000000000002E-2</v>
      </c>
      <c r="AH532" s="434">
        <v>44942</v>
      </c>
      <c r="AI532" s="446">
        <v>1</v>
      </c>
      <c r="AJ532" s="16" t="str">
        <f t="shared" si="559"/>
        <v>Y</v>
      </c>
      <c r="AK532" s="988" t="s">
        <v>3886</v>
      </c>
      <c r="AL532" s="989"/>
      <c r="AM532" s="989"/>
      <c r="AN532" s="989"/>
      <c r="AO532" s="989"/>
      <c r="AP532" s="989"/>
      <c r="AQ532" s="989"/>
      <c r="AR532" s="990"/>
    </row>
    <row r="533" spans="1:44" ht="21" customHeight="1">
      <c r="A533" s="16">
        <f t="shared" si="551"/>
        <v>7</v>
      </c>
      <c r="B533" s="23">
        <v>44945</v>
      </c>
      <c r="C533" s="16" t="s">
        <v>3711</v>
      </c>
      <c r="D533" s="16" t="s">
        <v>2884</v>
      </c>
      <c r="E533" s="16"/>
      <c r="F533" s="16" t="s">
        <v>3747</v>
      </c>
      <c r="G533" s="18">
        <v>44945</v>
      </c>
      <c r="H533" s="18">
        <v>44977</v>
      </c>
      <c r="I533" s="16">
        <f t="shared" si="552"/>
        <v>32</v>
      </c>
      <c r="J533" s="255">
        <f t="shared" si="553"/>
        <v>1</v>
      </c>
      <c r="K533" s="438" t="s">
        <v>28</v>
      </c>
      <c r="L533" s="19">
        <v>1.2</v>
      </c>
      <c r="M533" s="249">
        <v>4.1500000000000004</v>
      </c>
      <c r="N533" s="201" t="s">
        <v>3880</v>
      </c>
      <c r="O533" s="255" t="s">
        <v>2223</v>
      </c>
      <c r="P533" s="553">
        <v>4.4882699999999998E-2</v>
      </c>
      <c r="Q533" s="553">
        <v>4.4857099999999997E-2</v>
      </c>
      <c r="R533" s="261" t="s">
        <v>2223</v>
      </c>
      <c r="S533" s="20">
        <v>4.53E-2</v>
      </c>
      <c r="T533" s="261"/>
      <c r="U533" s="20"/>
      <c r="V533" s="20">
        <v>4.8850999999999999E-2</v>
      </c>
      <c r="W533" s="20">
        <v>9.77E-4</v>
      </c>
      <c r="X533" s="20">
        <v>5.3740000000000003E-3</v>
      </c>
      <c r="Y533" s="20">
        <v>3.9285E-2</v>
      </c>
      <c r="Z533" s="20">
        <v>2E-3</v>
      </c>
      <c r="AA533" s="20">
        <v>2E-3</v>
      </c>
      <c r="AB533" s="423">
        <f t="shared" si="554"/>
        <v>4.3299999999999998E-2</v>
      </c>
      <c r="AC533" s="423">
        <f t="shared" si="555"/>
        <v>-4.0000000000000001E-3</v>
      </c>
      <c r="AD533" s="448">
        <v>4.2500000000000003E-2</v>
      </c>
      <c r="AE533" s="197">
        <f t="shared" si="556"/>
        <v>3.9285E-2</v>
      </c>
      <c r="AF533" s="197">
        <f t="shared" si="557"/>
        <v>3.2150000000000026E-3</v>
      </c>
      <c r="AG533" s="445">
        <f t="shared" si="558"/>
        <v>4.2500000000000003E-2</v>
      </c>
      <c r="AH533" s="434">
        <v>44945</v>
      </c>
      <c r="AI533" s="446">
        <v>2</v>
      </c>
      <c r="AJ533" s="16" t="str">
        <f t="shared" si="559"/>
        <v>Y</v>
      </c>
      <c r="AK533" s="988" t="s">
        <v>3901</v>
      </c>
      <c r="AL533" s="989"/>
      <c r="AM533" s="989"/>
      <c r="AN533" s="989"/>
      <c r="AO533" s="989"/>
      <c r="AP533" s="989"/>
      <c r="AQ533" s="989"/>
      <c r="AR533" s="990"/>
    </row>
    <row r="534" spans="1:44" ht="21" customHeight="1">
      <c r="A534" s="16">
        <f t="shared" ref="A534:A540" si="560">IF(B534="","",IF((YEAR(B534)-YEAR(B533))=0,A533+1,1))</f>
        <v>8</v>
      </c>
      <c r="B534" s="23">
        <v>44945</v>
      </c>
      <c r="C534" s="16" t="s">
        <v>3711</v>
      </c>
      <c r="D534" s="16" t="s">
        <v>2884</v>
      </c>
      <c r="E534" s="16"/>
      <c r="F534" s="16" t="s">
        <v>3747</v>
      </c>
      <c r="G534" s="18">
        <v>44945</v>
      </c>
      <c r="H534" s="18">
        <v>44977</v>
      </c>
      <c r="I534" s="16">
        <f t="shared" ref="I534:I540" si="561">H534-G534</f>
        <v>32</v>
      </c>
      <c r="J534" s="255">
        <f t="shared" ref="J534:J539" si="562">TRUNC(I534/30,0)</f>
        <v>1</v>
      </c>
      <c r="K534" s="438" t="s">
        <v>28</v>
      </c>
      <c r="L534" s="19">
        <v>1.2</v>
      </c>
      <c r="M534" s="249">
        <v>4.1500000000000004</v>
      </c>
      <c r="N534" s="201" t="s">
        <v>3880</v>
      </c>
      <c r="O534" s="255" t="s">
        <v>2223</v>
      </c>
      <c r="P534" s="553">
        <v>4.4882699999999998E-2</v>
      </c>
      <c r="Q534" s="553">
        <v>4.4857099999999997E-2</v>
      </c>
      <c r="R534" s="261" t="s">
        <v>2223</v>
      </c>
      <c r="S534" s="20">
        <v>4.53E-2</v>
      </c>
      <c r="T534" s="261"/>
      <c r="U534" s="20"/>
      <c r="V534" s="20">
        <v>4.8850999999999999E-2</v>
      </c>
      <c r="W534" s="20">
        <v>9.77E-4</v>
      </c>
      <c r="X534" s="20">
        <v>5.3740000000000003E-3</v>
      </c>
      <c r="Y534" s="20">
        <v>3.9285E-2</v>
      </c>
      <c r="Z534" s="20">
        <v>2E-3</v>
      </c>
      <c r="AA534" s="20">
        <v>2E-3</v>
      </c>
      <c r="AB534" s="423">
        <f t="shared" ref="AB534:AB540" si="563">S534-Z534</f>
        <v>4.3299999999999998E-2</v>
      </c>
      <c r="AC534" s="423">
        <f t="shared" ref="AC534:AC540" si="564">U534-Z534-AA534</f>
        <v>-4.0000000000000001E-3</v>
      </c>
      <c r="AD534" s="448">
        <v>4.2500000000000003E-2</v>
      </c>
      <c r="AE534" s="197">
        <f t="shared" ref="AE534:AE540" si="565">IF(Y534="","",Y534)</f>
        <v>3.9285E-2</v>
      </c>
      <c r="AF534" s="197">
        <f t="shared" ref="AF534:AF540" si="566">AD534-AE534</f>
        <v>3.2150000000000026E-3</v>
      </c>
      <c r="AG534" s="445">
        <f t="shared" ref="AG534:AG540" si="567">IF(AF534="","",AE534+AF534)</f>
        <v>4.2500000000000003E-2</v>
      </c>
      <c r="AH534" s="434">
        <v>44945</v>
      </c>
      <c r="AI534" s="446">
        <v>2</v>
      </c>
      <c r="AJ534" s="16" t="str">
        <f t="shared" ref="AJ534:AJ540" si="568">IF(AG534="","N","Y")</f>
        <v>Y</v>
      </c>
      <c r="AK534" s="988" t="s">
        <v>3901</v>
      </c>
      <c r="AL534" s="989"/>
      <c r="AM534" s="989"/>
      <c r="AN534" s="989"/>
      <c r="AO534" s="989"/>
      <c r="AP534" s="989"/>
      <c r="AQ534" s="989"/>
      <c r="AR534" s="990"/>
    </row>
    <row r="535" spans="1:44" s="447" customFormat="1">
      <c r="A535" s="16">
        <f t="shared" si="560"/>
        <v>9</v>
      </c>
      <c r="B535" s="23">
        <v>44952</v>
      </c>
      <c r="C535" s="16" t="s">
        <v>3353</v>
      </c>
      <c r="D535" s="16"/>
      <c r="E535" s="16" t="s">
        <v>3354</v>
      </c>
      <c r="F535" s="16" t="s">
        <v>1559</v>
      </c>
      <c r="G535" s="18">
        <v>44952</v>
      </c>
      <c r="H535" s="18">
        <v>45042</v>
      </c>
      <c r="I535" s="16">
        <f t="shared" si="561"/>
        <v>90</v>
      </c>
      <c r="J535" s="255">
        <f t="shared" si="562"/>
        <v>3</v>
      </c>
      <c r="K535" s="438" t="s">
        <v>148</v>
      </c>
      <c r="L535" s="19">
        <v>1.1100000000000001</v>
      </c>
      <c r="M535" s="249">
        <v>4.4800000000000004</v>
      </c>
      <c r="N535" s="201" t="s">
        <v>3910</v>
      </c>
      <c r="O535" s="255" t="s">
        <v>2229</v>
      </c>
      <c r="P535" s="553">
        <v>4.6693100000000001E-2</v>
      </c>
      <c r="Q535" s="553">
        <v>4.81457E-2</v>
      </c>
      <c r="R535" s="261" t="s">
        <v>2229</v>
      </c>
      <c r="S535" s="20">
        <v>4.9500000000000002E-2</v>
      </c>
      <c r="T535" s="261"/>
      <c r="U535" s="693"/>
      <c r="V535" s="20">
        <v>5.2131999999999998E-2</v>
      </c>
      <c r="W535" s="20">
        <v>1.0430000000000001E-3</v>
      </c>
      <c r="X535" s="20">
        <v>5.5890000000000002E-3</v>
      </c>
      <c r="Y535" s="20">
        <v>4.2859000000000001E-2</v>
      </c>
      <c r="Z535" s="20">
        <v>2E-3</v>
      </c>
      <c r="AA535" s="20">
        <v>2E-3</v>
      </c>
      <c r="AB535" s="423">
        <f t="shared" si="563"/>
        <v>4.7500000000000001E-2</v>
      </c>
      <c r="AC535" s="423">
        <f t="shared" si="564"/>
        <v>-4.0000000000000001E-3</v>
      </c>
      <c r="AD535" s="448">
        <v>4.5499999999999999E-2</v>
      </c>
      <c r="AE535" s="197">
        <f t="shared" si="565"/>
        <v>4.2859000000000001E-2</v>
      </c>
      <c r="AF535" s="197">
        <f t="shared" si="566"/>
        <v>2.6409999999999975E-3</v>
      </c>
      <c r="AG535" s="445">
        <f t="shared" si="567"/>
        <v>4.5499999999999999E-2</v>
      </c>
      <c r="AH535" s="434">
        <v>44952</v>
      </c>
      <c r="AI535" s="446">
        <v>1</v>
      </c>
      <c r="AJ535" s="16" t="str">
        <f t="shared" si="568"/>
        <v>Y</v>
      </c>
      <c r="AK535" s="988" t="s">
        <v>3911</v>
      </c>
      <c r="AL535" s="989"/>
      <c r="AM535" s="989"/>
      <c r="AN535" s="989"/>
      <c r="AO535" s="989"/>
      <c r="AP535" s="989"/>
      <c r="AQ535" s="989"/>
      <c r="AR535" s="990"/>
    </row>
    <row r="536" spans="1:44" ht="52.5" customHeight="1">
      <c r="A536" s="16">
        <f t="shared" si="560"/>
        <v>10</v>
      </c>
      <c r="B536" s="23">
        <v>44953</v>
      </c>
      <c r="C536" s="16" t="s">
        <v>4</v>
      </c>
      <c r="D536" s="16" t="s">
        <v>3557</v>
      </c>
      <c r="E536" s="16"/>
      <c r="F536" s="16" t="s">
        <v>3582</v>
      </c>
      <c r="G536" s="18">
        <v>44953</v>
      </c>
      <c r="H536" s="18">
        <v>45134</v>
      </c>
      <c r="I536" s="16">
        <f t="shared" si="561"/>
        <v>181</v>
      </c>
      <c r="J536" s="255">
        <f t="shared" si="562"/>
        <v>6</v>
      </c>
      <c r="K536" s="438" t="s">
        <v>28</v>
      </c>
      <c r="L536" s="19">
        <v>10</v>
      </c>
      <c r="M536" s="249">
        <v>4.7699999999999996</v>
      </c>
      <c r="N536" s="201" t="s">
        <v>3918</v>
      </c>
      <c r="O536" s="255" t="s">
        <v>1718</v>
      </c>
      <c r="P536" s="553">
        <v>4.8176400000000001E-2</v>
      </c>
      <c r="Q536" s="553">
        <v>5.1022089999999999E-2</v>
      </c>
      <c r="R536" s="261" t="s">
        <v>1718</v>
      </c>
      <c r="S536" s="20">
        <v>5.0500000000000003E-2</v>
      </c>
      <c r="T536" s="261"/>
      <c r="U536" s="20"/>
      <c r="V536" s="20">
        <v>5.4219999999999997E-2</v>
      </c>
      <c r="W536" s="20">
        <v>1.0839999999999999E-3</v>
      </c>
      <c r="X536" s="20">
        <v>4.6360000000000004E-3</v>
      </c>
      <c r="Y536" s="20">
        <v>4.4811999999999998E-2</v>
      </c>
      <c r="Z536" s="20">
        <v>2E-3</v>
      </c>
      <c r="AA536" s="20">
        <v>2E-3</v>
      </c>
      <c r="AB536" s="423">
        <f t="shared" si="563"/>
        <v>4.8500000000000001E-2</v>
      </c>
      <c r="AC536" s="423">
        <f t="shared" si="564"/>
        <v>-4.0000000000000001E-3</v>
      </c>
      <c r="AD536" s="448">
        <v>4.8500000000000001E-2</v>
      </c>
      <c r="AE536" s="197">
        <f t="shared" si="565"/>
        <v>4.4811999999999998E-2</v>
      </c>
      <c r="AF536" s="197">
        <f t="shared" si="566"/>
        <v>3.6880000000000038E-3</v>
      </c>
      <c r="AG536" s="445">
        <f t="shared" si="567"/>
        <v>4.8500000000000001E-2</v>
      </c>
      <c r="AH536" s="434">
        <v>44953</v>
      </c>
      <c r="AI536" s="446">
        <v>1</v>
      </c>
      <c r="AJ536" s="16" t="str">
        <f t="shared" si="568"/>
        <v>Y</v>
      </c>
      <c r="AK536" s="988" t="s">
        <v>3919</v>
      </c>
      <c r="AL536" s="989"/>
      <c r="AM536" s="989"/>
      <c r="AN536" s="989"/>
      <c r="AO536" s="989"/>
      <c r="AP536" s="989"/>
      <c r="AQ536" s="989"/>
      <c r="AR536" s="990"/>
    </row>
    <row r="537" spans="1:44" ht="20.25" customHeight="1">
      <c r="A537" s="16">
        <f t="shared" si="560"/>
        <v>11</v>
      </c>
      <c r="B537" s="23">
        <v>44956</v>
      </c>
      <c r="C537" s="16" t="s">
        <v>3741</v>
      </c>
      <c r="D537" s="16" t="s">
        <v>3742</v>
      </c>
      <c r="E537" s="16" t="s">
        <v>3927</v>
      </c>
      <c r="F537" s="16" t="s">
        <v>3784</v>
      </c>
      <c r="G537" s="18">
        <v>44956</v>
      </c>
      <c r="H537" s="18">
        <v>44985</v>
      </c>
      <c r="I537" s="16">
        <f t="shared" si="561"/>
        <v>29</v>
      </c>
      <c r="J537" s="255">
        <f t="shared" si="562"/>
        <v>0</v>
      </c>
      <c r="K537" s="438" t="s">
        <v>28</v>
      </c>
      <c r="L537" s="19">
        <v>4</v>
      </c>
      <c r="M537" s="249">
        <v>4.16</v>
      </c>
      <c r="N537" s="201" t="s">
        <v>3928</v>
      </c>
      <c r="O537" s="255" t="s">
        <v>2223</v>
      </c>
      <c r="P537" s="553">
        <v>4.5614399999999999E-2</v>
      </c>
      <c r="Q537" s="553">
        <v>4.5697099999999997E-2</v>
      </c>
      <c r="R537" s="261" t="s">
        <v>2223</v>
      </c>
      <c r="S537" s="20">
        <v>4.6699999999999998E-2</v>
      </c>
      <c r="T537" s="261"/>
      <c r="U537" s="20"/>
      <c r="V537" s="20">
        <v>4.9314999999999998E-2</v>
      </c>
      <c r="W537" s="20">
        <v>9.859999999999999E-4</v>
      </c>
      <c r="X537" s="20">
        <v>4.829E-3</v>
      </c>
      <c r="Y537" s="20">
        <v>4.0002000000000003E-2</v>
      </c>
      <c r="Z537" s="20">
        <v>2E-3</v>
      </c>
      <c r="AA537" s="20">
        <v>2E-3</v>
      </c>
      <c r="AB537" s="423">
        <f t="shared" si="563"/>
        <v>4.4699999999999997E-2</v>
      </c>
      <c r="AC537" s="423">
        <f t="shared" si="564"/>
        <v>-4.0000000000000001E-3</v>
      </c>
      <c r="AD537" s="448">
        <v>4.3499999999999997E-2</v>
      </c>
      <c r="AE537" s="197">
        <f t="shared" si="565"/>
        <v>4.0002000000000003E-2</v>
      </c>
      <c r="AF537" s="197">
        <f t="shared" si="566"/>
        <v>3.4979999999999942E-3</v>
      </c>
      <c r="AG537" s="445">
        <f t="shared" si="567"/>
        <v>4.3499999999999997E-2</v>
      </c>
      <c r="AH537" s="434">
        <v>44956</v>
      </c>
      <c r="AI537" s="446">
        <v>2</v>
      </c>
      <c r="AJ537" s="16" t="str">
        <f t="shared" si="568"/>
        <v>Y</v>
      </c>
      <c r="AK537" s="988" t="s">
        <v>3929</v>
      </c>
      <c r="AL537" s="989"/>
      <c r="AM537" s="989"/>
      <c r="AN537" s="989"/>
      <c r="AO537" s="989"/>
      <c r="AP537" s="989"/>
      <c r="AQ537" s="989"/>
      <c r="AR537" s="990"/>
    </row>
    <row r="538" spans="1:44">
      <c r="A538" s="16">
        <f t="shared" si="560"/>
        <v>12</v>
      </c>
      <c r="B538" s="23">
        <v>44956</v>
      </c>
      <c r="C538" s="16" t="s">
        <v>4</v>
      </c>
      <c r="D538" s="16"/>
      <c r="E538" s="16" t="s">
        <v>3639</v>
      </c>
      <c r="F538" s="16" t="s">
        <v>3671</v>
      </c>
      <c r="G538" s="18">
        <v>44956</v>
      </c>
      <c r="H538" s="18">
        <v>45048</v>
      </c>
      <c r="I538" s="16">
        <f t="shared" si="561"/>
        <v>92</v>
      </c>
      <c r="J538" s="255">
        <f t="shared" si="562"/>
        <v>3</v>
      </c>
      <c r="K538" s="438" t="s">
        <v>28</v>
      </c>
      <c r="L538" s="19">
        <v>3.9</v>
      </c>
      <c r="M538" s="249">
        <v>4.46</v>
      </c>
      <c r="N538" s="201" t="s">
        <v>3931</v>
      </c>
      <c r="O538" s="255" t="s">
        <v>2229</v>
      </c>
      <c r="P538" s="553">
        <v>4.67599E-2</v>
      </c>
      <c r="Q538" s="553">
        <v>4.8252900000000001E-2</v>
      </c>
      <c r="R538" s="261" t="s">
        <v>2229</v>
      </c>
      <c r="S538" s="20">
        <v>4.9299999999999997E-2</v>
      </c>
      <c r="T538" s="261"/>
      <c r="U538" s="20"/>
      <c r="V538" s="20">
        <v>5.2218000000000001E-2</v>
      </c>
      <c r="W538" s="20">
        <v>1.044E-3</v>
      </c>
      <c r="X538" s="20">
        <v>5.6740000000000002E-3</v>
      </c>
      <c r="Y538" s="20">
        <v>4.2923999999999997E-2</v>
      </c>
      <c r="Z538" s="20">
        <v>2E-3</v>
      </c>
      <c r="AA538" s="20">
        <v>2E-3</v>
      </c>
      <c r="AB538" s="423">
        <f t="shared" si="563"/>
        <v>4.7299999999999995E-2</v>
      </c>
      <c r="AC538" s="423">
        <f t="shared" si="564"/>
        <v>-4.0000000000000001E-3</v>
      </c>
      <c r="AD538" s="448">
        <v>4.5499999999999999E-2</v>
      </c>
      <c r="AE538" s="197">
        <f t="shared" si="565"/>
        <v>4.2923999999999997E-2</v>
      </c>
      <c r="AF538" s="197">
        <f t="shared" si="566"/>
        <v>2.5760000000000019E-3</v>
      </c>
      <c r="AG538" s="445">
        <f t="shared" si="567"/>
        <v>4.5499999999999999E-2</v>
      </c>
      <c r="AH538" s="434">
        <v>44956</v>
      </c>
      <c r="AI538" s="446">
        <v>3</v>
      </c>
      <c r="AJ538" s="16" t="str">
        <f t="shared" si="568"/>
        <v>Y</v>
      </c>
      <c r="AK538" s="988" t="s">
        <v>3932</v>
      </c>
      <c r="AL538" s="989"/>
      <c r="AM538" s="989"/>
      <c r="AN538" s="989"/>
      <c r="AO538" s="989"/>
      <c r="AP538" s="989"/>
      <c r="AQ538" s="989"/>
      <c r="AR538" s="990"/>
    </row>
    <row r="539" spans="1:44" s="764" customFormat="1" ht="19.5" customHeight="1">
      <c r="A539" s="747">
        <f t="shared" si="560"/>
        <v>13</v>
      </c>
      <c r="B539" s="748">
        <v>44963</v>
      </c>
      <c r="C539" s="747" t="s">
        <v>12</v>
      </c>
      <c r="D539" s="747" t="s">
        <v>3569</v>
      </c>
      <c r="E539" s="747"/>
      <c r="F539" s="747" t="s">
        <v>3521</v>
      </c>
      <c r="G539" s="749">
        <v>44964</v>
      </c>
      <c r="H539" s="749">
        <v>44991</v>
      </c>
      <c r="I539" s="747">
        <f t="shared" si="561"/>
        <v>27</v>
      </c>
      <c r="J539" s="750">
        <f t="shared" si="562"/>
        <v>0</v>
      </c>
      <c r="K539" s="751" t="s">
        <v>29</v>
      </c>
      <c r="L539" s="752">
        <v>12.4</v>
      </c>
      <c r="M539" s="753">
        <v>3.43</v>
      </c>
      <c r="N539" s="754" t="s">
        <v>3933</v>
      </c>
      <c r="O539" s="750" t="s">
        <v>2309</v>
      </c>
      <c r="P539" s="755">
        <v>4.5614500000000002E-2</v>
      </c>
      <c r="Q539" s="755"/>
      <c r="R539" s="756" t="s">
        <v>2309</v>
      </c>
      <c r="S539" s="757">
        <v>4.4999999999999998E-2</v>
      </c>
      <c r="T539" s="756"/>
      <c r="U539" s="757"/>
      <c r="V539" s="757">
        <v>4.9671E-2</v>
      </c>
      <c r="W539" s="757">
        <v>3.4770000000000001E-3</v>
      </c>
      <c r="X539" s="757">
        <v>1.0194E-2</v>
      </c>
      <c r="Y539" s="757">
        <v>3.4120999999999999E-2</v>
      </c>
      <c r="Z539" s="757">
        <v>2E-3</v>
      </c>
      <c r="AA539" s="757">
        <v>2E-3</v>
      </c>
      <c r="AB539" s="758">
        <f t="shared" si="563"/>
        <v>4.2999999999999997E-2</v>
      </c>
      <c r="AC539" s="758">
        <f t="shared" si="564"/>
        <v>-4.0000000000000001E-3</v>
      </c>
      <c r="AD539" s="759">
        <v>3.5999999999999997E-2</v>
      </c>
      <c r="AE539" s="760">
        <f t="shared" si="565"/>
        <v>3.4120999999999999E-2</v>
      </c>
      <c r="AF539" s="760">
        <f t="shared" si="566"/>
        <v>1.8789999999999987E-3</v>
      </c>
      <c r="AG539" s="761">
        <f t="shared" si="567"/>
        <v>3.5999999999999997E-2</v>
      </c>
      <c r="AH539" s="762">
        <v>44963</v>
      </c>
      <c r="AI539" s="763">
        <v>1</v>
      </c>
      <c r="AJ539" s="747" t="str">
        <f t="shared" si="568"/>
        <v>Y</v>
      </c>
      <c r="AK539" s="991" t="s">
        <v>3934</v>
      </c>
      <c r="AL539" s="992"/>
      <c r="AM539" s="992"/>
      <c r="AN539" s="992"/>
      <c r="AO539" s="992"/>
      <c r="AP539" s="992"/>
      <c r="AQ539" s="992"/>
      <c r="AR539" s="993"/>
    </row>
    <row r="540" spans="1:44" ht="21" customHeight="1">
      <c r="A540" s="16">
        <f t="shared" si="560"/>
        <v>14</v>
      </c>
      <c r="B540" s="23">
        <v>44966</v>
      </c>
      <c r="C540" s="16" t="s">
        <v>1550</v>
      </c>
      <c r="D540" s="16" t="s">
        <v>3319</v>
      </c>
      <c r="E540" s="16" t="s">
        <v>3365</v>
      </c>
      <c r="F540" s="16" t="s">
        <v>3722</v>
      </c>
      <c r="G540" s="18">
        <v>44966</v>
      </c>
      <c r="H540" s="18">
        <v>44994</v>
      </c>
      <c r="I540" s="16">
        <f t="shared" si="561"/>
        <v>28</v>
      </c>
      <c r="J540" s="255">
        <f>TRUNC(I540/30,0)</f>
        <v>0</v>
      </c>
      <c r="K540" s="438" t="s">
        <v>28</v>
      </c>
      <c r="L540" s="19">
        <v>4</v>
      </c>
      <c r="M540" s="249">
        <v>4.1399999999999997</v>
      </c>
      <c r="N540" s="201" t="s">
        <v>3928</v>
      </c>
      <c r="O540" s="255" t="s">
        <v>2223</v>
      </c>
      <c r="P540" s="553">
        <v>4.56113E-2</v>
      </c>
      <c r="Q540" s="553">
        <v>4.5749999999999999E-2</v>
      </c>
      <c r="R540" s="261" t="s">
        <v>2223</v>
      </c>
      <c r="S540" s="20">
        <v>4.5699999999999998E-2</v>
      </c>
      <c r="T540" s="261"/>
      <c r="U540" s="20"/>
      <c r="V540" s="20">
        <v>4.9475999999999999E-2</v>
      </c>
      <c r="W540" s="20">
        <v>9.8999999999999999E-4</v>
      </c>
      <c r="X540" s="20">
        <v>5.4869999999999997E-3</v>
      </c>
      <c r="Y540" s="20">
        <v>3.9999E-2</v>
      </c>
      <c r="Z540" s="20">
        <v>2E-3</v>
      </c>
      <c r="AA540" s="20">
        <v>2E-3</v>
      </c>
      <c r="AB540" s="423">
        <f t="shared" si="563"/>
        <v>4.3699999999999996E-2</v>
      </c>
      <c r="AC540" s="423">
        <f t="shared" si="564"/>
        <v>-4.0000000000000001E-3</v>
      </c>
      <c r="AD540" s="448">
        <v>4.2999999999999997E-2</v>
      </c>
      <c r="AE540" s="197">
        <f t="shared" si="565"/>
        <v>3.9999E-2</v>
      </c>
      <c r="AF540" s="197">
        <f t="shared" si="566"/>
        <v>3.0009999999999967E-3</v>
      </c>
      <c r="AG540" s="445">
        <f t="shared" si="567"/>
        <v>4.2999999999999997E-2</v>
      </c>
      <c r="AH540" s="434">
        <v>44966</v>
      </c>
      <c r="AI540" s="446">
        <v>1</v>
      </c>
      <c r="AJ540" s="16" t="str">
        <f t="shared" si="568"/>
        <v>Y</v>
      </c>
      <c r="AK540" s="988" t="s">
        <v>3941</v>
      </c>
      <c r="AL540" s="989"/>
      <c r="AM540" s="989"/>
      <c r="AN540" s="989"/>
      <c r="AO540" s="989"/>
      <c r="AP540" s="989"/>
      <c r="AQ540" s="989"/>
      <c r="AR540" s="990"/>
    </row>
    <row r="541" spans="1:44" ht="20.25" customHeight="1">
      <c r="A541" s="16">
        <f t="shared" si="497"/>
        <v>15</v>
      </c>
      <c r="B541" s="23">
        <v>44967</v>
      </c>
      <c r="C541" s="16" t="s">
        <v>4</v>
      </c>
      <c r="D541" s="16"/>
      <c r="E541" s="16" t="s">
        <v>3946</v>
      </c>
      <c r="F541" s="16" t="s">
        <v>3947</v>
      </c>
      <c r="G541" s="18">
        <v>44967</v>
      </c>
      <c r="H541" s="18">
        <v>45056</v>
      </c>
      <c r="I541" s="16">
        <f t="shared" si="453"/>
        <v>89</v>
      </c>
      <c r="J541" s="255">
        <f t="shared" si="454"/>
        <v>2</v>
      </c>
      <c r="K541" s="438" t="s">
        <v>3948</v>
      </c>
      <c r="L541" s="19">
        <v>5</v>
      </c>
      <c r="M541" s="249">
        <v>4.45</v>
      </c>
      <c r="N541" s="201" t="s">
        <v>3949</v>
      </c>
      <c r="O541" s="255" t="s">
        <v>3950</v>
      </c>
      <c r="P541" s="553">
        <v>4.7531200000000003E-2</v>
      </c>
      <c r="Q541" s="553">
        <v>4.8725699999999997E-2</v>
      </c>
      <c r="R541" s="261" t="s">
        <v>3950</v>
      </c>
      <c r="S541" s="20">
        <v>4.9599999999999998E-2</v>
      </c>
      <c r="T541" s="261"/>
      <c r="U541" s="20"/>
      <c r="V541" s="20">
        <v>5.2718000000000001E-2</v>
      </c>
      <c r="W541" s="20">
        <v>1.054E-3</v>
      </c>
      <c r="X541" s="20">
        <v>5.6629999999999996E-3</v>
      </c>
      <c r="Y541" s="20">
        <v>4.3679999999999997E-2</v>
      </c>
      <c r="Z541" s="20">
        <v>2E-3</v>
      </c>
      <c r="AA541" s="20">
        <v>2E-3</v>
      </c>
      <c r="AB541" s="423">
        <f t="shared" si="460"/>
        <v>4.7599999999999996E-2</v>
      </c>
      <c r="AC541" s="423">
        <f t="shared" si="461"/>
        <v>-4.0000000000000001E-3</v>
      </c>
      <c r="AD541" s="448">
        <v>4.5999999999999999E-2</v>
      </c>
      <c r="AE541" s="197">
        <f t="shared" si="456"/>
        <v>4.3679999999999997E-2</v>
      </c>
      <c r="AF541" s="197">
        <f t="shared" si="462"/>
        <v>2.3200000000000026E-3</v>
      </c>
      <c r="AG541" s="445">
        <f t="shared" si="458"/>
        <v>4.5999999999999999E-2</v>
      </c>
      <c r="AH541" s="434">
        <v>44967</v>
      </c>
      <c r="AI541" s="446">
        <v>2</v>
      </c>
      <c r="AJ541" s="16" t="str">
        <f t="shared" si="498"/>
        <v>Y</v>
      </c>
      <c r="AK541" s="988" t="s">
        <v>3951</v>
      </c>
      <c r="AL541" s="989"/>
      <c r="AM541" s="989"/>
      <c r="AN541" s="989"/>
      <c r="AO541" s="989"/>
      <c r="AP541" s="989"/>
      <c r="AQ541" s="989"/>
      <c r="AR541" s="990"/>
    </row>
    <row r="542" spans="1:44" ht="21" customHeight="1">
      <c r="A542" s="16">
        <f t="shared" si="497"/>
        <v>16</v>
      </c>
      <c r="B542" s="23">
        <v>44973</v>
      </c>
      <c r="C542" s="16" t="s">
        <v>1550</v>
      </c>
      <c r="D542" s="16" t="s">
        <v>3319</v>
      </c>
      <c r="E542" s="16" t="s">
        <v>3365</v>
      </c>
      <c r="F542" s="16" t="s">
        <v>3722</v>
      </c>
      <c r="G542" s="18">
        <v>44973</v>
      </c>
      <c r="H542" s="18">
        <v>45001</v>
      </c>
      <c r="I542" s="16">
        <f t="shared" si="453"/>
        <v>28</v>
      </c>
      <c r="J542" s="255">
        <f t="shared" si="454"/>
        <v>0</v>
      </c>
      <c r="K542" s="438" t="s">
        <v>28</v>
      </c>
      <c r="L542" s="19">
        <v>1</v>
      </c>
      <c r="M542" s="249">
        <v>4.12</v>
      </c>
      <c r="N542" s="201" t="s">
        <v>3957</v>
      </c>
      <c r="O542" s="255" t="s">
        <v>2223</v>
      </c>
      <c r="P542" s="553">
        <v>4.5639100000000002E-2</v>
      </c>
      <c r="Q542" s="553">
        <v>4.6014300000000001E-2</v>
      </c>
      <c r="R542" s="261" t="s">
        <v>2223</v>
      </c>
      <c r="S542" s="20">
        <v>4.65E-2</v>
      </c>
      <c r="T542" s="261"/>
      <c r="U542" s="20"/>
      <c r="V542" s="20">
        <v>4.9442E-2</v>
      </c>
      <c r="W542" s="20">
        <v>9.8900000000000008E-4</v>
      </c>
      <c r="X542" s="20">
        <v>5.4539999999999996E-3</v>
      </c>
      <c r="Y542" s="20">
        <v>4.0025999999999999E-2</v>
      </c>
      <c r="Z542" s="20">
        <v>2E-3</v>
      </c>
      <c r="AA542" s="20">
        <v>2E-3</v>
      </c>
      <c r="AB542" s="423">
        <f t="shared" si="460"/>
        <v>4.4499999999999998E-2</v>
      </c>
      <c r="AC542" s="423">
        <f t="shared" si="461"/>
        <v>-4.0000000000000001E-3</v>
      </c>
      <c r="AD542" s="448">
        <v>4.2999999999999997E-2</v>
      </c>
      <c r="AE542" s="197">
        <f t="shared" si="456"/>
        <v>4.0025999999999999E-2</v>
      </c>
      <c r="AF542" s="197">
        <f t="shared" si="462"/>
        <v>2.9739999999999975E-3</v>
      </c>
      <c r="AG542" s="445">
        <f t="shared" si="458"/>
        <v>4.2999999999999997E-2</v>
      </c>
      <c r="AH542" s="434">
        <v>44973</v>
      </c>
      <c r="AI542" s="446">
        <v>1</v>
      </c>
      <c r="AJ542" s="16" t="str">
        <f t="shared" si="498"/>
        <v>Y</v>
      </c>
      <c r="AK542" s="988" t="s">
        <v>3958</v>
      </c>
      <c r="AL542" s="989"/>
      <c r="AM542" s="989"/>
      <c r="AN542" s="989"/>
      <c r="AO542" s="989"/>
      <c r="AP542" s="989"/>
      <c r="AQ542" s="989"/>
      <c r="AR542" s="990"/>
    </row>
    <row r="543" spans="1:44" ht="21.75" customHeight="1">
      <c r="A543" s="16">
        <f t="shared" si="497"/>
        <v>17</v>
      </c>
      <c r="B543" s="23">
        <v>44977</v>
      </c>
      <c r="C543" s="16" t="s">
        <v>4</v>
      </c>
      <c r="D543" s="16" t="s">
        <v>3557</v>
      </c>
      <c r="E543" s="16" t="s">
        <v>3962</v>
      </c>
      <c r="F543" s="16" t="s">
        <v>3582</v>
      </c>
      <c r="G543" s="18">
        <v>44977</v>
      </c>
      <c r="H543" s="18">
        <v>45007</v>
      </c>
      <c r="I543" s="16">
        <f t="shared" ref="I543:I546" si="569">H543-G543</f>
        <v>30</v>
      </c>
      <c r="J543" s="255">
        <f t="shared" ref="J543:J546" si="570">TRUNC(I543/30,0)</f>
        <v>1</v>
      </c>
      <c r="K543" s="438" t="s">
        <v>28</v>
      </c>
      <c r="L543" s="19">
        <v>10</v>
      </c>
      <c r="M543" s="249">
        <v>4.12</v>
      </c>
      <c r="N543" s="201" t="s">
        <v>3957</v>
      </c>
      <c r="O543" s="255" t="s">
        <v>2223</v>
      </c>
      <c r="P543" s="553">
        <v>4.5635000000000002E-2</v>
      </c>
      <c r="Q543" s="553">
        <v>4.59129E-2</v>
      </c>
      <c r="R543" s="261" t="s">
        <v>2223</v>
      </c>
      <c r="S543" s="20">
        <v>4.6899999999999997E-2</v>
      </c>
      <c r="T543" s="261"/>
      <c r="U543" s="20"/>
      <c r="V543" s="20">
        <v>4.9631000000000002E-2</v>
      </c>
      <c r="W543" s="20">
        <v>9.9299999999999996E-4</v>
      </c>
      <c r="X543" s="20">
        <v>5.1380000000000002E-3</v>
      </c>
      <c r="Y543" s="20">
        <v>4.0022000000000002E-2</v>
      </c>
      <c r="Z543" s="20">
        <v>2E-3</v>
      </c>
      <c r="AA543" s="20">
        <v>2E-3</v>
      </c>
      <c r="AB543" s="423">
        <f t="shared" si="460"/>
        <v>4.4899999999999995E-2</v>
      </c>
      <c r="AC543" s="423">
        <f t="shared" si="461"/>
        <v>-4.0000000000000001E-3</v>
      </c>
      <c r="AD543" s="448">
        <v>4.3499999999999997E-2</v>
      </c>
      <c r="AE543" s="197">
        <f t="shared" ref="AE543:AE547" si="571">IF(Y543="","",Y543)</f>
        <v>4.0022000000000002E-2</v>
      </c>
      <c r="AF543" s="197">
        <f t="shared" si="462"/>
        <v>3.477999999999995E-3</v>
      </c>
      <c r="AG543" s="445">
        <f t="shared" ref="AG543:AG546" si="572">IF(AF543="","",AE543+AF543)</f>
        <v>4.3499999999999997E-2</v>
      </c>
      <c r="AH543" s="434">
        <v>44977</v>
      </c>
      <c r="AI543" s="446">
        <v>2</v>
      </c>
      <c r="AJ543" s="16" t="str">
        <f t="shared" si="498"/>
        <v>Y</v>
      </c>
      <c r="AK543" s="988" t="s">
        <v>3963</v>
      </c>
      <c r="AL543" s="989"/>
      <c r="AM543" s="989"/>
      <c r="AN543" s="989"/>
      <c r="AO543" s="989"/>
      <c r="AP543" s="989"/>
      <c r="AQ543" s="989"/>
      <c r="AR543" s="990"/>
    </row>
    <row r="544" spans="1:44" ht="21" customHeight="1">
      <c r="A544" s="16">
        <f t="shared" si="497"/>
        <v>18</v>
      </c>
      <c r="B544" s="23">
        <v>44977</v>
      </c>
      <c r="C544" s="16" t="s">
        <v>3711</v>
      </c>
      <c r="D544" s="16" t="s">
        <v>3960</v>
      </c>
      <c r="E544" s="16"/>
      <c r="F544" s="16" t="s">
        <v>3747</v>
      </c>
      <c r="G544" s="18">
        <v>44977</v>
      </c>
      <c r="H544" s="18">
        <v>45005</v>
      </c>
      <c r="I544" s="16">
        <f t="shared" si="569"/>
        <v>28</v>
      </c>
      <c r="J544" s="255">
        <f t="shared" si="570"/>
        <v>0</v>
      </c>
      <c r="K544" s="438" t="s">
        <v>28</v>
      </c>
      <c r="L544" s="19">
        <v>1.2</v>
      </c>
      <c r="M544" s="249">
        <v>4.12</v>
      </c>
      <c r="N544" s="201" t="s">
        <v>3957</v>
      </c>
      <c r="O544" s="255" t="s">
        <v>2223</v>
      </c>
      <c r="P544" s="553">
        <v>4.5635000000000002E-2</v>
      </c>
      <c r="Q544" s="553">
        <v>4.59129E-2</v>
      </c>
      <c r="R544" s="261" t="s">
        <v>2223</v>
      </c>
      <c r="S544" s="20">
        <v>4.6899999999999997E-2</v>
      </c>
      <c r="T544" s="261"/>
      <c r="U544" s="20"/>
      <c r="V544" s="20">
        <v>4.9456E-2</v>
      </c>
      <c r="W544" s="20">
        <v>9.8900000000000008E-4</v>
      </c>
      <c r="X544" s="20">
        <v>4.9670000000000001E-3</v>
      </c>
      <c r="Y544" s="20">
        <v>4.0022000000000002E-2</v>
      </c>
      <c r="Z544" s="20">
        <v>2E-3</v>
      </c>
      <c r="AA544" s="20">
        <v>2E-3</v>
      </c>
      <c r="AB544" s="423">
        <f t="shared" si="460"/>
        <v>4.4899999999999995E-2</v>
      </c>
      <c r="AC544" s="423">
        <f t="shared" si="461"/>
        <v>-4.0000000000000001E-3</v>
      </c>
      <c r="AD544" s="448">
        <v>4.2999999999999997E-2</v>
      </c>
      <c r="AE544" s="197">
        <f t="shared" si="571"/>
        <v>4.0022000000000002E-2</v>
      </c>
      <c r="AF544" s="197">
        <f t="shared" si="462"/>
        <v>2.9779999999999945E-3</v>
      </c>
      <c r="AG544" s="445">
        <f t="shared" si="572"/>
        <v>4.2999999999999997E-2</v>
      </c>
      <c r="AH544" s="434">
        <v>44977</v>
      </c>
      <c r="AI544" s="446">
        <v>3</v>
      </c>
      <c r="AJ544" s="16" t="str">
        <f t="shared" si="498"/>
        <v>Y</v>
      </c>
      <c r="AK544" s="988" t="s">
        <v>3966</v>
      </c>
      <c r="AL544" s="989"/>
      <c r="AM544" s="989"/>
      <c r="AN544" s="989"/>
      <c r="AO544" s="989"/>
      <c r="AP544" s="989"/>
      <c r="AQ544" s="989"/>
      <c r="AR544" s="990"/>
    </row>
    <row r="545" spans="1:44" ht="21" customHeight="1">
      <c r="A545" s="16">
        <f t="shared" si="497"/>
        <v>19</v>
      </c>
      <c r="B545" s="23">
        <v>44977</v>
      </c>
      <c r="C545" s="16" t="s">
        <v>3711</v>
      </c>
      <c r="D545" s="16" t="s">
        <v>3960</v>
      </c>
      <c r="E545" s="16"/>
      <c r="F545" s="16" t="s">
        <v>3747</v>
      </c>
      <c r="G545" s="18">
        <v>44977</v>
      </c>
      <c r="H545" s="18">
        <v>45005</v>
      </c>
      <c r="I545" s="16">
        <f t="shared" si="569"/>
        <v>28</v>
      </c>
      <c r="J545" s="255">
        <f t="shared" si="570"/>
        <v>0</v>
      </c>
      <c r="K545" s="438" t="s">
        <v>28</v>
      </c>
      <c r="L545" s="19">
        <v>1.2</v>
      </c>
      <c r="M545" s="249">
        <v>4.12</v>
      </c>
      <c r="N545" s="201" t="s">
        <v>3957</v>
      </c>
      <c r="O545" s="255" t="s">
        <v>2223</v>
      </c>
      <c r="P545" s="553">
        <v>4.5635000000000002E-2</v>
      </c>
      <c r="Q545" s="553">
        <v>4.59129E-2</v>
      </c>
      <c r="R545" s="261" t="s">
        <v>2223</v>
      </c>
      <c r="S545" s="20">
        <v>4.6899999999999997E-2</v>
      </c>
      <c r="T545" s="261"/>
      <c r="U545" s="20"/>
      <c r="V545" s="20">
        <v>4.9456E-2</v>
      </c>
      <c r="W545" s="20">
        <v>9.8900000000000008E-4</v>
      </c>
      <c r="X545" s="20">
        <v>4.9670000000000001E-3</v>
      </c>
      <c r="Y545" s="20">
        <v>4.0022000000000002E-2</v>
      </c>
      <c r="Z545" s="20">
        <v>2E-3</v>
      </c>
      <c r="AA545" s="20">
        <v>2E-3</v>
      </c>
      <c r="AB545" s="423">
        <f t="shared" ref="AB545:AB546" si="573">S545-Z545</f>
        <v>4.4899999999999995E-2</v>
      </c>
      <c r="AC545" s="423">
        <f t="shared" ref="AC545:AC546" si="574">U545-Z545-AA545</f>
        <v>-4.0000000000000001E-3</v>
      </c>
      <c r="AD545" s="448">
        <v>4.2999999999999997E-2</v>
      </c>
      <c r="AE545" s="197">
        <f t="shared" si="571"/>
        <v>4.0022000000000002E-2</v>
      </c>
      <c r="AF545" s="197">
        <f t="shared" ref="AF545:AF546" si="575">AD545-AE545</f>
        <v>2.9779999999999945E-3</v>
      </c>
      <c r="AG545" s="445">
        <f t="shared" si="572"/>
        <v>4.2999999999999997E-2</v>
      </c>
      <c r="AH545" s="434">
        <v>44977</v>
      </c>
      <c r="AI545" s="446">
        <v>4</v>
      </c>
      <c r="AJ545" s="16" t="str">
        <f t="shared" si="498"/>
        <v>Y</v>
      </c>
      <c r="AK545" s="988" t="s">
        <v>3966</v>
      </c>
      <c r="AL545" s="989"/>
      <c r="AM545" s="989"/>
      <c r="AN545" s="989"/>
      <c r="AO545" s="989"/>
      <c r="AP545" s="989"/>
      <c r="AQ545" s="989"/>
      <c r="AR545" s="990"/>
    </row>
    <row r="546" spans="1:44" s="494" customFormat="1" ht="19.5" customHeight="1">
      <c r="A546" s="472">
        <f t="shared" si="497"/>
        <v>20</v>
      </c>
      <c r="B546" s="495">
        <v>44978</v>
      </c>
      <c r="C546" s="472" t="s">
        <v>54</v>
      </c>
      <c r="D546" s="472" t="s">
        <v>3967</v>
      </c>
      <c r="E546" s="472"/>
      <c r="F546" s="472" t="s">
        <v>3968</v>
      </c>
      <c r="G546" s="496">
        <v>44978</v>
      </c>
      <c r="H546" s="496">
        <v>45006</v>
      </c>
      <c r="I546" s="472">
        <f t="shared" si="569"/>
        <v>28</v>
      </c>
      <c r="J546" s="503">
        <f t="shared" si="570"/>
        <v>0</v>
      </c>
      <c r="K546" s="511" t="s">
        <v>29</v>
      </c>
      <c r="L546" s="500">
        <v>0.5</v>
      </c>
      <c r="M546" s="501">
        <v>3.4489800000000002</v>
      </c>
      <c r="N546" s="502" t="s">
        <v>3969</v>
      </c>
      <c r="O546" s="503" t="s">
        <v>2309</v>
      </c>
      <c r="P546" s="554">
        <v>4.5527900000000003E-2</v>
      </c>
      <c r="Q546" s="554"/>
      <c r="R546" s="505" t="s">
        <v>2309</v>
      </c>
      <c r="S546" s="504">
        <v>4.65E-2</v>
      </c>
      <c r="T546" s="505"/>
      <c r="U546" s="504"/>
      <c r="V546" s="504">
        <v>5.9149E-2</v>
      </c>
      <c r="W546" s="504">
        <v>0</v>
      </c>
      <c r="X546" s="504">
        <v>2.3389E-2</v>
      </c>
      <c r="Y546" s="504">
        <v>3.4040000000000001E-2</v>
      </c>
      <c r="Z546" s="504">
        <v>2E-3</v>
      </c>
      <c r="AA546" s="504">
        <v>2E-3</v>
      </c>
      <c r="AB546" s="507">
        <f t="shared" si="573"/>
        <v>4.4499999999999998E-2</v>
      </c>
      <c r="AC546" s="507">
        <f t="shared" si="574"/>
        <v>-4.0000000000000001E-3</v>
      </c>
      <c r="AD546" s="508">
        <v>3.4040000000000001E-2</v>
      </c>
      <c r="AE546" s="506">
        <f t="shared" si="571"/>
        <v>3.4040000000000001E-2</v>
      </c>
      <c r="AF546" s="506">
        <f t="shared" si="575"/>
        <v>0</v>
      </c>
      <c r="AG546" s="514">
        <f t="shared" si="572"/>
        <v>3.4040000000000001E-2</v>
      </c>
      <c r="AH546" s="515">
        <v>44978</v>
      </c>
      <c r="AI546" s="509">
        <v>1</v>
      </c>
      <c r="AJ546" s="472" t="s">
        <v>3978</v>
      </c>
      <c r="AK546" s="994" t="s">
        <v>3979</v>
      </c>
      <c r="AL546" s="995"/>
      <c r="AM546" s="995"/>
      <c r="AN546" s="995"/>
      <c r="AO546" s="995"/>
      <c r="AP546" s="995"/>
      <c r="AQ546" s="995"/>
      <c r="AR546" s="996"/>
    </row>
    <row r="547" spans="1:44" s="764" customFormat="1" ht="19.5" customHeight="1">
      <c r="A547" s="747">
        <f t="shared" ref="A547" si="576">IF(B547="","",IF((YEAR(B547)-YEAR(B546))=0,A546+1,1))</f>
        <v>21</v>
      </c>
      <c r="B547" s="748">
        <v>44978</v>
      </c>
      <c r="C547" s="747" t="s">
        <v>4</v>
      </c>
      <c r="D547" s="747" t="s">
        <v>3790</v>
      </c>
      <c r="E547" s="747"/>
      <c r="F547" s="747" t="s">
        <v>3970</v>
      </c>
      <c r="G547" s="749">
        <v>44978</v>
      </c>
      <c r="H547" s="749">
        <v>45006</v>
      </c>
      <c r="I547" s="747">
        <f t="shared" ref="I547" si="577">H547-G547</f>
        <v>28</v>
      </c>
      <c r="J547" s="750">
        <f t="shared" ref="J547" si="578">TRUNC(I547/30,0)</f>
        <v>0</v>
      </c>
      <c r="K547" s="751" t="s">
        <v>29</v>
      </c>
      <c r="L547" s="752">
        <v>3</v>
      </c>
      <c r="M547" s="753">
        <v>3.4489800000000002</v>
      </c>
      <c r="N547" s="754" t="s">
        <v>3969</v>
      </c>
      <c r="O547" s="750" t="s">
        <v>2309</v>
      </c>
      <c r="P547" s="755">
        <v>4.5527900000000003E-2</v>
      </c>
      <c r="Q547" s="755"/>
      <c r="R547" s="756" t="s">
        <v>2309</v>
      </c>
      <c r="S547" s="757">
        <v>4.65E-2</v>
      </c>
      <c r="T547" s="756"/>
      <c r="U547" s="757"/>
      <c r="V547" s="757">
        <v>4.9634999999999999E-2</v>
      </c>
      <c r="W547" s="20">
        <v>3.4740000000000001E-3</v>
      </c>
      <c r="X547" s="757">
        <v>9.6609999999999994E-3</v>
      </c>
      <c r="Y547" s="757">
        <v>3.4040000000000001E-2</v>
      </c>
      <c r="Z547" s="757">
        <v>2E-3</v>
      </c>
      <c r="AA547" s="757">
        <v>2E-3</v>
      </c>
      <c r="AB547" s="758">
        <f t="shared" ref="AB547" si="579">S547-Z547</f>
        <v>4.4499999999999998E-2</v>
      </c>
      <c r="AC547" s="758">
        <f t="shared" ref="AC547" si="580">U547-Z547-AA547</f>
        <v>-4.0000000000000001E-3</v>
      </c>
      <c r="AD547" s="759">
        <v>3.6499999999999998E-2</v>
      </c>
      <c r="AE547" s="760">
        <f t="shared" si="571"/>
        <v>3.4040000000000001E-2</v>
      </c>
      <c r="AF547" s="760">
        <f t="shared" ref="AF547" si="581">AD547-AE547</f>
        <v>2.4599999999999969E-3</v>
      </c>
      <c r="AG547" s="761">
        <f t="shared" ref="AG547" si="582">IF(AF547="","",AE547+AF547)</f>
        <v>3.6499999999999998E-2</v>
      </c>
      <c r="AH547" s="762">
        <v>44978</v>
      </c>
      <c r="AI547" s="763">
        <v>2</v>
      </c>
      <c r="AJ547" s="747" t="str">
        <f t="shared" ref="AJ547" si="583">IF(AG547="","N","Y")</f>
        <v>Y</v>
      </c>
      <c r="AK547" s="991" t="s">
        <v>3976</v>
      </c>
      <c r="AL547" s="992"/>
      <c r="AM547" s="992"/>
      <c r="AN547" s="992"/>
      <c r="AO547" s="992"/>
      <c r="AP547" s="992"/>
      <c r="AQ547" s="992"/>
      <c r="AR547" s="993"/>
    </row>
    <row r="548" spans="1:44" ht="20.25" customHeight="1">
      <c r="A548" s="16">
        <v>22</v>
      </c>
      <c r="B548" s="23">
        <v>44981</v>
      </c>
      <c r="C548" s="16" t="s">
        <v>3983</v>
      </c>
      <c r="D548" s="16" t="s">
        <v>3986</v>
      </c>
      <c r="E548" s="16" t="s">
        <v>3987</v>
      </c>
      <c r="F548" s="16" t="s">
        <v>3991</v>
      </c>
      <c r="G548" s="18">
        <v>44981</v>
      </c>
      <c r="H548" s="18">
        <v>45162</v>
      </c>
      <c r="I548" s="16">
        <f t="shared" ref="I548:I561" si="584">H548-G548</f>
        <v>181</v>
      </c>
      <c r="J548" s="255">
        <f t="shared" ref="J548:J561" si="585">TRUNC(I548/30,0)</f>
        <v>6</v>
      </c>
      <c r="K548" s="438" t="s">
        <v>28</v>
      </c>
      <c r="L548" s="19">
        <v>1</v>
      </c>
      <c r="M548" s="249">
        <v>4.8899999999999997</v>
      </c>
      <c r="N548" s="201" t="s">
        <v>3984</v>
      </c>
      <c r="O548" s="255" t="s">
        <v>3985</v>
      </c>
      <c r="P548" s="553">
        <v>5.1090499999999997E-2</v>
      </c>
      <c r="Q548" s="553">
        <v>5.2769999999999997E-2</v>
      </c>
      <c r="R548" s="261" t="s">
        <v>3985</v>
      </c>
      <c r="S548" s="20">
        <v>5.2499999999999998E-2</v>
      </c>
      <c r="T548" s="261"/>
      <c r="U548" s="20"/>
      <c r="V548" s="20">
        <v>5.6912999999999998E-2</v>
      </c>
      <c r="W548" s="20">
        <v>1.1379999999999999E-3</v>
      </c>
      <c r="X548" s="20">
        <v>5.7739999999999996E-3</v>
      </c>
      <c r="Y548" s="197">
        <v>4.7668000000000002E-2</v>
      </c>
      <c r="Z548" s="20">
        <v>2E-3</v>
      </c>
      <c r="AA548" s="20">
        <v>2E-3</v>
      </c>
      <c r="AB548" s="423">
        <f t="shared" ref="AB548:AB561" si="586">S548-Z548</f>
        <v>5.0499999999999996E-2</v>
      </c>
      <c r="AC548" s="423">
        <f t="shared" ref="AC548:AC561" si="587">U548-Z548-AA548</f>
        <v>-4.0000000000000001E-3</v>
      </c>
      <c r="AD548" s="448">
        <v>0.05</v>
      </c>
      <c r="AE548" s="197">
        <v>4.7668000000000002E-2</v>
      </c>
      <c r="AF548" s="197">
        <f t="shared" ref="AF548:AF561" si="588">AD548-AE548</f>
        <v>2.3320000000000007E-3</v>
      </c>
      <c r="AG548" s="445">
        <f t="shared" ref="AG548:AG561" si="589">IF(AF548="","",AE548+AF548)</f>
        <v>0.05</v>
      </c>
      <c r="AH548" s="434">
        <v>44981</v>
      </c>
      <c r="AI548" s="446">
        <v>2</v>
      </c>
      <c r="AJ548" s="16" t="str">
        <f t="shared" si="498"/>
        <v>Y</v>
      </c>
      <c r="AK548" s="988" t="s">
        <v>3988</v>
      </c>
      <c r="AL548" s="989"/>
      <c r="AM548" s="989"/>
      <c r="AN548" s="989"/>
      <c r="AO548" s="989"/>
      <c r="AP548" s="989"/>
      <c r="AQ548" s="989"/>
      <c r="AR548" s="990"/>
    </row>
    <row r="549" spans="1:44" s="764" customFormat="1" ht="19.5" customHeight="1">
      <c r="A549" s="747">
        <f t="shared" ref="A549:A550" si="590">IF(B549="","",IF((YEAR(B549)-YEAR(B548))=0,A548+1,1))</f>
        <v>23</v>
      </c>
      <c r="B549" s="748">
        <v>44992</v>
      </c>
      <c r="C549" s="747" t="s">
        <v>12</v>
      </c>
      <c r="D549" s="747" t="s">
        <v>3569</v>
      </c>
      <c r="E549" s="747"/>
      <c r="F549" s="747" t="s">
        <v>3521</v>
      </c>
      <c r="G549" s="749">
        <v>44992</v>
      </c>
      <c r="H549" s="749">
        <v>45022</v>
      </c>
      <c r="I549" s="747">
        <f t="shared" si="584"/>
        <v>30</v>
      </c>
      <c r="J549" s="750">
        <f t="shared" si="585"/>
        <v>1</v>
      </c>
      <c r="K549" s="751" t="s">
        <v>29</v>
      </c>
      <c r="L549" s="752">
        <v>12.4</v>
      </c>
      <c r="M549" s="753">
        <v>3.46</v>
      </c>
      <c r="N549" s="754" t="s">
        <v>3969</v>
      </c>
      <c r="O549" s="750" t="s">
        <v>2309</v>
      </c>
      <c r="P549" s="755">
        <v>4.5860600000000001E-2</v>
      </c>
      <c r="Q549" s="755"/>
      <c r="R549" s="756" t="s">
        <v>2309</v>
      </c>
      <c r="S549" s="757">
        <v>4.65E-2</v>
      </c>
      <c r="T549" s="756"/>
      <c r="U549" s="757"/>
      <c r="V549" s="757">
        <v>5.1078999999999999E-2</v>
      </c>
      <c r="W549" s="757">
        <v>3.5760000000000002E-3</v>
      </c>
      <c r="X549" s="757">
        <v>1.1003000000000001E-2</v>
      </c>
      <c r="Y549" s="757">
        <v>3.4349999999999999E-2</v>
      </c>
      <c r="Z549" s="757">
        <v>2E-3</v>
      </c>
      <c r="AA549" s="757">
        <v>2E-3</v>
      </c>
      <c r="AB549" s="758">
        <f t="shared" si="586"/>
        <v>4.4499999999999998E-2</v>
      </c>
      <c r="AC549" s="758">
        <f t="shared" si="587"/>
        <v>-4.0000000000000001E-3</v>
      </c>
      <c r="AD549" s="759">
        <v>3.6499999999999998E-2</v>
      </c>
      <c r="AE549" s="760">
        <f t="shared" ref="AE549:AE550" si="591">IF(Y549="","",Y549)</f>
        <v>3.4349999999999999E-2</v>
      </c>
      <c r="AF549" s="760">
        <f t="shared" si="588"/>
        <v>2.1499999999999991E-3</v>
      </c>
      <c r="AG549" s="761">
        <f t="shared" si="589"/>
        <v>3.6499999999999998E-2</v>
      </c>
      <c r="AH549" s="762">
        <v>44992</v>
      </c>
      <c r="AI549" s="763">
        <v>1</v>
      </c>
      <c r="AJ549" s="747" t="str">
        <f t="shared" si="498"/>
        <v>Y</v>
      </c>
      <c r="AK549" s="991" t="s">
        <v>4000</v>
      </c>
      <c r="AL549" s="992"/>
      <c r="AM549" s="992"/>
      <c r="AN549" s="992"/>
      <c r="AO549" s="992"/>
      <c r="AP549" s="992"/>
      <c r="AQ549" s="992"/>
      <c r="AR549" s="993"/>
    </row>
    <row r="550" spans="1:44" ht="21" customHeight="1">
      <c r="A550" s="16">
        <f t="shared" si="590"/>
        <v>24</v>
      </c>
      <c r="B550" s="23">
        <v>44994</v>
      </c>
      <c r="C550" s="16" t="s">
        <v>1550</v>
      </c>
      <c r="D550" s="16" t="s">
        <v>3319</v>
      </c>
      <c r="E550" s="16" t="s">
        <v>3365</v>
      </c>
      <c r="F550" s="16" t="s">
        <v>3722</v>
      </c>
      <c r="G550" s="18">
        <v>44994</v>
      </c>
      <c r="H550" s="18">
        <v>45026</v>
      </c>
      <c r="I550" s="16">
        <f t="shared" si="584"/>
        <v>32</v>
      </c>
      <c r="J550" s="255">
        <f>TRUNC(I550/30,0)</f>
        <v>1</v>
      </c>
      <c r="K550" s="438" t="s">
        <v>28</v>
      </c>
      <c r="L550" s="19">
        <v>4</v>
      </c>
      <c r="M550" s="249">
        <v>4.25</v>
      </c>
      <c r="N550" s="201" t="s">
        <v>4002</v>
      </c>
      <c r="O550" s="255" t="s">
        <v>2223</v>
      </c>
      <c r="P550" s="553">
        <v>4.7764599999999997E-2</v>
      </c>
      <c r="Q550" s="553">
        <v>4.7597100000000003E-2</v>
      </c>
      <c r="R550" s="261" t="s">
        <v>2223</v>
      </c>
      <c r="S550" s="20">
        <v>0.05</v>
      </c>
      <c r="T550" s="261"/>
      <c r="U550" s="20"/>
      <c r="V550" s="20">
        <v>5.1371E-2</v>
      </c>
      <c r="W550" s="20">
        <v>1.0269999999999999E-3</v>
      </c>
      <c r="X550" s="20">
        <v>5.8440000000000002E-3</v>
      </c>
      <c r="Y550" s="20">
        <v>4.2109000000000001E-2</v>
      </c>
      <c r="Z550" s="20">
        <v>2E-3</v>
      </c>
      <c r="AA550" s="20">
        <v>2E-3</v>
      </c>
      <c r="AB550" s="423">
        <f t="shared" si="586"/>
        <v>4.8000000000000001E-2</v>
      </c>
      <c r="AC550" s="423">
        <f t="shared" si="587"/>
        <v>-4.0000000000000001E-3</v>
      </c>
      <c r="AD550" s="448">
        <v>4.4499999999999998E-2</v>
      </c>
      <c r="AE550" s="197">
        <f t="shared" si="591"/>
        <v>4.2109000000000001E-2</v>
      </c>
      <c r="AF550" s="197">
        <f t="shared" si="588"/>
        <v>2.3909999999999973E-3</v>
      </c>
      <c r="AG550" s="445">
        <f t="shared" si="589"/>
        <v>4.4499999999999998E-2</v>
      </c>
      <c r="AH550" s="434">
        <v>44994</v>
      </c>
      <c r="AI550" s="446">
        <v>1</v>
      </c>
      <c r="AJ550" s="16" t="str">
        <f t="shared" si="498"/>
        <v>Y</v>
      </c>
      <c r="AK550" s="988" t="s">
        <v>4003</v>
      </c>
      <c r="AL550" s="989"/>
      <c r="AM550" s="989"/>
      <c r="AN550" s="989"/>
      <c r="AO550" s="989"/>
      <c r="AP550" s="989"/>
      <c r="AQ550" s="989"/>
      <c r="AR550" s="990"/>
    </row>
    <row r="551" spans="1:44" ht="20.25" customHeight="1">
      <c r="A551" s="16">
        <f t="shared" si="497"/>
        <v>25</v>
      </c>
      <c r="B551" s="23">
        <v>45000</v>
      </c>
      <c r="C551" s="16" t="s">
        <v>4018</v>
      </c>
      <c r="D551" s="16"/>
      <c r="E551" s="16" t="s">
        <v>4019</v>
      </c>
      <c r="F551" s="16" t="s">
        <v>4020</v>
      </c>
      <c r="G551" s="18">
        <v>45000</v>
      </c>
      <c r="H551" s="18">
        <v>45092</v>
      </c>
      <c r="I551" s="16">
        <f t="shared" si="584"/>
        <v>92</v>
      </c>
      <c r="J551" s="255">
        <f t="shared" si="585"/>
        <v>3</v>
      </c>
      <c r="K551" s="438" t="s">
        <v>28</v>
      </c>
      <c r="L551" s="19">
        <v>1</v>
      </c>
      <c r="M551" s="249">
        <v>4.4800000000000004</v>
      </c>
      <c r="N551" s="201" t="s">
        <v>4022</v>
      </c>
      <c r="O551" s="255" t="s">
        <v>4023</v>
      </c>
      <c r="P551" s="553">
        <v>4.7428499999999998E-2</v>
      </c>
      <c r="Q551" s="553">
        <v>4.9410000000000003E-2</v>
      </c>
      <c r="R551" s="261" t="s">
        <v>4023</v>
      </c>
      <c r="S551" s="20">
        <v>5.1499999999999997E-2</v>
      </c>
      <c r="T551" s="261"/>
      <c r="U551" s="20"/>
      <c r="V551" s="20">
        <v>5.5847000000000001E-2</v>
      </c>
      <c r="W551" s="20">
        <v>1.1169999999999999E-3</v>
      </c>
      <c r="X551" s="20">
        <v>8.7299999999999999E-3</v>
      </c>
      <c r="Y551" s="20">
        <v>4.3579E-2</v>
      </c>
      <c r="Z551" s="20">
        <v>2E-3</v>
      </c>
      <c r="AA551" s="20">
        <v>2E-3</v>
      </c>
      <c r="AB551" s="423">
        <f t="shared" si="586"/>
        <v>4.9499999999999995E-2</v>
      </c>
      <c r="AC551" s="423">
        <f t="shared" si="587"/>
        <v>-4.0000000000000001E-3</v>
      </c>
      <c r="AD551" s="448">
        <v>4.5999999999999999E-2</v>
      </c>
      <c r="AE551" s="197">
        <f t="shared" ref="AE551:AE561" si="592">IF(Y551="","",Y551)</f>
        <v>4.3579E-2</v>
      </c>
      <c r="AF551" s="197">
        <f t="shared" si="588"/>
        <v>2.4209999999999995E-3</v>
      </c>
      <c r="AG551" s="445">
        <f t="shared" si="589"/>
        <v>4.5999999999999999E-2</v>
      </c>
      <c r="AH551" s="434">
        <v>45000</v>
      </c>
      <c r="AI551" s="446">
        <v>1</v>
      </c>
      <c r="AJ551" s="16" t="str">
        <f t="shared" si="498"/>
        <v>Y</v>
      </c>
      <c r="AK551" s="988" t="s">
        <v>4024</v>
      </c>
      <c r="AL551" s="989"/>
      <c r="AM551" s="989"/>
      <c r="AN551" s="989"/>
      <c r="AO551" s="989"/>
      <c r="AP551" s="989"/>
      <c r="AQ551" s="989"/>
      <c r="AR551" s="990"/>
    </row>
    <row r="552" spans="1:44" ht="20.25" customHeight="1">
      <c r="A552" s="16">
        <f t="shared" si="497"/>
        <v>26</v>
      </c>
      <c r="B552" s="23">
        <v>45000</v>
      </c>
      <c r="C552" s="16" t="s">
        <v>4018</v>
      </c>
      <c r="D552" s="16"/>
      <c r="E552" s="16" t="s">
        <v>4019</v>
      </c>
      <c r="F552" s="16" t="s">
        <v>4020</v>
      </c>
      <c r="G552" s="18">
        <v>45000</v>
      </c>
      <c r="H552" s="18">
        <v>45092</v>
      </c>
      <c r="I552" s="16">
        <f t="shared" si="584"/>
        <v>92</v>
      </c>
      <c r="J552" s="255">
        <f t="shared" si="585"/>
        <v>3</v>
      </c>
      <c r="K552" s="438" t="s">
        <v>28</v>
      </c>
      <c r="L552" s="19">
        <v>1</v>
      </c>
      <c r="M552" s="249">
        <v>4.4800000000000004</v>
      </c>
      <c r="N552" s="201" t="s">
        <v>4022</v>
      </c>
      <c r="O552" s="255" t="s">
        <v>4023</v>
      </c>
      <c r="P552" s="553">
        <v>4.7428499999999998E-2</v>
      </c>
      <c r="Q552" s="553">
        <v>4.9410000000000003E-2</v>
      </c>
      <c r="R552" s="261" t="s">
        <v>4023</v>
      </c>
      <c r="S552" s="20">
        <v>5.1499999999999997E-2</v>
      </c>
      <c r="T552" s="261"/>
      <c r="U552" s="20"/>
      <c r="V552" s="20">
        <v>5.5847000000000001E-2</v>
      </c>
      <c r="W552" s="20">
        <v>1.1169999999999999E-3</v>
      </c>
      <c r="X552" s="20">
        <v>8.7299999999999999E-3</v>
      </c>
      <c r="Y552" s="20">
        <v>4.3579E-2</v>
      </c>
      <c r="Z552" s="20">
        <v>2E-3</v>
      </c>
      <c r="AA552" s="20">
        <v>2E-3</v>
      </c>
      <c r="AB552" s="423">
        <f t="shared" si="586"/>
        <v>4.9499999999999995E-2</v>
      </c>
      <c r="AC552" s="423">
        <f t="shared" si="587"/>
        <v>-4.0000000000000001E-3</v>
      </c>
      <c r="AD552" s="448">
        <v>4.5999999999999999E-2</v>
      </c>
      <c r="AE552" s="197">
        <f t="shared" si="592"/>
        <v>4.3579E-2</v>
      </c>
      <c r="AF552" s="197">
        <f t="shared" si="588"/>
        <v>2.4209999999999995E-3</v>
      </c>
      <c r="AG552" s="445">
        <f t="shared" si="589"/>
        <v>4.5999999999999999E-2</v>
      </c>
      <c r="AH552" s="434">
        <v>45000</v>
      </c>
      <c r="AI552" s="446">
        <v>2</v>
      </c>
      <c r="AJ552" s="16" t="str">
        <f t="shared" si="498"/>
        <v>Y</v>
      </c>
      <c r="AK552" s="988" t="s">
        <v>4024</v>
      </c>
      <c r="AL552" s="989"/>
      <c r="AM552" s="989"/>
      <c r="AN552" s="989"/>
      <c r="AO552" s="989"/>
      <c r="AP552" s="989"/>
      <c r="AQ552" s="989"/>
      <c r="AR552" s="990"/>
    </row>
    <row r="553" spans="1:44" s="447" customFormat="1" ht="23.25" customHeight="1">
      <c r="A553" s="16">
        <f t="shared" ref="A553:A569" si="593">IF(B553="","",IF((YEAR(B553)-YEAR(B552))=0,A552+1,1))</f>
        <v>27</v>
      </c>
      <c r="B553" s="23">
        <v>45000</v>
      </c>
      <c r="C553" s="16" t="s">
        <v>4018</v>
      </c>
      <c r="D553" s="16"/>
      <c r="E553" s="16" t="s">
        <v>4019</v>
      </c>
      <c r="F553" s="16" t="s">
        <v>4020</v>
      </c>
      <c r="G553" s="18">
        <v>45000</v>
      </c>
      <c r="H553" s="18">
        <v>45092</v>
      </c>
      <c r="I553" s="16">
        <f t="shared" si="584"/>
        <v>92</v>
      </c>
      <c r="J553" s="255">
        <f t="shared" si="585"/>
        <v>3</v>
      </c>
      <c r="K553" s="438" t="s">
        <v>28</v>
      </c>
      <c r="L553" s="19">
        <v>1</v>
      </c>
      <c r="M553" s="249">
        <v>4.4800000000000004</v>
      </c>
      <c r="N553" s="201" t="s">
        <v>4022</v>
      </c>
      <c r="O553" s="255" t="s">
        <v>4023</v>
      </c>
      <c r="P553" s="553">
        <v>4.7428499999999998E-2</v>
      </c>
      <c r="Q553" s="553">
        <v>4.9410000000000003E-2</v>
      </c>
      <c r="R553" s="261" t="s">
        <v>4023</v>
      </c>
      <c r="S553" s="20">
        <v>5.1499999999999997E-2</v>
      </c>
      <c r="T553" s="261"/>
      <c r="U553" s="20"/>
      <c r="V553" s="20">
        <v>5.5847000000000001E-2</v>
      </c>
      <c r="W553" s="20">
        <v>1.1169999999999999E-3</v>
      </c>
      <c r="X553" s="20">
        <v>8.7299999999999999E-3</v>
      </c>
      <c r="Y553" s="20">
        <v>4.3579E-2</v>
      </c>
      <c r="Z553" s="20">
        <v>2E-3</v>
      </c>
      <c r="AA553" s="20">
        <v>2E-3</v>
      </c>
      <c r="AB553" s="423">
        <f t="shared" si="586"/>
        <v>4.9499999999999995E-2</v>
      </c>
      <c r="AC553" s="423">
        <f t="shared" si="587"/>
        <v>-4.0000000000000001E-3</v>
      </c>
      <c r="AD553" s="448">
        <v>4.5999999999999999E-2</v>
      </c>
      <c r="AE553" s="197">
        <f t="shared" si="592"/>
        <v>4.3579E-2</v>
      </c>
      <c r="AF553" s="197">
        <f t="shared" si="588"/>
        <v>2.4209999999999995E-3</v>
      </c>
      <c r="AG553" s="445">
        <f t="shared" si="589"/>
        <v>4.5999999999999999E-2</v>
      </c>
      <c r="AH553" s="434">
        <v>45000</v>
      </c>
      <c r="AI553" s="446">
        <v>3</v>
      </c>
      <c r="AJ553" s="16" t="str">
        <f t="shared" ref="AJ553:AJ565" si="594">IF(AG553="","N","Y")</f>
        <v>Y</v>
      </c>
      <c r="AK553" s="988" t="s">
        <v>4024</v>
      </c>
      <c r="AL553" s="989"/>
      <c r="AM553" s="989"/>
      <c r="AN553" s="989"/>
      <c r="AO553" s="989"/>
      <c r="AP553" s="989"/>
      <c r="AQ553" s="989"/>
      <c r="AR553" s="990"/>
    </row>
    <row r="554" spans="1:44" s="447" customFormat="1" ht="23.25" customHeight="1">
      <c r="A554" s="16">
        <f t="shared" si="593"/>
        <v>28</v>
      </c>
      <c r="B554" s="23">
        <v>45000</v>
      </c>
      <c r="C554" s="16" t="s">
        <v>4018</v>
      </c>
      <c r="D554" s="16"/>
      <c r="E554" s="16" t="s">
        <v>4019</v>
      </c>
      <c r="F554" s="16" t="s">
        <v>4020</v>
      </c>
      <c r="G554" s="18">
        <v>45000</v>
      </c>
      <c r="H554" s="18">
        <v>45092</v>
      </c>
      <c r="I554" s="16">
        <f t="shared" si="584"/>
        <v>92</v>
      </c>
      <c r="J554" s="255">
        <f t="shared" si="585"/>
        <v>3</v>
      </c>
      <c r="K554" s="438" t="s">
        <v>28</v>
      </c>
      <c r="L554" s="19">
        <v>1</v>
      </c>
      <c r="M554" s="249">
        <v>4.4800000000000004</v>
      </c>
      <c r="N554" s="201" t="s">
        <v>4022</v>
      </c>
      <c r="O554" s="255" t="s">
        <v>4023</v>
      </c>
      <c r="P554" s="553">
        <v>4.7428499999999998E-2</v>
      </c>
      <c r="Q554" s="553">
        <v>4.9410000000000003E-2</v>
      </c>
      <c r="R554" s="261" t="s">
        <v>4023</v>
      </c>
      <c r="S554" s="20">
        <v>5.1499999999999997E-2</v>
      </c>
      <c r="T554" s="261"/>
      <c r="U554" s="20"/>
      <c r="V554" s="20">
        <v>5.5847000000000001E-2</v>
      </c>
      <c r="W554" s="20">
        <v>1.1169999999999999E-3</v>
      </c>
      <c r="X554" s="20">
        <v>8.7299999999999999E-3</v>
      </c>
      <c r="Y554" s="20">
        <v>4.3579E-2</v>
      </c>
      <c r="Z554" s="20">
        <v>2E-3</v>
      </c>
      <c r="AA554" s="20">
        <v>2E-3</v>
      </c>
      <c r="AB554" s="423">
        <f t="shared" si="586"/>
        <v>4.9499999999999995E-2</v>
      </c>
      <c r="AC554" s="423">
        <f t="shared" si="587"/>
        <v>-4.0000000000000001E-3</v>
      </c>
      <c r="AD554" s="448">
        <v>4.5999999999999999E-2</v>
      </c>
      <c r="AE554" s="197">
        <f t="shared" si="592"/>
        <v>4.3579E-2</v>
      </c>
      <c r="AF554" s="197">
        <f t="shared" si="588"/>
        <v>2.4209999999999995E-3</v>
      </c>
      <c r="AG554" s="445">
        <f t="shared" si="589"/>
        <v>4.5999999999999999E-2</v>
      </c>
      <c r="AH554" s="434">
        <v>45000</v>
      </c>
      <c r="AI554" s="446">
        <v>4</v>
      </c>
      <c r="AJ554" s="16" t="str">
        <f t="shared" si="594"/>
        <v>Y</v>
      </c>
      <c r="AK554" s="988" t="s">
        <v>4024</v>
      </c>
      <c r="AL554" s="989"/>
      <c r="AM554" s="989"/>
      <c r="AN554" s="989"/>
      <c r="AO554" s="989"/>
      <c r="AP554" s="989"/>
      <c r="AQ554" s="989"/>
      <c r="AR554" s="990"/>
    </row>
    <row r="555" spans="1:44" ht="20.25" customHeight="1">
      <c r="A555" s="16">
        <f t="shared" si="593"/>
        <v>29</v>
      </c>
      <c r="B555" s="23">
        <v>45000</v>
      </c>
      <c r="C555" s="16" t="s">
        <v>4018</v>
      </c>
      <c r="D555" s="16"/>
      <c r="E555" s="16" t="s">
        <v>4019</v>
      </c>
      <c r="F555" s="16" t="s">
        <v>4020</v>
      </c>
      <c r="G555" s="18">
        <v>45000</v>
      </c>
      <c r="H555" s="18">
        <v>45092</v>
      </c>
      <c r="I555" s="16">
        <f t="shared" si="584"/>
        <v>92</v>
      </c>
      <c r="J555" s="255">
        <f t="shared" si="585"/>
        <v>3</v>
      </c>
      <c r="K555" s="438" t="s">
        <v>28</v>
      </c>
      <c r="L555" s="19">
        <v>1</v>
      </c>
      <c r="M555" s="249">
        <v>4.4800000000000004</v>
      </c>
      <c r="N555" s="201" t="s">
        <v>4022</v>
      </c>
      <c r="O555" s="255" t="s">
        <v>4023</v>
      </c>
      <c r="P555" s="553">
        <v>4.7428499999999998E-2</v>
      </c>
      <c r="Q555" s="553">
        <v>4.9410000000000003E-2</v>
      </c>
      <c r="R555" s="261" t="s">
        <v>4023</v>
      </c>
      <c r="S555" s="20">
        <v>5.1499999999999997E-2</v>
      </c>
      <c r="T555" s="261"/>
      <c r="U555" s="20"/>
      <c r="V555" s="20">
        <v>5.5847000000000001E-2</v>
      </c>
      <c r="W555" s="20">
        <v>1.1169999999999999E-3</v>
      </c>
      <c r="X555" s="20">
        <v>8.7299999999999999E-3</v>
      </c>
      <c r="Y555" s="20">
        <v>4.3579E-2</v>
      </c>
      <c r="Z555" s="20">
        <v>2E-3</v>
      </c>
      <c r="AA555" s="20">
        <v>2E-3</v>
      </c>
      <c r="AB555" s="423">
        <f t="shared" si="586"/>
        <v>4.9499999999999995E-2</v>
      </c>
      <c r="AC555" s="423">
        <f t="shared" si="587"/>
        <v>-4.0000000000000001E-3</v>
      </c>
      <c r="AD555" s="448">
        <v>4.5999999999999999E-2</v>
      </c>
      <c r="AE555" s="197">
        <f t="shared" si="592"/>
        <v>4.3579E-2</v>
      </c>
      <c r="AF555" s="197">
        <f t="shared" si="588"/>
        <v>2.4209999999999995E-3</v>
      </c>
      <c r="AG555" s="445">
        <f t="shared" si="589"/>
        <v>4.5999999999999999E-2</v>
      </c>
      <c r="AH555" s="434">
        <v>45000</v>
      </c>
      <c r="AI555" s="446">
        <v>5</v>
      </c>
      <c r="AJ555" s="16" t="str">
        <f t="shared" si="594"/>
        <v>Y</v>
      </c>
      <c r="AK555" s="988" t="s">
        <v>4024</v>
      </c>
      <c r="AL555" s="989"/>
      <c r="AM555" s="989"/>
      <c r="AN555" s="989"/>
      <c r="AO555" s="989"/>
      <c r="AP555" s="989"/>
      <c r="AQ555" s="989"/>
      <c r="AR555" s="990"/>
    </row>
    <row r="556" spans="1:44" ht="20.25" customHeight="1">
      <c r="A556" s="16">
        <f t="shared" si="593"/>
        <v>30</v>
      </c>
      <c r="B556" s="23">
        <v>45000</v>
      </c>
      <c r="C556" s="16" t="s">
        <v>4018</v>
      </c>
      <c r="D556" s="16"/>
      <c r="E556" s="16" t="s">
        <v>4019</v>
      </c>
      <c r="F556" s="16" t="s">
        <v>4020</v>
      </c>
      <c r="G556" s="18">
        <v>45000</v>
      </c>
      <c r="H556" s="18">
        <v>45092</v>
      </c>
      <c r="I556" s="16">
        <f t="shared" si="584"/>
        <v>92</v>
      </c>
      <c r="J556" s="255">
        <f t="shared" si="585"/>
        <v>3</v>
      </c>
      <c r="K556" s="438" t="s">
        <v>28</v>
      </c>
      <c r="L556" s="19">
        <v>1</v>
      </c>
      <c r="M556" s="249">
        <v>4.4800000000000004</v>
      </c>
      <c r="N556" s="201" t="s">
        <v>4022</v>
      </c>
      <c r="O556" s="255" t="s">
        <v>4023</v>
      </c>
      <c r="P556" s="553">
        <v>4.7428499999999998E-2</v>
      </c>
      <c r="Q556" s="553">
        <v>4.9410000000000003E-2</v>
      </c>
      <c r="R556" s="261" t="s">
        <v>4023</v>
      </c>
      <c r="S556" s="20">
        <v>5.1499999999999997E-2</v>
      </c>
      <c r="T556" s="261"/>
      <c r="U556" s="20"/>
      <c r="V556" s="20">
        <v>5.5847000000000001E-2</v>
      </c>
      <c r="W556" s="20">
        <v>1.1169999999999999E-3</v>
      </c>
      <c r="X556" s="20">
        <v>8.7299999999999999E-3</v>
      </c>
      <c r="Y556" s="20">
        <v>4.3579E-2</v>
      </c>
      <c r="Z556" s="20">
        <v>2E-3</v>
      </c>
      <c r="AA556" s="20">
        <v>2E-3</v>
      </c>
      <c r="AB556" s="423">
        <f t="shared" si="586"/>
        <v>4.9499999999999995E-2</v>
      </c>
      <c r="AC556" s="423">
        <f t="shared" si="587"/>
        <v>-4.0000000000000001E-3</v>
      </c>
      <c r="AD556" s="448">
        <v>4.5999999999999999E-2</v>
      </c>
      <c r="AE556" s="197">
        <f t="shared" si="592"/>
        <v>4.3579E-2</v>
      </c>
      <c r="AF556" s="197">
        <f t="shared" si="588"/>
        <v>2.4209999999999995E-3</v>
      </c>
      <c r="AG556" s="445">
        <f t="shared" si="589"/>
        <v>4.5999999999999999E-2</v>
      </c>
      <c r="AH556" s="434">
        <v>45000</v>
      </c>
      <c r="AI556" s="446">
        <v>6</v>
      </c>
      <c r="AJ556" s="16" t="str">
        <f t="shared" si="594"/>
        <v>Y</v>
      </c>
      <c r="AK556" s="988" t="s">
        <v>4024</v>
      </c>
      <c r="AL556" s="989"/>
      <c r="AM556" s="989"/>
      <c r="AN556" s="989"/>
      <c r="AO556" s="989"/>
      <c r="AP556" s="989"/>
      <c r="AQ556" s="989"/>
      <c r="AR556" s="990"/>
    </row>
    <row r="557" spans="1:44" ht="20.25" customHeight="1">
      <c r="A557" s="16">
        <f t="shared" si="593"/>
        <v>31</v>
      </c>
      <c r="B557" s="23">
        <v>45000</v>
      </c>
      <c r="C557" s="16" t="s">
        <v>3197</v>
      </c>
      <c r="D557" s="16"/>
      <c r="E557" s="16" t="s">
        <v>4025</v>
      </c>
      <c r="F557" s="16" t="s">
        <v>3400</v>
      </c>
      <c r="G557" s="18">
        <v>45000</v>
      </c>
      <c r="H557" s="655">
        <v>45033</v>
      </c>
      <c r="I557" s="16">
        <f t="shared" si="584"/>
        <v>33</v>
      </c>
      <c r="J557" s="255">
        <f t="shared" si="585"/>
        <v>1</v>
      </c>
      <c r="K557" s="438" t="s">
        <v>28</v>
      </c>
      <c r="L557" s="19">
        <v>2.8</v>
      </c>
      <c r="M557" s="249">
        <v>4.1900000000000004</v>
      </c>
      <c r="N557" s="201" t="s">
        <v>4026</v>
      </c>
      <c r="O557" s="255" t="s">
        <v>2223</v>
      </c>
      <c r="P557" s="553">
        <v>4.65951E-2</v>
      </c>
      <c r="Q557" s="553">
        <v>4.7277100000000002E-2</v>
      </c>
      <c r="R557" s="261" t="s">
        <v>2223</v>
      </c>
      <c r="S557" s="20">
        <v>5.0500000000000003E-2</v>
      </c>
      <c r="T557" s="261"/>
      <c r="U557" s="20"/>
      <c r="V557" s="20">
        <v>5.2304999999999997E-2</v>
      </c>
      <c r="W557" s="20">
        <v>1.0460000000000001E-3</v>
      </c>
      <c r="X557" s="20">
        <v>7.2589999999999998E-3</v>
      </c>
      <c r="Y557" s="20">
        <v>4.0962999999999999E-2</v>
      </c>
      <c r="Z557" s="20">
        <v>2E-3</v>
      </c>
      <c r="AA557" s="20">
        <v>2E-3</v>
      </c>
      <c r="AB557" s="423">
        <f t="shared" si="586"/>
        <v>4.8500000000000001E-2</v>
      </c>
      <c r="AC557" s="423">
        <f t="shared" si="587"/>
        <v>-4.0000000000000001E-3</v>
      </c>
      <c r="AD557" s="448">
        <v>4.3999999999999997E-2</v>
      </c>
      <c r="AE557" s="197">
        <f t="shared" si="592"/>
        <v>4.0962999999999999E-2</v>
      </c>
      <c r="AF557" s="197">
        <f t="shared" si="588"/>
        <v>3.036999999999998E-3</v>
      </c>
      <c r="AG557" s="445">
        <f t="shared" si="589"/>
        <v>4.3999999999999997E-2</v>
      </c>
      <c r="AH557" s="434">
        <v>45000</v>
      </c>
      <c r="AI557" s="446">
        <v>7</v>
      </c>
      <c r="AJ557" s="16" t="str">
        <f t="shared" si="594"/>
        <v>Y</v>
      </c>
      <c r="AK557" s="988" t="s">
        <v>4027</v>
      </c>
      <c r="AL557" s="989"/>
      <c r="AM557" s="989"/>
      <c r="AN557" s="989"/>
      <c r="AO557" s="989"/>
      <c r="AP557" s="989"/>
      <c r="AQ557" s="989"/>
      <c r="AR557" s="990"/>
    </row>
    <row r="558" spans="1:44" ht="21.75" customHeight="1">
      <c r="A558" s="16">
        <f t="shared" si="593"/>
        <v>32</v>
      </c>
      <c r="B558" s="23">
        <v>45001</v>
      </c>
      <c r="C558" s="16" t="s">
        <v>4</v>
      </c>
      <c r="D558" s="16" t="s">
        <v>3557</v>
      </c>
      <c r="E558" s="16" t="s">
        <v>3608</v>
      </c>
      <c r="F558" s="16" t="s">
        <v>3582</v>
      </c>
      <c r="G558" s="18">
        <v>45001</v>
      </c>
      <c r="H558" s="655">
        <v>45033</v>
      </c>
      <c r="I558" s="16">
        <f t="shared" si="584"/>
        <v>32</v>
      </c>
      <c r="J558" s="255">
        <f t="shared" si="585"/>
        <v>1</v>
      </c>
      <c r="K558" s="438" t="s">
        <v>28</v>
      </c>
      <c r="L558" s="19">
        <v>10</v>
      </c>
      <c r="M558" s="249">
        <v>4.25</v>
      </c>
      <c r="N558" s="201" t="s">
        <v>4036</v>
      </c>
      <c r="O558" s="255" t="s">
        <v>2223</v>
      </c>
      <c r="P558" s="553">
        <v>4.7434299999999999E-2</v>
      </c>
      <c r="Q558" s="553">
        <v>4.7085700000000001E-2</v>
      </c>
      <c r="R558" s="261" t="s">
        <v>2223</v>
      </c>
      <c r="S558" s="20">
        <v>5.0700000000000002E-2</v>
      </c>
      <c r="T558" s="261"/>
      <c r="U558" s="20"/>
      <c r="V558" s="20">
        <v>5.0656E-2</v>
      </c>
      <c r="W558" s="20">
        <v>1.013E-3</v>
      </c>
      <c r="X558" s="20">
        <v>5.143E-3</v>
      </c>
      <c r="Y558" s="20">
        <v>4.1785000000000003E-2</v>
      </c>
      <c r="Z558" s="20">
        <v>2E-3</v>
      </c>
      <c r="AA558" s="20">
        <v>2E-3</v>
      </c>
      <c r="AB558" s="423">
        <f t="shared" si="586"/>
        <v>4.87E-2</v>
      </c>
      <c r="AC558" s="423">
        <f t="shared" si="587"/>
        <v>-4.0000000000000001E-3</v>
      </c>
      <c r="AD558" s="448">
        <v>4.4499999999999998E-2</v>
      </c>
      <c r="AE558" s="197">
        <f t="shared" si="592"/>
        <v>4.1785000000000003E-2</v>
      </c>
      <c r="AF558" s="197">
        <f t="shared" si="588"/>
        <v>2.7149999999999952E-3</v>
      </c>
      <c r="AG558" s="445">
        <f t="shared" si="589"/>
        <v>4.4499999999999998E-2</v>
      </c>
      <c r="AH558" s="434">
        <v>45001</v>
      </c>
      <c r="AI558" s="446">
        <v>2</v>
      </c>
      <c r="AJ558" s="16" t="str">
        <f t="shared" si="594"/>
        <v>Y</v>
      </c>
      <c r="AK558" s="988" t="s">
        <v>4037</v>
      </c>
      <c r="AL558" s="989"/>
      <c r="AM558" s="989"/>
      <c r="AN558" s="989"/>
      <c r="AO558" s="989"/>
      <c r="AP558" s="989"/>
      <c r="AQ558" s="989"/>
      <c r="AR558" s="990"/>
    </row>
    <row r="559" spans="1:44" ht="21" customHeight="1">
      <c r="A559" s="16">
        <f t="shared" si="593"/>
        <v>33</v>
      </c>
      <c r="B559" s="23">
        <v>45001</v>
      </c>
      <c r="C559" s="16" t="s">
        <v>1550</v>
      </c>
      <c r="D559" s="16" t="s">
        <v>3319</v>
      </c>
      <c r="E559" s="16" t="s">
        <v>3365</v>
      </c>
      <c r="F559" s="16" t="s">
        <v>3722</v>
      </c>
      <c r="G559" s="18">
        <v>45001</v>
      </c>
      <c r="H559" s="655">
        <v>45033</v>
      </c>
      <c r="I559" s="16">
        <f t="shared" si="584"/>
        <v>32</v>
      </c>
      <c r="J559" s="255">
        <f t="shared" si="585"/>
        <v>1</v>
      </c>
      <c r="K559" s="438" t="s">
        <v>28</v>
      </c>
      <c r="L559" s="19">
        <v>1</v>
      </c>
      <c r="M559" s="249">
        <v>4.25</v>
      </c>
      <c r="N559" s="201" t="s">
        <v>4036</v>
      </c>
      <c r="O559" s="255" t="s">
        <v>2223</v>
      </c>
      <c r="P559" s="553">
        <v>4.7434299999999999E-2</v>
      </c>
      <c r="Q559" s="553">
        <v>4.7085700000000001E-2</v>
      </c>
      <c r="R559" s="261" t="s">
        <v>2223</v>
      </c>
      <c r="S559" s="20">
        <v>5.0700000000000002E-2</v>
      </c>
      <c r="T559" s="261"/>
      <c r="U559" s="20"/>
      <c r="V559" s="20">
        <v>5.0656E-2</v>
      </c>
      <c r="W559" s="20">
        <v>1.013E-3</v>
      </c>
      <c r="X559" s="20">
        <v>5.143E-3</v>
      </c>
      <c r="Y559" s="20">
        <v>4.1785000000000003E-2</v>
      </c>
      <c r="Z559" s="20">
        <v>2E-3</v>
      </c>
      <c r="AA559" s="20">
        <v>2E-3</v>
      </c>
      <c r="AB559" s="423">
        <f t="shared" si="586"/>
        <v>4.87E-2</v>
      </c>
      <c r="AC559" s="423">
        <f t="shared" si="587"/>
        <v>-4.0000000000000001E-3</v>
      </c>
      <c r="AD559" s="448">
        <v>4.4499999999999998E-2</v>
      </c>
      <c r="AE559" s="197">
        <f t="shared" si="592"/>
        <v>4.1785000000000003E-2</v>
      </c>
      <c r="AF559" s="197">
        <f t="shared" si="588"/>
        <v>2.7149999999999952E-3</v>
      </c>
      <c r="AG559" s="445">
        <f t="shared" si="589"/>
        <v>4.4499999999999998E-2</v>
      </c>
      <c r="AH559" s="434">
        <v>45001</v>
      </c>
      <c r="AI559" s="446">
        <v>1</v>
      </c>
      <c r="AJ559" s="16" t="str">
        <f t="shared" si="594"/>
        <v>Y</v>
      </c>
      <c r="AK559" s="988" t="s">
        <v>4037</v>
      </c>
      <c r="AL559" s="989"/>
      <c r="AM559" s="989"/>
      <c r="AN559" s="989"/>
      <c r="AO559" s="989"/>
      <c r="AP559" s="989"/>
      <c r="AQ559" s="989"/>
      <c r="AR559" s="990"/>
    </row>
    <row r="560" spans="1:44" ht="21" customHeight="1">
      <c r="A560" s="16">
        <f t="shared" si="593"/>
        <v>34</v>
      </c>
      <c r="B560" s="23">
        <v>45005</v>
      </c>
      <c r="C560" s="16" t="s">
        <v>3711</v>
      </c>
      <c r="D560" s="16" t="s">
        <v>3960</v>
      </c>
      <c r="E560" s="16"/>
      <c r="F560" s="16" t="s">
        <v>3747</v>
      </c>
      <c r="G560" s="18">
        <v>45005</v>
      </c>
      <c r="H560" s="18">
        <v>45036</v>
      </c>
      <c r="I560" s="16">
        <f t="shared" si="584"/>
        <v>31</v>
      </c>
      <c r="J560" s="255">
        <f t="shared" si="585"/>
        <v>1</v>
      </c>
      <c r="K560" s="438" t="s">
        <v>28</v>
      </c>
      <c r="L560" s="19">
        <v>1.2</v>
      </c>
      <c r="M560" s="249">
        <v>4.29</v>
      </c>
      <c r="N560" s="201" t="s">
        <v>4042</v>
      </c>
      <c r="O560" s="255" t="s">
        <v>2223</v>
      </c>
      <c r="P560" s="553">
        <v>4.7561699999999998E-2</v>
      </c>
      <c r="Q560" s="553">
        <v>4.7777100000000003E-2</v>
      </c>
      <c r="R560" s="261" t="s">
        <v>2223</v>
      </c>
      <c r="S560" s="20">
        <v>5.0999999999999997E-2</v>
      </c>
      <c r="T560" s="261"/>
      <c r="U560" s="20"/>
      <c r="V560" s="20">
        <v>5.0929000000000002E-2</v>
      </c>
      <c r="W560" s="20">
        <v>1.0189999999999999E-3</v>
      </c>
      <c r="X560" s="20">
        <v>5.9109999999999996E-3</v>
      </c>
      <c r="Y560" s="20">
        <v>4.1910000000000003E-2</v>
      </c>
      <c r="Z560" s="20">
        <v>2E-3</v>
      </c>
      <c r="AA560" s="20">
        <v>2E-3</v>
      </c>
      <c r="AB560" s="423">
        <f t="shared" si="586"/>
        <v>4.8999999999999995E-2</v>
      </c>
      <c r="AC560" s="423">
        <f t="shared" si="587"/>
        <v>-4.0000000000000001E-3</v>
      </c>
      <c r="AD560" s="448">
        <v>4.3999999999999997E-2</v>
      </c>
      <c r="AE560" s="197">
        <f t="shared" si="592"/>
        <v>4.1910000000000003E-2</v>
      </c>
      <c r="AF560" s="197">
        <f t="shared" si="588"/>
        <v>2.0899999999999946E-3</v>
      </c>
      <c r="AG560" s="445">
        <f t="shared" si="589"/>
        <v>4.3999999999999997E-2</v>
      </c>
      <c r="AH560" s="434">
        <v>45005</v>
      </c>
      <c r="AI560" s="446">
        <v>1</v>
      </c>
      <c r="AJ560" s="16" t="str">
        <f t="shared" si="594"/>
        <v>Y</v>
      </c>
      <c r="AK560" s="988" t="s">
        <v>4043</v>
      </c>
      <c r="AL560" s="989"/>
      <c r="AM560" s="989"/>
      <c r="AN560" s="989"/>
      <c r="AO560" s="989"/>
      <c r="AP560" s="989"/>
      <c r="AQ560" s="989"/>
      <c r="AR560" s="990"/>
    </row>
    <row r="561" spans="1:44" ht="21" customHeight="1">
      <c r="A561" s="16">
        <f t="shared" si="593"/>
        <v>35</v>
      </c>
      <c r="B561" s="23">
        <v>45005</v>
      </c>
      <c r="C561" s="16" t="s">
        <v>3711</v>
      </c>
      <c r="D561" s="16" t="s">
        <v>3960</v>
      </c>
      <c r="E561" s="16"/>
      <c r="F561" s="16" t="s">
        <v>3747</v>
      </c>
      <c r="G561" s="18">
        <v>45005</v>
      </c>
      <c r="H561" s="18">
        <v>45097</v>
      </c>
      <c r="I561" s="16">
        <f t="shared" si="584"/>
        <v>92</v>
      </c>
      <c r="J561" s="255">
        <f t="shared" si="585"/>
        <v>3</v>
      </c>
      <c r="K561" s="438" t="s">
        <v>28</v>
      </c>
      <c r="L561" s="19">
        <v>1.3</v>
      </c>
      <c r="M561" s="249">
        <v>4.51</v>
      </c>
      <c r="N561" s="201" t="s">
        <v>4045</v>
      </c>
      <c r="O561" s="255" t="s">
        <v>2229</v>
      </c>
      <c r="P561" s="553">
        <v>4.8537799999999999E-2</v>
      </c>
      <c r="Q561" s="553">
        <v>4.9984300000000002E-2</v>
      </c>
      <c r="R561" s="261" t="s">
        <v>2229</v>
      </c>
      <c r="S561" s="20">
        <v>5.1499999999999997E-2</v>
      </c>
      <c r="T561" s="261"/>
      <c r="U561" s="20"/>
      <c r="V561" s="20">
        <v>5.2784999999999999E-2</v>
      </c>
      <c r="W561" s="20">
        <v>1.0560000000000001E-3</v>
      </c>
      <c r="X561" s="20">
        <v>5.2290000000000001E-3</v>
      </c>
      <c r="Y561" s="20">
        <v>4.4666999999999998E-2</v>
      </c>
      <c r="Z561" s="20">
        <v>2E-3</v>
      </c>
      <c r="AA561" s="20">
        <v>2E-3</v>
      </c>
      <c r="AB561" s="423">
        <f t="shared" si="586"/>
        <v>4.9499999999999995E-2</v>
      </c>
      <c r="AC561" s="423">
        <f t="shared" si="587"/>
        <v>-4.0000000000000001E-3</v>
      </c>
      <c r="AD561" s="448">
        <v>4.65E-2</v>
      </c>
      <c r="AE561" s="197">
        <f t="shared" si="592"/>
        <v>4.4666999999999998E-2</v>
      </c>
      <c r="AF561" s="197">
        <f t="shared" si="588"/>
        <v>1.8330000000000013E-3</v>
      </c>
      <c r="AG561" s="445">
        <f t="shared" si="589"/>
        <v>4.65E-2</v>
      </c>
      <c r="AH561" s="434">
        <v>45005</v>
      </c>
      <c r="AI561" s="446">
        <v>2</v>
      </c>
      <c r="AJ561" s="16" t="str">
        <f t="shared" si="594"/>
        <v>Y</v>
      </c>
      <c r="AK561" s="988" t="s">
        <v>4044</v>
      </c>
      <c r="AL561" s="989"/>
      <c r="AM561" s="989"/>
      <c r="AN561" s="989"/>
      <c r="AO561" s="989"/>
      <c r="AP561" s="989"/>
      <c r="AQ561" s="989"/>
      <c r="AR561" s="990"/>
    </row>
    <row r="562" spans="1:44" ht="57.75" customHeight="1">
      <c r="A562" s="16">
        <f t="shared" si="593"/>
        <v>36</v>
      </c>
      <c r="B562" s="23">
        <v>45006</v>
      </c>
      <c r="C562" s="16" t="s">
        <v>3971</v>
      </c>
      <c r="D562" s="16" t="s">
        <v>3986</v>
      </c>
      <c r="E562" s="16" t="s">
        <v>3972</v>
      </c>
      <c r="F562" s="16" t="s">
        <v>3991</v>
      </c>
      <c r="G562" s="18">
        <v>45006</v>
      </c>
      <c r="H562" s="18">
        <v>45098</v>
      </c>
      <c r="I562" s="16">
        <f t="shared" ref="I562:I566" si="595">H562-G562</f>
        <v>92</v>
      </c>
      <c r="J562" s="255">
        <f t="shared" ref="J562:J564" si="596">TRUNC(I562/30,0)</f>
        <v>3</v>
      </c>
      <c r="K562" s="438" t="s">
        <v>28</v>
      </c>
      <c r="L562" s="19">
        <v>2</v>
      </c>
      <c r="M562" s="249">
        <v>4.5</v>
      </c>
      <c r="N562" s="201" t="s">
        <v>4055</v>
      </c>
      <c r="O562" s="255" t="s">
        <v>2229</v>
      </c>
      <c r="P562" s="553">
        <v>4.8168999999999997E-2</v>
      </c>
      <c r="Q562" s="553">
        <v>4.9471399999999999E-2</v>
      </c>
      <c r="R562" s="261" t="s">
        <v>3415</v>
      </c>
      <c r="S562" s="20">
        <v>5.0999999999999997E-2</v>
      </c>
      <c r="T562" s="261"/>
      <c r="U562" s="20"/>
      <c r="V562" s="20">
        <v>5.3502000000000001E-2</v>
      </c>
      <c r="W562" s="20">
        <v>1.07E-3</v>
      </c>
      <c r="X562" s="20">
        <v>3.4320000000000002E-3</v>
      </c>
      <c r="Y562" s="197">
        <v>4.4304999999999997E-2</v>
      </c>
      <c r="Z562" s="20">
        <v>2E-3</v>
      </c>
      <c r="AA562" s="20">
        <v>2E-3</v>
      </c>
      <c r="AB562" s="423">
        <f t="shared" ref="AB562:AB566" si="597">S562-Z562</f>
        <v>4.8999999999999995E-2</v>
      </c>
      <c r="AC562" s="423">
        <f t="shared" ref="AC562:AC566" si="598">U562-Z562-AA562</f>
        <v>-4.0000000000000001E-3</v>
      </c>
      <c r="AD562" s="448">
        <v>4.9000000000000002E-2</v>
      </c>
      <c r="AE562" s="197">
        <v>4.7668000000000002E-2</v>
      </c>
      <c r="AF562" s="197">
        <f t="shared" ref="AF562:AF566" si="599">AD562-AE562</f>
        <v>1.3319999999999999E-3</v>
      </c>
      <c r="AG562" s="445">
        <f t="shared" ref="AG562:AG566" si="600">IF(AF562="","",AE562+AF562)</f>
        <v>4.9000000000000002E-2</v>
      </c>
      <c r="AH562" s="434">
        <v>45006</v>
      </c>
      <c r="AI562" s="446">
        <v>3</v>
      </c>
      <c r="AJ562" s="16" t="str">
        <f t="shared" si="594"/>
        <v>Y</v>
      </c>
      <c r="AK562" s="988" t="s">
        <v>4049</v>
      </c>
      <c r="AL562" s="989"/>
      <c r="AM562" s="989"/>
      <c r="AN562" s="989"/>
      <c r="AO562" s="989"/>
      <c r="AP562" s="989"/>
      <c r="AQ562" s="989"/>
      <c r="AR562" s="990"/>
    </row>
    <row r="563" spans="1:44" s="764" customFormat="1" ht="19.5" customHeight="1">
      <c r="A563" s="747">
        <f t="shared" si="593"/>
        <v>37</v>
      </c>
      <c r="B563" s="748">
        <v>45022</v>
      </c>
      <c r="C563" s="747" t="s">
        <v>12</v>
      </c>
      <c r="D563" s="747" t="s">
        <v>3569</v>
      </c>
      <c r="E563" s="747"/>
      <c r="F563" s="747" t="s">
        <v>3521</v>
      </c>
      <c r="G563" s="749">
        <v>45022</v>
      </c>
      <c r="H563" s="749">
        <v>45050</v>
      </c>
      <c r="I563" s="747">
        <f t="shared" si="595"/>
        <v>28</v>
      </c>
      <c r="J563" s="750">
        <f t="shared" si="596"/>
        <v>0</v>
      </c>
      <c r="K563" s="751" t="s">
        <v>29</v>
      </c>
      <c r="L563" s="752">
        <v>12.4</v>
      </c>
      <c r="M563" s="753">
        <v>3.65</v>
      </c>
      <c r="N563" s="754" t="s">
        <v>4066</v>
      </c>
      <c r="O563" s="750" t="s">
        <v>2309</v>
      </c>
      <c r="P563" s="755">
        <v>4.82992E-2</v>
      </c>
      <c r="Q563" s="755"/>
      <c r="R563" s="756" t="s">
        <v>2309</v>
      </c>
      <c r="S563" s="757">
        <v>4.7500000000000001E-2</v>
      </c>
      <c r="T563" s="756"/>
      <c r="U563" s="757"/>
      <c r="V563" s="757">
        <v>5.2281000000000001E-2</v>
      </c>
      <c r="W563" s="757">
        <v>3.6600000000000001E-3</v>
      </c>
      <c r="X563" s="757">
        <v>1.0121E-2</v>
      </c>
      <c r="Y563" s="757">
        <v>3.6617999999999998E-2</v>
      </c>
      <c r="Z563" s="757">
        <v>2E-3</v>
      </c>
      <c r="AA563" s="757">
        <v>2E-3</v>
      </c>
      <c r="AB563" s="758">
        <f t="shared" si="597"/>
        <v>4.5499999999999999E-2</v>
      </c>
      <c r="AC563" s="758">
        <f t="shared" si="598"/>
        <v>-4.0000000000000001E-3</v>
      </c>
      <c r="AD563" s="759">
        <v>3.85E-2</v>
      </c>
      <c r="AE563" s="760">
        <f t="shared" ref="AE563:AE566" si="601">IF(Y563="","",Y563)</f>
        <v>3.6617999999999998E-2</v>
      </c>
      <c r="AF563" s="760">
        <f t="shared" si="599"/>
        <v>1.8820000000000017E-3</v>
      </c>
      <c r="AG563" s="761">
        <f t="shared" si="600"/>
        <v>3.85E-2</v>
      </c>
      <c r="AH563" s="762">
        <v>45022</v>
      </c>
      <c r="AI563" s="763">
        <v>1</v>
      </c>
      <c r="AJ563" s="747" t="str">
        <f t="shared" si="594"/>
        <v>Y</v>
      </c>
      <c r="AK563" s="991" t="s">
        <v>4067</v>
      </c>
      <c r="AL563" s="992"/>
      <c r="AM563" s="992"/>
      <c r="AN563" s="992"/>
      <c r="AO563" s="992"/>
      <c r="AP563" s="992"/>
      <c r="AQ563" s="992"/>
      <c r="AR563" s="993"/>
    </row>
    <row r="564" spans="1:44" ht="21" customHeight="1">
      <c r="A564" s="16">
        <f t="shared" si="593"/>
        <v>38</v>
      </c>
      <c r="B564" s="23">
        <v>45026</v>
      </c>
      <c r="C564" s="16" t="s">
        <v>3711</v>
      </c>
      <c r="D564" s="16" t="s">
        <v>2884</v>
      </c>
      <c r="E564" s="16"/>
      <c r="F564" s="16" t="s">
        <v>3715</v>
      </c>
      <c r="G564" s="18">
        <v>45026</v>
      </c>
      <c r="H564" s="18">
        <v>45117</v>
      </c>
      <c r="I564" s="16">
        <f t="shared" si="595"/>
        <v>91</v>
      </c>
      <c r="J564" s="255">
        <f t="shared" si="596"/>
        <v>3</v>
      </c>
      <c r="K564" s="438" t="s">
        <v>28</v>
      </c>
      <c r="L564" s="19">
        <v>1.5</v>
      </c>
      <c r="M564" s="249">
        <v>4.62</v>
      </c>
      <c r="N564" s="201" t="s">
        <v>4074</v>
      </c>
      <c r="O564" s="255" t="s">
        <v>2229</v>
      </c>
      <c r="P564" s="553">
        <v>4.9043900000000001E-2</v>
      </c>
      <c r="Q564" s="553">
        <v>5.19786E-2</v>
      </c>
      <c r="R564" s="261" t="s">
        <v>1717</v>
      </c>
      <c r="S564" s="20">
        <v>5.1200000000000002E-2</v>
      </c>
      <c r="T564" s="261"/>
      <c r="U564" s="20"/>
      <c r="V564" s="20">
        <v>5.4446000000000001E-2</v>
      </c>
      <c r="W564" s="20">
        <v>1.0889999999999999E-3</v>
      </c>
      <c r="X564" s="20">
        <v>6.3569999999999998E-3</v>
      </c>
      <c r="Y564" s="20">
        <v>4.5163000000000002E-2</v>
      </c>
      <c r="Z564" s="20">
        <v>2E-3</v>
      </c>
      <c r="AA564" s="20">
        <v>2E-3</v>
      </c>
      <c r="AB564" s="423">
        <f t="shared" si="597"/>
        <v>4.9200000000000001E-2</v>
      </c>
      <c r="AC564" s="423">
        <f t="shared" si="598"/>
        <v>-4.0000000000000001E-3</v>
      </c>
      <c r="AD564" s="448">
        <v>4.7E-2</v>
      </c>
      <c r="AE564" s="197">
        <f t="shared" si="601"/>
        <v>4.5163000000000002E-2</v>
      </c>
      <c r="AF564" s="197">
        <f t="shared" si="599"/>
        <v>1.8369999999999984E-3</v>
      </c>
      <c r="AG564" s="445">
        <f t="shared" si="600"/>
        <v>4.7E-2</v>
      </c>
      <c r="AH564" s="434">
        <v>45026</v>
      </c>
      <c r="AI564" s="446">
        <v>1</v>
      </c>
      <c r="AJ564" s="16" t="str">
        <f t="shared" si="594"/>
        <v>Y</v>
      </c>
      <c r="AK564" s="765" t="s">
        <v>4075</v>
      </c>
      <c r="AL564" s="766"/>
      <c r="AM564" s="766"/>
      <c r="AN564" s="766"/>
      <c r="AO564" s="766"/>
      <c r="AP564" s="766"/>
      <c r="AQ564" s="766"/>
      <c r="AR564" s="767"/>
    </row>
    <row r="565" spans="1:44" ht="21" customHeight="1">
      <c r="A565" s="16">
        <f t="shared" si="593"/>
        <v>39</v>
      </c>
      <c r="B565" s="23">
        <v>45026</v>
      </c>
      <c r="C565" s="16" t="s">
        <v>1550</v>
      </c>
      <c r="D565" s="16" t="s">
        <v>3319</v>
      </c>
      <c r="E565" s="16" t="s">
        <v>3365</v>
      </c>
      <c r="F565" s="16" t="s">
        <v>3722</v>
      </c>
      <c r="G565" s="18">
        <v>45026</v>
      </c>
      <c r="H565" s="18">
        <v>45056</v>
      </c>
      <c r="I565" s="16">
        <f t="shared" si="595"/>
        <v>30</v>
      </c>
      <c r="J565" s="255">
        <f>TRUNC(I565/30,0)</f>
        <v>1</v>
      </c>
      <c r="K565" s="438" t="s">
        <v>28</v>
      </c>
      <c r="L565" s="19">
        <v>4</v>
      </c>
      <c r="M565" s="249">
        <v>4.37</v>
      </c>
      <c r="N565" s="201" t="s">
        <v>4076</v>
      </c>
      <c r="O565" s="255" t="s">
        <v>2223</v>
      </c>
      <c r="P565" s="553">
        <v>4.8339399999999998E-2</v>
      </c>
      <c r="Q565" s="553">
        <v>4.9002900000000002E-2</v>
      </c>
      <c r="R565" s="261" t="s">
        <v>2223</v>
      </c>
      <c r="S565" s="20">
        <v>5.0299999999999997E-2</v>
      </c>
      <c r="T565" s="261"/>
      <c r="U565" s="20"/>
      <c r="V565" s="20">
        <v>5.2325999999999998E-2</v>
      </c>
      <c r="W565" s="20">
        <v>1.047E-3</v>
      </c>
      <c r="X565" s="20">
        <v>6.2789999999999999E-3</v>
      </c>
      <c r="Y565" s="20">
        <v>4.2672000000000002E-2</v>
      </c>
      <c r="Z565" s="20">
        <v>2E-3</v>
      </c>
      <c r="AA565" s="20">
        <v>2E-3</v>
      </c>
      <c r="AB565" s="423">
        <f t="shared" si="597"/>
        <v>4.8299999999999996E-2</v>
      </c>
      <c r="AC565" s="423">
        <f t="shared" si="598"/>
        <v>-4.0000000000000001E-3</v>
      </c>
      <c r="AD565" s="448">
        <v>4.4999999999999998E-2</v>
      </c>
      <c r="AE565" s="197">
        <f t="shared" si="601"/>
        <v>4.2672000000000002E-2</v>
      </c>
      <c r="AF565" s="197">
        <f t="shared" si="599"/>
        <v>2.3279999999999967E-3</v>
      </c>
      <c r="AG565" s="445">
        <f t="shared" si="600"/>
        <v>4.4999999999999998E-2</v>
      </c>
      <c r="AH565" s="434">
        <v>45026</v>
      </c>
      <c r="AI565" s="446">
        <v>2</v>
      </c>
      <c r="AJ565" s="16" t="str">
        <f t="shared" si="594"/>
        <v>Y</v>
      </c>
      <c r="AK565" s="988" t="s">
        <v>4077</v>
      </c>
      <c r="AL565" s="989"/>
      <c r="AM565" s="989"/>
      <c r="AN565" s="989"/>
      <c r="AO565" s="989"/>
      <c r="AP565" s="989"/>
      <c r="AQ565" s="989"/>
      <c r="AR565" s="990"/>
    </row>
    <row r="566" spans="1:44" s="691" customFormat="1" ht="20.25" customHeight="1">
      <c r="A566" s="672">
        <f t="shared" ref="A566:A568" si="602">IF(B566="","",IF((YEAR(B566)-YEAR(B565))=0,A565+1,1))</f>
        <v>40</v>
      </c>
      <c r="B566" s="673">
        <v>45033</v>
      </c>
      <c r="C566" s="672" t="s">
        <v>3197</v>
      </c>
      <c r="D566" s="672"/>
      <c r="E566" s="672" t="s">
        <v>4082</v>
      </c>
      <c r="F566" s="672" t="s">
        <v>3400</v>
      </c>
      <c r="G566" s="674">
        <v>45033</v>
      </c>
      <c r="H566" s="674">
        <v>45063</v>
      </c>
      <c r="I566" s="672">
        <f t="shared" si="595"/>
        <v>30</v>
      </c>
      <c r="J566" s="675">
        <f t="shared" ref="J566" si="603">TRUNC(I566/30,0)</f>
        <v>1</v>
      </c>
      <c r="K566" s="676" t="s">
        <v>28</v>
      </c>
      <c r="L566" s="677">
        <v>2.85</v>
      </c>
      <c r="M566" s="678">
        <v>4.42</v>
      </c>
      <c r="N566" s="679" t="s">
        <v>4085</v>
      </c>
      <c r="O566" s="675" t="s">
        <v>2223</v>
      </c>
      <c r="P566" s="680">
        <v>4.8930599999999998E-2</v>
      </c>
      <c r="Q566" s="680">
        <v>4.9594300000000001E-2</v>
      </c>
      <c r="R566" s="681" t="s">
        <v>2223</v>
      </c>
      <c r="S566" s="682">
        <v>5.0500000000000003E-2</v>
      </c>
      <c r="T566" s="681"/>
      <c r="U566" s="682"/>
      <c r="V566" s="682">
        <v>5.2853999999999998E-2</v>
      </c>
      <c r="W566" s="682">
        <v>1.047E-3</v>
      </c>
      <c r="X566" s="682">
        <v>4.5869999999999999E-3</v>
      </c>
      <c r="Y566" s="682">
        <v>4.3250999999999998E-2</v>
      </c>
      <c r="Z566" s="682">
        <v>2E-3</v>
      </c>
      <c r="AA566" s="682">
        <v>2E-3</v>
      </c>
      <c r="AB566" s="683">
        <f t="shared" si="597"/>
        <v>4.8500000000000001E-2</v>
      </c>
      <c r="AC566" s="683">
        <f t="shared" si="598"/>
        <v>-4.0000000000000001E-3</v>
      </c>
      <c r="AD566" s="684">
        <v>4.5499999999999999E-2</v>
      </c>
      <c r="AE566" s="685">
        <f t="shared" si="601"/>
        <v>4.3250999999999998E-2</v>
      </c>
      <c r="AF566" s="685">
        <f t="shared" si="599"/>
        <v>2.249000000000001E-3</v>
      </c>
      <c r="AG566" s="686">
        <f t="shared" si="600"/>
        <v>4.5499999999999999E-2</v>
      </c>
      <c r="AH566" s="687">
        <v>45033</v>
      </c>
      <c r="AI566" s="688">
        <v>3</v>
      </c>
      <c r="AJ566" s="672" t="str">
        <f t="shared" ref="AJ566" si="604">IF(AG566="","N","Y")</f>
        <v>Y</v>
      </c>
      <c r="AK566" s="1013" t="s">
        <v>4086</v>
      </c>
      <c r="AL566" s="1014"/>
      <c r="AM566" s="1014"/>
      <c r="AN566" s="1014"/>
      <c r="AO566" s="1014"/>
      <c r="AP566" s="1014"/>
      <c r="AQ566" s="1014"/>
      <c r="AR566" s="1015"/>
    </row>
    <row r="567" spans="1:44" s="447" customFormat="1" ht="21" customHeight="1">
      <c r="A567" s="16">
        <f t="shared" si="602"/>
        <v>41</v>
      </c>
      <c r="B567" s="23">
        <v>45033</v>
      </c>
      <c r="C567" s="16" t="s">
        <v>1550</v>
      </c>
      <c r="D567" s="16" t="s">
        <v>3319</v>
      </c>
      <c r="E567" s="16" t="s">
        <v>3319</v>
      </c>
      <c r="F567" s="16" t="s">
        <v>3722</v>
      </c>
      <c r="G567" s="18">
        <v>45033</v>
      </c>
      <c r="H567" s="18">
        <v>45063</v>
      </c>
      <c r="I567" s="16">
        <f t="shared" ref="I567:I568" si="605">H567-G567</f>
        <v>30</v>
      </c>
      <c r="J567" s="255">
        <f t="shared" ref="J567:J568" si="606">TRUNC(I567/30,0)</f>
        <v>1</v>
      </c>
      <c r="K567" s="438" t="s">
        <v>28</v>
      </c>
      <c r="L567" s="19">
        <v>1</v>
      </c>
      <c r="M567" s="249">
        <v>4.42</v>
      </c>
      <c r="N567" s="201" t="s">
        <v>4085</v>
      </c>
      <c r="O567" s="255" t="s">
        <v>2223</v>
      </c>
      <c r="P567" s="553">
        <v>4.8930599999999998E-2</v>
      </c>
      <c r="Q567" s="553">
        <v>4.9594300000000001E-2</v>
      </c>
      <c r="R567" s="261" t="s">
        <v>2223</v>
      </c>
      <c r="S567" s="20">
        <v>5.0500000000000003E-2</v>
      </c>
      <c r="T567" s="261"/>
      <c r="U567" s="20"/>
      <c r="V567" s="20">
        <v>5.2853999999999998E-2</v>
      </c>
      <c r="W567" s="20">
        <v>1.047E-3</v>
      </c>
      <c r="X567" s="20">
        <v>4.5869999999999999E-3</v>
      </c>
      <c r="Y567" s="20">
        <v>4.3250999999999998E-2</v>
      </c>
      <c r="Z567" s="20">
        <v>2E-3</v>
      </c>
      <c r="AA567" s="20">
        <v>2E-3</v>
      </c>
      <c r="AB567" s="423">
        <f t="shared" ref="AB567:AB568" si="607">S567-Z567</f>
        <v>4.8500000000000001E-2</v>
      </c>
      <c r="AC567" s="423">
        <f t="shared" ref="AC567:AC568" si="608">U567-Z567-AA567</f>
        <v>-4.0000000000000001E-3</v>
      </c>
      <c r="AD567" s="448">
        <v>4.5499999999999999E-2</v>
      </c>
      <c r="AE567" s="197">
        <f t="shared" ref="AE567:AE568" si="609">IF(Y567="","",Y567)</f>
        <v>4.3250999999999998E-2</v>
      </c>
      <c r="AF567" s="197">
        <f t="shared" ref="AF567:AF568" si="610">AD567-AE567</f>
        <v>2.249000000000001E-3</v>
      </c>
      <c r="AG567" s="445">
        <f t="shared" ref="AG567:AG568" si="611">IF(AF567="","",AE567+AF567)</f>
        <v>4.5499999999999999E-2</v>
      </c>
      <c r="AH567" s="434">
        <v>45033</v>
      </c>
      <c r="AI567" s="446">
        <v>5</v>
      </c>
      <c r="AJ567" s="16" t="str">
        <f t="shared" ref="AJ567:AJ568" si="612">IF(AG567="","N","Y")</f>
        <v>Y</v>
      </c>
      <c r="AK567" s="988" t="s">
        <v>4086</v>
      </c>
      <c r="AL567" s="989"/>
      <c r="AM567" s="989"/>
      <c r="AN567" s="989"/>
      <c r="AO567" s="989"/>
      <c r="AP567" s="989"/>
      <c r="AQ567" s="989"/>
      <c r="AR567" s="990"/>
    </row>
    <row r="568" spans="1:44" ht="21" customHeight="1">
      <c r="A568" s="16">
        <f t="shared" si="602"/>
        <v>42</v>
      </c>
      <c r="B568" s="23">
        <v>45036</v>
      </c>
      <c r="C568" s="16" t="s">
        <v>3711</v>
      </c>
      <c r="D568" s="16" t="s">
        <v>3960</v>
      </c>
      <c r="E568" s="16"/>
      <c r="F568" s="16" t="s">
        <v>3747</v>
      </c>
      <c r="G568" s="18">
        <v>45036</v>
      </c>
      <c r="H568" s="18">
        <v>45068</v>
      </c>
      <c r="I568" s="16">
        <f t="shared" si="605"/>
        <v>32</v>
      </c>
      <c r="J568" s="255">
        <f t="shared" si="606"/>
        <v>1</v>
      </c>
      <c r="K568" s="438" t="s">
        <v>28</v>
      </c>
      <c r="L568" s="19">
        <v>1.2</v>
      </c>
      <c r="M568" s="249">
        <v>4.47</v>
      </c>
      <c r="N568" s="201" t="s">
        <v>4085</v>
      </c>
      <c r="O568" s="255" t="s">
        <v>2223</v>
      </c>
      <c r="P568" s="553">
        <v>4.9459599999999999E-2</v>
      </c>
      <c r="Q568" s="553">
        <v>4.9822900000000003E-2</v>
      </c>
      <c r="R568" s="261" t="s">
        <v>2223</v>
      </c>
      <c r="S568" s="20">
        <v>5.1499999999999997E-2</v>
      </c>
      <c r="T568" s="261"/>
      <c r="U568" s="20"/>
      <c r="V568" s="20">
        <v>5.3336000000000001E-2</v>
      </c>
      <c r="W568" s="20">
        <v>1.047E-3</v>
      </c>
      <c r="X568" s="20">
        <v>5.0020000000000004E-3</v>
      </c>
      <c r="Y568" s="20">
        <v>4.3770000000000003E-2</v>
      </c>
      <c r="Z568" s="20">
        <v>2E-3</v>
      </c>
      <c r="AA568" s="20">
        <v>2E-3</v>
      </c>
      <c r="AB568" s="423">
        <f t="shared" si="607"/>
        <v>4.9499999999999995E-2</v>
      </c>
      <c r="AC568" s="423">
        <f t="shared" si="608"/>
        <v>-4.0000000000000001E-3</v>
      </c>
      <c r="AD568" s="448">
        <v>4.4499999999999998E-2</v>
      </c>
      <c r="AE568" s="197">
        <f t="shared" si="609"/>
        <v>4.3770000000000003E-2</v>
      </c>
      <c r="AF568" s="197">
        <f t="shared" si="610"/>
        <v>7.2999999999999454E-4</v>
      </c>
      <c r="AG568" s="445">
        <f t="shared" si="611"/>
        <v>4.4499999999999998E-2</v>
      </c>
      <c r="AH568" s="434">
        <v>45036</v>
      </c>
      <c r="AI568" s="446">
        <v>1</v>
      </c>
      <c r="AJ568" s="16" t="str">
        <f t="shared" si="612"/>
        <v>Y</v>
      </c>
      <c r="AK568" s="988" t="s">
        <v>4094</v>
      </c>
      <c r="AL568" s="989"/>
      <c r="AM568" s="989"/>
      <c r="AN568" s="989"/>
      <c r="AO568" s="989"/>
      <c r="AP568" s="989"/>
      <c r="AQ568" s="989"/>
      <c r="AR568" s="990"/>
    </row>
    <row r="569" spans="1:44" ht="20.25" customHeight="1">
      <c r="A569" s="16">
        <f t="shared" si="593"/>
        <v>43</v>
      </c>
      <c r="B569" s="23">
        <v>45040</v>
      </c>
      <c r="C569" s="16" t="s">
        <v>9</v>
      </c>
      <c r="D569" s="16" t="s">
        <v>4099</v>
      </c>
      <c r="E569" s="16"/>
      <c r="F569" s="16" t="s">
        <v>4097</v>
      </c>
      <c r="G569" s="18">
        <v>45040</v>
      </c>
      <c r="H569" s="18">
        <v>45070</v>
      </c>
      <c r="I569" s="16">
        <f t="shared" ref="I569:I577" si="613">H569-G569</f>
        <v>30</v>
      </c>
      <c r="J569" s="255">
        <f t="shared" ref="J569:J576" si="614">TRUNC(I569/30,0)</f>
        <v>1</v>
      </c>
      <c r="K569" s="438" t="s">
        <v>28</v>
      </c>
      <c r="L569" s="19">
        <v>3</v>
      </c>
      <c r="M569" s="249">
        <v>4.49</v>
      </c>
      <c r="N569" s="201" t="s">
        <v>4100</v>
      </c>
      <c r="O569" s="255" t="s">
        <v>4101</v>
      </c>
      <c r="P569" s="553">
        <v>4.9705199999999998E-2</v>
      </c>
      <c r="Q569" s="553">
        <v>5.02043E-2</v>
      </c>
      <c r="R569" s="261" t="s">
        <v>4101</v>
      </c>
      <c r="S569" s="20">
        <v>5.1499999999999997E-2</v>
      </c>
      <c r="T569" s="261"/>
      <c r="U569" s="20"/>
      <c r="V569" s="20">
        <v>5.3591E-2</v>
      </c>
      <c r="W569" s="20">
        <v>1.072E-3</v>
      </c>
      <c r="X569" s="20">
        <v>5.7990000000000003E-3</v>
      </c>
      <c r="Y569" s="20">
        <v>4.4011000000000002E-2</v>
      </c>
      <c r="Z569" s="20">
        <v>2E-3</v>
      </c>
      <c r="AA569" s="20">
        <v>2E-3</v>
      </c>
      <c r="AB569" s="423">
        <f t="shared" ref="AB569" si="615">S569-Z569</f>
        <v>4.9499999999999995E-2</v>
      </c>
      <c r="AC569" s="423">
        <f t="shared" ref="AC569" si="616">U569-Z569-AA569</f>
        <v>-4.0000000000000001E-3</v>
      </c>
      <c r="AD569" s="448">
        <v>4.4999999999999998E-2</v>
      </c>
      <c r="AE569" s="197">
        <f t="shared" ref="AE569:AE577" si="617">IF(Y569="","",Y569)</f>
        <v>4.4011000000000002E-2</v>
      </c>
      <c r="AF569" s="197">
        <f t="shared" ref="AF569:AF577" si="618">AD569-AE569</f>
        <v>9.8899999999999683E-4</v>
      </c>
      <c r="AG569" s="445">
        <f t="shared" ref="AG569:AG577" si="619">IF(AF569="","",AE569+AF569)</f>
        <v>4.4999999999999998E-2</v>
      </c>
      <c r="AH569" s="434">
        <v>45040</v>
      </c>
      <c r="AI569" s="446">
        <v>1</v>
      </c>
      <c r="AJ569" s="16" t="str">
        <f t="shared" ref="AJ569:AJ577" si="620">IF(AG569="","N","Y")</f>
        <v>Y</v>
      </c>
      <c r="AK569" s="988" t="s">
        <v>4102</v>
      </c>
      <c r="AL569" s="989"/>
      <c r="AM569" s="989"/>
      <c r="AN569" s="989"/>
      <c r="AO569" s="989"/>
      <c r="AP569" s="989"/>
      <c r="AQ569" s="989"/>
      <c r="AR569" s="990"/>
    </row>
    <row r="570" spans="1:44" ht="20.25" customHeight="1">
      <c r="A570" s="16">
        <f t="shared" ref="A570:A574" si="621">IF(B570="","",IF((YEAR(B570)-YEAR(B569))=0,A569+1,1))</f>
        <v>44</v>
      </c>
      <c r="B570" s="23">
        <v>45040</v>
      </c>
      <c r="C570" s="16" t="s">
        <v>9</v>
      </c>
      <c r="D570" s="16" t="s">
        <v>4099</v>
      </c>
      <c r="E570" s="16"/>
      <c r="F570" s="16" t="s">
        <v>4097</v>
      </c>
      <c r="G570" s="18">
        <v>45040</v>
      </c>
      <c r="H570" s="18">
        <v>45070</v>
      </c>
      <c r="I570" s="16">
        <f t="shared" ref="I570:I574" si="622">H570-G570</f>
        <v>30</v>
      </c>
      <c r="J570" s="255">
        <f t="shared" ref="J570:J572" si="623">TRUNC(I570/30,0)</f>
        <v>1</v>
      </c>
      <c r="K570" s="438" t="s">
        <v>28</v>
      </c>
      <c r="L570" s="19">
        <v>3</v>
      </c>
      <c r="M570" s="249">
        <v>4.49</v>
      </c>
      <c r="N570" s="201" t="s">
        <v>4100</v>
      </c>
      <c r="O570" s="255" t="s">
        <v>4101</v>
      </c>
      <c r="P570" s="553">
        <v>4.9705199999999998E-2</v>
      </c>
      <c r="Q570" s="553">
        <v>5.02043E-2</v>
      </c>
      <c r="R570" s="261" t="s">
        <v>4101</v>
      </c>
      <c r="S570" s="20">
        <v>5.1499999999999997E-2</v>
      </c>
      <c r="T570" s="261"/>
      <c r="U570" s="20"/>
      <c r="V570" s="20">
        <v>5.3591E-2</v>
      </c>
      <c r="W570" s="20">
        <v>1.072E-3</v>
      </c>
      <c r="X570" s="20">
        <v>5.7990000000000003E-3</v>
      </c>
      <c r="Y570" s="20">
        <v>4.4011000000000002E-2</v>
      </c>
      <c r="Z570" s="20">
        <v>2E-3</v>
      </c>
      <c r="AA570" s="20">
        <v>2E-3</v>
      </c>
      <c r="AB570" s="423">
        <f t="shared" ref="AB570:AB574" si="624">S570-Z570</f>
        <v>4.9499999999999995E-2</v>
      </c>
      <c r="AC570" s="423">
        <f t="shared" ref="AC570:AC574" si="625">U570-Z570-AA570</f>
        <v>-4.0000000000000001E-3</v>
      </c>
      <c r="AD570" s="448">
        <v>4.4999999999999998E-2</v>
      </c>
      <c r="AE570" s="197">
        <f t="shared" ref="AE570:AE574" si="626">IF(Y570="","",Y570)</f>
        <v>4.4011000000000002E-2</v>
      </c>
      <c r="AF570" s="197">
        <f t="shared" ref="AF570:AF574" si="627">AD570-AE570</f>
        <v>9.8899999999999683E-4</v>
      </c>
      <c r="AG570" s="445">
        <f t="shared" ref="AG570:AG574" si="628">IF(AF570="","",AE570+AF570)</f>
        <v>4.4999999999999998E-2</v>
      </c>
      <c r="AH570" s="434">
        <v>45040</v>
      </c>
      <c r="AI570" s="446">
        <v>2</v>
      </c>
      <c r="AJ570" s="16" t="str">
        <f t="shared" ref="AJ570:AJ574" si="629">IF(AG570="","N","Y")</f>
        <v>Y</v>
      </c>
      <c r="AK570" s="988" t="s">
        <v>4102</v>
      </c>
      <c r="AL570" s="989"/>
      <c r="AM570" s="989"/>
      <c r="AN570" s="989"/>
      <c r="AO570" s="989"/>
      <c r="AP570" s="989"/>
      <c r="AQ570" s="989"/>
      <c r="AR570" s="990"/>
    </row>
    <row r="571" spans="1:44" s="764" customFormat="1" ht="19.5" customHeight="1">
      <c r="A571" s="747">
        <f t="shared" si="621"/>
        <v>45</v>
      </c>
      <c r="B571" s="748">
        <v>45050</v>
      </c>
      <c r="C571" s="747" t="s">
        <v>12</v>
      </c>
      <c r="D571" s="747" t="s">
        <v>4116</v>
      </c>
      <c r="E571" s="747"/>
      <c r="F571" s="747" t="s">
        <v>3521</v>
      </c>
      <c r="G571" s="749">
        <v>45050</v>
      </c>
      <c r="H571" s="749">
        <v>45079</v>
      </c>
      <c r="I571" s="747">
        <f t="shared" si="622"/>
        <v>29</v>
      </c>
      <c r="J571" s="750">
        <f t="shared" si="623"/>
        <v>0</v>
      </c>
      <c r="K571" s="751" t="s">
        <v>29</v>
      </c>
      <c r="L571" s="752">
        <v>12.3</v>
      </c>
      <c r="M571" s="753">
        <v>3.67</v>
      </c>
      <c r="N571" s="754" t="s">
        <v>4117</v>
      </c>
      <c r="O571" s="750" t="s">
        <v>2309</v>
      </c>
      <c r="P571" s="755">
        <v>5.0404200000000003E-2</v>
      </c>
      <c r="Q571" s="755"/>
      <c r="R571" s="756" t="s">
        <v>2309</v>
      </c>
      <c r="S571" s="757">
        <v>5.0799999999999998E-2</v>
      </c>
      <c r="T571" s="756"/>
      <c r="U571" s="757"/>
      <c r="V571" s="757">
        <v>5.5558000000000003E-2</v>
      </c>
      <c r="W571" s="757">
        <v>3.8890000000000001E-3</v>
      </c>
      <c r="X571" s="757">
        <v>1.1448E-2</v>
      </c>
      <c r="Y571" s="757">
        <v>3.6875999999999999E-2</v>
      </c>
      <c r="Z571" s="757">
        <v>2E-3</v>
      </c>
      <c r="AA571" s="757">
        <v>2E-3</v>
      </c>
      <c r="AB571" s="758">
        <f t="shared" si="624"/>
        <v>4.8799999999999996E-2</v>
      </c>
      <c r="AC571" s="758">
        <f t="shared" si="625"/>
        <v>-4.0000000000000001E-3</v>
      </c>
      <c r="AD571" s="759">
        <v>3.85E-2</v>
      </c>
      <c r="AE571" s="760">
        <f t="shared" si="626"/>
        <v>3.6875999999999999E-2</v>
      </c>
      <c r="AF571" s="760">
        <f t="shared" si="627"/>
        <v>1.6240000000000004E-3</v>
      </c>
      <c r="AG571" s="761">
        <f t="shared" si="628"/>
        <v>3.85E-2</v>
      </c>
      <c r="AH571" s="762">
        <v>45050</v>
      </c>
      <c r="AI571" s="763">
        <v>1</v>
      </c>
      <c r="AJ571" s="747" t="str">
        <f t="shared" si="629"/>
        <v>Y</v>
      </c>
      <c r="AK571" s="991" t="s">
        <v>4118</v>
      </c>
      <c r="AL571" s="992"/>
      <c r="AM571" s="992"/>
      <c r="AN571" s="992"/>
      <c r="AO571" s="992"/>
      <c r="AP571" s="992"/>
      <c r="AQ571" s="992"/>
      <c r="AR571" s="993"/>
    </row>
    <row r="572" spans="1:44" ht="20.25" customHeight="1">
      <c r="A572" s="16">
        <f t="shared" si="621"/>
        <v>46</v>
      </c>
      <c r="B572" s="23">
        <v>45056</v>
      </c>
      <c r="C572" s="16" t="s">
        <v>4</v>
      </c>
      <c r="D572" s="16"/>
      <c r="E572" s="16" t="s">
        <v>3938</v>
      </c>
      <c r="F572" s="16" t="s">
        <v>3947</v>
      </c>
      <c r="G572" s="18">
        <v>45056</v>
      </c>
      <c r="H572" s="18">
        <v>45148</v>
      </c>
      <c r="I572" s="16">
        <f t="shared" si="622"/>
        <v>92</v>
      </c>
      <c r="J572" s="255">
        <f t="shared" si="623"/>
        <v>3</v>
      </c>
      <c r="K572" s="438" t="s">
        <v>28</v>
      </c>
      <c r="L572" s="19">
        <v>5</v>
      </c>
      <c r="M572" s="249">
        <v>4.79</v>
      </c>
      <c r="N572" s="201" t="s">
        <v>4129</v>
      </c>
      <c r="O572" s="255" t="s">
        <v>2229</v>
      </c>
      <c r="P572" s="553">
        <v>5.0839299999999997E-2</v>
      </c>
      <c r="Q572" s="553">
        <v>5.3391399999999999E-2</v>
      </c>
      <c r="R572" s="261" t="s">
        <v>2229</v>
      </c>
      <c r="S572" s="20">
        <v>5.3499999999999999E-2</v>
      </c>
      <c r="T572" s="261"/>
      <c r="U572" s="20"/>
      <c r="V572" s="20">
        <v>5.6221E-2</v>
      </c>
      <c r="W572" s="20">
        <v>1.124E-3</v>
      </c>
      <c r="X572" s="20">
        <v>4.0769999999999999E-3</v>
      </c>
      <c r="Y572" s="20">
        <v>4.6921999999999998E-2</v>
      </c>
      <c r="Z572" s="20">
        <v>2E-3</v>
      </c>
      <c r="AA572" s="20">
        <v>2E-3</v>
      </c>
      <c r="AB572" s="423">
        <f t="shared" si="624"/>
        <v>5.1499999999999997E-2</v>
      </c>
      <c r="AC572" s="423">
        <f t="shared" si="625"/>
        <v>-4.0000000000000001E-3</v>
      </c>
      <c r="AD572" s="448">
        <v>4.9299999999999997E-2</v>
      </c>
      <c r="AE572" s="197">
        <f t="shared" si="626"/>
        <v>4.6921999999999998E-2</v>
      </c>
      <c r="AF572" s="197">
        <f t="shared" si="627"/>
        <v>2.3779999999999982E-3</v>
      </c>
      <c r="AG572" s="445">
        <f t="shared" si="628"/>
        <v>4.9299999999999997E-2</v>
      </c>
      <c r="AH572" s="434">
        <v>45056</v>
      </c>
      <c r="AI572" s="446">
        <v>3</v>
      </c>
      <c r="AJ572" s="16" t="str">
        <f t="shared" si="629"/>
        <v>Y</v>
      </c>
      <c r="AK572" s="988" t="s">
        <v>4132</v>
      </c>
      <c r="AL572" s="989"/>
      <c r="AM572" s="989"/>
      <c r="AN572" s="989"/>
      <c r="AO572" s="989"/>
      <c r="AP572" s="989"/>
      <c r="AQ572" s="989"/>
      <c r="AR572" s="990"/>
    </row>
    <row r="573" spans="1:44" ht="21" customHeight="1">
      <c r="A573" s="16">
        <f t="shared" si="621"/>
        <v>47</v>
      </c>
      <c r="B573" s="23">
        <v>45056</v>
      </c>
      <c r="C573" s="16" t="s">
        <v>1550</v>
      </c>
      <c r="D573" s="16" t="s">
        <v>3319</v>
      </c>
      <c r="E573" s="16" t="s">
        <v>3365</v>
      </c>
      <c r="F573" s="16" t="s">
        <v>3722</v>
      </c>
      <c r="G573" s="18">
        <v>45056</v>
      </c>
      <c r="H573" s="18">
        <v>45086</v>
      </c>
      <c r="I573" s="16">
        <f t="shared" si="622"/>
        <v>30</v>
      </c>
      <c r="J573" s="255">
        <f>TRUNC(I573/30,0)</f>
        <v>1</v>
      </c>
      <c r="K573" s="438" t="s">
        <v>28</v>
      </c>
      <c r="L573" s="19">
        <v>4.05</v>
      </c>
      <c r="M573" s="249">
        <v>4.5999999999999996</v>
      </c>
      <c r="N573" s="201" t="s">
        <v>4130</v>
      </c>
      <c r="O573" s="255" t="s">
        <v>2223</v>
      </c>
      <c r="P573" s="553">
        <v>5.0542999999999998E-2</v>
      </c>
      <c r="Q573" s="553">
        <v>5.1057100000000001E-2</v>
      </c>
      <c r="R573" s="261" t="s">
        <v>2223</v>
      </c>
      <c r="S573" s="20">
        <v>5.2499999999999998E-2</v>
      </c>
      <c r="T573" s="261"/>
      <c r="U573" s="20"/>
      <c r="V573" s="20">
        <v>5.4522000000000001E-2</v>
      </c>
      <c r="W573" s="20">
        <v>1.09E-3</v>
      </c>
      <c r="X573" s="20">
        <v>4.2110000000000003E-3</v>
      </c>
      <c r="Y573" s="20">
        <v>4.4831999999999997E-2</v>
      </c>
      <c r="Z573" s="20">
        <v>2E-3</v>
      </c>
      <c r="AA573" s="20">
        <v>2E-3</v>
      </c>
      <c r="AB573" s="423">
        <f t="shared" si="624"/>
        <v>5.0499999999999996E-2</v>
      </c>
      <c r="AC573" s="423">
        <f t="shared" si="625"/>
        <v>-4.0000000000000001E-3</v>
      </c>
      <c r="AD573" s="448">
        <v>4.7500000000000001E-2</v>
      </c>
      <c r="AE573" s="197">
        <f t="shared" si="626"/>
        <v>4.4831999999999997E-2</v>
      </c>
      <c r="AF573" s="197">
        <f t="shared" si="627"/>
        <v>2.6680000000000037E-3</v>
      </c>
      <c r="AG573" s="445">
        <f t="shared" si="628"/>
        <v>4.7500000000000001E-2</v>
      </c>
      <c r="AH573" s="434">
        <v>45056</v>
      </c>
      <c r="AI573" s="446">
        <v>2</v>
      </c>
      <c r="AJ573" s="16" t="str">
        <f t="shared" si="629"/>
        <v>Y</v>
      </c>
      <c r="AK573" s="988" t="s">
        <v>4131</v>
      </c>
      <c r="AL573" s="989"/>
      <c r="AM573" s="989"/>
      <c r="AN573" s="989"/>
      <c r="AO573" s="989"/>
      <c r="AP573" s="989"/>
      <c r="AQ573" s="989"/>
      <c r="AR573" s="990"/>
    </row>
    <row r="574" spans="1:44" ht="21" customHeight="1">
      <c r="A574" s="16">
        <f t="shared" si="621"/>
        <v>48</v>
      </c>
      <c r="B574" s="23">
        <v>45068</v>
      </c>
      <c r="C574" s="16" t="s">
        <v>3711</v>
      </c>
      <c r="D574" s="16" t="s">
        <v>3960</v>
      </c>
      <c r="E574" s="16"/>
      <c r="F574" s="16" t="s">
        <v>3747</v>
      </c>
      <c r="G574" s="18">
        <v>45068</v>
      </c>
      <c r="H574" s="18">
        <v>45099</v>
      </c>
      <c r="I574" s="16">
        <f t="shared" si="622"/>
        <v>31</v>
      </c>
      <c r="J574" s="255">
        <f t="shared" ref="J574" si="630">TRUNC(I574/30,0)</f>
        <v>1</v>
      </c>
      <c r="K574" s="438" t="s">
        <v>28</v>
      </c>
      <c r="L574" s="19">
        <v>1.2</v>
      </c>
      <c r="M574" s="249">
        <v>4.6399999999999997</v>
      </c>
      <c r="N574" s="201" t="s">
        <v>4151</v>
      </c>
      <c r="O574" s="255" t="s">
        <v>2223</v>
      </c>
      <c r="P574" s="553">
        <v>5.0937299999999998E-2</v>
      </c>
      <c r="Q574" s="553">
        <v>5.1397100000000001E-2</v>
      </c>
      <c r="R574" s="261" t="s">
        <v>2223</v>
      </c>
      <c r="S574" s="20">
        <v>5.33E-2</v>
      </c>
      <c r="T574" s="261"/>
      <c r="U574" s="20"/>
      <c r="V574" s="20">
        <v>5.484E-2</v>
      </c>
      <c r="W574" s="20">
        <v>1.0970000000000001E-3</v>
      </c>
      <c r="X574" s="20">
        <v>3.5230000000000001E-3</v>
      </c>
      <c r="Y574" s="20">
        <v>4.5218000000000001E-2</v>
      </c>
      <c r="Z574" s="20">
        <v>2E-3</v>
      </c>
      <c r="AA574" s="20">
        <v>2E-3</v>
      </c>
      <c r="AB574" s="423">
        <f t="shared" si="624"/>
        <v>5.1299999999999998E-2</v>
      </c>
      <c r="AC574" s="423">
        <f t="shared" si="625"/>
        <v>-4.0000000000000001E-3</v>
      </c>
      <c r="AD574" s="448">
        <v>4.8500000000000001E-2</v>
      </c>
      <c r="AE574" s="197">
        <f t="shared" si="626"/>
        <v>4.5218000000000001E-2</v>
      </c>
      <c r="AF574" s="197">
        <f t="shared" si="627"/>
        <v>3.2820000000000002E-3</v>
      </c>
      <c r="AG574" s="445">
        <f t="shared" si="628"/>
        <v>4.8500000000000001E-2</v>
      </c>
      <c r="AH574" s="434">
        <v>45068</v>
      </c>
      <c r="AI574" s="446">
        <v>1</v>
      </c>
      <c r="AJ574" s="16" t="str">
        <f t="shared" si="629"/>
        <v>Y</v>
      </c>
      <c r="AK574" s="988" t="s">
        <v>4152</v>
      </c>
      <c r="AL574" s="989"/>
      <c r="AM574" s="989"/>
      <c r="AN574" s="989"/>
      <c r="AO574" s="989"/>
      <c r="AP574" s="989"/>
      <c r="AQ574" s="989"/>
      <c r="AR574" s="990"/>
    </row>
    <row r="575" spans="1:44" ht="20.25" customHeight="1">
      <c r="A575" s="16">
        <f t="shared" ref="A575:A577" si="631">IF(B575="","",IF((YEAR(B575)-YEAR(B574))=0,A574+1,1))</f>
        <v>49</v>
      </c>
      <c r="B575" s="23">
        <v>45069</v>
      </c>
      <c r="C575" s="16" t="s">
        <v>2883</v>
      </c>
      <c r="D575" s="16" t="s">
        <v>4153</v>
      </c>
      <c r="E575" s="16" t="s">
        <v>4154</v>
      </c>
      <c r="F575" s="16" t="s">
        <v>4155</v>
      </c>
      <c r="G575" s="18">
        <v>45069</v>
      </c>
      <c r="H575" s="18">
        <v>45161</v>
      </c>
      <c r="I575" s="16">
        <f t="shared" si="613"/>
        <v>92</v>
      </c>
      <c r="J575" s="255">
        <f t="shared" si="614"/>
        <v>3</v>
      </c>
      <c r="K575" s="438" t="s">
        <v>4156</v>
      </c>
      <c r="L575" s="19">
        <v>25</v>
      </c>
      <c r="M575" s="249">
        <v>4.8499999999999996</v>
      </c>
      <c r="N575" s="201" t="s">
        <v>4157</v>
      </c>
      <c r="O575" s="255" t="s">
        <v>4158</v>
      </c>
      <c r="P575" s="553">
        <v>5.1508499999999999E-2</v>
      </c>
      <c r="Q575" s="553">
        <v>5.3747099999999999E-2</v>
      </c>
      <c r="R575" s="261" t="s">
        <v>4158</v>
      </c>
      <c r="S575" s="20">
        <v>5.45E-2</v>
      </c>
      <c r="T575" s="261"/>
      <c r="U575" s="20"/>
      <c r="V575" s="20">
        <v>5.7138000000000001E-2</v>
      </c>
      <c r="W575" s="20">
        <v>1.1429999999999999E-3</v>
      </c>
      <c r="X575" s="20">
        <v>2.575E-3</v>
      </c>
      <c r="Y575" s="20">
        <v>4.7578000000000002E-2</v>
      </c>
      <c r="Z575" s="20">
        <v>2E-3</v>
      </c>
      <c r="AA575" s="20">
        <v>2E-3</v>
      </c>
      <c r="AB575" s="423">
        <f t="shared" ref="AB575:AB577" si="632">S575-Z575</f>
        <v>5.2499999999999998E-2</v>
      </c>
      <c r="AC575" s="423">
        <f t="shared" ref="AC575:AC577" si="633">U575-Z575-AA575</f>
        <v>-4.0000000000000001E-3</v>
      </c>
      <c r="AD575" s="448">
        <v>5.1700000000000003E-2</v>
      </c>
      <c r="AE575" s="197">
        <f t="shared" si="617"/>
        <v>4.7578000000000002E-2</v>
      </c>
      <c r="AF575" s="197">
        <f t="shared" si="618"/>
        <v>4.1220000000000007E-3</v>
      </c>
      <c r="AG575" s="445">
        <f t="shared" si="619"/>
        <v>5.1700000000000003E-2</v>
      </c>
      <c r="AH575" s="434">
        <v>45069</v>
      </c>
      <c r="AI575" s="446">
        <v>1</v>
      </c>
      <c r="AJ575" s="16" t="str">
        <f t="shared" si="620"/>
        <v>Y</v>
      </c>
      <c r="AK575" s="739" t="s">
        <v>4159</v>
      </c>
    </row>
    <row r="576" spans="1:44" s="764" customFormat="1" ht="19.5" customHeight="1">
      <c r="A576" s="747">
        <f t="shared" si="631"/>
        <v>50</v>
      </c>
      <c r="B576" s="748">
        <v>45082</v>
      </c>
      <c r="C576" s="747" t="s">
        <v>12</v>
      </c>
      <c r="D576" s="747" t="s">
        <v>4116</v>
      </c>
      <c r="E576" s="747" t="s">
        <v>4176</v>
      </c>
      <c r="F576" s="747" t="s">
        <v>3521</v>
      </c>
      <c r="G576" s="749">
        <v>45080</v>
      </c>
      <c r="H576" s="749">
        <v>45110</v>
      </c>
      <c r="I576" s="747">
        <f t="shared" si="613"/>
        <v>30</v>
      </c>
      <c r="J576" s="750">
        <f t="shared" si="614"/>
        <v>1</v>
      </c>
      <c r="K576" s="751" t="s">
        <v>29</v>
      </c>
      <c r="L576" s="752">
        <v>12.4</v>
      </c>
      <c r="M576" s="753">
        <v>3.83</v>
      </c>
      <c r="N576" s="754" t="s">
        <v>4177</v>
      </c>
      <c r="O576" s="750" t="s">
        <v>2309</v>
      </c>
      <c r="P576" s="755">
        <v>5.0925499999999999E-2</v>
      </c>
      <c r="Q576" s="755"/>
      <c r="R576" s="756" t="s">
        <v>2309</v>
      </c>
      <c r="S576" s="757">
        <v>5.2200000000000003E-2</v>
      </c>
      <c r="T576" s="756"/>
      <c r="U576" s="757"/>
      <c r="V576" s="757">
        <v>5.9309000000000001E-2</v>
      </c>
      <c r="W576" s="757">
        <v>4.1520000000000003E-3</v>
      </c>
      <c r="X576" s="757">
        <v>1.2437E-2</v>
      </c>
      <c r="Y576" s="757">
        <v>3.9059999999999997E-2</v>
      </c>
      <c r="Z576" s="757">
        <v>2E-3</v>
      </c>
      <c r="AA576" s="757">
        <v>2E-3</v>
      </c>
      <c r="AB576" s="758">
        <f t="shared" si="632"/>
        <v>5.0200000000000002E-2</v>
      </c>
      <c r="AC576" s="758">
        <f t="shared" si="633"/>
        <v>-4.0000000000000001E-3</v>
      </c>
      <c r="AD576" s="759">
        <v>4.1000000000000002E-2</v>
      </c>
      <c r="AE576" s="760">
        <f t="shared" si="617"/>
        <v>3.9059999999999997E-2</v>
      </c>
      <c r="AF576" s="760">
        <f t="shared" si="618"/>
        <v>1.9400000000000042E-3</v>
      </c>
      <c r="AG576" s="761">
        <f t="shared" si="619"/>
        <v>4.1000000000000002E-2</v>
      </c>
      <c r="AH576" s="762">
        <v>45082</v>
      </c>
      <c r="AI576" s="763">
        <v>1</v>
      </c>
      <c r="AJ576" s="747" t="str">
        <f t="shared" si="620"/>
        <v>Y</v>
      </c>
      <c r="AK576" s="991" t="s">
        <v>4178</v>
      </c>
      <c r="AL576" s="992"/>
      <c r="AM576" s="992"/>
      <c r="AN576" s="992"/>
      <c r="AO576" s="992"/>
      <c r="AP576" s="992"/>
      <c r="AQ576" s="992"/>
      <c r="AR576" s="993"/>
    </row>
    <row r="577" spans="1:44" ht="21" customHeight="1">
      <c r="A577" s="16">
        <f t="shared" si="631"/>
        <v>51</v>
      </c>
      <c r="B577" s="23">
        <v>45086</v>
      </c>
      <c r="C577" s="16" t="s">
        <v>1550</v>
      </c>
      <c r="D577" s="16" t="s">
        <v>3319</v>
      </c>
      <c r="E577" s="16" t="s">
        <v>3365</v>
      </c>
      <c r="F577" s="16" t="s">
        <v>3722</v>
      </c>
      <c r="G577" s="18">
        <v>45086</v>
      </c>
      <c r="H577" s="18">
        <v>45114</v>
      </c>
      <c r="I577" s="16">
        <f t="shared" si="613"/>
        <v>28</v>
      </c>
      <c r="J577" s="255">
        <f>TRUNC(I577/30,0)</f>
        <v>0</v>
      </c>
      <c r="K577" s="438" t="s">
        <v>28</v>
      </c>
      <c r="L577" s="19">
        <v>4.07</v>
      </c>
      <c r="M577" s="249">
        <v>4.71</v>
      </c>
      <c r="N577" s="201" t="s">
        <v>4151</v>
      </c>
      <c r="O577" s="255" t="s">
        <v>2223</v>
      </c>
      <c r="P577" s="553">
        <v>5.1463799999999997E-2</v>
      </c>
      <c r="Q577" s="553">
        <v>5.2224300000000001E-2</v>
      </c>
      <c r="R577" s="261" t="s">
        <v>2223</v>
      </c>
      <c r="S577" s="20">
        <v>5.4199999999999998E-2</v>
      </c>
      <c r="T577" s="261"/>
      <c r="U577" s="20"/>
      <c r="V577" s="20">
        <v>5.5272000000000002E-2</v>
      </c>
      <c r="W577" s="20">
        <v>1.1050000000000001E-3</v>
      </c>
      <c r="X577" s="20">
        <v>1.946E-3</v>
      </c>
      <c r="Y577" s="20">
        <v>4.5733999999999997E-2</v>
      </c>
      <c r="Z577" s="20">
        <v>2E-3</v>
      </c>
      <c r="AA577" s="20">
        <v>2E-3</v>
      </c>
      <c r="AB577" s="423">
        <f t="shared" si="632"/>
        <v>5.2199999999999996E-2</v>
      </c>
      <c r="AC577" s="423">
        <f t="shared" si="633"/>
        <v>-4.0000000000000001E-3</v>
      </c>
      <c r="AD577" s="448">
        <v>5.0500000000000003E-2</v>
      </c>
      <c r="AE577" s="197">
        <f t="shared" si="617"/>
        <v>4.5733999999999997E-2</v>
      </c>
      <c r="AF577" s="197">
        <f t="shared" si="618"/>
        <v>4.7660000000000063E-3</v>
      </c>
      <c r="AG577" s="445">
        <f t="shared" si="619"/>
        <v>5.0500000000000003E-2</v>
      </c>
      <c r="AH577" s="434">
        <v>45086</v>
      </c>
      <c r="AI577" s="446">
        <v>1</v>
      </c>
      <c r="AJ577" s="16" t="str">
        <f t="shared" si="620"/>
        <v>Y</v>
      </c>
      <c r="AK577" s="988" t="s">
        <v>4182</v>
      </c>
      <c r="AL577" s="989"/>
      <c r="AM577" s="989"/>
      <c r="AN577" s="989"/>
      <c r="AO577" s="989"/>
      <c r="AP577" s="989"/>
      <c r="AQ577" s="989"/>
      <c r="AR577" s="990"/>
    </row>
    <row r="578" spans="1:44" ht="21" customHeight="1">
      <c r="A578" s="16">
        <f t="shared" ref="A578:A583" si="634">IF(B578="","",IF((YEAR(B578)-YEAR(B577))=0,A577+1,1))</f>
        <v>52</v>
      </c>
      <c r="B578" s="23">
        <v>45086</v>
      </c>
      <c r="C578" s="16" t="s">
        <v>1550</v>
      </c>
      <c r="D578" s="16" t="s">
        <v>3319</v>
      </c>
      <c r="E578" s="16" t="s">
        <v>3365</v>
      </c>
      <c r="F578" s="16" t="s">
        <v>3722</v>
      </c>
      <c r="G578" s="18">
        <v>45086</v>
      </c>
      <c r="H578" s="18">
        <v>45114</v>
      </c>
      <c r="I578" s="16">
        <f t="shared" ref="I578:I583" si="635">H578-G578</f>
        <v>28</v>
      </c>
      <c r="J578" s="255">
        <f>TRUNC(I578/30,0)</f>
        <v>0</v>
      </c>
      <c r="K578" s="438" t="s">
        <v>28</v>
      </c>
      <c r="L578" s="19">
        <v>1</v>
      </c>
      <c r="M578" s="249">
        <v>4.71</v>
      </c>
      <c r="N578" s="201" t="s">
        <v>4151</v>
      </c>
      <c r="O578" s="255" t="s">
        <v>2223</v>
      </c>
      <c r="P578" s="553">
        <v>5.1463799999999997E-2</v>
      </c>
      <c r="Q578" s="553">
        <v>5.2224300000000001E-2</v>
      </c>
      <c r="R578" s="261" t="s">
        <v>2223</v>
      </c>
      <c r="S578" s="20">
        <v>5.4199999999999998E-2</v>
      </c>
      <c r="T578" s="261"/>
      <c r="U578" s="20"/>
      <c r="V578" s="20">
        <v>5.5272000000000002E-2</v>
      </c>
      <c r="W578" s="20">
        <v>1.1050000000000001E-3</v>
      </c>
      <c r="X578" s="20">
        <v>1.946E-3</v>
      </c>
      <c r="Y578" s="20">
        <v>4.5733999999999997E-2</v>
      </c>
      <c r="Z578" s="20">
        <v>2E-3</v>
      </c>
      <c r="AA578" s="20">
        <v>2E-3</v>
      </c>
      <c r="AB578" s="423">
        <f t="shared" ref="AB578:AB583" si="636">S578-Z578</f>
        <v>5.2199999999999996E-2</v>
      </c>
      <c r="AC578" s="423">
        <f t="shared" ref="AC578:AC583" si="637">U578-Z578-AA578</f>
        <v>-4.0000000000000001E-3</v>
      </c>
      <c r="AD578" s="448">
        <v>5.0500000000000003E-2</v>
      </c>
      <c r="AE578" s="197">
        <f t="shared" ref="AE578:AE583" si="638">IF(Y578="","",Y578)</f>
        <v>4.5733999999999997E-2</v>
      </c>
      <c r="AF578" s="197">
        <f t="shared" ref="AF578:AF583" si="639">AD578-AE578</f>
        <v>4.7660000000000063E-3</v>
      </c>
      <c r="AG578" s="445">
        <f t="shared" ref="AG578:AG583" si="640">IF(AF578="","",AE578+AF578)</f>
        <v>5.0500000000000003E-2</v>
      </c>
      <c r="AH578" s="434">
        <v>45086</v>
      </c>
      <c r="AI578" s="446">
        <v>2</v>
      </c>
      <c r="AJ578" s="16" t="str">
        <f t="shared" ref="AJ578:AJ583" si="641">IF(AG578="","N","Y")</f>
        <v>Y</v>
      </c>
      <c r="AK578" s="988" t="s">
        <v>4182</v>
      </c>
      <c r="AL578" s="989"/>
      <c r="AM578" s="989"/>
      <c r="AN578" s="989"/>
      <c r="AO578" s="989"/>
      <c r="AP578" s="989"/>
      <c r="AQ578" s="989"/>
      <c r="AR578" s="990"/>
    </row>
    <row r="579" spans="1:44">
      <c r="A579" s="16">
        <f t="shared" si="634"/>
        <v>53</v>
      </c>
      <c r="B579" s="23">
        <v>45089</v>
      </c>
      <c r="C579" s="16" t="s">
        <v>4</v>
      </c>
      <c r="D579" s="16" t="s">
        <v>3639</v>
      </c>
      <c r="E579" s="16" t="s">
        <v>3608</v>
      </c>
      <c r="F579" s="16" t="s">
        <v>3671</v>
      </c>
      <c r="G579" s="18">
        <v>45089</v>
      </c>
      <c r="H579" s="18">
        <v>45181</v>
      </c>
      <c r="I579" s="16">
        <f t="shared" si="635"/>
        <v>92</v>
      </c>
      <c r="J579" s="255">
        <f t="shared" ref="J579:J583" si="642">TRUNC(I579/30,0)</f>
        <v>3</v>
      </c>
      <c r="K579" s="438" t="s">
        <v>28</v>
      </c>
      <c r="L579" s="19">
        <v>2</v>
      </c>
      <c r="M579" s="249">
        <v>4.95</v>
      </c>
      <c r="N579" s="201" t="s">
        <v>4185</v>
      </c>
      <c r="O579" s="255" t="s">
        <v>2229</v>
      </c>
      <c r="P579" s="553">
        <v>5.2415400000000001E-2</v>
      </c>
      <c r="Q579" s="553">
        <v>5.4442999999999998E-2</v>
      </c>
      <c r="R579" s="261" t="s">
        <v>2229</v>
      </c>
      <c r="S579" s="20">
        <v>5.45E-2</v>
      </c>
      <c r="T579" s="261"/>
      <c r="U579" s="20"/>
      <c r="V579" s="20">
        <v>5.8014000000000003E-2</v>
      </c>
      <c r="W579" s="20">
        <v>1.16E-3</v>
      </c>
      <c r="X579" s="20">
        <v>4.1330000000000004E-3</v>
      </c>
      <c r="Y579" s="20">
        <v>4.8467000000000003E-2</v>
      </c>
      <c r="Z579" s="20">
        <v>2E-3</v>
      </c>
      <c r="AA579" s="20">
        <v>2E-3</v>
      </c>
      <c r="AB579" s="423">
        <f t="shared" si="636"/>
        <v>5.2499999999999998E-2</v>
      </c>
      <c r="AC579" s="423">
        <f t="shared" si="637"/>
        <v>-4.0000000000000001E-3</v>
      </c>
      <c r="AD579" s="448">
        <v>5.0999999999999997E-2</v>
      </c>
      <c r="AE579" s="197">
        <f t="shared" si="638"/>
        <v>4.8467000000000003E-2</v>
      </c>
      <c r="AF579" s="197">
        <f t="shared" si="639"/>
        <v>2.5329999999999936E-3</v>
      </c>
      <c r="AG579" s="445">
        <f t="shared" si="640"/>
        <v>5.0999999999999997E-2</v>
      </c>
      <c r="AH579" s="434">
        <v>45089</v>
      </c>
      <c r="AI579" s="446">
        <v>2</v>
      </c>
      <c r="AJ579" s="16" t="str">
        <f t="shared" si="641"/>
        <v>Y</v>
      </c>
      <c r="AK579" s="988" t="s">
        <v>4186</v>
      </c>
      <c r="AL579" s="989"/>
      <c r="AM579" s="989"/>
      <c r="AN579" s="989"/>
      <c r="AO579" s="989"/>
      <c r="AP579" s="989"/>
      <c r="AQ579" s="989"/>
      <c r="AR579" s="990"/>
    </row>
    <row r="580" spans="1:44" ht="21" customHeight="1">
      <c r="A580" s="16">
        <f t="shared" si="634"/>
        <v>54</v>
      </c>
      <c r="B580" s="23">
        <v>45098</v>
      </c>
      <c r="C580" s="16" t="s">
        <v>3711</v>
      </c>
      <c r="D580" s="16" t="s">
        <v>3960</v>
      </c>
      <c r="E580" s="16"/>
      <c r="F580" s="16" t="s">
        <v>3747</v>
      </c>
      <c r="G580" s="18">
        <v>45098</v>
      </c>
      <c r="H580" s="18">
        <v>45128</v>
      </c>
      <c r="I580" s="16">
        <f t="shared" si="635"/>
        <v>30</v>
      </c>
      <c r="J580" s="255">
        <f t="shared" si="642"/>
        <v>1</v>
      </c>
      <c r="K580" s="438" t="s">
        <v>28</v>
      </c>
      <c r="L580" s="19">
        <v>1.3</v>
      </c>
      <c r="M580" s="249">
        <v>4.6399999999999997</v>
      </c>
      <c r="N580" s="201" t="s">
        <v>4191</v>
      </c>
      <c r="O580" s="255" t="s">
        <v>2223</v>
      </c>
      <c r="P580" s="553">
        <v>5.0771299999999998E-2</v>
      </c>
      <c r="Q580" s="553">
        <v>5.1541400000000001E-2</v>
      </c>
      <c r="R580" s="261" t="s">
        <v>2223</v>
      </c>
      <c r="S580" s="20">
        <v>5.3800000000000001E-2</v>
      </c>
      <c r="T580" s="261"/>
      <c r="U580" s="20"/>
      <c r="V580" s="20">
        <v>5.4732000000000003E-2</v>
      </c>
      <c r="W580" s="20">
        <v>1.0950000000000001E-3</v>
      </c>
      <c r="X580" s="20">
        <v>2.9169999999999999E-3</v>
      </c>
      <c r="Y580" s="20">
        <v>4.5054999999999998E-2</v>
      </c>
      <c r="Z580" s="20">
        <v>2E-3</v>
      </c>
      <c r="AA580" s="20">
        <v>2E-3</v>
      </c>
      <c r="AB580" s="423">
        <f t="shared" si="636"/>
        <v>5.1799999999999999E-2</v>
      </c>
      <c r="AC580" s="423">
        <f t="shared" si="637"/>
        <v>-4.0000000000000001E-3</v>
      </c>
      <c r="AD580" s="448">
        <v>4.9000000000000002E-2</v>
      </c>
      <c r="AE580" s="197">
        <f t="shared" si="638"/>
        <v>4.5054999999999998E-2</v>
      </c>
      <c r="AF580" s="197">
        <f t="shared" si="639"/>
        <v>3.9450000000000041E-3</v>
      </c>
      <c r="AG580" s="445">
        <f t="shared" si="640"/>
        <v>4.9000000000000002E-2</v>
      </c>
      <c r="AH580" s="434">
        <v>45098</v>
      </c>
      <c r="AI580" s="446">
        <v>3</v>
      </c>
      <c r="AJ580" s="16" t="str">
        <f t="shared" si="641"/>
        <v>Y</v>
      </c>
      <c r="AK580" s="988" t="s">
        <v>4192</v>
      </c>
      <c r="AL580" s="989"/>
      <c r="AM580" s="989"/>
      <c r="AN580" s="989"/>
      <c r="AO580" s="989"/>
      <c r="AP580" s="989"/>
      <c r="AQ580" s="989"/>
      <c r="AR580" s="990"/>
    </row>
    <row r="581" spans="1:44" ht="21" customHeight="1">
      <c r="A581" s="16">
        <f t="shared" si="634"/>
        <v>55</v>
      </c>
      <c r="B581" s="23">
        <v>45099</v>
      </c>
      <c r="C581" s="16" t="s">
        <v>3711</v>
      </c>
      <c r="D581" s="16" t="s">
        <v>3960</v>
      </c>
      <c r="E581" s="16"/>
      <c r="F581" s="16" t="s">
        <v>3747</v>
      </c>
      <c r="G581" s="18">
        <v>45099</v>
      </c>
      <c r="H581" s="18">
        <v>45131</v>
      </c>
      <c r="I581" s="16">
        <f t="shared" si="635"/>
        <v>32</v>
      </c>
      <c r="J581" s="255">
        <f t="shared" si="642"/>
        <v>1</v>
      </c>
      <c r="K581" s="438" t="s">
        <v>28</v>
      </c>
      <c r="L581" s="19">
        <v>1.22</v>
      </c>
      <c r="M581" s="249">
        <v>4.6399999999999997</v>
      </c>
      <c r="N581" s="201" t="s">
        <v>4191</v>
      </c>
      <c r="O581" s="255" t="s">
        <v>2223</v>
      </c>
      <c r="P581" s="553">
        <v>5.08247E-2</v>
      </c>
      <c r="Q581" s="553"/>
      <c r="R581" s="261" t="s">
        <v>2223</v>
      </c>
      <c r="S581" s="20">
        <v>5.3800000000000001E-2</v>
      </c>
      <c r="T581" s="261"/>
      <c r="U581" s="20"/>
      <c r="V581" s="20">
        <v>5.4739000000000003E-2</v>
      </c>
      <c r="W581" s="20">
        <v>1.0950000000000001E-3</v>
      </c>
      <c r="X581" s="20">
        <v>2.9239999999999999E-3</v>
      </c>
      <c r="Y581" s="20">
        <v>4.5108000000000002E-2</v>
      </c>
      <c r="Z581" s="20">
        <v>2E-3</v>
      </c>
      <c r="AA581" s="20">
        <v>2E-3</v>
      </c>
      <c r="AB581" s="423">
        <f t="shared" si="636"/>
        <v>5.1799999999999999E-2</v>
      </c>
      <c r="AC581" s="423">
        <f t="shared" si="637"/>
        <v>-4.0000000000000001E-3</v>
      </c>
      <c r="AD581" s="448">
        <v>4.9000000000000002E-2</v>
      </c>
      <c r="AE581" s="197">
        <f t="shared" si="638"/>
        <v>4.5108000000000002E-2</v>
      </c>
      <c r="AF581" s="197">
        <f t="shared" si="639"/>
        <v>3.8919999999999996E-3</v>
      </c>
      <c r="AG581" s="445">
        <f>IF(AF581="","",AE581+AF581)</f>
        <v>4.9000000000000002E-2</v>
      </c>
      <c r="AH581" s="434">
        <v>45099</v>
      </c>
      <c r="AI581" s="446">
        <v>1</v>
      </c>
      <c r="AJ581" s="16" t="str">
        <f t="shared" si="641"/>
        <v>Y</v>
      </c>
      <c r="AK581" s="988" t="s">
        <v>4196</v>
      </c>
      <c r="AL581" s="989"/>
      <c r="AM581" s="989"/>
      <c r="AN581" s="989"/>
      <c r="AO581" s="989"/>
      <c r="AP581" s="989"/>
      <c r="AQ581" s="989"/>
      <c r="AR581" s="990"/>
    </row>
    <row r="582" spans="1:44" s="447" customFormat="1" ht="23.25" customHeight="1">
      <c r="A582" s="16">
        <f t="shared" si="634"/>
        <v>56</v>
      </c>
      <c r="B582" s="23">
        <v>45104</v>
      </c>
      <c r="C582" s="16" t="s">
        <v>149</v>
      </c>
      <c r="D582" s="16" t="s">
        <v>3392</v>
      </c>
      <c r="E582" s="16"/>
      <c r="F582" s="16" t="s">
        <v>4205</v>
      </c>
      <c r="G582" s="18">
        <v>45104</v>
      </c>
      <c r="H582" s="18">
        <v>45117</v>
      </c>
      <c r="I582" s="16">
        <f t="shared" si="635"/>
        <v>13</v>
      </c>
      <c r="J582" s="437">
        <f t="shared" si="642"/>
        <v>0</v>
      </c>
      <c r="K582" s="438" t="s">
        <v>148</v>
      </c>
      <c r="L582" s="19">
        <v>30</v>
      </c>
      <c r="M582" s="249">
        <v>4.34</v>
      </c>
      <c r="N582" s="201" t="s">
        <v>4206</v>
      </c>
      <c r="O582" s="255"/>
      <c r="P582" s="255"/>
      <c r="Q582" s="553"/>
      <c r="R582" s="261"/>
      <c r="S582" s="20">
        <v>5.3499999999999999E-2</v>
      </c>
      <c r="T582" s="261"/>
      <c r="U582" s="20"/>
      <c r="V582" s="20">
        <v>5.3448000000000002E-2</v>
      </c>
      <c r="W582" s="20">
        <v>1.0690000000000001E-3</v>
      </c>
      <c r="X582" s="20">
        <v>2.1589999999999999E-3</v>
      </c>
      <c r="Y582" s="197">
        <v>4.0736000000000001E-2</v>
      </c>
      <c r="Z582" s="20">
        <v>2E-3</v>
      </c>
      <c r="AA582" s="20">
        <v>2E-3</v>
      </c>
      <c r="AB582" s="423">
        <f t="shared" si="636"/>
        <v>5.1499999999999997E-2</v>
      </c>
      <c r="AC582" s="423">
        <f t="shared" si="637"/>
        <v>-4.0000000000000001E-3</v>
      </c>
      <c r="AD582" s="448">
        <v>4.8500000000000001E-2</v>
      </c>
      <c r="AE582" s="198">
        <f t="shared" si="638"/>
        <v>4.0736000000000001E-2</v>
      </c>
      <c r="AF582" s="197">
        <f t="shared" si="639"/>
        <v>7.7640000000000001E-3</v>
      </c>
      <c r="AG582" s="445">
        <f>IF(AF582="","",AE582+AF582)</f>
        <v>4.8500000000000001E-2</v>
      </c>
      <c r="AH582" s="434">
        <v>45104</v>
      </c>
      <c r="AI582" s="446">
        <v>1</v>
      </c>
      <c r="AJ582" s="16" t="str">
        <f t="shared" si="641"/>
        <v>Y</v>
      </c>
      <c r="AK582" s="739" t="s">
        <v>4207</v>
      </c>
      <c r="AL582" s="449" t="s">
        <v>1782</v>
      </c>
    </row>
    <row r="583" spans="1:44" s="447" customFormat="1" ht="41.25" customHeight="1">
      <c r="A583" s="16">
        <f t="shared" si="634"/>
        <v>57</v>
      </c>
      <c r="B583" s="23">
        <v>45104</v>
      </c>
      <c r="C583" s="16" t="s">
        <v>149</v>
      </c>
      <c r="D583" s="16" t="s">
        <v>3392</v>
      </c>
      <c r="E583" s="16"/>
      <c r="F583" s="16" t="s">
        <v>4205</v>
      </c>
      <c r="G583" s="18">
        <v>45104</v>
      </c>
      <c r="H583" s="18">
        <v>45128</v>
      </c>
      <c r="I583" s="16">
        <f t="shared" si="635"/>
        <v>24</v>
      </c>
      <c r="J583" s="437">
        <f t="shared" si="642"/>
        <v>0</v>
      </c>
      <c r="K583" s="438" t="s">
        <v>148</v>
      </c>
      <c r="L583" s="19">
        <v>20</v>
      </c>
      <c r="M583" s="249"/>
      <c r="N583" s="201"/>
      <c r="O583" s="255"/>
      <c r="P583" s="255"/>
      <c r="Q583" s="553"/>
      <c r="R583" s="261"/>
      <c r="S583" s="20">
        <v>5.2999999999999999E-2</v>
      </c>
      <c r="T583" s="261"/>
      <c r="U583" s="20"/>
      <c r="V583" s="20">
        <v>5.4324999999999998E-2</v>
      </c>
      <c r="W583" s="20">
        <v>1.0870000000000001E-3</v>
      </c>
      <c r="X583" s="20">
        <v>2.519E-3</v>
      </c>
      <c r="Y583" s="197">
        <v>4.0736000000000001E-2</v>
      </c>
      <c r="Z583" s="20">
        <v>2E-3</v>
      </c>
      <c r="AA583" s="20">
        <v>2E-3</v>
      </c>
      <c r="AB583" s="423">
        <f t="shared" si="636"/>
        <v>5.0999999999999997E-2</v>
      </c>
      <c r="AC583" s="423">
        <f t="shared" si="637"/>
        <v>-4.0000000000000001E-3</v>
      </c>
      <c r="AD583" s="448">
        <v>4.9000000000000002E-2</v>
      </c>
      <c r="AE583" s="198">
        <f t="shared" si="638"/>
        <v>4.0736000000000001E-2</v>
      </c>
      <c r="AF583" s="197">
        <f t="shared" si="639"/>
        <v>8.2640000000000005E-3</v>
      </c>
      <c r="AG583" s="445">
        <f t="shared" si="640"/>
        <v>4.9000000000000002E-2</v>
      </c>
      <c r="AH583" s="434">
        <v>45104</v>
      </c>
      <c r="AI583" s="446">
        <v>2</v>
      </c>
      <c r="AJ583" s="16" t="str">
        <f t="shared" si="641"/>
        <v>Y</v>
      </c>
      <c r="AK583" s="768" t="s">
        <v>4208</v>
      </c>
      <c r="AL583" s="449" t="s">
        <v>1782</v>
      </c>
    </row>
    <row r="584" spans="1:44" ht="21" customHeight="1">
      <c r="A584" s="16">
        <f t="shared" ref="A584:A586" si="643">IF(B584="","",IF((YEAR(B584)-YEAR(B583))=0,A583+1,1))</f>
        <v>58</v>
      </c>
      <c r="B584" s="23">
        <v>45113</v>
      </c>
      <c r="C584" s="16" t="s">
        <v>1550</v>
      </c>
      <c r="D584" s="16" t="s">
        <v>3319</v>
      </c>
      <c r="E584" s="16" t="s">
        <v>4209</v>
      </c>
      <c r="F584" s="16" t="s">
        <v>3722</v>
      </c>
      <c r="G584" s="18">
        <v>45113</v>
      </c>
      <c r="H584" s="18">
        <v>45145</v>
      </c>
      <c r="I584" s="16">
        <f t="shared" ref="I584:I586" si="644">H584-G584</f>
        <v>32</v>
      </c>
      <c r="J584" s="255">
        <f>TRUNC(I584/30,0)</f>
        <v>1</v>
      </c>
      <c r="K584" s="438" t="s">
        <v>28</v>
      </c>
      <c r="L584" s="19">
        <v>1</v>
      </c>
      <c r="M584" s="249">
        <v>4.7</v>
      </c>
      <c r="N584" s="201" t="s">
        <v>4211</v>
      </c>
      <c r="O584" s="255" t="s">
        <v>2223</v>
      </c>
      <c r="P584" s="553">
        <v>5.14533E-2</v>
      </c>
      <c r="Q584" s="553"/>
      <c r="R584" s="261" t="s">
        <v>2223</v>
      </c>
      <c r="S584" s="20">
        <v>5.33E-2</v>
      </c>
      <c r="T584" s="261"/>
      <c r="U584" s="20"/>
      <c r="V584" s="20">
        <v>5.5495999999999997E-2</v>
      </c>
      <c r="W584" s="20">
        <v>1.1100000000000001E-3</v>
      </c>
      <c r="X584" s="20">
        <v>3.166E-3</v>
      </c>
      <c r="Y584" s="20">
        <v>4.5724000000000001E-2</v>
      </c>
      <c r="Z584" s="20">
        <v>2E-3</v>
      </c>
      <c r="AA584" s="20">
        <v>2E-3</v>
      </c>
      <c r="AB584" s="423">
        <f t="shared" ref="AB584:AB586" si="645">S584-Z584</f>
        <v>5.1299999999999998E-2</v>
      </c>
      <c r="AC584" s="423">
        <f t="shared" ref="AC584:AC586" si="646">U584-Z584-AA584</f>
        <v>-4.0000000000000001E-3</v>
      </c>
      <c r="AD584" s="448">
        <v>4.9500000000000002E-2</v>
      </c>
      <c r="AE584" s="197">
        <f t="shared" ref="AE584:AE586" si="647">IF(Y584="","",Y584)</f>
        <v>4.5724000000000001E-2</v>
      </c>
      <c r="AF584" s="197">
        <f t="shared" ref="AF584:AF586" si="648">AD584-AE584</f>
        <v>3.7760000000000016E-3</v>
      </c>
      <c r="AG584" s="445">
        <f t="shared" ref="AG584:AG586" si="649">IF(AF584="","",AE584+AF584)</f>
        <v>4.9500000000000002E-2</v>
      </c>
      <c r="AH584" s="434">
        <v>45113</v>
      </c>
      <c r="AI584" s="446">
        <v>1</v>
      </c>
      <c r="AJ584" s="16" t="str">
        <f t="shared" ref="AJ584:AJ586" si="650">IF(AG584="","N","Y")</f>
        <v>Y</v>
      </c>
      <c r="AK584" s="988" t="s">
        <v>4212</v>
      </c>
      <c r="AL584" s="989"/>
      <c r="AM584" s="989"/>
      <c r="AN584" s="989"/>
      <c r="AO584" s="989"/>
      <c r="AP584" s="989"/>
      <c r="AQ584" s="989"/>
      <c r="AR584" s="990"/>
    </row>
    <row r="585" spans="1:44" ht="21" customHeight="1">
      <c r="A585" s="16">
        <f t="shared" si="643"/>
        <v>59</v>
      </c>
      <c r="B585" s="23">
        <v>45114</v>
      </c>
      <c r="C585" s="16" t="s">
        <v>1550</v>
      </c>
      <c r="D585" s="16" t="s">
        <v>3319</v>
      </c>
      <c r="E585" s="16" t="s">
        <v>3365</v>
      </c>
      <c r="F585" s="16" t="s">
        <v>3722</v>
      </c>
      <c r="G585" s="18">
        <v>45114</v>
      </c>
      <c r="H585" s="18">
        <v>45145</v>
      </c>
      <c r="I585" s="16">
        <f t="shared" si="644"/>
        <v>31</v>
      </c>
      <c r="J585" s="255">
        <f>TRUNC(I585/30,0)</f>
        <v>1</v>
      </c>
      <c r="K585" s="438" t="s">
        <v>28</v>
      </c>
      <c r="L585" s="19">
        <v>4.08</v>
      </c>
      <c r="M585" s="249">
        <v>4.71</v>
      </c>
      <c r="N585" s="201" t="s">
        <v>4214</v>
      </c>
      <c r="O585" s="255" t="s">
        <v>2223</v>
      </c>
      <c r="P585" s="553">
        <v>5.1647899999999997E-2</v>
      </c>
      <c r="Q585" s="553"/>
      <c r="R585" s="261" t="s">
        <v>2223</v>
      </c>
      <c r="S585" s="20">
        <v>5.2999999999999999E-2</v>
      </c>
      <c r="T585" s="261"/>
      <c r="U585" s="20"/>
      <c r="V585" s="20">
        <v>5.5480000000000002E-2</v>
      </c>
      <c r="W585" s="20">
        <v>1.1100000000000001E-3</v>
      </c>
      <c r="X585" s="20">
        <v>3.15E-3</v>
      </c>
      <c r="Y585" s="20">
        <v>4.5914000000000003E-2</v>
      </c>
      <c r="Z585" s="20">
        <v>2E-3</v>
      </c>
      <c r="AA585" s="20">
        <v>2E-3</v>
      </c>
      <c r="AB585" s="423">
        <f t="shared" si="645"/>
        <v>5.0999999999999997E-2</v>
      </c>
      <c r="AC585" s="423">
        <f t="shared" si="646"/>
        <v>-4.0000000000000001E-3</v>
      </c>
      <c r="AD585" s="448">
        <v>4.9500000000000002E-2</v>
      </c>
      <c r="AE585" s="197">
        <f t="shared" si="647"/>
        <v>4.5914000000000003E-2</v>
      </c>
      <c r="AF585" s="197">
        <f t="shared" si="648"/>
        <v>3.5859999999999989E-3</v>
      </c>
      <c r="AG585" s="445">
        <f t="shared" si="649"/>
        <v>4.9500000000000002E-2</v>
      </c>
      <c r="AH585" s="434">
        <v>45114</v>
      </c>
      <c r="AI585" s="446">
        <v>1</v>
      </c>
      <c r="AJ585" s="16" t="str">
        <f t="shared" si="650"/>
        <v>Y</v>
      </c>
      <c r="AK585" s="988" t="s">
        <v>4215</v>
      </c>
      <c r="AL585" s="989"/>
      <c r="AM585" s="989"/>
      <c r="AN585" s="989"/>
      <c r="AO585" s="989"/>
      <c r="AP585" s="989"/>
      <c r="AQ585" s="989"/>
      <c r="AR585" s="990"/>
    </row>
    <row r="586" spans="1:44" ht="21" customHeight="1">
      <c r="A586" s="16">
        <f t="shared" si="643"/>
        <v>60</v>
      </c>
      <c r="B586" s="23">
        <v>45114</v>
      </c>
      <c r="C586" s="16" t="s">
        <v>1550</v>
      </c>
      <c r="D586" s="16" t="s">
        <v>3319</v>
      </c>
      <c r="E586" s="16" t="s">
        <v>3365</v>
      </c>
      <c r="F586" s="16" t="s">
        <v>3722</v>
      </c>
      <c r="G586" s="18">
        <v>45114</v>
      </c>
      <c r="H586" s="18">
        <v>45145</v>
      </c>
      <c r="I586" s="16">
        <f t="shared" si="644"/>
        <v>31</v>
      </c>
      <c r="J586" s="255">
        <f>TRUNC(I586/30,0)</f>
        <v>1</v>
      </c>
      <c r="K586" s="438" t="s">
        <v>28</v>
      </c>
      <c r="L586" s="19">
        <v>1</v>
      </c>
      <c r="M586" s="249">
        <v>4.71</v>
      </c>
      <c r="N586" s="201" t="s">
        <v>4214</v>
      </c>
      <c r="O586" s="255" t="s">
        <v>2223</v>
      </c>
      <c r="P586" s="553">
        <v>5.1647899999999997E-2</v>
      </c>
      <c r="Q586" s="553"/>
      <c r="R586" s="261" t="s">
        <v>2223</v>
      </c>
      <c r="S586" s="20">
        <v>5.2999999999999999E-2</v>
      </c>
      <c r="T586" s="261"/>
      <c r="U586" s="20"/>
      <c r="V586" s="20">
        <v>5.5480000000000002E-2</v>
      </c>
      <c r="W586" s="20">
        <v>1.1100000000000001E-3</v>
      </c>
      <c r="X586" s="20">
        <v>3.15E-3</v>
      </c>
      <c r="Y586" s="20">
        <v>4.5914000000000003E-2</v>
      </c>
      <c r="Z586" s="20">
        <v>2E-3</v>
      </c>
      <c r="AA586" s="20">
        <v>2E-3</v>
      </c>
      <c r="AB586" s="423">
        <f t="shared" si="645"/>
        <v>5.0999999999999997E-2</v>
      </c>
      <c r="AC586" s="423">
        <f t="shared" si="646"/>
        <v>-4.0000000000000001E-3</v>
      </c>
      <c r="AD586" s="448">
        <v>4.9500000000000002E-2</v>
      </c>
      <c r="AE586" s="197">
        <f t="shared" si="647"/>
        <v>4.5914000000000003E-2</v>
      </c>
      <c r="AF586" s="197">
        <f t="shared" si="648"/>
        <v>3.5859999999999989E-3</v>
      </c>
      <c r="AG586" s="445">
        <f t="shared" si="649"/>
        <v>4.9500000000000002E-2</v>
      </c>
      <c r="AH586" s="434">
        <v>45114</v>
      </c>
      <c r="AI586" s="446">
        <v>2</v>
      </c>
      <c r="AJ586" s="16" t="str">
        <f t="shared" si="650"/>
        <v>Y</v>
      </c>
      <c r="AK586" s="988" t="s">
        <v>4215</v>
      </c>
      <c r="AL586" s="989"/>
      <c r="AM586" s="989"/>
      <c r="AN586" s="989"/>
      <c r="AO586" s="989"/>
      <c r="AP586" s="989"/>
      <c r="AQ586" s="989"/>
      <c r="AR586" s="990"/>
    </row>
    <row r="587" spans="1:44" s="447" customFormat="1" ht="20.25" customHeight="1">
      <c r="A587" s="16">
        <f t="shared" ref="A587" si="651">IF(B587="","",IF((YEAR(B587)-YEAR(B586))=0,A586+1,1))</f>
        <v>61</v>
      </c>
      <c r="B587" s="23">
        <v>45117</v>
      </c>
      <c r="C587" s="16" t="s">
        <v>3711</v>
      </c>
      <c r="D587" s="16" t="s">
        <v>4217</v>
      </c>
      <c r="E587" s="16"/>
      <c r="F587" s="16" t="s">
        <v>3715</v>
      </c>
      <c r="G587" s="18">
        <v>45117</v>
      </c>
      <c r="H587" s="18">
        <v>45148</v>
      </c>
      <c r="I587" s="16">
        <f t="shared" ref="I587:I592" si="652">H587-G587</f>
        <v>31</v>
      </c>
      <c r="J587" s="255">
        <f t="shared" ref="J587:J592" si="653">TRUNC(I587/30,0)</f>
        <v>1</v>
      </c>
      <c r="K587" s="438" t="s">
        <v>28</v>
      </c>
      <c r="L587" s="19">
        <v>1.5</v>
      </c>
      <c r="M587" s="249">
        <v>4.66</v>
      </c>
      <c r="N587" s="201" t="s">
        <v>4221</v>
      </c>
      <c r="O587" s="255" t="s">
        <v>2223</v>
      </c>
      <c r="P587" s="553">
        <v>5.1769999999999997E-2</v>
      </c>
      <c r="Q587" s="553"/>
      <c r="R587" s="261" t="s">
        <v>2223</v>
      </c>
      <c r="S587" s="20">
        <v>5.2999999999999999E-2</v>
      </c>
      <c r="T587" s="261"/>
      <c r="U587" s="20"/>
      <c r="V587" s="20">
        <v>5.5674000000000001E-2</v>
      </c>
      <c r="W587" s="20">
        <v>1.1130000000000001E-3</v>
      </c>
      <c r="X587" s="20">
        <v>3.8400000000000001E-3</v>
      </c>
      <c r="Y587" s="20">
        <v>4.6033999999999999E-2</v>
      </c>
      <c r="Z587" s="20">
        <v>2E-3</v>
      </c>
      <c r="AA587" s="20">
        <v>2E-3</v>
      </c>
      <c r="AB587" s="423">
        <f t="shared" ref="AB587:AB592" si="654">S587-Z587</f>
        <v>5.0999999999999997E-2</v>
      </c>
      <c r="AC587" s="423">
        <f t="shared" ref="AC587:AC592" si="655">U587-Z587-AA587</f>
        <v>-4.0000000000000001E-3</v>
      </c>
      <c r="AD587" s="448">
        <v>4.9000000000000002E-2</v>
      </c>
      <c r="AE587" s="197">
        <f t="shared" ref="AE587:AE592" si="656">IF(Y587="","",Y587)</f>
        <v>4.6033999999999999E-2</v>
      </c>
      <c r="AF587" s="197">
        <f t="shared" ref="AF587:AF592" si="657">AD587-AE587</f>
        <v>2.9660000000000034E-3</v>
      </c>
      <c r="AG587" s="445">
        <f t="shared" ref="AG587:AG589" si="658">IF(AF587="","",AE587+AF587)</f>
        <v>4.9000000000000002E-2</v>
      </c>
      <c r="AH587" s="434">
        <v>45117</v>
      </c>
      <c r="AI587" s="446">
        <v>1</v>
      </c>
      <c r="AJ587" s="16" t="str">
        <f t="shared" ref="AJ587" si="659">IF(AG587="","N","Y")</f>
        <v>Y</v>
      </c>
      <c r="AK587" s="988" t="s">
        <v>4222</v>
      </c>
      <c r="AL587" s="989"/>
      <c r="AM587" s="989"/>
      <c r="AN587" s="989"/>
      <c r="AO587" s="989"/>
      <c r="AP587" s="989"/>
      <c r="AQ587" s="989"/>
      <c r="AR587" s="990"/>
    </row>
    <row r="588" spans="1:44" ht="20.25" customHeight="1">
      <c r="A588" s="16">
        <v>62</v>
      </c>
      <c r="B588" s="23">
        <v>45118</v>
      </c>
      <c r="C588" s="747" t="s">
        <v>12</v>
      </c>
      <c r="D588" s="747" t="s">
        <v>4223</v>
      </c>
      <c r="E588" s="747" t="s">
        <v>3569</v>
      </c>
      <c r="F588" s="15" t="s">
        <v>455</v>
      </c>
      <c r="G588" s="18">
        <v>45111</v>
      </c>
      <c r="H588" s="18">
        <v>45141</v>
      </c>
      <c r="I588" s="16">
        <f t="shared" si="652"/>
        <v>30</v>
      </c>
      <c r="J588" s="255">
        <f t="shared" si="653"/>
        <v>1</v>
      </c>
      <c r="K588" s="751" t="s">
        <v>29</v>
      </c>
      <c r="L588" s="19">
        <v>12.6</v>
      </c>
      <c r="M588" s="249">
        <v>4.43</v>
      </c>
      <c r="N588" s="201" t="s">
        <v>4224</v>
      </c>
      <c r="O588" s="255" t="s">
        <v>4225</v>
      </c>
      <c r="P588" s="553">
        <v>5.0876999999999999E-2</v>
      </c>
      <c r="Q588" s="553"/>
      <c r="R588" s="261" t="s">
        <v>4225</v>
      </c>
      <c r="S588" s="20">
        <v>5.16E-2</v>
      </c>
      <c r="T588" s="261"/>
      <c r="U588" s="20"/>
      <c r="V588" s="20">
        <v>5.7126999999999997E-2</v>
      </c>
      <c r="W588" s="20">
        <v>3.999E-3</v>
      </c>
      <c r="X588" s="20">
        <v>1.0392999999999999E-2</v>
      </c>
      <c r="Y588" s="20">
        <v>3.9015000000000001E-2</v>
      </c>
      <c r="Z588" s="20">
        <v>2E-3</v>
      </c>
      <c r="AA588" s="20">
        <v>2E-3</v>
      </c>
      <c r="AB588" s="423">
        <f t="shared" si="654"/>
        <v>4.9599999999999998E-2</v>
      </c>
      <c r="AC588" s="423">
        <f t="shared" si="655"/>
        <v>-4.0000000000000001E-3</v>
      </c>
      <c r="AD588" s="448">
        <v>4.1015000000000003E-2</v>
      </c>
      <c r="AE588" s="197">
        <f t="shared" si="656"/>
        <v>3.9015000000000001E-2</v>
      </c>
      <c r="AF588" s="197">
        <f t="shared" si="657"/>
        <v>2.0000000000000018E-3</v>
      </c>
      <c r="AG588" s="445">
        <f t="shared" si="658"/>
        <v>4.1015000000000003E-2</v>
      </c>
      <c r="AH588" s="434">
        <v>45118</v>
      </c>
      <c r="AI588" s="446">
        <v>1</v>
      </c>
      <c r="AJ588" s="653" t="str">
        <f t="shared" ref="AJ588:AJ592" si="660">IF(AG588="","N","Y")</f>
        <v>Y</v>
      </c>
      <c r="AK588" s="988" t="s">
        <v>4226</v>
      </c>
      <c r="AL588" s="989"/>
      <c r="AM588" s="989"/>
      <c r="AN588" s="989"/>
      <c r="AO588" s="989"/>
      <c r="AP588" s="989"/>
      <c r="AQ588" s="989"/>
      <c r="AR588" s="990"/>
    </row>
    <row r="589" spans="1:44" ht="21" customHeight="1">
      <c r="A589" s="16">
        <f t="shared" ref="A589:A597" si="661">IF(B589="","",IF((YEAR(B589)-YEAR(B588))=0,A588+1,1))</f>
        <v>63</v>
      </c>
      <c r="B589" s="23">
        <v>45128</v>
      </c>
      <c r="C589" s="16" t="s">
        <v>3711</v>
      </c>
      <c r="D589" s="16" t="s">
        <v>3960</v>
      </c>
      <c r="E589" s="16"/>
      <c r="F589" s="16" t="s">
        <v>3747</v>
      </c>
      <c r="G589" s="18">
        <v>45128</v>
      </c>
      <c r="H589" s="18">
        <v>45159</v>
      </c>
      <c r="I589" s="16">
        <f t="shared" si="652"/>
        <v>31</v>
      </c>
      <c r="J589" s="255">
        <f t="shared" si="653"/>
        <v>1</v>
      </c>
      <c r="K589" s="438" t="s">
        <v>28</v>
      </c>
      <c r="L589" s="19">
        <v>1.32</v>
      </c>
      <c r="M589" s="249">
        <v>4.82</v>
      </c>
      <c r="N589" s="201" t="s">
        <v>4235</v>
      </c>
      <c r="O589" s="255" t="s">
        <v>2223</v>
      </c>
      <c r="P589" s="553">
        <v>5.2913399999999999E-2</v>
      </c>
      <c r="Q589" s="553"/>
      <c r="R589" s="261" t="s">
        <v>2223</v>
      </c>
      <c r="S589" s="20">
        <v>5.3699999999999998E-2</v>
      </c>
      <c r="T589" s="261"/>
      <c r="U589" s="20"/>
      <c r="V589" s="20">
        <v>5.6656999999999999E-2</v>
      </c>
      <c r="W589" s="20">
        <v>1.1329999999999999E-3</v>
      </c>
      <c r="X589" s="20">
        <v>4.8040000000000001E-3</v>
      </c>
      <c r="Y589" s="20">
        <v>4.7155000000000002E-2</v>
      </c>
      <c r="Z589" s="20">
        <v>2E-3</v>
      </c>
      <c r="AA589" s="20">
        <v>2E-3</v>
      </c>
      <c r="AB589" s="423">
        <f t="shared" si="654"/>
        <v>5.1699999999999996E-2</v>
      </c>
      <c r="AC589" s="423">
        <f t="shared" si="655"/>
        <v>-4.0000000000000001E-3</v>
      </c>
      <c r="AD589" s="448">
        <v>4.9000000000000002E-2</v>
      </c>
      <c r="AE589" s="197">
        <f t="shared" si="656"/>
        <v>4.7155000000000002E-2</v>
      </c>
      <c r="AF589" s="197">
        <f t="shared" si="657"/>
        <v>1.8449999999999994E-3</v>
      </c>
      <c r="AG589" s="445">
        <f t="shared" si="658"/>
        <v>4.9000000000000002E-2</v>
      </c>
      <c r="AH589" s="434">
        <v>45128</v>
      </c>
      <c r="AI589" s="446">
        <v>1</v>
      </c>
      <c r="AJ589" s="16" t="str">
        <f t="shared" si="660"/>
        <v>Y</v>
      </c>
      <c r="AK589" s="988" t="s">
        <v>4236</v>
      </c>
      <c r="AL589" s="989"/>
      <c r="AM589" s="989"/>
      <c r="AN589" s="989"/>
      <c r="AO589" s="989"/>
      <c r="AP589" s="989"/>
      <c r="AQ589" s="989"/>
      <c r="AR589" s="990"/>
    </row>
    <row r="590" spans="1:44" ht="21" customHeight="1">
      <c r="A590" s="16">
        <f t="shared" si="661"/>
        <v>64</v>
      </c>
      <c r="B590" s="23">
        <v>45131</v>
      </c>
      <c r="C590" s="16" t="s">
        <v>3711</v>
      </c>
      <c r="D590" s="16" t="s">
        <v>3960</v>
      </c>
      <c r="E590" s="16"/>
      <c r="F590" s="16" t="s">
        <v>3747</v>
      </c>
      <c r="G590" s="18">
        <v>45131</v>
      </c>
      <c r="H590" s="18">
        <v>45162</v>
      </c>
      <c r="I590" s="16">
        <f t="shared" si="652"/>
        <v>31</v>
      </c>
      <c r="J590" s="255">
        <f t="shared" si="653"/>
        <v>1</v>
      </c>
      <c r="K590" s="438" t="s">
        <v>28</v>
      </c>
      <c r="L590" s="19">
        <v>1.22</v>
      </c>
      <c r="M590" s="249">
        <v>4.8600000000000003</v>
      </c>
      <c r="N590" s="201" t="s">
        <v>4237</v>
      </c>
      <c r="O590" s="255" t="s">
        <v>2223</v>
      </c>
      <c r="P590" s="553">
        <v>5.2979900000000003E-2</v>
      </c>
      <c r="Q590" s="553"/>
      <c r="R590" s="261" t="s">
        <v>2223</v>
      </c>
      <c r="S590" s="20">
        <v>5.3999999999999999E-2</v>
      </c>
      <c r="T590" s="261"/>
      <c r="U590" s="20"/>
      <c r="V590" s="20">
        <v>5.6932999999999997E-2</v>
      </c>
      <c r="W590" s="20">
        <v>1.139E-3</v>
      </c>
      <c r="X590" s="20">
        <v>5.0740000000000004E-3</v>
      </c>
      <c r="Y590" s="20">
        <v>4.7219999999999998E-2</v>
      </c>
      <c r="Z590" s="20">
        <v>2E-3</v>
      </c>
      <c r="AA590" s="20">
        <v>2E-3</v>
      </c>
      <c r="AB590" s="423">
        <f t="shared" si="654"/>
        <v>5.1999999999999998E-2</v>
      </c>
      <c r="AC590" s="423">
        <f t="shared" si="655"/>
        <v>-4.0000000000000001E-3</v>
      </c>
      <c r="AD590" s="448">
        <v>4.9000000000000002E-2</v>
      </c>
      <c r="AE590" s="197">
        <f t="shared" si="656"/>
        <v>4.7219999999999998E-2</v>
      </c>
      <c r="AF590" s="197">
        <f t="shared" si="657"/>
        <v>1.7800000000000038E-3</v>
      </c>
      <c r="AG590" s="445">
        <f>IF(AF590="","",AE590+AF590)</f>
        <v>4.9000000000000002E-2</v>
      </c>
      <c r="AH590" s="434">
        <v>45131</v>
      </c>
      <c r="AI590" s="446">
        <v>1</v>
      </c>
      <c r="AJ590" s="16" t="str">
        <f t="shared" si="660"/>
        <v>Y</v>
      </c>
      <c r="AK590" s="988" t="s">
        <v>4238</v>
      </c>
      <c r="AL590" s="989"/>
      <c r="AM590" s="989"/>
      <c r="AN590" s="989"/>
      <c r="AO590" s="989"/>
      <c r="AP590" s="989"/>
      <c r="AQ590" s="989"/>
      <c r="AR590" s="990"/>
    </row>
    <row r="591" spans="1:44" ht="22.5" customHeight="1">
      <c r="A591" s="16">
        <f t="shared" si="661"/>
        <v>65</v>
      </c>
      <c r="B591" s="23">
        <v>45134</v>
      </c>
      <c r="C591" s="16" t="s">
        <v>4</v>
      </c>
      <c r="D591" s="16" t="s">
        <v>3557</v>
      </c>
      <c r="E591" s="16"/>
      <c r="F591" s="16" t="s">
        <v>3582</v>
      </c>
      <c r="G591" s="18">
        <v>45134</v>
      </c>
      <c r="H591" s="18">
        <v>45226</v>
      </c>
      <c r="I591" s="16">
        <f t="shared" si="652"/>
        <v>92</v>
      </c>
      <c r="J591" s="255">
        <f t="shared" si="653"/>
        <v>3</v>
      </c>
      <c r="K591" s="438" t="s">
        <v>28</v>
      </c>
      <c r="L591" s="19">
        <v>10</v>
      </c>
      <c r="M591" s="249">
        <v>5.0599999999999996</v>
      </c>
      <c r="N591" s="201" t="s">
        <v>4248</v>
      </c>
      <c r="O591" s="255" t="s">
        <v>2229</v>
      </c>
      <c r="P591" s="553">
        <v>5.3655899999999999E-2</v>
      </c>
      <c r="Q591" s="553"/>
      <c r="R591" s="261" t="s">
        <v>2229</v>
      </c>
      <c r="S591" s="20">
        <v>5.57E-2</v>
      </c>
      <c r="T591" s="261"/>
      <c r="U591" s="20"/>
      <c r="V591" s="20">
        <v>5.9083999999999998E-2</v>
      </c>
      <c r="W591" s="20">
        <v>1.1820000000000001E-3</v>
      </c>
      <c r="X591" s="20">
        <v>3.6830000000000001E-3</v>
      </c>
      <c r="Y591" s="20">
        <v>4.9681999999999997E-2</v>
      </c>
      <c r="Z591" s="20">
        <v>2E-3</v>
      </c>
      <c r="AA591" s="20">
        <v>2E-3</v>
      </c>
      <c r="AB591" s="423">
        <f t="shared" si="654"/>
        <v>5.3699999999999998E-2</v>
      </c>
      <c r="AC591" s="423">
        <f t="shared" si="655"/>
        <v>-4.0000000000000001E-3</v>
      </c>
      <c r="AD591" s="448">
        <v>5.2499999999999998E-2</v>
      </c>
      <c r="AE591" s="197">
        <f t="shared" si="656"/>
        <v>4.9681999999999997E-2</v>
      </c>
      <c r="AF591" s="197">
        <f t="shared" si="657"/>
        <v>2.8180000000000011E-3</v>
      </c>
      <c r="AG591" s="445">
        <f t="shared" ref="AG591" si="662">IF(AF591="","",AE591+AF591)</f>
        <v>5.2499999999999998E-2</v>
      </c>
      <c r="AH591" s="434">
        <v>45134</v>
      </c>
      <c r="AI591" s="446">
        <v>1</v>
      </c>
      <c r="AJ591" s="16" t="str">
        <f t="shared" si="660"/>
        <v>Y</v>
      </c>
      <c r="AK591" s="988" t="s">
        <v>4249</v>
      </c>
      <c r="AL591" s="989"/>
      <c r="AM591" s="989"/>
      <c r="AN591" s="989"/>
      <c r="AO591" s="989"/>
      <c r="AP591" s="989"/>
      <c r="AQ591" s="989"/>
      <c r="AR591" s="990"/>
    </row>
    <row r="592" spans="1:44" s="447" customFormat="1" ht="23.25" customHeight="1">
      <c r="A592" s="16">
        <f t="shared" si="661"/>
        <v>66</v>
      </c>
      <c r="B592" s="23">
        <v>45134</v>
      </c>
      <c r="C592" s="16" t="s">
        <v>149</v>
      </c>
      <c r="D592" s="16" t="s">
        <v>3392</v>
      </c>
      <c r="E592" s="16"/>
      <c r="F592" s="16" t="s">
        <v>4205</v>
      </c>
      <c r="G592" s="18">
        <v>45134</v>
      </c>
      <c r="H592" s="18">
        <v>45152</v>
      </c>
      <c r="I592" s="16">
        <f t="shared" si="652"/>
        <v>18</v>
      </c>
      <c r="J592" s="437">
        <f t="shared" si="653"/>
        <v>0</v>
      </c>
      <c r="K592" s="438" t="s">
        <v>148</v>
      </c>
      <c r="L592" s="19">
        <v>60</v>
      </c>
      <c r="M592" s="249">
        <v>4.46</v>
      </c>
      <c r="N592" s="201" t="s">
        <v>4250</v>
      </c>
      <c r="O592" s="255"/>
      <c r="P592" s="255"/>
      <c r="Q592" s="553"/>
      <c r="R592" s="261"/>
      <c r="S592" s="20">
        <v>5.3800000000000001E-2</v>
      </c>
      <c r="T592" s="261"/>
      <c r="U592" s="20"/>
      <c r="V592" s="20">
        <v>5.5190000000000003E-2</v>
      </c>
      <c r="W592" s="20">
        <v>1.1039999999999999E-3</v>
      </c>
      <c r="X592" s="20">
        <v>3.8660000000000001E-3</v>
      </c>
      <c r="Y592" s="197">
        <v>4.1252999999999998E-2</v>
      </c>
      <c r="Z592" s="20">
        <v>2E-3</v>
      </c>
      <c r="AA592" s="20">
        <v>2E-3</v>
      </c>
      <c r="AB592" s="423">
        <f t="shared" si="654"/>
        <v>5.1799999999999999E-2</v>
      </c>
      <c r="AC592" s="423">
        <f t="shared" si="655"/>
        <v>-4.0000000000000001E-3</v>
      </c>
      <c r="AD592" s="448">
        <v>4.8500000000000001E-2</v>
      </c>
      <c r="AE592" s="198">
        <f t="shared" si="656"/>
        <v>4.1252999999999998E-2</v>
      </c>
      <c r="AF592" s="197">
        <f t="shared" si="657"/>
        <v>7.2470000000000034E-3</v>
      </c>
      <c r="AG592" s="445">
        <f>IF(AF592="","",AE592+AF592)</f>
        <v>4.8500000000000001E-2</v>
      </c>
      <c r="AH592" s="434">
        <v>45134</v>
      </c>
      <c r="AI592" s="446">
        <v>2</v>
      </c>
      <c r="AJ592" s="16" t="str">
        <f t="shared" si="660"/>
        <v>Y</v>
      </c>
      <c r="AK592" s="739" t="s">
        <v>4251</v>
      </c>
      <c r="AL592" s="449" t="s">
        <v>1782</v>
      </c>
    </row>
    <row r="593" spans="1:44" ht="20.25" customHeight="1">
      <c r="A593" s="16">
        <f t="shared" si="661"/>
        <v>67</v>
      </c>
      <c r="B593" s="23">
        <v>45141</v>
      </c>
      <c r="C593" s="747" t="s">
        <v>4252</v>
      </c>
      <c r="D593" s="747"/>
      <c r="E593" s="747" t="s">
        <v>4253</v>
      </c>
      <c r="F593" s="15" t="s">
        <v>455</v>
      </c>
      <c r="G593" s="18">
        <v>45141</v>
      </c>
      <c r="H593" s="18">
        <v>45173</v>
      </c>
      <c r="I593" s="16">
        <f t="shared" ref="I593:I598" si="663">H593-G593</f>
        <v>32</v>
      </c>
      <c r="J593" s="255">
        <f t="shared" ref="J593" si="664">TRUNC(I593/30,0)</f>
        <v>1</v>
      </c>
      <c r="K593" s="751" t="s">
        <v>29</v>
      </c>
      <c r="L593" s="19">
        <v>12.6</v>
      </c>
      <c r="M593" s="249">
        <v>4.6100000000000003</v>
      </c>
      <c r="N593" s="201" t="s">
        <v>4254</v>
      </c>
      <c r="O593" s="255" t="s">
        <v>2309</v>
      </c>
      <c r="P593" s="553">
        <v>5.3114799999999997E-2</v>
      </c>
      <c r="Q593" s="553"/>
      <c r="R593" s="261" t="s">
        <v>2309</v>
      </c>
      <c r="S593" s="20">
        <v>5.4199999999999998E-2</v>
      </c>
      <c r="T593" s="261"/>
      <c r="U593" s="20"/>
      <c r="V593" s="20">
        <v>5.8191E-2</v>
      </c>
      <c r="W593" s="20">
        <v>4.0730000000000002E-3</v>
      </c>
      <c r="X593" s="20">
        <v>9.3970000000000008E-3</v>
      </c>
      <c r="Y593" s="20">
        <v>4.1096000000000001E-2</v>
      </c>
      <c r="Z593" s="20">
        <v>2E-3</v>
      </c>
      <c r="AA593" s="20">
        <v>2E-3</v>
      </c>
      <c r="AB593" s="423">
        <f t="shared" ref="AB593:AB598" si="665">S593-Z593</f>
        <v>5.2199999999999996E-2</v>
      </c>
      <c r="AC593" s="423">
        <f t="shared" ref="AC593:AC598" si="666">U593-Z593-AA593</f>
        <v>-4.0000000000000001E-3</v>
      </c>
      <c r="AD593" s="448">
        <v>4.2999999999999997E-2</v>
      </c>
      <c r="AE593" s="197">
        <f t="shared" ref="AE593:AE598" si="667">IF(Y593="","",Y593)</f>
        <v>4.1096000000000001E-2</v>
      </c>
      <c r="AF593" s="197">
        <f t="shared" ref="AF593:AF598" si="668">AD593-AE593</f>
        <v>1.903999999999996E-3</v>
      </c>
      <c r="AG593" s="445">
        <f t="shared" ref="AG593:AG598" si="669">IF(AF593="","",AE593+AF593)</f>
        <v>4.2999999999999997E-2</v>
      </c>
      <c r="AH593" s="434">
        <v>45141</v>
      </c>
      <c r="AI593" s="446">
        <v>2</v>
      </c>
      <c r="AJ593" s="653" t="str">
        <f t="shared" ref="AJ593:AJ598" si="670">IF(AG593="","N","Y")</f>
        <v>Y</v>
      </c>
      <c r="AK593" s="988" t="s">
        <v>4255</v>
      </c>
      <c r="AL593" s="989"/>
      <c r="AM593" s="989"/>
      <c r="AN593" s="989"/>
      <c r="AO593" s="989"/>
      <c r="AP593" s="989"/>
      <c r="AQ593" s="989"/>
      <c r="AR593" s="990"/>
    </row>
    <row r="594" spans="1:44" ht="21" customHeight="1">
      <c r="A594" s="16">
        <f t="shared" si="661"/>
        <v>68</v>
      </c>
      <c r="B594" s="23">
        <v>45145</v>
      </c>
      <c r="C594" s="16" t="s">
        <v>1550</v>
      </c>
      <c r="D594" s="16" t="s">
        <v>3319</v>
      </c>
      <c r="E594" s="16" t="s">
        <v>3365</v>
      </c>
      <c r="F594" s="16" t="s">
        <v>3722</v>
      </c>
      <c r="G594" s="18">
        <v>45145</v>
      </c>
      <c r="H594" s="18">
        <v>45176</v>
      </c>
      <c r="I594" s="16">
        <f t="shared" si="663"/>
        <v>31</v>
      </c>
      <c r="J594" s="255">
        <f>TRUNC(I594/30,0)</f>
        <v>1</v>
      </c>
      <c r="K594" s="438" t="s">
        <v>28</v>
      </c>
      <c r="L594" s="19">
        <v>1</v>
      </c>
      <c r="M594" s="249">
        <v>4.88</v>
      </c>
      <c r="N594" s="201" t="s">
        <v>4262</v>
      </c>
      <c r="O594" s="255" t="s">
        <v>2223</v>
      </c>
      <c r="P594" s="553">
        <v>5.3172400000000002E-2</v>
      </c>
      <c r="Q594" s="553"/>
      <c r="R594" s="261" t="s">
        <v>2223</v>
      </c>
      <c r="S594" s="20">
        <v>5.45E-2</v>
      </c>
      <c r="T594" s="261"/>
      <c r="U594" s="20"/>
      <c r="V594" s="20">
        <v>5.7183999999999999E-2</v>
      </c>
      <c r="W594" s="20">
        <v>1.1440000000000001E-3</v>
      </c>
      <c r="X594" s="20">
        <v>3.32E-3</v>
      </c>
      <c r="Y594" s="20">
        <v>4.7407999999999999E-2</v>
      </c>
      <c r="Z594" s="20">
        <v>2E-3</v>
      </c>
      <c r="AA594" s="20">
        <v>2E-3</v>
      </c>
      <c r="AB594" s="423">
        <f t="shared" si="665"/>
        <v>5.2499999999999998E-2</v>
      </c>
      <c r="AC594" s="423">
        <f t="shared" si="666"/>
        <v>-4.0000000000000001E-3</v>
      </c>
      <c r="AD594" s="448">
        <v>5.0999999999999997E-2</v>
      </c>
      <c r="AE594" s="197">
        <f t="shared" si="667"/>
        <v>4.7407999999999999E-2</v>
      </c>
      <c r="AF594" s="197">
        <f t="shared" si="668"/>
        <v>3.591999999999998E-3</v>
      </c>
      <c r="AG594" s="445">
        <f t="shared" si="669"/>
        <v>5.0999999999999997E-2</v>
      </c>
      <c r="AH594" s="434">
        <v>45145</v>
      </c>
      <c r="AI594" s="446">
        <v>1</v>
      </c>
      <c r="AJ594" s="16" t="str">
        <f t="shared" si="670"/>
        <v>Y</v>
      </c>
      <c r="AK594" s="988" t="s">
        <v>4263</v>
      </c>
      <c r="AL594" s="989"/>
      <c r="AM594" s="989"/>
      <c r="AN594" s="989"/>
      <c r="AO594" s="989"/>
      <c r="AP594" s="989"/>
      <c r="AQ594" s="989"/>
      <c r="AR594" s="990"/>
    </row>
    <row r="595" spans="1:44" ht="21" customHeight="1">
      <c r="A595" s="16">
        <f t="shared" si="661"/>
        <v>69</v>
      </c>
      <c r="B595" s="23">
        <v>45145</v>
      </c>
      <c r="C595" s="16" t="s">
        <v>1550</v>
      </c>
      <c r="D595" s="16" t="s">
        <v>3319</v>
      </c>
      <c r="E595" s="16" t="s">
        <v>3365</v>
      </c>
      <c r="F595" s="16" t="s">
        <v>3722</v>
      </c>
      <c r="G595" s="18">
        <v>45145</v>
      </c>
      <c r="H595" s="18">
        <v>45176</v>
      </c>
      <c r="I595" s="16">
        <f t="shared" si="663"/>
        <v>31</v>
      </c>
      <c r="J595" s="255">
        <f>TRUNC(I595/30,0)</f>
        <v>1</v>
      </c>
      <c r="K595" s="438" t="s">
        <v>28</v>
      </c>
      <c r="L595" s="19">
        <v>4.09</v>
      </c>
      <c r="M595" s="249">
        <v>4.88</v>
      </c>
      <c r="N595" s="201" t="s">
        <v>4262</v>
      </c>
      <c r="O595" s="255" t="s">
        <v>2223</v>
      </c>
      <c r="P595" s="553">
        <v>5.3172400000000002E-2</v>
      </c>
      <c r="Q595" s="553"/>
      <c r="R595" s="261" t="s">
        <v>2223</v>
      </c>
      <c r="S595" s="20">
        <v>5.45E-2</v>
      </c>
      <c r="T595" s="261"/>
      <c r="U595" s="20"/>
      <c r="V595" s="20">
        <v>5.7183999999999999E-2</v>
      </c>
      <c r="W595" s="20">
        <v>1.1440000000000001E-3</v>
      </c>
      <c r="X595" s="20">
        <v>3.32E-3</v>
      </c>
      <c r="Y595" s="20">
        <v>4.7407999999999999E-2</v>
      </c>
      <c r="Z595" s="20">
        <v>2E-3</v>
      </c>
      <c r="AA595" s="20">
        <v>2E-3</v>
      </c>
      <c r="AB595" s="423">
        <f t="shared" si="665"/>
        <v>5.2499999999999998E-2</v>
      </c>
      <c r="AC595" s="423">
        <f t="shared" si="666"/>
        <v>-4.0000000000000001E-3</v>
      </c>
      <c r="AD595" s="448">
        <v>5.0999999999999997E-2</v>
      </c>
      <c r="AE595" s="197">
        <f t="shared" si="667"/>
        <v>4.7407999999999999E-2</v>
      </c>
      <c r="AF595" s="197">
        <f t="shared" si="668"/>
        <v>3.591999999999998E-3</v>
      </c>
      <c r="AG595" s="445">
        <f t="shared" si="669"/>
        <v>5.0999999999999997E-2</v>
      </c>
      <c r="AH595" s="434">
        <v>45145</v>
      </c>
      <c r="AI595" s="446">
        <v>1</v>
      </c>
      <c r="AJ595" s="16" t="str">
        <f t="shared" si="670"/>
        <v>Y</v>
      </c>
      <c r="AK595" s="988" t="s">
        <v>4263</v>
      </c>
      <c r="AL595" s="989"/>
      <c r="AM595" s="989"/>
      <c r="AN595" s="989"/>
      <c r="AO595" s="989"/>
      <c r="AP595" s="989"/>
      <c r="AQ595" s="989"/>
      <c r="AR595" s="990"/>
    </row>
    <row r="596" spans="1:44" ht="21" customHeight="1">
      <c r="A596" s="16">
        <f t="shared" si="661"/>
        <v>70</v>
      </c>
      <c r="B596" s="23">
        <v>45145</v>
      </c>
      <c r="C596" s="16" t="s">
        <v>1550</v>
      </c>
      <c r="D596" s="16" t="s">
        <v>3319</v>
      </c>
      <c r="E596" s="16" t="s">
        <v>3365</v>
      </c>
      <c r="F596" s="16" t="s">
        <v>3722</v>
      </c>
      <c r="G596" s="18">
        <v>45145</v>
      </c>
      <c r="H596" s="18">
        <v>45176</v>
      </c>
      <c r="I596" s="16">
        <f t="shared" si="663"/>
        <v>31</v>
      </c>
      <c r="J596" s="255">
        <f>TRUNC(I596/30,0)</f>
        <v>1</v>
      </c>
      <c r="K596" s="438" t="s">
        <v>28</v>
      </c>
      <c r="L596" s="19">
        <v>1</v>
      </c>
      <c r="M596" s="249">
        <v>4.88</v>
      </c>
      <c r="N596" s="201" t="s">
        <v>4262</v>
      </c>
      <c r="O596" s="255" t="s">
        <v>2223</v>
      </c>
      <c r="P596" s="553">
        <v>5.3172400000000002E-2</v>
      </c>
      <c r="Q596" s="553"/>
      <c r="R596" s="261" t="s">
        <v>2223</v>
      </c>
      <c r="S596" s="20">
        <v>5.45E-2</v>
      </c>
      <c r="T596" s="261"/>
      <c r="U596" s="20"/>
      <c r="V596" s="20">
        <v>5.7183999999999999E-2</v>
      </c>
      <c r="W596" s="20">
        <v>1.1440000000000001E-3</v>
      </c>
      <c r="X596" s="20">
        <v>3.32E-3</v>
      </c>
      <c r="Y596" s="20">
        <v>4.7407999999999999E-2</v>
      </c>
      <c r="Z596" s="20">
        <v>2E-3</v>
      </c>
      <c r="AA596" s="20">
        <v>2E-3</v>
      </c>
      <c r="AB596" s="423">
        <f t="shared" si="665"/>
        <v>5.2499999999999998E-2</v>
      </c>
      <c r="AC596" s="423">
        <f t="shared" si="666"/>
        <v>-4.0000000000000001E-3</v>
      </c>
      <c r="AD596" s="448">
        <v>5.0999999999999997E-2</v>
      </c>
      <c r="AE596" s="197">
        <f t="shared" si="667"/>
        <v>4.7407999999999999E-2</v>
      </c>
      <c r="AF596" s="197">
        <f t="shared" si="668"/>
        <v>3.591999999999998E-3</v>
      </c>
      <c r="AG596" s="445">
        <f t="shared" si="669"/>
        <v>5.0999999999999997E-2</v>
      </c>
      <c r="AH596" s="434">
        <v>45145</v>
      </c>
      <c r="AI596" s="446">
        <v>2</v>
      </c>
      <c r="AJ596" s="16" t="str">
        <f t="shared" si="670"/>
        <v>Y</v>
      </c>
      <c r="AK596" s="988" t="s">
        <v>4263</v>
      </c>
      <c r="AL596" s="989"/>
      <c r="AM596" s="989"/>
      <c r="AN596" s="989"/>
      <c r="AO596" s="989"/>
      <c r="AP596" s="989"/>
      <c r="AQ596" s="989"/>
      <c r="AR596" s="990"/>
    </row>
    <row r="597" spans="1:44" s="447" customFormat="1" ht="20.25" customHeight="1">
      <c r="A597" s="16">
        <f t="shared" si="661"/>
        <v>71</v>
      </c>
      <c r="B597" s="23">
        <v>45148</v>
      </c>
      <c r="C597" s="16" t="s">
        <v>3711</v>
      </c>
      <c r="D597" s="16" t="s">
        <v>3960</v>
      </c>
      <c r="E597" s="16"/>
      <c r="F597" s="16" t="s">
        <v>3715</v>
      </c>
      <c r="G597" s="18">
        <v>45148</v>
      </c>
      <c r="H597" s="18">
        <v>45180</v>
      </c>
      <c r="I597" s="16">
        <f t="shared" si="663"/>
        <v>32</v>
      </c>
      <c r="J597" s="255">
        <f t="shared" ref="J597:J599" si="671">TRUNC(I597/30,0)</f>
        <v>1</v>
      </c>
      <c r="K597" s="438" t="s">
        <v>28</v>
      </c>
      <c r="L597" s="19">
        <v>1.53</v>
      </c>
      <c r="M597" s="249">
        <v>4.88</v>
      </c>
      <c r="N597" s="201" t="s">
        <v>4262</v>
      </c>
      <c r="O597" s="255" t="s">
        <v>2223</v>
      </c>
      <c r="P597" s="553">
        <v>5.3124600000000001E-2</v>
      </c>
      <c r="Q597" s="553"/>
      <c r="R597" s="261" t="s">
        <v>2223</v>
      </c>
      <c r="S597" s="20">
        <v>5.4199999999999998E-2</v>
      </c>
      <c r="T597" s="261"/>
      <c r="U597" s="20"/>
      <c r="V597" s="20">
        <v>5.7144E-2</v>
      </c>
      <c r="W597" s="20">
        <v>1.1429999999999999E-3</v>
      </c>
      <c r="X597" s="20">
        <v>4.2810000000000001E-3</v>
      </c>
      <c r="Y597" s="20">
        <v>4.7362000000000001E-2</v>
      </c>
      <c r="Z597" s="20">
        <v>2E-3</v>
      </c>
      <c r="AA597" s="20">
        <v>2E-3</v>
      </c>
      <c r="AB597" s="423">
        <f t="shared" si="665"/>
        <v>5.2199999999999996E-2</v>
      </c>
      <c r="AC597" s="423">
        <f t="shared" si="666"/>
        <v>-4.0000000000000001E-3</v>
      </c>
      <c r="AD597" s="448">
        <v>0.05</v>
      </c>
      <c r="AE597" s="197">
        <f t="shared" si="667"/>
        <v>4.7362000000000001E-2</v>
      </c>
      <c r="AF597" s="197">
        <f t="shared" si="668"/>
        <v>2.6380000000000015E-3</v>
      </c>
      <c r="AG597" s="445">
        <f t="shared" si="669"/>
        <v>0.05</v>
      </c>
      <c r="AH597" s="434">
        <v>45148</v>
      </c>
      <c r="AI597" s="446">
        <v>1</v>
      </c>
      <c r="AJ597" s="16" t="str">
        <f t="shared" si="670"/>
        <v>Y</v>
      </c>
      <c r="AK597" s="988" t="s">
        <v>4270</v>
      </c>
      <c r="AL597" s="989"/>
      <c r="AM597" s="989"/>
      <c r="AN597" s="989"/>
      <c r="AO597" s="989"/>
      <c r="AP597" s="989"/>
      <c r="AQ597" s="989"/>
      <c r="AR597" s="990"/>
    </row>
    <row r="598" spans="1:44" ht="21" customHeight="1">
      <c r="A598" s="16">
        <f t="shared" ref="A598:A603" si="672">IF(B598="","",IF((YEAR(B598)-YEAR(B597))=0,A597+1,1))</f>
        <v>72</v>
      </c>
      <c r="B598" s="23">
        <v>45159</v>
      </c>
      <c r="C598" s="16" t="s">
        <v>3711</v>
      </c>
      <c r="D598" s="16" t="s">
        <v>3960</v>
      </c>
      <c r="E598" s="16"/>
      <c r="F598" s="16" t="s">
        <v>3747</v>
      </c>
      <c r="G598" s="18">
        <v>45159</v>
      </c>
      <c r="H598" s="18">
        <v>45190</v>
      </c>
      <c r="I598" s="16">
        <f t="shared" si="663"/>
        <v>31</v>
      </c>
      <c r="J598" s="255">
        <f t="shared" si="671"/>
        <v>1</v>
      </c>
      <c r="K598" s="438" t="s">
        <v>28</v>
      </c>
      <c r="L598" s="19">
        <v>1.32</v>
      </c>
      <c r="M598" s="249">
        <v>4.88</v>
      </c>
      <c r="N598" s="201" t="s">
        <v>4262</v>
      </c>
      <c r="O598" s="255" t="s">
        <v>2223</v>
      </c>
      <c r="P598" s="553">
        <v>5.3142700000000001E-2</v>
      </c>
      <c r="Q598" s="553"/>
      <c r="R598" s="261" t="s">
        <v>2223</v>
      </c>
      <c r="S598" s="20">
        <v>5.4300000000000001E-2</v>
      </c>
      <c r="T598" s="261"/>
      <c r="U598" s="20"/>
      <c r="V598" s="20">
        <v>5.7160999999999997E-2</v>
      </c>
      <c r="W598" s="20">
        <v>1.1429999999999999E-3</v>
      </c>
      <c r="X598" s="20">
        <v>3.797E-3</v>
      </c>
      <c r="Y598" s="20">
        <v>4.7378999999999998E-2</v>
      </c>
      <c r="Z598" s="20">
        <v>2E-3</v>
      </c>
      <c r="AA598" s="20">
        <v>2E-3</v>
      </c>
      <c r="AB598" s="423">
        <f t="shared" si="665"/>
        <v>5.2299999999999999E-2</v>
      </c>
      <c r="AC598" s="423">
        <f t="shared" si="666"/>
        <v>-4.0000000000000001E-3</v>
      </c>
      <c r="AD598" s="448">
        <v>5.0500000000000003E-2</v>
      </c>
      <c r="AE598" s="197">
        <f t="shared" si="667"/>
        <v>4.7378999999999998E-2</v>
      </c>
      <c r="AF598" s="197">
        <f t="shared" si="668"/>
        <v>3.1210000000000057E-3</v>
      </c>
      <c r="AG598" s="445">
        <f t="shared" si="669"/>
        <v>5.0500000000000003E-2</v>
      </c>
      <c r="AH598" s="434">
        <v>45159</v>
      </c>
      <c r="AI598" s="446">
        <v>1</v>
      </c>
      <c r="AJ598" s="16" t="str">
        <f t="shared" si="670"/>
        <v>Y</v>
      </c>
      <c r="AK598" s="988" t="s">
        <v>4288</v>
      </c>
      <c r="AL598" s="989"/>
      <c r="AM598" s="989"/>
      <c r="AN598" s="989"/>
      <c r="AO598" s="989"/>
      <c r="AP598" s="989"/>
      <c r="AQ598" s="989"/>
      <c r="AR598" s="990"/>
    </row>
    <row r="599" spans="1:44" ht="20.25" customHeight="1">
      <c r="A599" s="16">
        <f t="shared" si="672"/>
        <v>73</v>
      </c>
      <c r="B599" s="23">
        <v>45173</v>
      </c>
      <c r="C599" s="747" t="s">
        <v>4252</v>
      </c>
      <c r="D599" s="747"/>
      <c r="E599" s="747" t="s">
        <v>4253</v>
      </c>
      <c r="F599" s="15" t="s">
        <v>455</v>
      </c>
      <c r="G599" s="18">
        <v>45173</v>
      </c>
      <c r="H599" s="18">
        <v>45203</v>
      </c>
      <c r="I599" s="16">
        <f t="shared" ref="I599:I603" si="673">H599-G599</f>
        <v>30</v>
      </c>
      <c r="J599" s="255">
        <f t="shared" si="671"/>
        <v>1</v>
      </c>
      <c r="K599" s="751" t="s">
        <v>29</v>
      </c>
      <c r="L599" s="19">
        <v>12.6</v>
      </c>
      <c r="M599" s="249">
        <v>4.62</v>
      </c>
      <c r="N599" s="201" t="s">
        <v>4295</v>
      </c>
      <c r="O599" s="255" t="s">
        <v>4296</v>
      </c>
      <c r="P599" s="553">
        <v>5.3138999999999999E-2</v>
      </c>
      <c r="Q599" s="553"/>
      <c r="R599" s="261" t="s">
        <v>4296</v>
      </c>
      <c r="S599" s="20">
        <v>5.3100000000000001E-2</v>
      </c>
      <c r="T599" s="261"/>
      <c r="U599" s="20"/>
      <c r="V599" s="20">
        <v>6.0178000000000002E-2</v>
      </c>
      <c r="W599" s="20">
        <v>4.2119999999999996E-3</v>
      </c>
      <c r="X599" s="20">
        <v>1.1246000000000001E-2</v>
      </c>
      <c r="Y599" s="20">
        <v>4.1119000000000003E-2</v>
      </c>
      <c r="Z599" s="20">
        <v>2E-3</v>
      </c>
      <c r="AA599" s="20">
        <v>2E-3</v>
      </c>
      <c r="AB599" s="423">
        <f t="shared" ref="AB599:AB603" si="674">S599-Z599</f>
        <v>5.11E-2</v>
      </c>
      <c r="AC599" s="423">
        <f t="shared" ref="AC599:AC603" si="675">U599-Z599-AA599</f>
        <v>-4.0000000000000001E-3</v>
      </c>
      <c r="AD599" s="448">
        <v>4.2999999999999997E-2</v>
      </c>
      <c r="AE599" s="197">
        <f t="shared" ref="AE599:AE603" si="676">IF(Y599="","",Y599)</f>
        <v>4.1119000000000003E-2</v>
      </c>
      <c r="AF599" s="197">
        <f t="shared" ref="AF599:AF603" si="677">AD599-AE599</f>
        <v>1.8809999999999938E-3</v>
      </c>
      <c r="AG599" s="445">
        <f t="shared" ref="AG599:AG603" si="678">IF(AF599="","",AE599+AF599)</f>
        <v>4.2999999999999997E-2</v>
      </c>
      <c r="AH599" s="434">
        <v>45173</v>
      </c>
      <c r="AI599" s="446">
        <v>1</v>
      </c>
      <c r="AJ599" s="653" t="str">
        <f t="shared" ref="AJ599:AJ603" si="679">IF(AG599="","N","Y")</f>
        <v>Y</v>
      </c>
      <c r="AK599" s="988" t="s">
        <v>4297</v>
      </c>
      <c r="AL599" s="989"/>
      <c r="AM599" s="989"/>
      <c r="AN599" s="989"/>
      <c r="AO599" s="989"/>
      <c r="AP599" s="989"/>
      <c r="AQ599" s="989"/>
      <c r="AR599" s="990"/>
    </row>
    <row r="600" spans="1:44" ht="21" customHeight="1">
      <c r="A600" s="16">
        <f t="shared" si="672"/>
        <v>74</v>
      </c>
      <c r="B600" s="23">
        <v>45176</v>
      </c>
      <c r="C600" s="16" t="s">
        <v>1550</v>
      </c>
      <c r="D600" s="16" t="s">
        <v>3319</v>
      </c>
      <c r="E600" s="16" t="s">
        <v>3365</v>
      </c>
      <c r="F600" s="16" t="s">
        <v>3722</v>
      </c>
      <c r="G600" s="18">
        <v>45176</v>
      </c>
      <c r="H600" s="18">
        <v>45209</v>
      </c>
      <c r="I600" s="16">
        <f t="shared" si="673"/>
        <v>33</v>
      </c>
      <c r="J600" s="255">
        <f>TRUNC(I600/30,0)</f>
        <v>1</v>
      </c>
      <c r="K600" s="438" t="s">
        <v>28</v>
      </c>
      <c r="L600" s="19">
        <v>1</v>
      </c>
      <c r="M600" s="249">
        <v>4.8899999999999997</v>
      </c>
      <c r="N600" s="201" t="s">
        <v>4299</v>
      </c>
      <c r="O600" s="255" t="s">
        <v>2223</v>
      </c>
      <c r="P600" s="553">
        <v>5.32684E-2</v>
      </c>
      <c r="Q600" s="553"/>
      <c r="R600" s="261" t="s">
        <v>2223</v>
      </c>
      <c r="S600" s="20">
        <v>5.57E-2</v>
      </c>
      <c r="T600" s="261"/>
      <c r="U600" s="20"/>
      <c r="V600" s="20">
        <v>5.7244999999999997E-2</v>
      </c>
      <c r="W600" s="20">
        <v>1.145E-3</v>
      </c>
      <c r="X600" s="20">
        <v>3.3800000000000002E-3</v>
      </c>
      <c r="Y600" s="20">
        <v>4.7502999999999997E-2</v>
      </c>
      <c r="Z600" s="20">
        <v>2E-3</v>
      </c>
      <c r="AA600" s="20">
        <v>2E-3</v>
      </c>
      <c r="AB600" s="423">
        <f t="shared" si="674"/>
        <v>5.3699999999999998E-2</v>
      </c>
      <c r="AC600" s="423">
        <f t="shared" si="675"/>
        <v>-4.0000000000000001E-3</v>
      </c>
      <c r="AD600" s="448">
        <v>5.0999999999999997E-2</v>
      </c>
      <c r="AE600" s="197">
        <f t="shared" si="676"/>
        <v>4.7502999999999997E-2</v>
      </c>
      <c r="AF600" s="197">
        <f t="shared" si="677"/>
        <v>3.4970000000000001E-3</v>
      </c>
      <c r="AG600" s="445">
        <f t="shared" si="678"/>
        <v>5.0999999999999997E-2</v>
      </c>
      <c r="AH600" s="434">
        <v>45176</v>
      </c>
      <c r="AI600" s="446">
        <v>1</v>
      </c>
      <c r="AJ600" s="16" t="str">
        <f t="shared" si="679"/>
        <v>Y</v>
      </c>
      <c r="AK600" s="988" t="s">
        <v>4263</v>
      </c>
      <c r="AL600" s="989"/>
      <c r="AM600" s="989"/>
      <c r="AN600" s="989"/>
      <c r="AO600" s="989"/>
      <c r="AP600" s="989"/>
      <c r="AQ600" s="989"/>
      <c r="AR600" s="990"/>
    </row>
    <row r="601" spans="1:44" ht="21" customHeight="1">
      <c r="A601" s="16">
        <f t="shared" si="672"/>
        <v>75</v>
      </c>
      <c r="B601" s="23">
        <v>45176</v>
      </c>
      <c r="C601" s="16" t="s">
        <v>1550</v>
      </c>
      <c r="D601" s="16" t="s">
        <v>3319</v>
      </c>
      <c r="E601" s="16" t="s">
        <v>3365</v>
      </c>
      <c r="F601" s="16" t="s">
        <v>3722</v>
      </c>
      <c r="G601" s="18">
        <v>45176</v>
      </c>
      <c r="H601" s="18">
        <v>45209</v>
      </c>
      <c r="I601" s="16">
        <f t="shared" si="673"/>
        <v>33</v>
      </c>
      <c r="J601" s="255">
        <f>TRUNC(I601/30,0)</f>
        <v>1</v>
      </c>
      <c r="K601" s="438" t="s">
        <v>28</v>
      </c>
      <c r="L601" s="19">
        <v>4.09</v>
      </c>
      <c r="M601" s="249">
        <v>4.8899999999999997</v>
      </c>
      <c r="N601" s="201" t="s">
        <v>4299</v>
      </c>
      <c r="O601" s="255" t="s">
        <v>2223</v>
      </c>
      <c r="P601" s="553">
        <v>5.32684E-2</v>
      </c>
      <c r="Q601" s="553"/>
      <c r="R601" s="261" t="s">
        <v>2223</v>
      </c>
      <c r="S601" s="20">
        <v>5.57E-2</v>
      </c>
      <c r="T601" s="261"/>
      <c r="U601" s="20"/>
      <c r="V601" s="20">
        <v>5.7244999999999997E-2</v>
      </c>
      <c r="W601" s="20">
        <v>1.145E-3</v>
      </c>
      <c r="X601" s="20">
        <v>3.3800000000000002E-3</v>
      </c>
      <c r="Y601" s="20">
        <v>4.7502999999999997E-2</v>
      </c>
      <c r="Z601" s="20">
        <v>2E-3</v>
      </c>
      <c r="AA601" s="20">
        <v>2E-3</v>
      </c>
      <c r="AB601" s="423">
        <f t="shared" si="674"/>
        <v>5.3699999999999998E-2</v>
      </c>
      <c r="AC601" s="423">
        <f t="shared" si="675"/>
        <v>-4.0000000000000001E-3</v>
      </c>
      <c r="AD601" s="448">
        <v>5.0999999999999997E-2</v>
      </c>
      <c r="AE601" s="197">
        <f t="shared" si="676"/>
        <v>4.7502999999999997E-2</v>
      </c>
      <c r="AF601" s="197">
        <f t="shared" si="677"/>
        <v>3.4970000000000001E-3</v>
      </c>
      <c r="AG601" s="445">
        <f t="shared" si="678"/>
        <v>5.0999999999999997E-2</v>
      </c>
      <c r="AH601" s="434">
        <v>45176</v>
      </c>
      <c r="AI601" s="446">
        <v>1</v>
      </c>
      <c r="AJ601" s="16" t="str">
        <f t="shared" si="679"/>
        <v>Y</v>
      </c>
      <c r="AK601" s="988" t="s">
        <v>4263</v>
      </c>
      <c r="AL601" s="989"/>
      <c r="AM601" s="989"/>
      <c r="AN601" s="989"/>
      <c r="AO601" s="989"/>
      <c r="AP601" s="989"/>
      <c r="AQ601" s="989"/>
      <c r="AR601" s="990"/>
    </row>
    <row r="602" spans="1:44" ht="21" customHeight="1">
      <c r="A602" s="16">
        <f t="shared" si="672"/>
        <v>76</v>
      </c>
      <c r="B602" s="23">
        <v>45176</v>
      </c>
      <c r="C602" s="16" t="s">
        <v>1550</v>
      </c>
      <c r="D602" s="16" t="s">
        <v>3319</v>
      </c>
      <c r="E602" s="16" t="s">
        <v>3365</v>
      </c>
      <c r="F602" s="16" t="s">
        <v>3722</v>
      </c>
      <c r="G602" s="18">
        <v>45176</v>
      </c>
      <c r="H602" s="18">
        <v>45209</v>
      </c>
      <c r="I602" s="16">
        <f t="shared" si="673"/>
        <v>33</v>
      </c>
      <c r="J602" s="255">
        <f>TRUNC(I602/30,0)</f>
        <v>1</v>
      </c>
      <c r="K602" s="438" t="s">
        <v>28</v>
      </c>
      <c r="L602" s="19">
        <v>1</v>
      </c>
      <c r="M602" s="249">
        <v>4.8899999999999997</v>
      </c>
      <c r="N602" s="201" t="s">
        <v>4299</v>
      </c>
      <c r="O602" s="255" t="s">
        <v>2223</v>
      </c>
      <c r="P602" s="553">
        <v>5.32684E-2</v>
      </c>
      <c r="Q602" s="553"/>
      <c r="R602" s="261" t="s">
        <v>2223</v>
      </c>
      <c r="S602" s="20">
        <v>5.57E-2</v>
      </c>
      <c r="T602" s="261"/>
      <c r="U602" s="20"/>
      <c r="V602" s="20">
        <v>5.7244999999999997E-2</v>
      </c>
      <c r="W602" s="20">
        <v>1.145E-3</v>
      </c>
      <c r="X602" s="20">
        <v>3.3800000000000002E-3</v>
      </c>
      <c r="Y602" s="20">
        <v>4.7502999999999997E-2</v>
      </c>
      <c r="Z602" s="20">
        <v>2E-3</v>
      </c>
      <c r="AA602" s="20">
        <v>2E-3</v>
      </c>
      <c r="AB602" s="423">
        <f t="shared" si="674"/>
        <v>5.3699999999999998E-2</v>
      </c>
      <c r="AC602" s="423">
        <f t="shared" si="675"/>
        <v>-4.0000000000000001E-3</v>
      </c>
      <c r="AD602" s="448">
        <v>5.0999999999999997E-2</v>
      </c>
      <c r="AE602" s="197">
        <f t="shared" si="676"/>
        <v>4.7502999999999997E-2</v>
      </c>
      <c r="AF602" s="197">
        <f t="shared" si="677"/>
        <v>3.4970000000000001E-3</v>
      </c>
      <c r="AG602" s="445">
        <f t="shared" si="678"/>
        <v>5.0999999999999997E-2</v>
      </c>
      <c r="AH602" s="434">
        <v>45176</v>
      </c>
      <c r="AI602" s="446">
        <v>2</v>
      </c>
      <c r="AJ602" s="16" t="str">
        <f t="shared" si="679"/>
        <v>Y</v>
      </c>
      <c r="AK602" s="988" t="s">
        <v>4263</v>
      </c>
      <c r="AL602" s="989"/>
      <c r="AM602" s="989"/>
      <c r="AN602" s="989"/>
      <c r="AO602" s="989"/>
      <c r="AP602" s="989"/>
      <c r="AQ602" s="989"/>
      <c r="AR602" s="990"/>
    </row>
    <row r="603" spans="1:44" s="447" customFormat="1" ht="20.25" customHeight="1">
      <c r="A603" s="16">
        <f t="shared" si="672"/>
        <v>77</v>
      </c>
      <c r="B603" s="23">
        <v>45180</v>
      </c>
      <c r="C603" s="16" t="s">
        <v>3711</v>
      </c>
      <c r="D603" s="16" t="s">
        <v>3960</v>
      </c>
      <c r="E603" s="16"/>
      <c r="F603" s="16" t="s">
        <v>3715</v>
      </c>
      <c r="G603" s="18">
        <v>45180</v>
      </c>
      <c r="H603" s="18">
        <v>45210</v>
      </c>
      <c r="I603" s="16">
        <f t="shared" si="673"/>
        <v>30</v>
      </c>
      <c r="J603" s="255">
        <f t="shared" ref="J603" si="680">TRUNC(I603/30,0)</f>
        <v>1</v>
      </c>
      <c r="K603" s="438" t="s">
        <v>28</v>
      </c>
      <c r="L603" s="19">
        <v>1</v>
      </c>
      <c r="M603" s="249">
        <v>4.8899999999999997</v>
      </c>
      <c r="N603" s="201" t="s">
        <v>4299</v>
      </c>
      <c r="O603" s="255" t="s">
        <v>2223</v>
      </c>
      <c r="P603" s="553">
        <v>5.3294599999999998E-2</v>
      </c>
      <c r="Q603" s="553"/>
      <c r="R603" s="261" t="s">
        <v>2223</v>
      </c>
      <c r="S603" s="20">
        <v>5.57E-2</v>
      </c>
      <c r="T603" s="261"/>
      <c r="U603" s="20"/>
      <c r="V603" s="20">
        <v>5.7260999999999999E-2</v>
      </c>
      <c r="W603" s="20">
        <v>1.145E-3</v>
      </c>
      <c r="X603" s="20">
        <v>3.395E-3</v>
      </c>
      <c r="Y603" s="20">
        <v>4.7528000000000001E-2</v>
      </c>
      <c r="Z603" s="20">
        <v>2E-3</v>
      </c>
      <c r="AA603" s="20">
        <v>2E-3</v>
      </c>
      <c r="AB603" s="423">
        <f t="shared" si="674"/>
        <v>5.3699999999999998E-2</v>
      </c>
      <c r="AC603" s="423">
        <f t="shared" si="675"/>
        <v>-4.0000000000000001E-3</v>
      </c>
      <c r="AD603" s="448">
        <v>5.0999999999999997E-2</v>
      </c>
      <c r="AE603" s="197">
        <f t="shared" si="676"/>
        <v>4.7528000000000001E-2</v>
      </c>
      <c r="AF603" s="197">
        <f t="shared" si="677"/>
        <v>3.4719999999999959E-3</v>
      </c>
      <c r="AG603" s="445">
        <f t="shared" si="678"/>
        <v>5.0999999999999997E-2</v>
      </c>
      <c r="AH603" s="434">
        <v>45180</v>
      </c>
      <c r="AI603" s="446">
        <v>1</v>
      </c>
      <c r="AJ603" s="16" t="str">
        <f t="shared" si="679"/>
        <v>Y</v>
      </c>
      <c r="AK603" s="988" t="s">
        <v>4302</v>
      </c>
      <c r="AL603" s="989"/>
      <c r="AM603" s="989"/>
      <c r="AN603" s="989"/>
      <c r="AO603" s="989"/>
      <c r="AP603" s="989"/>
      <c r="AQ603" s="989"/>
      <c r="AR603" s="990"/>
    </row>
    <row r="604" spans="1:44" ht="20.25" customHeight="1">
      <c r="A604" s="16">
        <f t="shared" ref="A604:A611" si="681">IF(B604="","",IF((YEAR(B604)-YEAR(B603))=0,A603+1,1))</f>
        <v>78</v>
      </c>
      <c r="B604" s="23">
        <v>45181</v>
      </c>
      <c r="C604" s="16" t="s">
        <v>4303</v>
      </c>
      <c r="D604" s="16" t="s">
        <v>4304</v>
      </c>
      <c r="E604" s="16"/>
      <c r="F604" s="16" t="s">
        <v>3991</v>
      </c>
      <c r="G604" s="18">
        <v>45181</v>
      </c>
      <c r="H604" s="18">
        <v>45272</v>
      </c>
      <c r="I604" s="16">
        <f t="shared" ref="I604:I611" si="682">H604-G604</f>
        <v>91</v>
      </c>
      <c r="J604" s="255">
        <f t="shared" ref="J604:J608" si="683">TRUNC(I604/30,0)</f>
        <v>3</v>
      </c>
      <c r="K604" s="438" t="s">
        <v>28</v>
      </c>
      <c r="L604" s="19">
        <v>1</v>
      </c>
      <c r="M604" s="249">
        <v>5.08</v>
      </c>
      <c r="N604" s="201" t="s">
        <v>4305</v>
      </c>
      <c r="O604" s="255" t="s">
        <v>4306</v>
      </c>
      <c r="P604" s="553">
        <v>5.4052500000000003E-2</v>
      </c>
      <c r="Q604" s="553"/>
      <c r="R604" s="261" t="s">
        <v>4306</v>
      </c>
      <c r="S604" s="20">
        <v>5.7500000000000002E-2</v>
      </c>
      <c r="T604" s="261"/>
      <c r="U604" s="20"/>
      <c r="V604" s="20">
        <v>5.9595000000000002E-2</v>
      </c>
      <c r="W604" s="20">
        <v>1.1919999999999999E-3</v>
      </c>
      <c r="X604" s="20">
        <v>1.583E-3</v>
      </c>
      <c r="Y604" s="20">
        <v>5.0070999999999997E-2</v>
      </c>
      <c r="Z604" s="20">
        <v>2E-3</v>
      </c>
      <c r="AA604" s="20">
        <v>2E-3</v>
      </c>
      <c r="AB604" s="423">
        <f t="shared" ref="AB604:AB611" si="684">S604-Z604</f>
        <v>5.5500000000000001E-2</v>
      </c>
      <c r="AC604" s="423">
        <f t="shared" ref="AC604:AC611" si="685">U604-Z604-AA604</f>
        <v>-4.0000000000000001E-3</v>
      </c>
      <c r="AD604" s="448">
        <v>5.5100000000000003E-2</v>
      </c>
      <c r="AE604" s="197">
        <f t="shared" ref="AE604:AE611" si="686">IF(Y604="","",Y604)</f>
        <v>5.0070999999999997E-2</v>
      </c>
      <c r="AF604" s="197">
        <f t="shared" ref="AF604:AF611" si="687">AD604-AE604</f>
        <v>5.0290000000000057E-3</v>
      </c>
      <c r="AG604" s="445">
        <f t="shared" ref="AG604:AG611" si="688">IF(AF604="","",AE604+AF604)</f>
        <v>5.5100000000000003E-2</v>
      </c>
      <c r="AH604" s="434">
        <v>45181</v>
      </c>
      <c r="AI604" s="446">
        <v>2</v>
      </c>
      <c r="AJ604" s="16" t="str">
        <f t="shared" ref="AJ604:AJ611" si="689">IF(AG604="","N","Y")</f>
        <v>Y</v>
      </c>
      <c r="AK604" s="988" t="s">
        <v>4307</v>
      </c>
      <c r="AL604" s="989"/>
      <c r="AM604" s="989"/>
      <c r="AN604" s="989"/>
      <c r="AO604" s="989"/>
      <c r="AP604" s="989"/>
      <c r="AQ604" s="989"/>
      <c r="AR604" s="990"/>
    </row>
    <row r="605" spans="1:44" ht="20.25" customHeight="1">
      <c r="A605" s="16">
        <f t="shared" si="681"/>
        <v>79</v>
      </c>
      <c r="B605" s="23">
        <v>45184</v>
      </c>
      <c r="C605" s="16" t="s">
        <v>4316</v>
      </c>
      <c r="D605" s="16"/>
      <c r="E605" s="16" t="s">
        <v>4317</v>
      </c>
      <c r="F605" s="16" t="s">
        <v>4318</v>
      </c>
      <c r="G605" s="18">
        <v>45184</v>
      </c>
      <c r="H605" s="18">
        <v>45215</v>
      </c>
      <c r="I605" s="16">
        <f t="shared" si="682"/>
        <v>31</v>
      </c>
      <c r="J605" s="255">
        <f t="shared" si="683"/>
        <v>1</v>
      </c>
      <c r="K605" s="438" t="s">
        <v>29</v>
      </c>
      <c r="L605" s="19">
        <v>1</v>
      </c>
      <c r="M605" s="249">
        <v>4.62</v>
      </c>
      <c r="N605" s="201" t="s">
        <v>4295</v>
      </c>
      <c r="O605" s="255" t="s">
        <v>4319</v>
      </c>
      <c r="P605" s="553">
        <v>5.3063199999999998E-2</v>
      </c>
      <c r="Q605" s="553"/>
      <c r="R605" s="261" t="s">
        <v>4319</v>
      </c>
      <c r="S605" s="20">
        <v>5.3900000000000003E-2</v>
      </c>
      <c r="T605" s="261"/>
      <c r="U605" s="20"/>
      <c r="V605" s="20">
        <v>6.028E-2</v>
      </c>
      <c r="W605" s="20">
        <v>4.2199999999999998E-3</v>
      </c>
      <c r="X605" s="20">
        <v>1.0841E-2</v>
      </c>
      <c r="Y605" s="20">
        <v>4.1048000000000001E-2</v>
      </c>
      <c r="Z605" s="20">
        <v>2E-3</v>
      </c>
      <c r="AA605" s="20">
        <v>2E-3</v>
      </c>
      <c r="AB605" s="423">
        <f t="shared" si="684"/>
        <v>5.1900000000000002E-2</v>
      </c>
      <c r="AC605" s="423">
        <f t="shared" si="685"/>
        <v>-4.0000000000000001E-3</v>
      </c>
      <c r="AD605" s="448">
        <v>4.3499999999999997E-2</v>
      </c>
      <c r="AE605" s="197">
        <f t="shared" si="686"/>
        <v>4.1048000000000001E-2</v>
      </c>
      <c r="AF605" s="197">
        <f t="shared" si="687"/>
        <v>2.4519999999999958E-3</v>
      </c>
      <c r="AG605" s="445">
        <f t="shared" si="688"/>
        <v>4.3499999999999997E-2</v>
      </c>
      <c r="AH605" s="434">
        <v>45184</v>
      </c>
      <c r="AI605" s="446">
        <v>1</v>
      </c>
      <c r="AJ605" s="16" t="str">
        <f t="shared" si="689"/>
        <v>Y</v>
      </c>
      <c r="AK605" s="988" t="s">
        <v>4320</v>
      </c>
      <c r="AL605" s="989"/>
      <c r="AM605" s="989"/>
      <c r="AN605" s="989"/>
      <c r="AO605" s="989"/>
      <c r="AP605" s="989"/>
      <c r="AQ605" s="989"/>
      <c r="AR605" s="990"/>
    </row>
    <row r="606" spans="1:44" ht="20.25" customHeight="1">
      <c r="A606" s="16">
        <f t="shared" si="681"/>
        <v>80</v>
      </c>
      <c r="B606" s="23">
        <v>45188</v>
      </c>
      <c r="C606" s="16" t="s">
        <v>4321</v>
      </c>
      <c r="D606" s="16"/>
      <c r="E606" s="16" t="s">
        <v>4322</v>
      </c>
      <c r="F606" s="16" t="s">
        <v>4323</v>
      </c>
      <c r="G606" s="18">
        <v>45188</v>
      </c>
      <c r="H606" s="18">
        <v>45218</v>
      </c>
      <c r="I606" s="16">
        <f t="shared" si="682"/>
        <v>30</v>
      </c>
      <c r="J606" s="255">
        <f t="shared" si="683"/>
        <v>1</v>
      </c>
      <c r="K606" s="438" t="s">
        <v>4324</v>
      </c>
      <c r="L606" s="19">
        <v>1</v>
      </c>
      <c r="M606" s="249">
        <v>4.62</v>
      </c>
      <c r="N606" s="201" t="s">
        <v>4325</v>
      </c>
      <c r="O606" s="255" t="s">
        <v>4326</v>
      </c>
      <c r="P606" s="553">
        <v>5.3130700000000003E-2</v>
      </c>
      <c r="Q606" s="553"/>
      <c r="R606" s="261" t="s">
        <v>4326</v>
      </c>
      <c r="S606" s="20">
        <v>5.3900000000000003E-2</v>
      </c>
      <c r="T606" s="261"/>
      <c r="U606" s="20"/>
      <c r="V606" s="20">
        <v>6.0176E-2</v>
      </c>
      <c r="W606" s="20">
        <v>4.2119999999999996E-3</v>
      </c>
      <c r="X606" s="20">
        <v>1.0744E-2</v>
      </c>
      <c r="Y606" s="20">
        <v>4.1111000000000002E-2</v>
      </c>
      <c r="Z606" s="20">
        <v>2E-3</v>
      </c>
      <c r="AA606" s="20">
        <v>2E-3</v>
      </c>
      <c r="AB606" s="423">
        <f t="shared" si="684"/>
        <v>5.1900000000000002E-2</v>
      </c>
      <c r="AC606" s="423">
        <f t="shared" si="685"/>
        <v>-4.0000000000000001E-3</v>
      </c>
      <c r="AD606" s="448">
        <v>4.3499999999999997E-2</v>
      </c>
      <c r="AE606" s="197">
        <f t="shared" si="686"/>
        <v>4.1111000000000002E-2</v>
      </c>
      <c r="AF606" s="197">
        <f t="shared" si="687"/>
        <v>2.3889999999999953E-3</v>
      </c>
      <c r="AG606" s="445">
        <f t="shared" si="688"/>
        <v>4.3499999999999997E-2</v>
      </c>
      <c r="AH606" s="434">
        <v>45188</v>
      </c>
      <c r="AI606" s="446">
        <v>2</v>
      </c>
      <c r="AJ606" s="16" t="str">
        <f t="shared" si="689"/>
        <v>Y</v>
      </c>
      <c r="AK606" s="988" t="s">
        <v>4327</v>
      </c>
      <c r="AL606" s="989"/>
      <c r="AM606" s="989"/>
      <c r="AN606" s="989"/>
      <c r="AO606" s="989"/>
      <c r="AP606" s="989"/>
      <c r="AQ606" s="989"/>
      <c r="AR606" s="990"/>
    </row>
    <row r="607" spans="1:44" ht="20.25" customHeight="1">
      <c r="A607" s="16">
        <f t="shared" si="681"/>
        <v>81</v>
      </c>
      <c r="B607" s="23">
        <v>45191</v>
      </c>
      <c r="C607" s="16" t="s">
        <v>3971</v>
      </c>
      <c r="D607" s="16" t="s">
        <v>4330</v>
      </c>
      <c r="E607" s="16"/>
      <c r="F607" s="16" t="s">
        <v>4331</v>
      </c>
      <c r="G607" s="18">
        <v>45191</v>
      </c>
      <c r="H607" s="18">
        <v>45222</v>
      </c>
      <c r="I607" s="16">
        <f t="shared" si="682"/>
        <v>31</v>
      </c>
      <c r="J607" s="255">
        <f t="shared" si="683"/>
        <v>1</v>
      </c>
      <c r="K607" s="438" t="s">
        <v>29</v>
      </c>
      <c r="L607" s="19">
        <v>1.3</v>
      </c>
      <c r="M607" s="249">
        <v>4.62</v>
      </c>
      <c r="N607" s="201" t="s">
        <v>4332</v>
      </c>
      <c r="O607" s="255" t="s">
        <v>4333</v>
      </c>
      <c r="P607" s="553">
        <v>5.3407999999999997E-2</v>
      </c>
      <c r="Q607" s="553"/>
      <c r="R607" s="261" t="s">
        <v>4333</v>
      </c>
      <c r="S607" s="20">
        <v>5.5E-2</v>
      </c>
      <c r="T607" s="261"/>
      <c r="U607" s="20"/>
      <c r="V607" s="20">
        <v>6.0024000000000001E-2</v>
      </c>
      <c r="W607" s="20">
        <v>4.202E-3</v>
      </c>
      <c r="X607" s="20">
        <v>1.1102000000000001E-2</v>
      </c>
      <c r="Y607" s="20">
        <v>4.1027000000000001E-2</v>
      </c>
      <c r="Z607" s="20">
        <v>2E-3</v>
      </c>
      <c r="AA607" s="20">
        <v>2E-3</v>
      </c>
      <c r="AB607" s="423">
        <f t="shared" si="684"/>
        <v>5.2999999999999999E-2</v>
      </c>
      <c r="AC607" s="423">
        <f t="shared" si="685"/>
        <v>-4.0000000000000001E-3</v>
      </c>
      <c r="AD607" s="448">
        <v>4.2999999999999997E-2</v>
      </c>
      <c r="AE607" s="197">
        <f t="shared" si="686"/>
        <v>4.1027000000000001E-2</v>
      </c>
      <c r="AF607" s="197">
        <f t="shared" si="687"/>
        <v>1.9729999999999956E-3</v>
      </c>
      <c r="AG607" s="445">
        <f t="shared" si="688"/>
        <v>4.2999999999999997E-2</v>
      </c>
      <c r="AH607" s="434">
        <v>45191</v>
      </c>
      <c r="AI607" s="446">
        <v>1</v>
      </c>
      <c r="AJ607" s="16" t="str">
        <f t="shared" si="689"/>
        <v>Y</v>
      </c>
      <c r="AK607" s="988" t="s">
        <v>4334</v>
      </c>
      <c r="AL607" s="989"/>
      <c r="AM607" s="989"/>
      <c r="AN607" s="989"/>
      <c r="AO607" s="989"/>
      <c r="AP607" s="989"/>
      <c r="AQ607" s="989"/>
      <c r="AR607" s="990"/>
    </row>
    <row r="608" spans="1:44" ht="20.25" customHeight="1">
      <c r="A608" s="16">
        <f t="shared" si="681"/>
        <v>82</v>
      </c>
      <c r="B608" s="23">
        <v>45203</v>
      </c>
      <c r="C608" s="747" t="s">
        <v>4252</v>
      </c>
      <c r="D608" s="747"/>
      <c r="E608" s="747" t="s">
        <v>4253</v>
      </c>
      <c r="F608" s="15" t="s">
        <v>455</v>
      </c>
      <c r="G608" s="18">
        <v>45203</v>
      </c>
      <c r="H608" s="18">
        <v>45236</v>
      </c>
      <c r="I608" s="16">
        <f t="shared" si="682"/>
        <v>33</v>
      </c>
      <c r="J608" s="255">
        <f t="shared" si="683"/>
        <v>1</v>
      </c>
      <c r="K608" s="751" t="s">
        <v>29</v>
      </c>
      <c r="L608" s="19">
        <v>4.6100000000000003</v>
      </c>
      <c r="M608" s="249">
        <v>4.62</v>
      </c>
      <c r="N608" s="201" t="s">
        <v>4254</v>
      </c>
      <c r="O608" s="255" t="s">
        <v>2309</v>
      </c>
      <c r="P608" s="553">
        <v>5.3215499999999999E-2</v>
      </c>
      <c r="Q608" s="553"/>
      <c r="R608" s="261" t="s">
        <v>2309</v>
      </c>
      <c r="S608" s="20">
        <v>5.3499999999999999E-2</v>
      </c>
      <c r="T608" s="261"/>
      <c r="U608" s="20"/>
      <c r="V608" s="20">
        <v>5.8361999999999997E-2</v>
      </c>
      <c r="W608" s="20">
        <v>4.0850000000000001E-3</v>
      </c>
      <c r="X608" s="20">
        <v>9.5569999999999995E-3</v>
      </c>
      <c r="Y608" s="20">
        <v>4.1189999999999997E-2</v>
      </c>
      <c r="Z608" s="20">
        <v>2E-3</v>
      </c>
      <c r="AA608" s="20">
        <v>2E-3</v>
      </c>
      <c r="AB608" s="423">
        <f t="shared" si="684"/>
        <v>5.1499999999999997E-2</v>
      </c>
      <c r="AC608" s="423">
        <f t="shared" si="685"/>
        <v>-4.0000000000000001E-3</v>
      </c>
      <c r="AD608" s="448">
        <v>4.2999999999999997E-2</v>
      </c>
      <c r="AE608" s="197">
        <f t="shared" si="686"/>
        <v>4.1189999999999997E-2</v>
      </c>
      <c r="AF608" s="197">
        <f t="shared" si="687"/>
        <v>1.8099999999999991E-3</v>
      </c>
      <c r="AG608" s="445">
        <f t="shared" si="688"/>
        <v>4.2999999999999997E-2</v>
      </c>
      <c r="AH608" s="434">
        <v>45203</v>
      </c>
      <c r="AI608" s="446">
        <v>1</v>
      </c>
      <c r="AJ608" s="653" t="str">
        <f t="shared" si="689"/>
        <v>Y</v>
      </c>
      <c r="AK608" s="988" t="s">
        <v>4335</v>
      </c>
      <c r="AL608" s="989"/>
      <c r="AM608" s="989"/>
      <c r="AN608" s="989"/>
      <c r="AO608" s="989"/>
      <c r="AP608" s="989"/>
      <c r="AQ608" s="989"/>
      <c r="AR608" s="990"/>
    </row>
    <row r="609" spans="1:44" ht="21" customHeight="1">
      <c r="A609" s="16">
        <f t="shared" si="681"/>
        <v>83</v>
      </c>
      <c r="B609" s="23">
        <v>45209</v>
      </c>
      <c r="C609" s="16" t="s">
        <v>1550</v>
      </c>
      <c r="D609" s="16" t="s">
        <v>3319</v>
      </c>
      <c r="E609" s="16" t="s">
        <v>3365</v>
      </c>
      <c r="F609" s="16" t="s">
        <v>3722</v>
      </c>
      <c r="G609" s="18">
        <v>45209</v>
      </c>
      <c r="H609" s="18">
        <v>45240</v>
      </c>
      <c r="I609" s="16">
        <f t="shared" si="682"/>
        <v>31</v>
      </c>
      <c r="J609" s="255">
        <f>TRUNC(I609/30,0)</f>
        <v>1</v>
      </c>
      <c r="K609" s="438" t="s">
        <v>28</v>
      </c>
      <c r="L609" s="19">
        <v>1.01</v>
      </c>
      <c r="M609" s="249">
        <v>4.91</v>
      </c>
      <c r="N609" s="201" t="s">
        <v>4345</v>
      </c>
      <c r="O609" s="255" t="s">
        <v>2223</v>
      </c>
      <c r="P609" s="553">
        <v>5.3410699999999998E-2</v>
      </c>
      <c r="Q609" s="553"/>
      <c r="R609" s="261" t="s">
        <v>2223</v>
      </c>
      <c r="S609" s="20">
        <v>5.5800000000000002E-2</v>
      </c>
      <c r="T609" s="261"/>
      <c r="U609" s="20"/>
      <c r="V609" s="20">
        <v>5.7381000000000001E-2</v>
      </c>
      <c r="W609" s="20">
        <v>1.1479999999999999E-3</v>
      </c>
      <c r="X609" s="20">
        <v>3.0130000000000001E-3</v>
      </c>
      <c r="Y609" s="20">
        <v>4.7641999999999997E-2</v>
      </c>
      <c r="Z609" s="20">
        <v>2E-3</v>
      </c>
      <c r="AA609" s="20">
        <v>2E-3</v>
      </c>
      <c r="AB609" s="423">
        <f t="shared" si="684"/>
        <v>5.3800000000000001E-2</v>
      </c>
      <c r="AC609" s="423">
        <f t="shared" si="685"/>
        <v>-4.0000000000000001E-3</v>
      </c>
      <c r="AD609" s="448">
        <v>5.1499999999999997E-2</v>
      </c>
      <c r="AE609" s="197">
        <f t="shared" si="686"/>
        <v>4.7641999999999997E-2</v>
      </c>
      <c r="AF609" s="197">
        <f t="shared" si="687"/>
        <v>3.8580000000000003E-3</v>
      </c>
      <c r="AG609" s="445">
        <f t="shared" si="688"/>
        <v>5.1499999999999997E-2</v>
      </c>
      <c r="AH609" s="434">
        <v>45209</v>
      </c>
      <c r="AI609" s="446">
        <v>6</v>
      </c>
      <c r="AJ609" s="16" t="str">
        <f t="shared" si="689"/>
        <v>Y</v>
      </c>
      <c r="AK609" s="988" t="s">
        <v>4346</v>
      </c>
      <c r="AL609" s="989"/>
      <c r="AM609" s="989"/>
      <c r="AN609" s="989"/>
      <c r="AO609" s="989"/>
      <c r="AP609" s="989"/>
      <c r="AQ609" s="989"/>
      <c r="AR609" s="990"/>
    </row>
    <row r="610" spans="1:44" ht="21" customHeight="1">
      <c r="A610" s="16">
        <f t="shared" si="681"/>
        <v>84</v>
      </c>
      <c r="B610" s="23">
        <v>45209</v>
      </c>
      <c r="C610" s="16" t="s">
        <v>1550</v>
      </c>
      <c r="D610" s="16" t="s">
        <v>3319</v>
      </c>
      <c r="E610" s="16" t="s">
        <v>3365</v>
      </c>
      <c r="F610" s="16" t="s">
        <v>3722</v>
      </c>
      <c r="G610" s="18">
        <v>45209</v>
      </c>
      <c r="H610" s="18">
        <v>45240</v>
      </c>
      <c r="I610" s="16">
        <f t="shared" si="682"/>
        <v>31</v>
      </c>
      <c r="J610" s="255">
        <f>TRUNC(I610/30,0)</f>
        <v>1</v>
      </c>
      <c r="K610" s="438" t="s">
        <v>28</v>
      </c>
      <c r="L610" s="19">
        <v>4.12</v>
      </c>
      <c r="M610" s="249">
        <v>4.91</v>
      </c>
      <c r="N610" s="201" t="s">
        <v>4345</v>
      </c>
      <c r="O610" s="255" t="s">
        <v>2223</v>
      </c>
      <c r="P610" s="553">
        <v>5.3410699999999998E-2</v>
      </c>
      <c r="Q610" s="553"/>
      <c r="R610" s="261" t="s">
        <v>2223</v>
      </c>
      <c r="S610" s="20">
        <v>5.5800000000000002E-2</v>
      </c>
      <c r="T610" s="261"/>
      <c r="U610" s="20"/>
      <c r="V610" s="20">
        <v>5.7381000000000001E-2</v>
      </c>
      <c r="W610" s="20">
        <v>1.1479999999999999E-3</v>
      </c>
      <c r="X610" s="20">
        <v>3.0130000000000001E-3</v>
      </c>
      <c r="Y610" s="20">
        <v>4.7641999999999997E-2</v>
      </c>
      <c r="Z610" s="20">
        <v>2E-3</v>
      </c>
      <c r="AA610" s="20">
        <v>2E-3</v>
      </c>
      <c r="AB610" s="423">
        <f t="shared" si="684"/>
        <v>5.3800000000000001E-2</v>
      </c>
      <c r="AC610" s="423">
        <f t="shared" si="685"/>
        <v>-4.0000000000000001E-3</v>
      </c>
      <c r="AD610" s="448">
        <v>5.1499999999999997E-2</v>
      </c>
      <c r="AE610" s="197">
        <f t="shared" si="686"/>
        <v>4.7641999999999997E-2</v>
      </c>
      <c r="AF610" s="197">
        <f t="shared" si="687"/>
        <v>3.8580000000000003E-3</v>
      </c>
      <c r="AG610" s="445">
        <f t="shared" si="688"/>
        <v>5.1499999999999997E-2</v>
      </c>
      <c r="AH610" s="434">
        <v>45209</v>
      </c>
      <c r="AI610" s="446">
        <v>7</v>
      </c>
      <c r="AJ610" s="16" t="str">
        <f t="shared" si="689"/>
        <v>Y</v>
      </c>
      <c r="AK610" s="988" t="s">
        <v>4346</v>
      </c>
      <c r="AL610" s="989"/>
      <c r="AM610" s="989"/>
      <c r="AN610" s="989"/>
      <c r="AO610" s="989"/>
      <c r="AP610" s="989"/>
      <c r="AQ610" s="989"/>
      <c r="AR610" s="990"/>
    </row>
    <row r="611" spans="1:44" ht="21" customHeight="1">
      <c r="A611" s="16">
        <f t="shared" si="681"/>
        <v>85</v>
      </c>
      <c r="B611" s="23">
        <v>45209</v>
      </c>
      <c r="C611" s="16" t="s">
        <v>1550</v>
      </c>
      <c r="D611" s="16" t="s">
        <v>3319</v>
      </c>
      <c r="E611" s="16" t="s">
        <v>3365</v>
      </c>
      <c r="F611" s="16" t="s">
        <v>3722</v>
      </c>
      <c r="G611" s="18">
        <v>45209</v>
      </c>
      <c r="H611" s="18">
        <v>45240</v>
      </c>
      <c r="I611" s="16">
        <f t="shared" si="682"/>
        <v>31</v>
      </c>
      <c r="J611" s="255">
        <f>TRUNC(I611/30,0)</f>
        <v>1</v>
      </c>
      <c r="K611" s="438" t="s">
        <v>28</v>
      </c>
      <c r="L611" s="19">
        <v>1.01</v>
      </c>
      <c r="M611" s="249">
        <v>4.91</v>
      </c>
      <c r="N611" s="201" t="s">
        <v>4345</v>
      </c>
      <c r="O611" s="255" t="s">
        <v>2223</v>
      </c>
      <c r="P611" s="553">
        <v>5.3410699999999998E-2</v>
      </c>
      <c r="Q611" s="553"/>
      <c r="R611" s="261" t="s">
        <v>2223</v>
      </c>
      <c r="S611" s="20">
        <v>5.5800000000000002E-2</v>
      </c>
      <c r="T611" s="261"/>
      <c r="U611" s="20"/>
      <c r="V611" s="20">
        <v>5.7381000000000001E-2</v>
      </c>
      <c r="W611" s="20">
        <v>1.1479999999999999E-3</v>
      </c>
      <c r="X611" s="20">
        <v>3.0130000000000001E-3</v>
      </c>
      <c r="Y611" s="20">
        <v>4.7641999999999997E-2</v>
      </c>
      <c r="Z611" s="20">
        <v>2E-3</v>
      </c>
      <c r="AA611" s="20">
        <v>2E-3</v>
      </c>
      <c r="AB611" s="423">
        <f t="shared" si="684"/>
        <v>5.3800000000000001E-2</v>
      </c>
      <c r="AC611" s="423">
        <f t="shared" si="685"/>
        <v>-4.0000000000000001E-3</v>
      </c>
      <c r="AD611" s="448">
        <v>5.1499999999999997E-2</v>
      </c>
      <c r="AE611" s="197">
        <f t="shared" si="686"/>
        <v>4.7641999999999997E-2</v>
      </c>
      <c r="AF611" s="197">
        <f t="shared" si="687"/>
        <v>3.8580000000000003E-3</v>
      </c>
      <c r="AG611" s="445">
        <f t="shared" si="688"/>
        <v>5.1499999999999997E-2</v>
      </c>
      <c r="AH611" s="434">
        <v>45209</v>
      </c>
      <c r="AI611" s="446">
        <v>8</v>
      </c>
      <c r="AJ611" s="16" t="str">
        <f t="shared" si="689"/>
        <v>Y</v>
      </c>
      <c r="AK611" s="988" t="s">
        <v>4346</v>
      </c>
      <c r="AL611" s="989"/>
      <c r="AM611" s="989"/>
      <c r="AN611" s="989"/>
      <c r="AO611" s="989"/>
      <c r="AP611" s="989"/>
      <c r="AQ611" s="989"/>
      <c r="AR611" s="990"/>
    </row>
    <row r="612" spans="1:44" ht="20.25" customHeight="1">
      <c r="A612" s="16">
        <f t="shared" ref="A612" si="690">IF(B612="","",IF((YEAR(B612)-YEAR(B611))=0,A611+1,1))</f>
        <v>86</v>
      </c>
      <c r="B612" s="23">
        <v>45215</v>
      </c>
      <c r="C612" s="16" t="s">
        <v>4050</v>
      </c>
      <c r="D612" s="16"/>
      <c r="E612" s="16" t="s">
        <v>4051</v>
      </c>
      <c r="F612" s="16" t="s">
        <v>4318</v>
      </c>
      <c r="G612" s="18">
        <v>45215</v>
      </c>
      <c r="H612" s="18">
        <v>45246</v>
      </c>
      <c r="I612" s="16">
        <f t="shared" ref="I612" si="691">H612-G612</f>
        <v>31</v>
      </c>
      <c r="J612" s="255">
        <f t="shared" ref="J612" si="692">TRUNC(I612/30,0)</f>
        <v>1</v>
      </c>
      <c r="K612" s="438" t="s">
        <v>29</v>
      </c>
      <c r="L612" s="19">
        <v>1</v>
      </c>
      <c r="M612" s="249">
        <v>4.62</v>
      </c>
      <c r="N612" s="201" t="s">
        <v>4295</v>
      </c>
      <c r="O612" s="255" t="s">
        <v>2240</v>
      </c>
      <c r="P612" s="553">
        <v>5.3152400000000002E-2</v>
      </c>
      <c r="Q612" s="553"/>
      <c r="R612" s="261" t="s">
        <v>2240</v>
      </c>
      <c r="S612" s="20">
        <v>5.3699999999999998E-2</v>
      </c>
      <c r="T612" s="261"/>
      <c r="U612" s="20"/>
      <c r="V612" s="20">
        <v>5.8411999999999999E-2</v>
      </c>
      <c r="W612" s="20">
        <v>4.0889999999999998E-3</v>
      </c>
      <c r="X612" s="20">
        <v>9.103E-3</v>
      </c>
      <c r="Y612" s="20">
        <v>4.1131000000000001E-2</v>
      </c>
      <c r="Z612" s="20">
        <v>2E-3</v>
      </c>
      <c r="AA612" s="20">
        <v>2E-3</v>
      </c>
      <c r="AB612" s="423">
        <f t="shared" ref="AB612" si="693">S612-Z612</f>
        <v>5.1699999999999996E-2</v>
      </c>
      <c r="AC612" s="423">
        <f t="shared" ref="AC612" si="694">U612-Z612-AA612</f>
        <v>-4.0000000000000001E-3</v>
      </c>
      <c r="AD612" s="448">
        <v>4.3499999999999997E-2</v>
      </c>
      <c r="AE612" s="197">
        <f t="shared" ref="AE612" si="695">IF(Y612="","",Y612)</f>
        <v>4.1131000000000001E-2</v>
      </c>
      <c r="AF612" s="197">
        <f t="shared" ref="AF612" si="696">AD612-AE612</f>
        <v>2.3689999999999961E-3</v>
      </c>
      <c r="AG612" s="445">
        <f t="shared" ref="AG612" si="697">IF(AF612="","",AE612+AF612)</f>
        <v>4.3499999999999997E-2</v>
      </c>
      <c r="AH612" s="434">
        <v>45215</v>
      </c>
      <c r="AI612" s="446">
        <v>2</v>
      </c>
      <c r="AJ612" s="16" t="str">
        <f t="shared" ref="AJ612" si="698">IF(AG612="","N","Y")</f>
        <v>Y</v>
      </c>
      <c r="AK612" s="988" t="s">
        <v>4348</v>
      </c>
      <c r="AL612" s="989"/>
      <c r="AM612" s="989"/>
      <c r="AN612" s="989"/>
      <c r="AO612" s="989"/>
      <c r="AP612" s="989"/>
      <c r="AQ612" s="989"/>
      <c r="AR612" s="990"/>
    </row>
    <row r="613" spans="1:44" ht="20.25" customHeight="1">
      <c r="A613" s="16">
        <v>87</v>
      </c>
      <c r="B613" s="23">
        <v>45218</v>
      </c>
      <c r="C613" s="16" t="s">
        <v>4354</v>
      </c>
      <c r="D613" s="16" t="s">
        <v>4357</v>
      </c>
      <c r="E613" s="16" t="s">
        <v>4355</v>
      </c>
      <c r="F613" s="16" t="s">
        <v>4356</v>
      </c>
      <c r="G613" s="18">
        <v>45218</v>
      </c>
      <c r="H613" s="18">
        <v>45250</v>
      </c>
      <c r="I613" s="16">
        <f t="shared" ref="I613:I640" si="699">H613-G613</f>
        <v>32</v>
      </c>
      <c r="J613" s="255">
        <f t="shared" ref="J613:J640" si="700">TRUNC(I613/30,0)</f>
        <v>1</v>
      </c>
      <c r="K613" s="438" t="s">
        <v>28</v>
      </c>
      <c r="L613" s="19">
        <v>4.7</v>
      </c>
      <c r="M613" s="249">
        <v>4.91</v>
      </c>
      <c r="N613" s="201" t="s">
        <v>4345</v>
      </c>
      <c r="O613" s="255" t="s">
        <v>4358</v>
      </c>
      <c r="P613" s="553">
        <v>5.3391099999999997E-2</v>
      </c>
      <c r="Q613" s="553"/>
      <c r="R613" s="261" t="s">
        <v>4358</v>
      </c>
      <c r="S613" s="20">
        <v>5.5399999999999998E-2</v>
      </c>
      <c r="T613" s="261"/>
      <c r="U613" s="20"/>
      <c r="V613" s="20">
        <v>5.7355999999999997E-2</v>
      </c>
      <c r="W613" s="20">
        <v>1.147E-3</v>
      </c>
      <c r="X613" s="20">
        <v>2.4880000000000002E-3</v>
      </c>
      <c r="Y613" s="20">
        <v>4.7622999999999999E-2</v>
      </c>
      <c r="Z613" s="20">
        <v>2E-3</v>
      </c>
      <c r="AA613" s="20">
        <v>2E-3</v>
      </c>
      <c r="AB613" s="423">
        <f t="shared" ref="AB613:AB640" si="701">S613-Z613</f>
        <v>5.3399999999999996E-2</v>
      </c>
      <c r="AC613" s="423">
        <f t="shared" ref="AC613:AC640" si="702">U613-Z613-AA613</f>
        <v>-4.0000000000000001E-3</v>
      </c>
      <c r="AD613" s="448">
        <v>5.1999999999999998E-2</v>
      </c>
      <c r="AE613" s="197">
        <f t="shared" ref="AE613:AE640" si="703">IF(Y613="","",Y613)</f>
        <v>4.7622999999999999E-2</v>
      </c>
      <c r="AF613" s="197">
        <f t="shared" ref="AF613:AF640" si="704">AD613-AE613</f>
        <v>4.3769999999999989E-3</v>
      </c>
      <c r="AG613" s="445">
        <f t="shared" ref="AG613:AG640" si="705">IF(AF613="","",AE613+AF613)</f>
        <v>5.1999999999999998E-2</v>
      </c>
      <c r="AH613" s="434">
        <v>45218</v>
      </c>
      <c r="AI613" s="446">
        <v>4</v>
      </c>
      <c r="AJ613" s="16" t="str">
        <f t="shared" ref="AJ613:AJ640" si="706">IF(AG613="","N","Y")</f>
        <v>Y</v>
      </c>
      <c r="AK613" s="988" t="s">
        <v>4359</v>
      </c>
      <c r="AL613" s="989"/>
      <c r="AM613" s="989"/>
      <c r="AN613" s="989"/>
      <c r="AO613" s="989"/>
      <c r="AP613" s="989"/>
      <c r="AQ613" s="989"/>
      <c r="AR613" s="990"/>
    </row>
    <row r="614" spans="1:44" ht="20.25" customHeight="1">
      <c r="A614" s="16">
        <f t="shared" ref="A614" si="707">IF(B614="","",IF((YEAR(B614)-YEAR(B613))=0,A613+1,1))</f>
        <v>88</v>
      </c>
      <c r="B614" s="23">
        <v>45218</v>
      </c>
      <c r="C614" s="16" t="s">
        <v>2798</v>
      </c>
      <c r="D614" s="16"/>
      <c r="E614" s="16" t="s">
        <v>3437</v>
      </c>
      <c r="F614" s="16" t="s">
        <v>4323</v>
      </c>
      <c r="G614" s="18">
        <v>45218</v>
      </c>
      <c r="H614" s="18">
        <v>45250</v>
      </c>
      <c r="I614" s="16">
        <f t="shared" si="699"/>
        <v>32</v>
      </c>
      <c r="J614" s="255">
        <f t="shared" si="700"/>
        <v>1</v>
      </c>
      <c r="K614" s="438" t="s">
        <v>29</v>
      </c>
      <c r="L614" s="19">
        <v>1</v>
      </c>
      <c r="M614" s="249">
        <v>4.62</v>
      </c>
      <c r="N614" s="201" t="s">
        <v>4295</v>
      </c>
      <c r="O614" s="255" t="s">
        <v>2240</v>
      </c>
      <c r="P614" s="553">
        <v>5.3160199999999998E-2</v>
      </c>
      <c r="Q614" s="553"/>
      <c r="R614" s="261" t="s">
        <v>2240</v>
      </c>
      <c r="S614" s="20">
        <v>5.28E-2</v>
      </c>
      <c r="T614" s="261"/>
      <c r="U614" s="20"/>
      <c r="V614" s="20">
        <v>5.8422000000000002E-2</v>
      </c>
      <c r="W614" s="20">
        <v>4.0899999999999999E-3</v>
      </c>
      <c r="X614" s="20">
        <v>9.1129999999999996E-3</v>
      </c>
      <c r="Y614" s="20">
        <v>4.1138000000000001E-2</v>
      </c>
      <c r="Z614" s="20">
        <v>2E-3</v>
      </c>
      <c r="AA614" s="20">
        <v>2E-3</v>
      </c>
      <c r="AB614" s="423">
        <f t="shared" si="701"/>
        <v>5.0799999999999998E-2</v>
      </c>
      <c r="AC614" s="423">
        <f t="shared" si="702"/>
        <v>-4.0000000000000001E-3</v>
      </c>
      <c r="AD614" s="448">
        <v>4.3499999999999997E-2</v>
      </c>
      <c r="AE614" s="197">
        <f t="shared" si="703"/>
        <v>4.1138000000000001E-2</v>
      </c>
      <c r="AF614" s="197">
        <f t="shared" si="704"/>
        <v>2.361999999999996E-3</v>
      </c>
      <c r="AG614" s="445">
        <f t="shared" si="705"/>
        <v>4.3499999999999997E-2</v>
      </c>
      <c r="AH614" s="434">
        <v>45218</v>
      </c>
      <c r="AI614" s="446">
        <v>1</v>
      </c>
      <c r="AJ614" s="16" t="str">
        <f t="shared" si="706"/>
        <v>Y</v>
      </c>
      <c r="AK614" s="988" t="s">
        <v>4360</v>
      </c>
      <c r="AL614" s="989"/>
      <c r="AM614" s="989"/>
      <c r="AN614" s="989"/>
      <c r="AO614" s="989"/>
      <c r="AP614" s="989"/>
      <c r="AQ614" s="989"/>
      <c r="AR614" s="990"/>
    </row>
    <row r="615" spans="1:44" ht="20.25" customHeight="1">
      <c r="A615" s="16">
        <v>89</v>
      </c>
      <c r="B615" s="23">
        <v>45233</v>
      </c>
      <c r="C615" s="16" t="s">
        <v>4380</v>
      </c>
      <c r="D615" s="16"/>
      <c r="E615" s="16" t="s">
        <v>4381</v>
      </c>
      <c r="F615" s="16" t="s">
        <v>4383</v>
      </c>
      <c r="G615" s="18">
        <v>45233</v>
      </c>
      <c r="H615" s="18">
        <v>45264</v>
      </c>
      <c r="I615" s="16">
        <f t="shared" si="699"/>
        <v>31</v>
      </c>
      <c r="J615" s="255">
        <f t="shared" si="700"/>
        <v>1</v>
      </c>
      <c r="K615" s="438" t="s">
        <v>28</v>
      </c>
      <c r="L615" s="19">
        <v>7</v>
      </c>
      <c r="M615" s="249">
        <v>4.9000000000000004</v>
      </c>
      <c r="N615" s="201" t="s">
        <v>4382</v>
      </c>
      <c r="O615" s="255" t="s">
        <v>4379</v>
      </c>
      <c r="P615" s="553">
        <v>5.32971E-2</v>
      </c>
      <c r="Q615" s="553"/>
      <c r="R615" s="261" t="s">
        <v>4379</v>
      </c>
      <c r="S615" s="20">
        <v>5.5E-2</v>
      </c>
      <c r="T615" s="261"/>
      <c r="U615" s="20"/>
      <c r="V615" s="20">
        <v>5.7202999999999997E-2</v>
      </c>
      <c r="W615" s="20">
        <v>1.1440000000000001E-3</v>
      </c>
      <c r="X615" s="20">
        <v>2.8379999999999998E-3</v>
      </c>
      <c r="Y615" s="20">
        <v>4.7530999999999997E-2</v>
      </c>
      <c r="Z615" s="20">
        <v>2E-3</v>
      </c>
      <c r="AA615" s="20">
        <v>2E-3</v>
      </c>
      <c r="AB615" s="423">
        <f t="shared" si="701"/>
        <v>5.2999999999999999E-2</v>
      </c>
      <c r="AC615" s="423">
        <f t="shared" si="702"/>
        <v>-4.0000000000000001E-3</v>
      </c>
      <c r="AD615" s="448">
        <v>5.1499999999999997E-2</v>
      </c>
      <c r="AE615" s="197">
        <f t="shared" si="703"/>
        <v>4.7530999999999997E-2</v>
      </c>
      <c r="AF615" s="197">
        <f t="shared" si="704"/>
        <v>3.9690000000000003E-3</v>
      </c>
      <c r="AG615" s="445">
        <f t="shared" si="705"/>
        <v>5.1499999999999997E-2</v>
      </c>
      <c r="AH615" s="434">
        <v>45233</v>
      </c>
      <c r="AI615" s="446">
        <v>1</v>
      </c>
      <c r="AJ615" s="16" t="str">
        <f t="shared" si="706"/>
        <v>Y</v>
      </c>
      <c r="AK615" s="988" t="s">
        <v>4384</v>
      </c>
      <c r="AL615" s="989"/>
      <c r="AM615" s="989"/>
      <c r="AN615" s="989"/>
      <c r="AO615" s="989"/>
      <c r="AP615" s="989"/>
      <c r="AQ615" s="989"/>
      <c r="AR615" s="990"/>
    </row>
    <row r="616" spans="1:44" ht="20.25" customHeight="1">
      <c r="A616" s="16">
        <f t="shared" ref="A616:A634" si="708">IF(B616="","",IF((YEAR(B616)-YEAR(B615))=0,A615+1,1))</f>
        <v>90</v>
      </c>
      <c r="B616" s="23">
        <v>45237</v>
      </c>
      <c r="C616" s="16" t="s">
        <v>164</v>
      </c>
      <c r="D616" s="16" t="s">
        <v>4396</v>
      </c>
      <c r="E616" s="16" t="s">
        <v>4395</v>
      </c>
      <c r="F616" s="16" t="s">
        <v>4397</v>
      </c>
      <c r="G616" s="18">
        <v>45237</v>
      </c>
      <c r="H616" s="18">
        <v>45603</v>
      </c>
      <c r="I616" s="16">
        <f t="shared" si="699"/>
        <v>366</v>
      </c>
      <c r="J616" s="255">
        <f t="shared" si="700"/>
        <v>12</v>
      </c>
      <c r="K616" s="438" t="s">
        <v>28</v>
      </c>
      <c r="L616" s="19">
        <v>1</v>
      </c>
      <c r="M616" s="249">
        <v>5.17</v>
      </c>
      <c r="N616" s="201" t="s">
        <v>4398</v>
      </c>
      <c r="O616" s="255" t="s">
        <v>4399</v>
      </c>
      <c r="P616" s="553">
        <v>5.2627800000000002E-2</v>
      </c>
      <c r="Q616" s="553"/>
      <c r="R616" s="261" t="s">
        <v>4399</v>
      </c>
      <c r="S616" s="20">
        <v>6.0499999999999998E-2</v>
      </c>
      <c r="T616" s="261"/>
      <c r="U616" s="20"/>
      <c r="V616" s="20">
        <v>6.3270999999999994E-2</v>
      </c>
      <c r="W616" s="20">
        <v>1.2650000000000001E-3</v>
      </c>
      <c r="X616" s="20">
        <v>3.7859999999999999E-3</v>
      </c>
      <c r="Y616" s="20">
        <v>4.9175000000000003E-2</v>
      </c>
      <c r="Z616" s="20">
        <v>2E-3</v>
      </c>
      <c r="AA616" s="20">
        <v>2E-3</v>
      </c>
      <c r="AB616" s="423">
        <f t="shared" si="701"/>
        <v>5.8499999999999996E-2</v>
      </c>
      <c r="AC616" s="423">
        <f t="shared" si="702"/>
        <v>-4.0000000000000001E-3</v>
      </c>
      <c r="AD616" s="448">
        <v>5.6500000000000002E-2</v>
      </c>
      <c r="AE616" s="197">
        <f t="shared" si="703"/>
        <v>4.9175000000000003E-2</v>
      </c>
      <c r="AF616" s="197">
        <f t="shared" si="704"/>
        <v>7.3249999999999982E-3</v>
      </c>
      <c r="AG616" s="445">
        <f t="shared" si="705"/>
        <v>5.6500000000000002E-2</v>
      </c>
      <c r="AH616" s="434">
        <v>45237</v>
      </c>
      <c r="AI616" s="446">
        <v>1</v>
      </c>
      <c r="AJ616" s="16" t="str">
        <f t="shared" si="706"/>
        <v>Y</v>
      </c>
      <c r="AK616" s="988" t="s">
        <v>4400</v>
      </c>
      <c r="AL616" s="989"/>
      <c r="AM616" s="989"/>
      <c r="AN616" s="989"/>
      <c r="AO616" s="989"/>
      <c r="AP616" s="989"/>
      <c r="AQ616" s="989"/>
      <c r="AR616" s="990"/>
    </row>
    <row r="617" spans="1:44" ht="21" customHeight="1">
      <c r="A617" s="16">
        <f t="shared" si="708"/>
        <v>91</v>
      </c>
      <c r="B617" s="23">
        <v>45240</v>
      </c>
      <c r="C617" s="16" t="s">
        <v>1550</v>
      </c>
      <c r="D617" s="16"/>
      <c r="E617" s="16" t="s">
        <v>3365</v>
      </c>
      <c r="F617" s="16" t="s">
        <v>3722</v>
      </c>
      <c r="G617" s="18">
        <v>45240</v>
      </c>
      <c r="H617" s="18">
        <v>45271</v>
      </c>
      <c r="I617" s="16">
        <f t="shared" si="699"/>
        <v>31</v>
      </c>
      <c r="J617" s="255">
        <f>TRUNC(I617/30,0)</f>
        <v>1</v>
      </c>
      <c r="K617" s="438" t="s">
        <v>28</v>
      </c>
      <c r="L617" s="19">
        <v>1.01</v>
      </c>
      <c r="M617" s="249">
        <v>4.8899999999999997</v>
      </c>
      <c r="N617" s="201" t="s">
        <v>4405</v>
      </c>
      <c r="O617" s="255" t="s">
        <v>2223</v>
      </c>
      <c r="P617" s="553">
        <v>5.3211899999999999E-2</v>
      </c>
      <c r="Q617" s="553"/>
      <c r="R617" s="261" t="s">
        <v>2223</v>
      </c>
      <c r="S617" s="20">
        <v>5.4800000000000001E-2</v>
      </c>
      <c r="T617" s="261"/>
      <c r="U617" s="20"/>
      <c r="V617" s="20">
        <v>5.7231999999999998E-2</v>
      </c>
      <c r="W617" s="20">
        <v>1.145E-3</v>
      </c>
      <c r="X617" s="20">
        <v>1.867E-3</v>
      </c>
      <c r="Y617" s="20">
        <v>4.7447000000000003E-2</v>
      </c>
      <c r="Z617" s="20">
        <v>2E-3</v>
      </c>
      <c r="AA617" s="20">
        <v>2E-3</v>
      </c>
      <c r="AB617" s="423">
        <f t="shared" si="701"/>
        <v>5.28E-2</v>
      </c>
      <c r="AC617" s="423">
        <f t="shared" si="702"/>
        <v>-4.0000000000000001E-3</v>
      </c>
      <c r="AD617" s="448">
        <v>5.2499999999999998E-2</v>
      </c>
      <c r="AE617" s="197">
        <f t="shared" si="703"/>
        <v>4.7447000000000003E-2</v>
      </c>
      <c r="AF617" s="197">
        <f t="shared" si="704"/>
        <v>5.052999999999995E-3</v>
      </c>
      <c r="AG617" s="445">
        <f t="shared" si="705"/>
        <v>5.2499999999999998E-2</v>
      </c>
      <c r="AH617" s="434">
        <v>45240</v>
      </c>
      <c r="AI617" s="446">
        <v>1</v>
      </c>
      <c r="AJ617" s="16" t="str">
        <f t="shared" si="706"/>
        <v>Y</v>
      </c>
      <c r="AK617" s="988" t="s">
        <v>4406</v>
      </c>
      <c r="AL617" s="989"/>
      <c r="AM617" s="989"/>
      <c r="AN617" s="989"/>
      <c r="AO617" s="989"/>
      <c r="AP617" s="989"/>
      <c r="AQ617" s="989"/>
      <c r="AR617" s="990"/>
    </row>
    <row r="618" spans="1:44" ht="21" customHeight="1">
      <c r="A618" s="16">
        <f t="shared" si="708"/>
        <v>92</v>
      </c>
      <c r="B618" s="23">
        <v>45240</v>
      </c>
      <c r="C618" s="16" t="s">
        <v>1550</v>
      </c>
      <c r="D618" s="16"/>
      <c r="E618" s="16" t="s">
        <v>3365</v>
      </c>
      <c r="F618" s="16" t="s">
        <v>3722</v>
      </c>
      <c r="G618" s="18">
        <v>45240</v>
      </c>
      <c r="H618" s="18">
        <v>45271</v>
      </c>
      <c r="I618" s="16">
        <f t="shared" si="699"/>
        <v>31</v>
      </c>
      <c r="J618" s="255">
        <f>TRUNC(I618/30,0)</f>
        <v>1</v>
      </c>
      <c r="K618" s="438" t="s">
        <v>28</v>
      </c>
      <c r="L618" s="19">
        <v>4.1399999999999997</v>
      </c>
      <c r="M618" s="249">
        <v>4.8899999999999997</v>
      </c>
      <c r="N618" s="201" t="s">
        <v>4405</v>
      </c>
      <c r="O618" s="255" t="s">
        <v>2223</v>
      </c>
      <c r="P618" s="553">
        <v>5.3211899999999999E-2</v>
      </c>
      <c r="Q618" s="553"/>
      <c r="R618" s="261" t="s">
        <v>2223</v>
      </c>
      <c r="S618" s="20">
        <v>5.4800000000000001E-2</v>
      </c>
      <c r="T618" s="261"/>
      <c r="U618" s="20"/>
      <c r="V618" s="20">
        <v>5.7231999999999998E-2</v>
      </c>
      <c r="W618" s="20">
        <v>1.145E-3</v>
      </c>
      <c r="X618" s="20">
        <v>1.867E-3</v>
      </c>
      <c r="Y618" s="20">
        <v>4.7447000000000003E-2</v>
      </c>
      <c r="Z618" s="20">
        <v>2E-3</v>
      </c>
      <c r="AA618" s="20">
        <v>2E-3</v>
      </c>
      <c r="AB618" s="423">
        <f t="shared" si="701"/>
        <v>5.28E-2</v>
      </c>
      <c r="AC618" s="423">
        <f t="shared" si="702"/>
        <v>-4.0000000000000001E-3</v>
      </c>
      <c r="AD618" s="448">
        <v>5.2499999999999998E-2</v>
      </c>
      <c r="AE618" s="197">
        <f t="shared" si="703"/>
        <v>4.7447000000000003E-2</v>
      </c>
      <c r="AF618" s="197">
        <f t="shared" si="704"/>
        <v>5.052999999999995E-3</v>
      </c>
      <c r="AG618" s="445">
        <f t="shared" si="705"/>
        <v>5.2499999999999998E-2</v>
      </c>
      <c r="AH618" s="434">
        <v>45240</v>
      </c>
      <c r="AI618" s="446">
        <v>2</v>
      </c>
      <c r="AJ618" s="16" t="str">
        <f t="shared" si="706"/>
        <v>Y</v>
      </c>
      <c r="AK618" s="988" t="s">
        <v>4406</v>
      </c>
      <c r="AL618" s="989"/>
      <c r="AM618" s="989"/>
      <c r="AN618" s="989"/>
      <c r="AO618" s="989"/>
      <c r="AP618" s="989"/>
      <c r="AQ618" s="989"/>
      <c r="AR618" s="990"/>
    </row>
    <row r="619" spans="1:44" ht="21" customHeight="1">
      <c r="A619" s="16">
        <f t="shared" si="708"/>
        <v>93</v>
      </c>
      <c r="B619" s="23">
        <v>45240</v>
      </c>
      <c r="C619" s="16" t="s">
        <v>1550</v>
      </c>
      <c r="D619" s="16"/>
      <c r="E619" s="16" t="s">
        <v>3365</v>
      </c>
      <c r="F619" s="16" t="s">
        <v>3722</v>
      </c>
      <c r="G619" s="18">
        <v>45240</v>
      </c>
      <c r="H619" s="18">
        <v>45271</v>
      </c>
      <c r="I619" s="16">
        <f t="shared" si="699"/>
        <v>31</v>
      </c>
      <c r="J619" s="255">
        <f>TRUNC(I619/30,0)</f>
        <v>1</v>
      </c>
      <c r="K619" s="438" t="s">
        <v>28</v>
      </c>
      <c r="L619" s="19">
        <v>1.01</v>
      </c>
      <c r="M619" s="249">
        <v>4.8899999999999997</v>
      </c>
      <c r="N619" s="201" t="s">
        <v>4405</v>
      </c>
      <c r="O619" s="255" t="s">
        <v>2223</v>
      </c>
      <c r="P619" s="553">
        <v>5.3211899999999999E-2</v>
      </c>
      <c r="Q619" s="553"/>
      <c r="R619" s="261" t="s">
        <v>2223</v>
      </c>
      <c r="S619" s="20">
        <v>5.4800000000000001E-2</v>
      </c>
      <c r="T619" s="261"/>
      <c r="U619" s="20"/>
      <c r="V619" s="20">
        <v>5.7231999999999998E-2</v>
      </c>
      <c r="W619" s="20">
        <v>1.145E-3</v>
      </c>
      <c r="X619" s="20">
        <v>1.867E-3</v>
      </c>
      <c r="Y619" s="20">
        <v>4.7447000000000003E-2</v>
      </c>
      <c r="Z619" s="20">
        <v>2E-3</v>
      </c>
      <c r="AA619" s="20">
        <v>2E-3</v>
      </c>
      <c r="AB619" s="423">
        <f t="shared" si="701"/>
        <v>5.28E-2</v>
      </c>
      <c r="AC619" s="423">
        <f t="shared" si="702"/>
        <v>-4.0000000000000001E-3</v>
      </c>
      <c r="AD619" s="448">
        <v>5.2499999999999998E-2</v>
      </c>
      <c r="AE619" s="197">
        <f t="shared" si="703"/>
        <v>4.7447000000000003E-2</v>
      </c>
      <c r="AF619" s="197">
        <f t="shared" si="704"/>
        <v>5.052999999999995E-3</v>
      </c>
      <c r="AG619" s="445">
        <f t="shared" si="705"/>
        <v>5.2499999999999998E-2</v>
      </c>
      <c r="AH619" s="434">
        <v>45240</v>
      </c>
      <c r="AI619" s="446">
        <v>3</v>
      </c>
      <c r="AJ619" s="16" t="str">
        <f t="shared" si="706"/>
        <v>Y</v>
      </c>
      <c r="AK619" s="988" t="s">
        <v>4406</v>
      </c>
      <c r="AL619" s="989"/>
      <c r="AM619" s="989"/>
      <c r="AN619" s="989"/>
      <c r="AO619" s="989"/>
      <c r="AP619" s="989"/>
      <c r="AQ619" s="989"/>
      <c r="AR619" s="990"/>
    </row>
    <row r="620" spans="1:44" s="447" customFormat="1" ht="23.25" customHeight="1">
      <c r="A620" s="16">
        <f t="shared" si="708"/>
        <v>94</v>
      </c>
      <c r="B620" s="23">
        <v>45246</v>
      </c>
      <c r="C620" s="16" t="s">
        <v>149</v>
      </c>
      <c r="D620" s="16" t="s">
        <v>4412</v>
      </c>
      <c r="E620" s="16"/>
      <c r="F620" s="16" t="s">
        <v>4205</v>
      </c>
      <c r="G620" s="18">
        <v>45246</v>
      </c>
      <c r="H620" s="18">
        <v>45260</v>
      </c>
      <c r="I620" s="16">
        <f t="shared" si="699"/>
        <v>14</v>
      </c>
      <c r="J620" s="437">
        <f t="shared" ref="J620:J621" si="709">TRUNC(I620/30,0)</f>
        <v>0</v>
      </c>
      <c r="K620" s="438" t="s">
        <v>148</v>
      </c>
      <c r="L620" s="19">
        <v>90</v>
      </c>
      <c r="M620" s="249">
        <v>4.58</v>
      </c>
      <c r="N620" s="201" t="s">
        <v>4416</v>
      </c>
      <c r="O620" s="255"/>
      <c r="P620" s="255"/>
      <c r="Q620" s="553"/>
      <c r="R620" s="261" t="s">
        <v>4417</v>
      </c>
      <c r="S620" s="20">
        <v>5.4199999999999998E-2</v>
      </c>
      <c r="T620" s="261"/>
      <c r="U620" s="20"/>
      <c r="V620" s="20">
        <v>5.6120999999999997E-2</v>
      </c>
      <c r="W620" s="20">
        <v>1.122E-3</v>
      </c>
      <c r="X620" s="20">
        <v>2.2780000000000001E-3</v>
      </c>
      <c r="Y620" s="197">
        <v>4.3194000000000003E-2</v>
      </c>
      <c r="Z620" s="20">
        <v>2E-3</v>
      </c>
      <c r="AA620" s="20">
        <v>2E-3</v>
      </c>
      <c r="AB620" s="423">
        <f t="shared" si="701"/>
        <v>5.2199999999999996E-2</v>
      </c>
      <c r="AC620" s="423">
        <f t="shared" si="702"/>
        <v>-4.0000000000000001E-3</v>
      </c>
      <c r="AD620" s="448">
        <v>5.0999999999999997E-2</v>
      </c>
      <c r="AE620" s="198">
        <f t="shared" si="703"/>
        <v>4.3194000000000003E-2</v>
      </c>
      <c r="AF620" s="197">
        <f t="shared" si="704"/>
        <v>7.8059999999999935E-3</v>
      </c>
      <c r="AG620" s="445">
        <f>IF(AF620="","",AE620+AF620)</f>
        <v>5.0999999999999997E-2</v>
      </c>
      <c r="AH620" s="434">
        <v>45246</v>
      </c>
      <c r="AI620" s="446">
        <v>2</v>
      </c>
      <c r="AJ620" s="16" t="str">
        <f t="shared" si="706"/>
        <v>Y</v>
      </c>
      <c r="AK620" s="739" t="s">
        <v>4418</v>
      </c>
      <c r="AL620" s="449"/>
    </row>
    <row r="621" spans="1:44" ht="20.25" customHeight="1">
      <c r="A621" s="16">
        <f t="shared" si="708"/>
        <v>95</v>
      </c>
      <c r="B621" s="23">
        <v>45246</v>
      </c>
      <c r="C621" s="16" t="s">
        <v>4050</v>
      </c>
      <c r="D621" s="16"/>
      <c r="E621" s="16" t="s">
        <v>4051</v>
      </c>
      <c r="F621" s="16" t="s">
        <v>4318</v>
      </c>
      <c r="G621" s="18">
        <v>45246</v>
      </c>
      <c r="H621" s="18">
        <v>45278</v>
      </c>
      <c r="I621" s="16">
        <f t="shared" si="699"/>
        <v>32</v>
      </c>
      <c r="J621" s="255">
        <f t="shared" si="709"/>
        <v>1</v>
      </c>
      <c r="K621" s="438" t="s">
        <v>29</v>
      </c>
      <c r="L621" s="19">
        <v>1</v>
      </c>
      <c r="M621" s="249">
        <v>4.6100000000000003</v>
      </c>
      <c r="N621" s="201" t="s">
        <v>4254</v>
      </c>
      <c r="O621" s="255" t="s">
        <v>2240</v>
      </c>
      <c r="P621" s="553">
        <v>5.3219799999999998E-2</v>
      </c>
      <c r="Q621" s="553"/>
      <c r="R621" s="261" t="s">
        <v>2240</v>
      </c>
      <c r="S621" s="20">
        <v>5.3699999999999998E-2</v>
      </c>
      <c r="T621" s="261"/>
      <c r="U621" s="20"/>
      <c r="V621" s="20">
        <v>5.9993999999999999E-2</v>
      </c>
      <c r="W621" s="20">
        <v>4.1999999999999997E-3</v>
      </c>
      <c r="X621" s="20">
        <v>1.0574999999999999E-2</v>
      </c>
      <c r="Y621" s="20">
        <v>4.1194000000000001E-2</v>
      </c>
      <c r="Z621" s="20">
        <v>2E-3</v>
      </c>
      <c r="AA621" s="20">
        <v>2E-3</v>
      </c>
      <c r="AB621" s="423">
        <f t="shared" si="701"/>
        <v>5.1699999999999996E-2</v>
      </c>
      <c r="AC621" s="423">
        <f t="shared" si="702"/>
        <v>-4.0000000000000001E-3</v>
      </c>
      <c r="AD621" s="448">
        <v>4.3499999999999997E-2</v>
      </c>
      <c r="AE621" s="197">
        <f t="shared" si="703"/>
        <v>4.1194000000000001E-2</v>
      </c>
      <c r="AF621" s="197">
        <f t="shared" si="704"/>
        <v>2.3059999999999956E-3</v>
      </c>
      <c r="AG621" s="445">
        <f t="shared" ref="AG621" si="710">IF(AF621="","",AE621+AF621)</f>
        <v>4.3499999999999997E-2</v>
      </c>
      <c r="AH621" s="434">
        <v>45246</v>
      </c>
      <c r="AI621" s="446">
        <v>3</v>
      </c>
      <c r="AJ621" s="16" t="str">
        <f t="shared" si="706"/>
        <v>Y</v>
      </c>
      <c r="AK621" s="988" t="s">
        <v>4419</v>
      </c>
      <c r="AL621" s="989"/>
      <c r="AM621" s="989"/>
      <c r="AN621" s="989"/>
      <c r="AO621" s="989"/>
      <c r="AP621" s="989"/>
      <c r="AQ621" s="989"/>
      <c r="AR621" s="990"/>
    </row>
    <row r="622" spans="1:44" s="494" customFormat="1" ht="20.25" customHeight="1">
      <c r="A622" s="472">
        <f t="shared" ref="A622" si="711">IF(B622="","",IF((YEAR(B622)-YEAR(B621))=0,A621+1,1))</f>
        <v>96</v>
      </c>
      <c r="B622" s="495">
        <v>45246</v>
      </c>
      <c r="C622" s="472" t="s">
        <v>4050</v>
      </c>
      <c r="D622" s="472"/>
      <c r="E622" s="472" t="s">
        <v>4051</v>
      </c>
      <c r="F622" s="472" t="s">
        <v>4318</v>
      </c>
      <c r="G622" s="496">
        <v>45215</v>
      </c>
      <c r="H622" s="496">
        <v>45246</v>
      </c>
      <c r="I622" s="472">
        <f t="shared" ref="I622" si="712">H622-G622</f>
        <v>31</v>
      </c>
      <c r="J622" s="503">
        <f t="shared" ref="J622" si="713">TRUNC(I622/30,0)</f>
        <v>1</v>
      </c>
      <c r="K622" s="511" t="s">
        <v>29</v>
      </c>
      <c r="L622" s="500">
        <v>1</v>
      </c>
      <c r="M622" s="501">
        <v>4.6100000000000003</v>
      </c>
      <c r="N622" s="502" t="s">
        <v>4254</v>
      </c>
      <c r="O622" s="503" t="s">
        <v>2240</v>
      </c>
      <c r="P622" s="554">
        <v>5.3219799999999998E-2</v>
      </c>
      <c r="Q622" s="554"/>
      <c r="R622" s="505" t="s">
        <v>2240</v>
      </c>
      <c r="S622" s="504">
        <v>5.3699999999999998E-2</v>
      </c>
      <c r="T622" s="505"/>
      <c r="U622" s="504"/>
      <c r="V622" s="504">
        <v>5.9993999999999999E-2</v>
      </c>
      <c r="W622" s="504">
        <v>4.1999999999999997E-3</v>
      </c>
      <c r="X622" s="504">
        <v>1.0574999999999999E-2</v>
      </c>
      <c r="Y622" s="504">
        <v>4.1194000000000001E-2</v>
      </c>
      <c r="Z622" s="504">
        <v>2E-3</v>
      </c>
      <c r="AA622" s="504">
        <v>2E-3</v>
      </c>
      <c r="AB622" s="507">
        <f t="shared" ref="AB622" si="714">S622-Z622</f>
        <v>5.1699999999999996E-2</v>
      </c>
      <c r="AC622" s="507">
        <f t="shared" ref="AC622" si="715">U622-Z622-AA622</f>
        <v>-4.0000000000000001E-3</v>
      </c>
      <c r="AD622" s="508">
        <v>4.3499999999999997E-2</v>
      </c>
      <c r="AE622" s="506">
        <f t="shared" ref="AE622" si="716">IF(Y622="","",Y622)</f>
        <v>4.1194000000000001E-2</v>
      </c>
      <c r="AF622" s="506">
        <f t="shared" ref="AF622" si="717">AD622-AE622</f>
        <v>2.3059999999999956E-3</v>
      </c>
      <c r="AG622" s="514">
        <f t="shared" ref="AG622" si="718">IF(AF622="","",AE622+AF622)</f>
        <v>4.3499999999999997E-2</v>
      </c>
      <c r="AH622" s="515">
        <v>45246</v>
      </c>
      <c r="AI622" s="509">
        <v>3</v>
      </c>
      <c r="AJ622" s="472" t="str">
        <f t="shared" ref="AJ622" si="719">IF(AG622="","N","Y")</f>
        <v>Y</v>
      </c>
      <c r="AK622" s="994" t="s">
        <v>4419</v>
      </c>
      <c r="AL622" s="995"/>
      <c r="AM622" s="995"/>
      <c r="AN622" s="995"/>
      <c r="AO622" s="995"/>
      <c r="AP622" s="995"/>
      <c r="AQ622" s="995"/>
      <c r="AR622" s="996"/>
    </row>
    <row r="623" spans="1:44" ht="20.25" customHeight="1">
      <c r="A623" s="16">
        <v>97</v>
      </c>
      <c r="B623" s="23">
        <v>45250</v>
      </c>
      <c r="C623" s="16" t="s">
        <v>2798</v>
      </c>
      <c r="D623" s="16" t="s">
        <v>4423</v>
      </c>
      <c r="E623" s="16" t="s">
        <v>4420</v>
      </c>
      <c r="F623" s="16" t="s">
        <v>4323</v>
      </c>
      <c r="G623" s="18">
        <v>45250</v>
      </c>
      <c r="H623" s="18">
        <v>45280</v>
      </c>
      <c r="I623" s="16">
        <f t="shared" si="699"/>
        <v>30</v>
      </c>
      <c r="J623" s="255">
        <f t="shared" si="700"/>
        <v>1</v>
      </c>
      <c r="K623" s="438" t="s">
        <v>4422</v>
      </c>
      <c r="L623" s="19">
        <v>1</v>
      </c>
      <c r="M623" s="249">
        <v>4.6100000000000003</v>
      </c>
      <c r="N623" s="201" t="s">
        <v>4254</v>
      </c>
      <c r="O623" s="255" t="s">
        <v>4424</v>
      </c>
      <c r="P623" s="553">
        <v>5.32259E-2</v>
      </c>
      <c r="Q623" s="553"/>
      <c r="R623" s="261" t="s">
        <v>4424</v>
      </c>
      <c r="S623" s="20"/>
      <c r="T623" s="261"/>
      <c r="U623" s="20"/>
      <c r="V623" s="20">
        <v>5.9899000000000001E-2</v>
      </c>
      <c r="W623" s="20">
        <v>4.1929999999999997E-3</v>
      </c>
      <c r="X623" s="20">
        <v>1.0486000000000001E-2</v>
      </c>
      <c r="Y623" s="20">
        <v>4.1200000000000001E-2</v>
      </c>
      <c r="Z623" s="20">
        <v>2E-3</v>
      </c>
      <c r="AA623" s="20">
        <v>2E-3</v>
      </c>
      <c r="AB623" s="423">
        <f t="shared" si="701"/>
        <v>-2E-3</v>
      </c>
      <c r="AC623" s="423">
        <f t="shared" si="702"/>
        <v>-4.0000000000000001E-3</v>
      </c>
      <c r="AD623" s="448">
        <v>4.3499999999999997E-2</v>
      </c>
      <c r="AE623" s="197">
        <f t="shared" si="703"/>
        <v>4.1200000000000001E-2</v>
      </c>
      <c r="AF623" s="197">
        <f t="shared" si="704"/>
        <v>2.2999999999999965E-3</v>
      </c>
      <c r="AG623" s="445">
        <f t="shared" si="705"/>
        <v>4.3499999999999997E-2</v>
      </c>
      <c r="AH623" s="434">
        <v>45250</v>
      </c>
      <c r="AI623" s="446">
        <v>2</v>
      </c>
      <c r="AJ623" s="16" t="str">
        <f t="shared" si="706"/>
        <v>Y</v>
      </c>
      <c r="AK623" s="443" t="s">
        <v>4425</v>
      </c>
    </row>
    <row r="624" spans="1:44" ht="20.25" customHeight="1">
      <c r="A624" s="16">
        <v>98</v>
      </c>
      <c r="B624" s="23">
        <v>45251</v>
      </c>
      <c r="C624" s="16" t="s">
        <v>434</v>
      </c>
      <c r="D624" s="16" t="s">
        <v>4434</v>
      </c>
      <c r="E624" s="16" t="s">
        <v>4431</v>
      </c>
      <c r="F624" s="16" t="s">
        <v>4356</v>
      </c>
      <c r="G624" s="18">
        <v>45251</v>
      </c>
      <c r="H624" s="18">
        <v>45281</v>
      </c>
      <c r="I624" s="16">
        <f t="shared" si="699"/>
        <v>30</v>
      </c>
      <c r="J624" s="255">
        <f t="shared" si="700"/>
        <v>1</v>
      </c>
      <c r="K624" s="438" t="s">
        <v>28</v>
      </c>
      <c r="L624" s="19">
        <v>4.7</v>
      </c>
      <c r="M624" s="249">
        <v>4.91</v>
      </c>
      <c r="N624" s="201" t="s">
        <v>4432</v>
      </c>
      <c r="O624" s="255" t="s">
        <v>4433</v>
      </c>
      <c r="P624" s="553">
        <v>5.3348300000000001E-2</v>
      </c>
      <c r="Q624" s="553"/>
      <c r="R624" s="261" t="s">
        <v>4433</v>
      </c>
      <c r="S624" s="20">
        <v>5.4699999999999999E-2</v>
      </c>
      <c r="T624" s="261"/>
      <c r="U624" s="20"/>
      <c r="V624" s="20">
        <v>5.7294999999999999E-2</v>
      </c>
      <c r="W624" s="20">
        <v>1.1460000000000001E-3</v>
      </c>
      <c r="X624" s="20">
        <v>2.4290000000000002E-3</v>
      </c>
      <c r="Y624" s="20">
        <v>4.7580999999999998E-2</v>
      </c>
      <c r="Z624" s="20">
        <v>2E-3</v>
      </c>
      <c r="AA624" s="20">
        <v>2E-3</v>
      </c>
      <c r="AB624" s="423">
        <f t="shared" si="701"/>
        <v>5.2699999999999997E-2</v>
      </c>
      <c r="AC624" s="423">
        <f t="shared" si="702"/>
        <v>-4.0000000000000001E-3</v>
      </c>
      <c r="AD624" s="448">
        <v>5.1999999999999998E-2</v>
      </c>
      <c r="AE624" s="197">
        <f t="shared" si="703"/>
        <v>4.7580999999999998E-2</v>
      </c>
      <c r="AF624" s="197">
        <f t="shared" si="704"/>
        <v>4.4189999999999993E-3</v>
      </c>
      <c r="AG624" s="445">
        <f t="shared" si="705"/>
        <v>5.1999999999999998E-2</v>
      </c>
      <c r="AH624" s="434">
        <v>45251</v>
      </c>
      <c r="AI624" s="446">
        <v>3</v>
      </c>
      <c r="AJ624" s="16" t="str">
        <f t="shared" si="706"/>
        <v>Y</v>
      </c>
      <c r="AK624" s="443" t="s">
        <v>4435</v>
      </c>
    </row>
    <row r="625" spans="1:44" ht="20.25" customHeight="1">
      <c r="A625" s="16">
        <v>99</v>
      </c>
      <c r="B625" s="23">
        <v>45252</v>
      </c>
      <c r="C625" s="16" t="s">
        <v>434</v>
      </c>
      <c r="D625" s="16" t="s">
        <v>4357</v>
      </c>
      <c r="E625" s="16" t="s">
        <v>4355</v>
      </c>
      <c r="F625" s="16" t="s">
        <v>4356</v>
      </c>
      <c r="G625" s="18">
        <v>45252</v>
      </c>
      <c r="H625" s="18">
        <v>45282</v>
      </c>
      <c r="I625" s="16">
        <f t="shared" si="699"/>
        <v>30</v>
      </c>
      <c r="J625" s="255">
        <f t="shared" si="700"/>
        <v>1</v>
      </c>
      <c r="K625" s="438" t="s">
        <v>28</v>
      </c>
      <c r="L625" s="19">
        <v>2.38</v>
      </c>
      <c r="M625" s="249">
        <v>4.8899999999999997</v>
      </c>
      <c r="N625" s="201" t="s">
        <v>4442</v>
      </c>
      <c r="O625" s="255" t="s">
        <v>4443</v>
      </c>
      <c r="P625" s="553">
        <v>5.3407900000000001E-2</v>
      </c>
      <c r="Q625" s="553"/>
      <c r="R625" s="261" t="s">
        <v>4443</v>
      </c>
      <c r="S625" s="20">
        <v>5.4699999999999999E-2</v>
      </c>
      <c r="T625" s="261"/>
      <c r="U625" s="20"/>
      <c r="V625" s="20">
        <v>5.7318000000000001E-2</v>
      </c>
      <c r="W625" s="20">
        <v>1.1460000000000001E-3</v>
      </c>
      <c r="X625" s="20">
        <v>2.4510000000000001E-3</v>
      </c>
      <c r="Y625" s="20">
        <v>4.7639000000000001E-2</v>
      </c>
      <c r="Z625" s="20">
        <v>2E-3</v>
      </c>
      <c r="AA625" s="20">
        <v>2E-3</v>
      </c>
      <c r="AB625" s="423">
        <f t="shared" si="701"/>
        <v>5.2699999999999997E-2</v>
      </c>
      <c r="AC625" s="423">
        <f t="shared" si="702"/>
        <v>-4.0000000000000001E-3</v>
      </c>
      <c r="AD625" s="448">
        <v>5.1999999999999998E-2</v>
      </c>
      <c r="AE625" s="197">
        <f t="shared" si="703"/>
        <v>4.7639000000000001E-2</v>
      </c>
      <c r="AF625" s="197">
        <f t="shared" si="704"/>
        <v>4.3609999999999968E-3</v>
      </c>
      <c r="AG625" s="445">
        <f t="shared" si="705"/>
        <v>5.1999999999999998E-2</v>
      </c>
      <c r="AH625" s="434">
        <v>45252</v>
      </c>
      <c r="AI625" s="446">
        <v>2</v>
      </c>
      <c r="AJ625" s="16" t="str">
        <f t="shared" si="706"/>
        <v>Y</v>
      </c>
      <c r="AK625" s="443" t="s">
        <v>4444</v>
      </c>
    </row>
    <row r="626" spans="1:44" ht="21" customHeight="1">
      <c r="A626" s="16">
        <f t="shared" ref="A626:A628" si="720">IF(B626="","",IF((YEAR(B626)-YEAR(B625))=0,A625+1,1))</f>
        <v>100</v>
      </c>
      <c r="B626" s="23">
        <v>45271</v>
      </c>
      <c r="C626" s="16" t="s">
        <v>1550</v>
      </c>
      <c r="D626" s="16"/>
      <c r="E626" s="16" t="s">
        <v>3365</v>
      </c>
      <c r="F626" s="16" t="s">
        <v>3722</v>
      </c>
      <c r="G626" s="18">
        <v>45271</v>
      </c>
      <c r="H626" s="18">
        <v>45302</v>
      </c>
      <c r="I626" s="16">
        <f t="shared" ref="I626:I628" si="721">H626-G626</f>
        <v>31</v>
      </c>
      <c r="J626" s="255">
        <f>TRUNC(I626/30,0)</f>
        <v>1</v>
      </c>
      <c r="K626" s="438" t="s">
        <v>28</v>
      </c>
      <c r="L626" s="19">
        <v>1.02</v>
      </c>
      <c r="M626" s="249">
        <v>4.93</v>
      </c>
      <c r="N626" s="201" t="s">
        <v>4299</v>
      </c>
      <c r="O626" s="255" t="s">
        <v>2223</v>
      </c>
      <c r="P626" s="553">
        <v>5.3549800000000002E-2</v>
      </c>
      <c r="Q626" s="553"/>
      <c r="R626" s="261" t="s">
        <v>2223</v>
      </c>
      <c r="S626" s="20">
        <v>5.6500000000000002E-2</v>
      </c>
      <c r="T626" s="261"/>
      <c r="U626" s="20"/>
      <c r="V626" s="20">
        <v>5.7590000000000002E-2</v>
      </c>
      <c r="W626" s="20">
        <v>1.152E-3</v>
      </c>
      <c r="X626" s="20">
        <v>2.2179999999999999E-3</v>
      </c>
      <c r="Y626" s="20">
        <v>4.7778000000000001E-2</v>
      </c>
      <c r="Z626" s="20">
        <v>2E-3</v>
      </c>
      <c r="AA626" s="20">
        <v>2E-3</v>
      </c>
      <c r="AB626" s="423">
        <f t="shared" ref="AB626:AB628" si="722">S626-Z626</f>
        <v>5.45E-2</v>
      </c>
      <c r="AC626" s="423">
        <f t="shared" ref="AC626:AC628" si="723">U626-Z626-AA626</f>
        <v>-4.0000000000000001E-3</v>
      </c>
      <c r="AD626" s="448">
        <v>5.2499999999999998E-2</v>
      </c>
      <c r="AE626" s="197">
        <f t="shared" ref="AE626:AE628" si="724">IF(Y626="","",Y626)</f>
        <v>4.7778000000000001E-2</v>
      </c>
      <c r="AF626" s="197">
        <f t="shared" ref="AF626:AF628" si="725">AD626-AE626</f>
        <v>4.721999999999997E-3</v>
      </c>
      <c r="AG626" s="445">
        <f t="shared" ref="AG626:AG628" si="726">IF(AF626="","",AE626+AF626)</f>
        <v>5.2499999999999998E-2</v>
      </c>
      <c r="AH626" s="434">
        <v>45271</v>
      </c>
      <c r="AI626" s="446">
        <v>3</v>
      </c>
      <c r="AJ626" s="16" t="str">
        <f t="shared" ref="AJ626:AJ628" si="727">IF(AG626="","N","Y")</f>
        <v>Y</v>
      </c>
      <c r="AK626" s="988" t="s">
        <v>4456</v>
      </c>
      <c r="AL626" s="989"/>
      <c r="AM626" s="989"/>
      <c r="AN626" s="989"/>
      <c r="AO626" s="989"/>
      <c r="AP626" s="989"/>
      <c r="AQ626" s="989"/>
      <c r="AR626" s="990"/>
    </row>
    <row r="627" spans="1:44" ht="21" customHeight="1">
      <c r="A627" s="16">
        <f t="shared" si="720"/>
        <v>101</v>
      </c>
      <c r="B627" s="23">
        <v>45271</v>
      </c>
      <c r="C627" s="16" t="s">
        <v>1550</v>
      </c>
      <c r="D627" s="16"/>
      <c r="E627" s="16" t="s">
        <v>3365</v>
      </c>
      <c r="F627" s="16" t="s">
        <v>3722</v>
      </c>
      <c r="G627" s="18">
        <v>45271</v>
      </c>
      <c r="H627" s="18">
        <v>45302</v>
      </c>
      <c r="I627" s="16">
        <f t="shared" si="721"/>
        <v>31</v>
      </c>
      <c r="J627" s="255">
        <f>TRUNC(I627/30,0)</f>
        <v>1</v>
      </c>
      <c r="K627" s="438" t="s">
        <v>28</v>
      </c>
      <c r="L627" s="19">
        <v>4.16</v>
      </c>
      <c r="M627" s="249">
        <v>4.93</v>
      </c>
      <c r="N627" s="201" t="s">
        <v>4299</v>
      </c>
      <c r="O627" s="255" t="s">
        <v>2223</v>
      </c>
      <c r="P627" s="553">
        <v>5.3549800000000002E-2</v>
      </c>
      <c r="Q627" s="553"/>
      <c r="R627" s="261" t="s">
        <v>2223</v>
      </c>
      <c r="S627" s="20">
        <v>5.6500000000000002E-2</v>
      </c>
      <c r="T627" s="261"/>
      <c r="U627" s="20"/>
      <c r="V627" s="20">
        <v>5.7590000000000002E-2</v>
      </c>
      <c r="W627" s="20">
        <v>1.152E-3</v>
      </c>
      <c r="X627" s="20">
        <v>2.2179999999999999E-3</v>
      </c>
      <c r="Y627" s="20">
        <v>4.7778000000000001E-2</v>
      </c>
      <c r="Z627" s="20">
        <v>2E-3</v>
      </c>
      <c r="AA627" s="20">
        <v>2E-3</v>
      </c>
      <c r="AB627" s="423">
        <f t="shared" si="722"/>
        <v>5.45E-2</v>
      </c>
      <c r="AC627" s="423">
        <f t="shared" si="723"/>
        <v>-4.0000000000000001E-3</v>
      </c>
      <c r="AD627" s="448">
        <v>5.2499999999999998E-2</v>
      </c>
      <c r="AE627" s="197">
        <f t="shared" si="724"/>
        <v>4.7778000000000001E-2</v>
      </c>
      <c r="AF627" s="197">
        <f t="shared" si="725"/>
        <v>4.721999999999997E-3</v>
      </c>
      <c r="AG627" s="445">
        <f t="shared" si="726"/>
        <v>5.2499999999999998E-2</v>
      </c>
      <c r="AH627" s="434">
        <v>45271</v>
      </c>
      <c r="AI627" s="446">
        <v>4</v>
      </c>
      <c r="AJ627" s="16" t="str">
        <f t="shared" si="727"/>
        <v>Y</v>
      </c>
      <c r="AK627" s="988" t="s">
        <v>4456</v>
      </c>
      <c r="AL627" s="989"/>
      <c r="AM627" s="989"/>
      <c r="AN627" s="989"/>
      <c r="AO627" s="989"/>
      <c r="AP627" s="989"/>
      <c r="AQ627" s="989"/>
      <c r="AR627" s="990"/>
    </row>
    <row r="628" spans="1:44" ht="21" customHeight="1">
      <c r="A628" s="16">
        <f t="shared" si="720"/>
        <v>102</v>
      </c>
      <c r="B628" s="23">
        <v>45271</v>
      </c>
      <c r="C628" s="16" t="s">
        <v>1550</v>
      </c>
      <c r="D628" s="16"/>
      <c r="E628" s="16" t="s">
        <v>3365</v>
      </c>
      <c r="F628" s="16" t="s">
        <v>3722</v>
      </c>
      <c r="G628" s="18">
        <v>45271</v>
      </c>
      <c r="H628" s="18">
        <v>45302</v>
      </c>
      <c r="I628" s="16">
        <f t="shared" si="721"/>
        <v>31</v>
      </c>
      <c r="J628" s="255">
        <f>TRUNC(I628/30,0)</f>
        <v>1</v>
      </c>
      <c r="K628" s="438" t="s">
        <v>28</v>
      </c>
      <c r="L628" s="19">
        <v>1.02</v>
      </c>
      <c r="M628" s="249">
        <v>4.93</v>
      </c>
      <c r="N628" s="201" t="s">
        <v>4299</v>
      </c>
      <c r="O628" s="255" t="s">
        <v>2223</v>
      </c>
      <c r="P628" s="553">
        <v>5.3549800000000002E-2</v>
      </c>
      <c r="Q628" s="553"/>
      <c r="R628" s="261" t="s">
        <v>2223</v>
      </c>
      <c r="S628" s="20">
        <v>5.6500000000000002E-2</v>
      </c>
      <c r="T628" s="261"/>
      <c r="U628" s="20"/>
      <c r="V628" s="20">
        <v>5.7590000000000002E-2</v>
      </c>
      <c r="W628" s="20">
        <v>1.152E-3</v>
      </c>
      <c r="X628" s="20">
        <v>2.2179999999999999E-3</v>
      </c>
      <c r="Y628" s="20">
        <v>4.7778000000000001E-2</v>
      </c>
      <c r="Z628" s="20">
        <v>2E-3</v>
      </c>
      <c r="AA628" s="20">
        <v>2E-3</v>
      </c>
      <c r="AB628" s="423">
        <f t="shared" si="722"/>
        <v>5.45E-2</v>
      </c>
      <c r="AC628" s="423">
        <f t="shared" si="723"/>
        <v>-4.0000000000000001E-3</v>
      </c>
      <c r="AD628" s="448">
        <v>5.2499999999999998E-2</v>
      </c>
      <c r="AE628" s="197">
        <f t="shared" si="724"/>
        <v>4.7778000000000001E-2</v>
      </c>
      <c r="AF628" s="197">
        <f t="shared" si="725"/>
        <v>4.721999999999997E-3</v>
      </c>
      <c r="AG628" s="445">
        <f t="shared" si="726"/>
        <v>5.2499999999999998E-2</v>
      </c>
      <c r="AH628" s="434">
        <v>45271</v>
      </c>
      <c r="AI628" s="446">
        <v>6</v>
      </c>
      <c r="AJ628" s="16" t="str">
        <f t="shared" si="727"/>
        <v>Y</v>
      </c>
      <c r="AK628" s="988" t="s">
        <v>4456</v>
      </c>
      <c r="AL628" s="989"/>
      <c r="AM628" s="989"/>
      <c r="AN628" s="989"/>
      <c r="AO628" s="989"/>
      <c r="AP628" s="989"/>
      <c r="AQ628" s="989"/>
      <c r="AR628" s="990"/>
    </row>
    <row r="629" spans="1:44" ht="20.25" customHeight="1">
      <c r="A629" s="16">
        <v>103</v>
      </c>
      <c r="B629" s="23">
        <v>45273</v>
      </c>
      <c r="C629" s="16" t="s">
        <v>4458</v>
      </c>
      <c r="D629" s="16"/>
      <c r="E629" s="16" t="s">
        <v>4459</v>
      </c>
      <c r="F629" s="16" t="s">
        <v>4460</v>
      </c>
      <c r="G629" s="18">
        <v>45273</v>
      </c>
      <c r="H629" s="18">
        <v>45303</v>
      </c>
      <c r="I629" s="16">
        <f t="shared" si="699"/>
        <v>30</v>
      </c>
      <c r="J629" s="255">
        <f t="shared" si="700"/>
        <v>1</v>
      </c>
      <c r="K629" s="438" t="s">
        <v>29</v>
      </c>
      <c r="L629" s="19">
        <v>4.93</v>
      </c>
      <c r="M629" s="249">
        <v>4.6399999999999997</v>
      </c>
      <c r="N629" s="201" t="s">
        <v>4461</v>
      </c>
      <c r="O629" s="255" t="s">
        <v>4462</v>
      </c>
      <c r="P629" s="553">
        <v>5.3292800000000001E-2</v>
      </c>
      <c r="Q629" s="553"/>
      <c r="R629" s="261" t="s">
        <v>4462</v>
      </c>
      <c r="S629" s="20">
        <v>5.3800000000000001E-2</v>
      </c>
      <c r="T629" s="261"/>
      <c r="U629" s="20"/>
      <c r="V629" s="20">
        <v>5.8460999999999999E-2</v>
      </c>
      <c r="W629" s="20">
        <v>4.0920000000000002E-3</v>
      </c>
      <c r="X629" s="20">
        <v>9.6489999999999996E-3</v>
      </c>
      <c r="Y629" s="20">
        <v>4.1262E-2</v>
      </c>
      <c r="Z629" s="20">
        <v>2E-3</v>
      </c>
      <c r="AA629" s="20">
        <v>2E-3</v>
      </c>
      <c r="AB629" s="423">
        <f t="shared" ref="AB629:AB630" si="728">S629-Z629</f>
        <v>5.1799999999999999E-2</v>
      </c>
      <c r="AC629" s="423">
        <f t="shared" ref="AC629:AC630" si="729">U629-Z629-AA629</f>
        <v>-4.0000000000000001E-3</v>
      </c>
      <c r="AD629" s="448">
        <v>4.2999999999999997E-2</v>
      </c>
      <c r="AE629" s="197">
        <f t="shared" ref="AE629:AE630" si="730">IF(Y629="","",Y629)</f>
        <v>4.1262E-2</v>
      </c>
      <c r="AF629" s="197">
        <f t="shared" ref="AF629:AF630" si="731">AD629-AE629</f>
        <v>1.7379999999999965E-3</v>
      </c>
      <c r="AG629" s="445">
        <f t="shared" ref="AG629:AG630" si="732">IF(AF629="","",AE629+AF629)</f>
        <v>4.2999999999999997E-2</v>
      </c>
      <c r="AH629" s="434">
        <v>45273</v>
      </c>
      <c r="AI629" s="446">
        <v>1</v>
      </c>
      <c r="AJ629" s="16" t="str">
        <f t="shared" ref="AJ629:AJ630" si="733">IF(AG629="","N","Y")</f>
        <v>Y</v>
      </c>
      <c r="AK629" s="988" t="s">
        <v>4463</v>
      </c>
      <c r="AL629" s="989"/>
      <c r="AM629" s="989"/>
      <c r="AN629" s="989"/>
      <c r="AO629" s="989"/>
      <c r="AP629" s="989"/>
      <c r="AQ629" s="989"/>
      <c r="AR629" s="990"/>
    </row>
    <row r="630" spans="1:44" ht="20.25" customHeight="1">
      <c r="A630" s="16">
        <f t="shared" ref="A630" si="734">IF(B630="","",IF((YEAR(B630)-YEAR(B629))=0,A629+1,1))</f>
        <v>104</v>
      </c>
      <c r="B630" s="23">
        <v>45278</v>
      </c>
      <c r="C630" s="16" t="s">
        <v>4050</v>
      </c>
      <c r="D630" s="16"/>
      <c r="E630" s="16" t="s">
        <v>4407</v>
      </c>
      <c r="F630" s="16" t="s">
        <v>4318</v>
      </c>
      <c r="G630" s="18">
        <v>45278</v>
      </c>
      <c r="H630" s="18">
        <v>45309</v>
      </c>
      <c r="I630" s="16">
        <f t="shared" ref="I630" si="735">H630-G630</f>
        <v>31</v>
      </c>
      <c r="J630" s="255">
        <f t="shared" si="700"/>
        <v>1</v>
      </c>
      <c r="K630" s="438" t="s">
        <v>29</v>
      </c>
      <c r="L630" s="19">
        <v>2</v>
      </c>
      <c r="M630" s="249">
        <v>4.6399999999999997</v>
      </c>
      <c r="N630" s="201" t="s">
        <v>4295</v>
      </c>
      <c r="O630" s="255" t="s">
        <v>2240</v>
      </c>
      <c r="P630" s="553">
        <v>5.3194699999999998E-2</v>
      </c>
      <c r="Q630" s="553"/>
      <c r="R630" s="261" t="s">
        <v>2240</v>
      </c>
      <c r="S630" s="20">
        <v>5.28E-2</v>
      </c>
      <c r="T630" s="261"/>
      <c r="U630" s="20"/>
      <c r="V630" s="20">
        <v>5.8445999999999998E-2</v>
      </c>
      <c r="W630" s="20">
        <v>4.091E-3</v>
      </c>
      <c r="X630" s="20">
        <v>9.1350000000000008E-3</v>
      </c>
      <c r="Y630" s="20">
        <v>4.1170999999999999E-2</v>
      </c>
      <c r="Z630" s="20">
        <v>2E-3</v>
      </c>
      <c r="AA630" s="20">
        <v>2E-3</v>
      </c>
      <c r="AB630" s="423">
        <f t="shared" si="728"/>
        <v>5.0799999999999998E-2</v>
      </c>
      <c r="AC630" s="423">
        <f t="shared" si="729"/>
        <v>-4.0000000000000001E-3</v>
      </c>
      <c r="AD630" s="448">
        <v>4.3499999999999997E-2</v>
      </c>
      <c r="AE630" s="197">
        <f t="shared" si="730"/>
        <v>4.1170999999999999E-2</v>
      </c>
      <c r="AF630" s="197">
        <f t="shared" si="731"/>
        <v>2.3289999999999977E-3</v>
      </c>
      <c r="AG630" s="445">
        <f t="shared" si="732"/>
        <v>4.3499999999999997E-2</v>
      </c>
      <c r="AH630" s="434">
        <v>45278</v>
      </c>
      <c r="AI630" s="446">
        <v>2</v>
      </c>
      <c r="AJ630" s="16" t="str">
        <f t="shared" si="733"/>
        <v>Y</v>
      </c>
      <c r="AK630" s="988" t="s">
        <v>4466</v>
      </c>
      <c r="AL630" s="989"/>
      <c r="AM630" s="989"/>
      <c r="AN630" s="989"/>
      <c r="AO630" s="989"/>
      <c r="AP630" s="989"/>
      <c r="AQ630" s="989"/>
      <c r="AR630" s="990"/>
    </row>
    <row r="631" spans="1:44" ht="20.25" customHeight="1">
      <c r="A631" s="16">
        <f t="shared" ref="A631" si="736">IF(B631="","",IF((YEAR(B631)-YEAR(B630))=0,A630+1,1))</f>
        <v>105</v>
      </c>
      <c r="B631" s="23">
        <v>45278</v>
      </c>
      <c r="C631" s="16" t="s">
        <v>4050</v>
      </c>
      <c r="D631" s="16"/>
      <c r="E631" s="16" t="s">
        <v>4467</v>
      </c>
      <c r="F631" s="16" t="s">
        <v>4469</v>
      </c>
      <c r="G631" s="18">
        <v>45278</v>
      </c>
      <c r="H631" s="18">
        <v>45309</v>
      </c>
      <c r="I631" s="16">
        <f t="shared" ref="I631" si="737">H631-G631</f>
        <v>31</v>
      </c>
      <c r="J631" s="255">
        <f t="shared" ref="J631" si="738">TRUNC(I631/30,0)</f>
        <v>1</v>
      </c>
      <c r="K631" s="438" t="s">
        <v>29</v>
      </c>
      <c r="L631" s="19">
        <v>2</v>
      </c>
      <c r="M631" s="249">
        <v>4.6399999999999997</v>
      </c>
      <c r="N631" s="201" t="s">
        <v>4295</v>
      </c>
      <c r="O631" s="255" t="s">
        <v>2240</v>
      </c>
      <c r="P631" s="553">
        <v>5.3194699999999998E-2</v>
      </c>
      <c r="Q631" s="553"/>
      <c r="R631" s="261" t="s">
        <v>2240</v>
      </c>
      <c r="S631" s="20">
        <v>5.28E-2</v>
      </c>
      <c r="T631" s="261"/>
      <c r="U631" s="20"/>
      <c r="V631" s="20">
        <v>5.8445999999999998E-2</v>
      </c>
      <c r="W631" s="20">
        <v>4.091E-3</v>
      </c>
      <c r="X631" s="20">
        <v>9.1350000000000008E-3</v>
      </c>
      <c r="Y631" s="20">
        <v>4.1170999999999999E-2</v>
      </c>
      <c r="Z631" s="20">
        <v>2E-3</v>
      </c>
      <c r="AA631" s="20">
        <v>2E-3</v>
      </c>
      <c r="AB631" s="423">
        <f t="shared" ref="AB631" si="739">S631-Z631</f>
        <v>5.0799999999999998E-2</v>
      </c>
      <c r="AC631" s="423">
        <f t="shared" ref="AC631" si="740">U631-Z631-AA631</f>
        <v>-4.0000000000000001E-3</v>
      </c>
      <c r="AD631" s="448">
        <v>4.3499999999999997E-2</v>
      </c>
      <c r="AE631" s="197">
        <f t="shared" ref="AE631" si="741">IF(Y631="","",Y631)</f>
        <v>4.1170999999999999E-2</v>
      </c>
      <c r="AF631" s="197">
        <f t="shared" ref="AF631" si="742">AD631-AE631</f>
        <v>2.3289999999999977E-3</v>
      </c>
      <c r="AG631" s="445">
        <f t="shared" ref="AG631" si="743">IF(AF631="","",AE631+AF631)</f>
        <v>4.3499999999999997E-2</v>
      </c>
      <c r="AH631" s="434">
        <v>45278</v>
      </c>
      <c r="AI631" s="446">
        <v>2</v>
      </c>
      <c r="AJ631" s="16" t="str">
        <f t="shared" ref="AJ631" si="744">IF(AG631="","N","Y")</f>
        <v>Y</v>
      </c>
      <c r="AK631" s="988" t="s">
        <v>4466</v>
      </c>
      <c r="AL631" s="989"/>
      <c r="AM631" s="989"/>
      <c r="AN631" s="989"/>
      <c r="AO631" s="989"/>
      <c r="AP631" s="989"/>
      <c r="AQ631" s="989"/>
      <c r="AR631" s="990"/>
    </row>
    <row r="632" spans="1:44" ht="20.25" customHeight="1">
      <c r="A632" s="16">
        <f t="shared" si="708"/>
        <v>106</v>
      </c>
      <c r="B632" s="23">
        <v>45280</v>
      </c>
      <c r="C632" s="16" t="s">
        <v>4470</v>
      </c>
      <c r="D632" s="16" t="s">
        <v>4471</v>
      </c>
      <c r="E632" s="16" t="s">
        <v>4472</v>
      </c>
      <c r="F632" s="16" t="s">
        <v>4383</v>
      </c>
      <c r="G632" s="18">
        <v>45280</v>
      </c>
      <c r="H632" s="18">
        <v>45313</v>
      </c>
      <c r="I632" s="16">
        <f t="shared" si="699"/>
        <v>33</v>
      </c>
      <c r="J632" s="255">
        <f t="shared" si="700"/>
        <v>1</v>
      </c>
      <c r="K632" s="438" t="s">
        <v>28</v>
      </c>
      <c r="L632" s="19">
        <v>5</v>
      </c>
      <c r="M632" s="249">
        <v>4.93</v>
      </c>
      <c r="N632" s="201" t="s">
        <v>4473</v>
      </c>
      <c r="O632" s="255" t="s">
        <v>4474</v>
      </c>
      <c r="P632" s="553">
        <v>5.3575600000000001E-2</v>
      </c>
      <c r="Q632" s="553"/>
      <c r="R632" s="261" t="s">
        <v>4474</v>
      </c>
      <c r="S632" s="20">
        <v>5.7000000000000002E-2</v>
      </c>
      <c r="T632" s="261"/>
      <c r="U632" s="20"/>
      <c r="V632" s="20">
        <v>5.7647999999999998E-2</v>
      </c>
      <c r="W632" s="20">
        <v>1.1529999999999999E-3</v>
      </c>
      <c r="X632" s="20">
        <v>2.2750000000000001E-3</v>
      </c>
      <c r="Y632" s="20">
        <v>4.7803999999999999E-2</v>
      </c>
      <c r="Z632" s="20">
        <v>2E-3</v>
      </c>
      <c r="AA632" s="20">
        <v>2E-3</v>
      </c>
      <c r="AB632" s="423">
        <f t="shared" si="701"/>
        <v>5.5E-2</v>
      </c>
      <c r="AC632" s="423">
        <f t="shared" si="702"/>
        <v>-4.0000000000000001E-3</v>
      </c>
      <c r="AD632" s="448">
        <v>5.2499999999999998E-2</v>
      </c>
      <c r="AE632" s="197">
        <f t="shared" si="703"/>
        <v>4.7803999999999999E-2</v>
      </c>
      <c r="AF632" s="197">
        <f t="shared" si="704"/>
        <v>4.6959999999999988E-3</v>
      </c>
      <c r="AG632" s="445">
        <f t="shared" si="705"/>
        <v>5.2499999999999998E-2</v>
      </c>
      <c r="AH632" s="434">
        <v>45280</v>
      </c>
      <c r="AI632" s="446">
        <v>2</v>
      </c>
      <c r="AJ632" s="16" t="str">
        <f t="shared" si="706"/>
        <v>Y</v>
      </c>
      <c r="AK632" s="443" t="s">
        <v>4476</v>
      </c>
    </row>
    <row r="633" spans="1:44" ht="20.25" customHeight="1">
      <c r="A633" s="16">
        <f t="shared" si="708"/>
        <v>107</v>
      </c>
      <c r="B633" s="23">
        <v>45280</v>
      </c>
      <c r="C633" s="16" t="s">
        <v>4470</v>
      </c>
      <c r="D633" s="16" t="s">
        <v>4471</v>
      </c>
      <c r="E633" s="16" t="s">
        <v>4472</v>
      </c>
      <c r="F633" s="16" t="s">
        <v>4383</v>
      </c>
      <c r="G633" s="18">
        <v>45280</v>
      </c>
      <c r="H633" s="18">
        <v>45313</v>
      </c>
      <c r="I633" s="16">
        <f t="shared" si="699"/>
        <v>33</v>
      </c>
      <c r="J633" s="255">
        <f t="shared" si="700"/>
        <v>1</v>
      </c>
      <c r="K633" s="438" t="s">
        <v>28</v>
      </c>
      <c r="L633" s="19">
        <v>5</v>
      </c>
      <c r="M633" s="249">
        <v>4.93</v>
      </c>
      <c r="N633" s="201" t="s">
        <v>4473</v>
      </c>
      <c r="O633" s="255" t="s">
        <v>4474</v>
      </c>
      <c r="P633" s="553">
        <v>5.3575600000000001E-2</v>
      </c>
      <c r="Q633" s="553"/>
      <c r="R633" s="261" t="s">
        <v>2286</v>
      </c>
      <c r="S633" s="20">
        <v>5.7000000000000002E-2</v>
      </c>
      <c r="T633" s="261"/>
      <c r="U633" s="20"/>
      <c r="V633" s="20">
        <v>5.7647999999999998E-2</v>
      </c>
      <c r="W633" s="20">
        <v>1.1529999999999999E-3</v>
      </c>
      <c r="X633" s="20">
        <v>2.2750000000000001E-3</v>
      </c>
      <c r="Y633" s="20">
        <v>4.7803999999999999E-2</v>
      </c>
      <c r="Z633" s="20">
        <v>2E-3</v>
      </c>
      <c r="AA633" s="20">
        <v>2E-3</v>
      </c>
      <c r="AB633" s="423">
        <f t="shared" ref="AB633:AB634" si="745">S633-Z633</f>
        <v>5.5E-2</v>
      </c>
      <c r="AC633" s="423">
        <f t="shared" ref="AC633:AC634" si="746">U633-Z633-AA633</f>
        <v>-4.0000000000000001E-3</v>
      </c>
      <c r="AD633" s="448">
        <v>5.2499999999999998E-2</v>
      </c>
      <c r="AE633" s="197">
        <f t="shared" ref="AE633:AE634" si="747">IF(Y633="","",Y633)</f>
        <v>4.7803999999999999E-2</v>
      </c>
      <c r="AF633" s="197">
        <f t="shared" ref="AF633:AF634" si="748">AD633-AE633</f>
        <v>4.6959999999999988E-3</v>
      </c>
      <c r="AG633" s="445">
        <f t="shared" ref="AG633:AG634" si="749">IF(AF633="","",AE633+AF633)</f>
        <v>5.2499999999999998E-2</v>
      </c>
      <c r="AH633" s="434">
        <v>45280</v>
      </c>
      <c r="AI633" s="446">
        <v>3</v>
      </c>
      <c r="AJ633" s="16" t="str">
        <f t="shared" si="706"/>
        <v>Y</v>
      </c>
      <c r="AK633" s="443" t="s">
        <v>4476</v>
      </c>
    </row>
    <row r="634" spans="1:44" ht="20.25" customHeight="1">
      <c r="A634" s="16">
        <f t="shared" si="708"/>
        <v>108</v>
      </c>
      <c r="B634" s="23">
        <v>45280</v>
      </c>
      <c r="C634" s="16" t="s">
        <v>2798</v>
      </c>
      <c r="D634" s="16" t="s">
        <v>4423</v>
      </c>
      <c r="E634" s="16" t="s">
        <v>3437</v>
      </c>
      <c r="F634" s="16" t="s">
        <v>4323</v>
      </c>
      <c r="G634" s="18">
        <v>45280</v>
      </c>
      <c r="H634" s="18">
        <v>45313</v>
      </c>
      <c r="I634" s="16">
        <f t="shared" ref="I634" si="750">H634-G634</f>
        <v>33</v>
      </c>
      <c r="J634" s="255">
        <f t="shared" ref="J634" si="751">TRUNC(I634/30,0)</f>
        <v>1</v>
      </c>
      <c r="K634" s="438" t="s">
        <v>29</v>
      </c>
      <c r="L634" s="19">
        <v>1</v>
      </c>
      <c r="M634" s="249">
        <v>4.62</v>
      </c>
      <c r="N634" s="201" t="s">
        <v>4477</v>
      </c>
      <c r="O634" s="255" t="s">
        <v>2240</v>
      </c>
      <c r="P634" s="553">
        <v>5.3277699999999997E-2</v>
      </c>
      <c r="Q634" s="553"/>
      <c r="R634" s="261" t="s">
        <v>2240</v>
      </c>
      <c r="S634" s="20">
        <v>5.28E-2</v>
      </c>
      <c r="T634" s="261"/>
      <c r="U634" s="20"/>
      <c r="V634" s="20">
        <v>5.8460999999999999E-2</v>
      </c>
      <c r="W634" s="20">
        <v>4.0920000000000002E-3</v>
      </c>
      <c r="X634" s="20">
        <v>9.1479999999999999E-3</v>
      </c>
      <c r="Y634" s="20">
        <v>4.1248E-2</v>
      </c>
      <c r="Z634" s="20">
        <v>2E-3</v>
      </c>
      <c r="AA634" s="20">
        <v>2E-3</v>
      </c>
      <c r="AB634" s="423">
        <f t="shared" si="745"/>
        <v>5.0799999999999998E-2</v>
      </c>
      <c r="AC634" s="423">
        <f t="shared" si="746"/>
        <v>-4.0000000000000001E-3</v>
      </c>
      <c r="AD634" s="448">
        <v>4.3499999999999997E-2</v>
      </c>
      <c r="AE634" s="197">
        <f t="shared" si="747"/>
        <v>4.1248E-2</v>
      </c>
      <c r="AF634" s="197">
        <f t="shared" si="748"/>
        <v>2.2519999999999971E-3</v>
      </c>
      <c r="AG634" s="445">
        <f t="shared" si="749"/>
        <v>4.3499999999999997E-2</v>
      </c>
      <c r="AH634" s="434">
        <v>45280</v>
      </c>
      <c r="AI634" s="446">
        <v>5</v>
      </c>
      <c r="AJ634" s="16" t="str">
        <f t="shared" ref="AJ634" si="752">IF(AG634="","N","Y")</f>
        <v>Y</v>
      </c>
      <c r="AK634" s="443" t="s">
        <v>4478</v>
      </c>
    </row>
    <row r="635" spans="1:44" ht="20.25" customHeight="1">
      <c r="A635" s="16">
        <v>109</v>
      </c>
      <c r="B635" s="23">
        <v>45293</v>
      </c>
      <c r="C635" s="16" t="s">
        <v>434</v>
      </c>
      <c r="D635" s="16" t="s">
        <v>4494</v>
      </c>
      <c r="E635" s="16" t="s">
        <v>4489</v>
      </c>
      <c r="F635" s="16" t="s">
        <v>4498</v>
      </c>
      <c r="G635" s="18">
        <v>45293</v>
      </c>
      <c r="H635" s="18">
        <v>45659</v>
      </c>
      <c r="I635" s="16">
        <f t="shared" si="699"/>
        <v>366</v>
      </c>
      <c r="J635" s="255">
        <f t="shared" si="700"/>
        <v>12</v>
      </c>
      <c r="K635" s="438" t="s">
        <v>28</v>
      </c>
      <c r="L635" s="19">
        <v>1</v>
      </c>
      <c r="M635" s="249">
        <v>4.6100000000000003</v>
      </c>
      <c r="N635" s="201" t="s">
        <v>4495</v>
      </c>
      <c r="O635" s="255" t="s">
        <v>4491</v>
      </c>
      <c r="P635" s="553">
        <v>4.7709799999999997E-2</v>
      </c>
      <c r="Q635" s="553"/>
      <c r="R635" s="261" t="s">
        <v>4496</v>
      </c>
      <c r="S635" s="20"/>
      <c r="T635" s="261"/>
      <c r="U635" s="20"/>
      <c r="V635" s="20">
        <v>5.7652000000000002E-2</v>
      </c>
      <c r="W635" s="20">
        <v>1.1529999999999999E-3</v>
      </c>
      <c r="X635" s="20">
        <v>4.7790000000000003E-3</v>
      </c>
      <c r="Y635" s="20">
        <v>4.4354999999999999E-2</v>
      </c>
      <c r="Z635" s="20">
        <v>2E-3</v>
      </c>
      <c r="AA635" s="20">
        <v>2E-3</v>
      </c>
      <c r="AB635" s="423">
        <f t="shared" si="701"/>
        <v>-2E-3</v>
      </c>
      <c r="AC635" s="423">
        <f t="shared" si="702"/>
        <v>-4.0000000000000001E-3</v>
      </c>
      <c r="AD635" s="448">
        <v>0.05</v>
      </c>
      <c r="AE635" s="197">
        <f t="shared" si="703"/>
        <v>4.4354999999999999E-2</v>
      </c>
      <c r="AF635" s="197">
        <f t="shared" si="704"/>
        <v>5.6450000000000042E-3</v>
      </c>
      <c r="AG635" s="445">
        <f t="shared" si="705"/>
        <v>0.05</v>
      </c>
      <c r="AH635" s="434">
        <v>45293</v>
      </c>
      <c r="AI635" s="446">
        <v>3</v>
      </c>
      <c r="AJ635" s="16" t="str">
        <f t="shared" si="706"/>
        <v>Y</v>
      </c>
      <c r="AK635" s="443" t="s">
        <v>4497</v>
      </c>
    </row>
    <row r="636" spans="1:44" ht="20.25" customHeight="1">
      <c r="A636" s="16">
        <v>110</v>
      </c>
      <c r="B636" s="23">
        <v>45293</v>
      </c>
      <c r="C636" s="16" t="s">
        <v>434</v>
      </c>
      <c r="D636" s="16" t="s">
        <v>4494</v>
      </c>
      <c r="E636" s="16" t="s">
        <v>4489</v>
      </c>
      <c r="F636" s="16" t="s">
        <v>4498</v>
      </c>
      <c r="G636" s="18">
        <v>45293</v>
      </c>
      <c r="H636" s="18">
        <v>45659</v>
      </c>
      <c r="I636" s="16">
        <f t="shared" si="699"/>
        <v>366</v>
      </c>
      <c r="J636" s="255">
        <f t="shared" si="700"/>
        <v>12</v>
      </c>
      <c r="K636" s="438" t="s">
        <v>28</v>
      </c>
      <c r="L636" s="19">
        <v>0.5</v>
      </c>
      <c r="M636" s="249">
        <v>4.6100000000000003</v>
      </c>
      <c r="N636" s="201" t="s">
        <v>4495</v>
      </c>
      <c r="O636" s="255" t="s">
        <v>4491</v>
      </c>
      <c r="P636" s="553">
        <v>4.7709799999999997E-2</v>
      </c>
      <c r="Q636" s="553"/>
      <c r="R636" s="261" t="s">
        <v>4496</v>
      </c>
      <c r="S636" s="20"/>
      <c r="T636" s="261"/>
      <c r="U636" s="20"/>
      <c r="V636" s="20">
        <v>5.7652000000000002E-2</v>
      </c>
      <c r="W636" s="20">
        <v>1.1529999999999999E-3</v>
      </c>
      <c r="X636" s="20">
        <v>4.7790000000000003E-3</v>
      </c>
      <c r="Y636" s="20">
        <v>4.4354999999999999E-2</v>
      </c>
      <c r="Z636" s="20">
        <v>2E-3</v>
      </c>
      <c r="AA636" s="20">
        <v>2E-3</v>
      </c>
      <c r="AB636" s="423">
        <f t="shared" si="701"/>
        <v>-2E-3</v>
      </c>
      <c r="AC636" s="423">
        <f t="shared" si="702"/>
        <v>-4.0000000000000001E-3</v>
      </c>
      <c r="AD636" s="448">
        <v>0.05</v>
      </c>
      <c r="AE636" s="197">
        <f t="shared" si="703"/>
        <v>4.4354999999999999E-2</v>
      </c>
      <c r="AF636" s="197">
        <f t="shared" si="704"/>
        <v>5.6450000000000042E-3</v>
      </c>
      <c r="AG636" s="445">
        <f t="shared" si="705"/>
        <v>0.05</v>
      </c>
      <c r="AH636" s="434">
        <v>45293</v>
      </c>
      <c r="AI636" s="446">
        <v>4</v>
      </c>
      <c r="AJ636" s="16" t="str">
        <f t="shared" si="706"/>
        <v>Y</v>
      </c>
      <c r="AK636" s="443" t="s">
        <v>4497</v>
      </c>
    </row>
    <row r="637" spans="1:44" ht="20.25" customHeight="1">
      <c r="A637" s="16">
        <v>111</v>
      </c>
      <c r="B637" s="23">
        <v>45302</v>
      </c>
      <c r="C637" s="16" t="s">
        <v>1550</v>
      </c>
      <c r="D637" s="16" t="s">
        <v>4509</v>
      </c>
      <c r="E637" s="16" t="s">
        <v>4510</v>
      </c>
      <c r="F637" s="16" t="s">
        <v>4511</v>
      </c>
      <c r="G637" s="18">
        <v>45302</v>
      </c>
      <c r="H637" s="18">
        <v>45335</v>
      </c>
      <c r="I637" s="16">
        <f t="shared" si="699"/>
        <v>33</v>
      </c>
      <c r="J637" s="255">
        <f t="shared" si="700"/>
        <v>1</v>
      </c>
      <c r="K637" s="438" t="s">
        <v>4512</v>
      </c>
      <c r="L637" s="19">
        <v>8.59</v>
      </c>
      <c r="M637" s="249">
        <v>4.6500000000000004</v>
      </c>
      <c r="N637" s="201" t="s">
        <v>4254</v>
      </c>
      <c r="O637" s="255" t="s">
        <v>4513</v>
      </c>
      <c r="P637" s="553">
        <v>5.3150000000000003E-2</v>
      </c>
      <c r="Q637" s="553"/>
      <c r="R637" s="261" t="s">
        <v>4475</v>
      </c>
      <c r="S637" s="20">
        <v>5.3900000000000003E-2</v>
      </c>
      <c r="T637" s="261"/>
      <c r="U637" s="20"/>
      <c r="V637" s="20">
        <v>5.8104000000000003E-2</v>
      </c>
      <c r="W637" s="20">
        <v>4.0670000000000003E-3</v>
      </c>
      <c r="X637" s="20">
        <v>9.3159999999999996E-3</v>
      </c>
      <c r="Y637" s="20">
        <v>4.1128999999999999E-2</v>
      </c>
      <c r="Z637" s="20">
        <v>2E-3</v>
      </c>
      <c r="AA637" s="20">
        <v>2E-3</v>
      </c>
      <c r="AB637" s="423">
        <f t="shared" si="701"/>
        <v>5.1900000000000002E-2</v>
      </c>
      <c r="AC637" s="423">
        <f t="shared" si="702"/>
        <v>-4.0000000000000001E-3</v>
      </c>
      <c r="AD637" s="448">
        <v>4.2999999999999997E-2</v>
      </c>
      <c r="AE637" s="197">
        <f t="shared" si="703"/>
        <v>4.1128999999999999E-2</v>
      </c>
      <c r="AF637" s="197">
        <f t="shared" si="704"/>
        <v>1.8709999999999977E-3</v>
      </c>
      <c r="AG637" s="445">
        <f t="shared" si="705"/>
        <v>4.2999999999999997E-2</v>
      </c>
      <c r="AH637" s="434">
        <v>45302</v>
      </c>
      <c r="AI637" s="446">
        <v>1</v>
      </c>
      <c r="AJ637" s="16" t="str">
        <f t="shared" si="706"/>
        <v>Y</v>
      </c>
      <c r="AK637" s="443" t="s">
        <v>4514</v>
      </c>
    </row>
    <row r="638" spans="1:44" ht="20.25" customHeight="1">
      <c r="A638" s="16">
        <v>112</v>
      </c>
      <c r="B638" s="23">
        <v>45303</v>
      </c>
      <c r="C638" s="16" t="s">
        <v>4517</v>
      </c>
      <c r="D638" s="16" t="s">
        <v>4518</v>
      </c>
      <c r="E638" s="16" t="s">
        <v>4519</v>
      </c>
      <c r="F638" s="16" t="s">
        <v>4523</v>
      </c>
      <c r="G638" s="18">
        <v>45303</v>
      </c>
      <c r="H638" s="18">
        <v>45579</v>
      </c>
      <c r="I638" s="16">
        <f t="shared" si="699"/>
        <v>276</v>
      </c>
      <c r="J638" s="255">
        <f t="shared" si="700"/>
        <v>9</v>
      </c>
      <c r="K638" s="438" t="s">
        <v>28</v>
      </c>
      <c r="L638" s="19">
        <v>2.48</v>
      </c>
      <c r="M638" s="249">
        <v>4.87</v>
      </c>
      <c r="N638" s="201" t="s">
        <v>4520</v>
      </c>
      <c r="O638" s="255" t="s">
        <v>4521</v>
      </c>
      <c r="P638" s="553">
        <v>4.9792999999999997E-2</v>
      </c>
      <c r="Q638" s="553"/>
      <c r="R638" s="261" t="s">
        <v>4475</v>
      </c>
      <c r="S638" s="20"/>
      <c r="T638" s="261"/>
      <c r="U638" s="20"/>
      <c r="V638" s="20">
        <v>5.8146000000000003E-2</v>
      </c>
      <c r="W638" s="20">
        <v>1.163E-3</v>
      </c>
      <c r="X638" s="20">
        <v>3.7629999999999999E-3</v>
      </c>
      <c r="Y638" s="20">
        <v>4.8125000000000001E-2</v>
      </c>
      <c r="Z638" s="20">
        <v>2E-3</v>
      </c>
      <c r="AA638" s="20">
        <v>2E-3</v>
      </c>
      <c r="AB638" s="423">
        <f t="shared" si="701"/>
        <v>-2E-3</v>
      </c>
      <c r="AC638" s="423">
        <f t="shared" si="702"/>
        <v>-4.0000000000000001E-3</v>
      </c>
      <c r="AD638" s="448">
        <v>5.1499999999999997E-2</v>
      </c>
      <c r="AE638" s="197">
        <f t="shared" si="703"/>
        <v>4.8125000000000001E-2</v>
      </c>
      <c r="AF638" s="197">
        <f t="shared" si="704"/>
        <v>3.3749999999999961E-3</v>
      </c>
      <c r="AG638" s="445">
        <f t="shared" si="705"/>
        <v>5.1499999999999997E-2</v>
      </c>
      <c r="AH638" s="434">
        <v>45303</v>
      </c>
      <c r="AI638" s="446">
        <v>2</v>
      </c>
      <c r="AJ638" s="16" t="str">
        <f t="shared" si="706"/>
        <v>Y</v>
      </c>
      <c r="AK638" s="443" t="s">
        <v>4522</v>
      </c>
    </row>
    <row r="639" spans="1:44" ht="20.25" customHeight="1">
      <c r="A639" s="16">
        <v>113</v>
      </c>
      <c r="B639" s="23">
        <v>45307</v>
      </c>
      <c r="C639" s="16" t="s">
        <v>4538</v>
      </c>
      <c r="D639" s="16" t="s">
        <v>4539</v>
      </c>
      <c r="E639" s="16" t="s">
        <v>4540</v>
      </c>
      <c r="F639" s="672" t="s">
        <v>4205</v>
      </c>
      <c r="G639" s="18">
        <v>45307</v>
      </c>
      <c r="H639" s="18">
        <v>45314</v>
      </c>
      <c r="I639" s="16">
        <f t="shared" si="699"/>
        <v>7</v>
      </c>
      <c r="J639" s="255">
        <f t="shared" si="700"/>
        <v>0</v>
      </c>
      <c r="K639" s="438" t="s">
        <v>28</v>
      </c>
      <c r="L639" s="19">
        <v>20</v>
      </c>
      <c r="M639" s="249">
        <v>4.5999999999999996</v>
      </c>
      <c r="N639" s="201" t="s">
        <v>4541</v>
      </c>
      <c r="O639" s="255" t="s">
        <v>4542</v>
      </c>
      <c r="P639" s="553">
        <v>5.3157900000000001E-2</v>
      </c>
      <c r="Q639" s="553"/>
      <c r="R639" s="261" t="s">
        <v>4475</v>
      </c>
      <c r="S639" s="20">
        <v>5.3999999999999999E-2</v>
      </c>
      <c r="T639" s="261"/>
      <c r="U639" s="20"/>
      <c r="V639" s="20">
        <v>5.5558000000000003E-2</v>
      </c>
      <c r="W639" s="20">
        <v>1.111E-3</v>
      </c>
      <c r="X639" s="20">
        <v>2.2269999999999998E-3</v>
      </c>
      <c r="Y639" s="20">
        <v>4.3136000000000001E-2</v>
      </c>
      <c r="Z639" s="20">
        <v>2E-3</v>
      </c>
      <c r="AA639" s="20">
        <v>2E-3</v>
      </c>
      <c r="AB639" s="423">
        <f t="shared" si="701"/>
        <v>5.1999999999999998E-2</v>
      </c>
      <c r="AC639" s="423">
        <f t="shared" si="702"/>
        <v>-4.0000000000000001E-3</v>
      </c>
      <c r="AD639" s="448">
        <v>5.0500000000000003E-2</v>
      </c>
      <c r="AE639" s="197">
        <f t="shared" si="703"/>
        <v>4.3136000000000001E-2</v>
      </c>
      <c r="AF639" s="197">
        <f t="shared" si="704"/>
        <v>7.3640000000000025E-3</v>
      </c>
      <c r="AG639" s="445">
        <f t="shared" si="705"/>
        <v>5.0500000000000003E-2</v>
      </c>
      <c r="AH639" s="434">
        <v>45307</v>
      </c>
      <c r="AI639" s="446">
        <v>2</v>
      </c>
      <c r="AJ639" s="16" t="str">
        <f t="shared" si="706"/>
        <v>Y</v>
      </c>
      <c r="AK639" s="443" t="s">
        <v>4543</v>
      </c>
    </row>
    <row r="640" spans="1:44" ht="20.25" customHeight="1">
      <c r="A640" s="16">
        <v>114</v>
      </c>
      <c r="B640" s="23">
        <v>45316</v>
      </c>
      <c r="C640" s="16" t="s">
        <v>4547</v>
      </c>
      <c r="D640" s="16" t="s">
        <v>4548</v>
      </c>
      <c r="E640" s="16" t="s">
        <v>4549</v>
      </c>
      <c r="F640" s="16" t="s">
        <v>4550</v>
      </c>
      <c r="G640" s="18">
        <v>45316</v>
      </c>
      <c r="H640" s="18">
        <v>45348</v>
      </c>
      <c r="I640" s="16">
        <f t="shared" si="699"/>
        <v>32</v>
      </c>
      <c r="J640" s="255">
        <f t="shared" si="700"/>
        <v>1</v>
      </c>
      <c r="K640" s="438" t="s">
        <v>28</v>
      </c>
      <c r="L640" s="19">
        <v>1</v>
      </c>
      <c r="M640" s="249">
        <v>4.88</v>
      </c>
      <c r="N640" s="201" t="s">
        <v>4551</v>
      </c>
      <c r="O640" s="255" t="s">
        <v>4553</v>
      </c>
      <c r="P640" s="553">
        <v>5.3366400000000001E-2</v>
      </c>
      <c r="Q640" s="553"/>
      <c r="R640" s="261" t="s">
        <v>4475</v>
      </c>
      <c r="S640" s="20">
        <v>5.4199999999999998E-2</v>
      </c>
      <c r="T640" s="261"/>
      <c r="U640" s="20"/>
      <c r="V640" s="20">
        <v>5.7395000000000002E-2</v>
      </c>
      <c r="W640" s="20">
        <v>1.1479999999999999E-3</v>
      </c>
      <c r="X640" s="20">
        <v>3.0270000000000002E-3</v>
      </c>
      <c r="Y640" s="20">
        <v>4.7599000000000002E-2</v>
      </c>
      <c r="Z640" s="20">
        <v>2E-3</v>
      </c>
      <c r="AA640" s="20">
        <v>2E-3</v>
      </c>
      <c r="AB640" s="423">
        <f t="shared" si="701"/>
        <v>5.2199999999999996E-2</v>
      </c>
      <c r="AC640" s="423">
        <f t="shared" si="702"/>
        <v>-4.0000000000000001E-3</v>
      </c>
      <c r="AD640" s="448">
        <v>5.1499999999999997E-2</v>
      </c>
      <c r="AE640" s="197">
        <f t="shared" si="703"/>
        <v>4.7599000000000002E-2</v>
      </c>
      <c r="AF640" s="197">
        <f t="shared" si="704"/>
        <v>3.9009999999999947E-3</v>
      </c>
      <c r="AG640" s="445">
        <f t="shared" si="705"/>
        <v>5.1499999999999997E-2</v>
      </c>
      <c r="AH640" s="434">
        <v>45316</v>
      </c>
      <c r="AI640" s="446">
        <v>1</v>
      </c>
      <c r="AJ640" s="16" t="str">
        <f t="shared" si="706"/>
        <v>Y</v>
      </c>
      <c r="AK640" s="443" t="s">
        <v>4554</v>
      </c>
    </row>
    <row r="641" spans="1:37" ht="20.25" customHeight="1">
      <c r="A641" s="16">
        <v>115</v>
      </c>
      <c r="B641" s="23">
        <v>45316</v>
      </c>
      <c r="C641" s="16" t="s">
        <v>4547</v>
      </c>
      <c r="D641" s="16" t="s">
        <v>4548</v>
      </c>
      <c r="E641" s="16" t="s">
        <v>4549</v>
      </c>
      <c r="F641" s="16" t="s">
        <v>4550</v>
      </c>
      <c r="G641" s="18">
        <v>45316</v>
      </c>
      <c r="H641" s="18">
        <v>45348</v>
      </c>
      <c r="I641" s="16">
        <f t="shared" ref="I641:I643" si="753">H641-G641</f>
        <v>32</v>
      </c>
      <c r="J641" s="255">
        <f t="shared" ref="J641:J643" si="754">TRUNC(I641/30,0)</f>
        <v>1</v>
      </c>
      <c r="K641" s="438" t="s">
        <v>28</v>
      </c>
      <c r="L641" s="19">
        <v>1</v>
      </c>
      <c r="M641" s="249">
        <v>4.88</v>
      </c>
      <c r="N641" s="201" t="s">
        <v>4551</v>
      </c>
      <c r="O641" s="255" t="s">
        <v>4553</v>
      </c>
      <c r="P641" s="553">
        <v>5.3366400000000001E-2</v>
      </c>
      <c r="Q641" s="553"/>
      <c r="R641" s="261" t="s">
        <v>4475</v>
      </c>
      <c r="S641" s="20">
        <v>5.4199999999999998E-2</v>
      </c>
      <c r="T641" s="261"/>
      <c r="U641" s="20"/>
      <c r="V641" s="20">
        <v>5.7395000000000002E-2</v>
      </c>
      <c r="W641" s="20">
        <v>1.1479999999999999E-3</v>
      </c>
      <c r="X641" s="20">
        <v>3.0270000000000002E-3</v>
      </c>
      <c r="Y641" s="20">
        <v>4.7599000000000002E-2</v>
      </c>
      <c r="Z641" s="20">
        <v>2E-3</v>
      </c>
      <c r="AA641" s="20">
        <v>2E-3</v>
      </c>
      <c r="AB641" s="423">
        <f t="shared" ref="AB641:AB643" si="755">S641-Z641</f>
        <v>5.2199999999999996E-2</v>
      </c>
      <c r="AC641" s="423">
        <f t="shared" ref="AC641:AC643" si="756">U641-Z641-AA641</f>
        <v>-4.0000000000000001E-3</v>
      </c>
      <c r="AD641" s="448">
        <v>5.1499999999999997E-2</v>
      </c>
      <c r="AE641" s="197">
        <f t="shared" ref="AE641:AE643" si="757">IF(Y641="","",Y641)</f>
        <v>4.7599000000000002E-2</v>
      </c>
      <c r="AF641" s="197">
        <f t="shared" ref="AF641:AF643" si="758">AD641-AE641</f>
        <v>3.9009999999999947E-3</v>
      </c>
      <c r="AG641" s="445">
        <f t="shared" ref="AG641:AG643" si="759">IF(AF641="","",AE641+AF641)</f>
        <v>5.1499999999999997E-2</v>
      </c>
      <c r="AH641" s="434">
        <v>45316</v>
      </c>
      <c r="AI641" s="446">
        <v>2</v>
      </c>
      <c r="AJ641" s="16" t="str">
        <f t="shared" ref="AJ641:AJ643" si="760">IF(AG641="","N","Y")</f>
        <v>Y</v>
      </c>
      <c r="AK641" s="443" t="s">
        <v>4554</v>
      </c>
    </row>
    <row r="642" spans="1:37" ht="20.25" customHeight="1">
      <c r="A642" s="16">
        <v>116</v>
      </c>
      <c r="B642" s="23">
        <v>45316</v>
      </c>
      <c r="C642" s="16" t="s">
        <v>4547</v>
      </c>
      <c r="D642" s="16" t="s">
        <v>4548</v>
      </c>
      <c r="E642" s="16" t="s">
        <v>4549</v>
      </c>
      <c r="F642" s="16" t="s">
        <v>4550</v>
      </c>
      <c r="G642" s="18">
        <v>45316</v>
      </c>
      <c r="H642" s="18">
        <v>45348</v>
      </c>
      <c r="I642" s="16">
        <f t="shared" si="753"/>
        <v>32</v>
      </c>
      <c r="J642" s="255">
        <f t="shared" si="754"/>
        <v>1</v>
      </c>
      <c r="K642" s="438" t="s">
        <v>28</v>
      </c>
      <c r="L642" s="19">
        <v>1</v>
      </c>
      <c r="M642" s="249">
        <v>4.88</v>
      </c>
      <c r="N642" s="201" t="s">
        <v>4551</v>
      </c>
      <c r="O642" s="255" t="s">
        <v>4553</v>
      </c>
      <c r="P642" s="553">
        <v>5.3366400000000001E-2</v>
      </c>
      <c r="Q642" s="553"/>
      <c r="R642" s="261" t="s">
        <v>4475</v>
      </c>
      <c r="S642" s="20">
        <v>5.4199999999999998E-2</v>
      </c>
      <c r="T642" s="261"/>
      <c r="U642" s="20"/>
      <c r="V642" s="20">
        <v>5.7395000000000002E-2</v>
      </c>
      <c r="W642" s="20">
        <v>1.1479999999999999E-3</v>
      </c>
      <c r="X642" s="20">
        <v>3.0270000000000002E-3</v>
      </c>
      <c r="Y642" s="20">
        <v>4.7599000000000002E-2</v>
      </c>
      <c r="Z642" s="20">
        <v>2E-3</v>
      </c>
      <c r="AA642" s="20">
        <v>2E-3</v>
      </c>
      <c r="AB642" s="423">
        <f t="shared" si="755"/>
        <v>5.2199999999999996E-2</v>
      </c>
      <c r="AC642" s="423">
        <f t="shared" si="756"/>
        <v>-4.0000000000000001E-3</v>
      </c>
      <c r="AD642" s="448">
        <v>5.1499999999999997E-2</v>
      </c>
      <c r="AE642" s="197">
        <f t="shared" si="757"/>
        <v>4.7599000000000002E-2</v>
      </c>
      <c r="AF642" s="197">
        <f t="shared" si="758"/>
        <v>3.9009999999999947E-3</v>
      </c>
      <c r="AG642" s="445">
        <f t="shared" si="759"/>
        <v>5.1499999999999997E-2</v>
      </c>
      <c r="AH642" s="434">
        <v>45316</v>
      </c>
      <c r="AI642" s="446">
        <v>3</v>
      </c>
      <c r="AJ642" s="16" t="str">
        <f t="shared" si="760"/>
        <v>Y</v>
      </c>
      <c r="AK642" s="443" t="s">
        <v>4554</v>
      </c>
    </row>
    <row r="643" spans="1:37" ht="20.25" customHeight="1">
      <c r="A643" s="16">
        <v>117</v>
      </c>
      <c r="B643" s="23">
        <v>45316</v>
      </c>
      <c r="C643" s="16" t="s">
        <v>4547</v>
      </c>
      <c r="D643" s="16" t="s">
        <v>4548</v>
      </c>
      <c r="E643" s="16" t="s">
        <v>4549</v>
      </c>
      <c r="F643" s="16" t="s">
        <v>4550</v>
      </c>
      <c r="G643" s="18">
        <v>45316</v>
      </c>
      <c r="H643" s="18">
        <v>45348</v>
      </c>
      <c r="I643" s="16">
        <f t="shared" si="753"/>
        <v>32</v>
      </c>
      <c r="J643" s="255">
        <f t="shared" si="754"/>
        <v>1</v>
      </c>
      <c r="K643" s="438" t="s">
        <v>28</v>
      </c>
      <c r="L643" s="19">
        <v>1</v>
      </c>
      <c r="M643" s="249">
        <v>4.88</v>
      </c>
      <c r="N643" s="201" t="s">
        <v>4551</v>
      </c>
      <c r="O643" s="255" t="s">
        <v>4553</v>
      </c>
      <c r="P643" s="553">
        <v>5.3366400000000001E-2</v>
      </c>
      <c r="Q643" s="553"/>
      <c r="R643" s="261" t="s">
        <v>4475</v>
      </c>
      <c r="S643" s="20">
        <v>5.4199999999999998E-2</v>
      </c>
      <c r="T643" s="261"/>
      <c r="U643" s="20"/>
      <c r="V643" s="20">
        <v>5.7395000000000002E-2</v>
      </c>
      <c r="W643" s="20">
        <v>1.1479999999999999E-3</v>
      </c>
      <c r="X643" s="20">
        <v>3.0270000000000002E-3</v>
      </c>
      <c r="Y643" s="20">
        <v>4.7599000000000002E-2</v>
      </c>
      <c r="Z643" s="20">
        <v>2E-3</v>
      </c>
      <c r="AA643" s="20">
        <v>2E-3</v>
      </c>
      <c r="AB643" s="423">
        <f t="shared" si="755"/>
        <v>5.2199999999999996E-2</v>
      </c>
      <c r="AC643" s="423">
        <f t="shared" si="756"/>
        <v>-4.0000000000000001E-3</v>
      </c>
      <c r="AD643" s="448">
        <v>5.1499999999999997E-2</v>
      </c>
      <c r="AE643" s="197">
        <f t="shared" si="757"/>
        <v>4.7599000000000002E-2</v>
      </c>
      <c r="AF643" s="197">
        <f t="shared" si="758"/>
        <v>3.9009999999999947E-3</v>
      </c>
      <c r="AG643" s="445">
        <f t="shared" si="759"/>
        <v>5.1499999999999997E-2</v>
      </c>
      <c r="AH643" s="434">
        <v>45316</v>
      </c>
      <c r="AI643" s="446">
        <v>4</v>
      </c>
      <c r="AJ643" s="16" t="str">
        <f t="shared" si="760"/>
        <v>Y</v>
      </c>
      <c r="AK643" s="443" t="s">
        <v>4554</v>
      </c>
    </row>
    <row r="644" spans="1:37" ht="20.25" customHeight="1">
      <c r="A644" s="16">
        <v>118</v>
      </c>
      <c r="B644" s="23">
        <v>45328</v>
      </c>
      <c r="C644" s="16" t="s">
        <v>1550</v>
      </c>
      <c r="D644" s="16" t="s">
        <v>4556</v>
      </c>
      <c r="E644" s="16" t="s">
        <v>4557</v>
      </c>
      <c r="F644" s="16" t="s">
        <v>3722</v>
      </c>
      <c r="G644" s="18">
        <v>45328</v>
      </c>
      <c r="H644" s="18">
        <v>45357</v>
      </c>
      <c r="I644" s="16">
        <f t="shared" ref="I644:I658" si="761">H644-G644</f>
        <v>29</v>
      </c>
      <c r="J644" s="255">
        <f t="shared" ref="J644:J658" si="762">TRUNC(I644/30,0)</f>
        <v>0</v>
      </c>
      <c r="K644" s="438" t="s">
        <v>4558</v>
      </c>
      <c r="L644" s="19">
        <v>9.6999999999999993</v>
      </c>
      <c r="M644" s="249">
        <v>4.59</v>
      </c>
      <c r="N644" s="201" t="s">
        <v>4254</v>
      </c>
      <c r="O644" s="255" t="s">
        <v>4559</v>
      </c>
      <c r="P644" s="553">
        <v>5.3205200000000001E-2</v>
      </c>
      <c r="Q644" s="553"/>
      <c r="R644" s="261" t="s">
        <v>4475</v>
      </c>
      <c r="S644" s="20"/>
      <c r="T644" s="261"/>
      <c r="U644" s="20"/>
      <c r="V644" s="20">
        <v>5.9332000000000003E-2</v>
      </c>
      <c r="W644" s="20">
        <v>4.1529999999999996E-3</v>
      </c>
      <c r="X644" s="20">
        <v>9.9590000000000008E-3</v>
      </c>
      <c r="Y644" s="20">
        <v>4.1180000000000001E-2</v>
      </c>
      <c r="Z644" s="20">
        <v>2E-3</v>
      </c>
      <c r="AA644" s="20">
        <v>2E-3</v>
      </c>
      <c r="AB644" s="423">
        <f t="shared" ref="AB644:AB658" si="763">S644-Z644</f>
        <v>-2E-3</v>
      </c>
      <c r="AC644" s="423">
        <f t="shared" ref="AC644:AC658" si="764">U644-Z644-AA644</f>
        <v>-4.0000000000000001E-3</v>
      </c>
      <c r="AD644" s="448">
        <v>4.3499999999999997E-2</v>
      </c>
      <c r="AE644" s="197">
        <f t="shared" ref="AE644:AE658" si="765">IF(Y644="","",Y644)</f>
        <v>4.1180000000000001E-2</v>
      </c>
      <c r="AF644" s="197">
        <f t="shared" ref="AF644:AF658" si="766">AD644-AE644</f>
        <v>2.3199999999999957E-3</v>
      </c>
      <c r="AG644" s="445">
        <f t="shared" ref="AG644:AG658" si="767">IF(AF644="","",AE644+AF644)</f>
        <v>4.3499999999999997E-2</v>
      </c>
      <c r="AH644" s="434">
        <v>45328</v>
      </c>
      <c r="AI644" s="446">
        <v>3</v>
      </c>
      <c r="AJ644" s="16" t="str">
        <f t="shared" ref="AJ644:AJ658" si="768">IF(AG644="","N","Y")</f>
        <v>Y</v>
      </c>
      <c r="AK644" s="443" t="s">
        <v>4560</v>
      </c>
    </row>
    <row r="645" spans="1:37" ht="20.25" customHeight="1">
      <c r="A645" s="16">
        <v>119</v>
      </c>
      <c r="B645" s="23">
        <v>45335</v>
      </c>
      <c r="C645" s="16" t="s">
        <v>4</v>
      </c>
      <c r="D645" s="16" t="s">
        <v>4566</v>
      </c>
      <c r="E645" s="16" t="s">
        <v>4567</v>
      </c>
      <c r="F645" s="16" t="s">
        <v>3671</v>
      </c>
      <c r="G645" s="18">
        <v>45335</v>
      </c>
      <c r="H645" s="18">
        <v>45425</v>
      </c>
      <c r="I645" s="16">
        <f t="shared" si="761"/>
        <v>90</v>
      </c>
      <c r="J645" s="255">
        <f t="shared" si="762"/>
        <v>3</v>
      </c>
      <c r="K645" s="438" t="s">
        <v>28</v>
      </c>
      <c r="L645" s="19">
        <v>3.5</v>
      </c>
      <c r="M645" s="249">
        <v>4.95</v>
      </c>
      <c r="N645" s="201" t="s">
        <v>4568</v>
      </c>
      <c r="O645" s="255" t="s">
        <v>4569</v>
      </c>
      <c r="P645" s="553">
        <v>5.3065300000000003E-2</v>
      </c>
      <c r="Q645" s="553"/>
      <c r="R645" s="261" t="s">
        <v>4475</v>
      </c>
      <c r="S645" s="20">
        <v>5.4699999999999999E-2</v>
      </c>
      <c r="T645" s="261"/>
      <c r="U645" s="20"/>
      <c r="V645" s="20">
        <v>5.8612999999999998E-2</v>
      </c>
      <c r="W645" s="20">
        <v>1.1720000000000001E-3</v>
      </c>
      <c r="X645" s="20">
        <v>6.5209999999999999E-3</v>
      </c>
      <c r="Y645" s="20">
        <v>4.9103000000000001E-2</v>
      </c>
      <c r="Z645" s="20">
        <v>2E-3</v>
      </c>
      <c r="AA645" s="20">
        <v>2E-3</v>
      </c>
      <c r="AB645" s="423">
        <f t="shared" si="763"/>
        <v>5.2699999999999997E-2</v>
      </c>
      <c r="AC645" s="423">
        <f t="shared" si="764"/>
        <v>-4.0000000000000001E-3</v>
      </c>
      <c r="AD645" s="448">
        <v>4.9200000000000001E-2</v>
      </c>
      <c r="AE645" s="197">
        <f t="shared" si="765"/>
        <v>4.9103000000000001E-2</v>
      </c>
      <c r="AF645" s="197">
        <f t="shared" si="766"/>
        <v>9.6999999999999864E-5</v>
      </c>
      <c r="AG645" s="445">
        <f t="shared" si="767"/>
        <v>4.9200000000000001E-2</v>
      </c>
      <c r="AH645" s="434">
        <v>45335</v>
      </c>
      <c r="AI645" s="446">
        <v>1</v>
      </c>
      <c r="AJ645" s="16" t="str">
        <f t="shared" si="768"/>
        <v>Y</v>
      </c>
      <c r="AK645" s="443" t="s">
        <v>4570</v>
      </c>
    </row>
    <row r="646" spans="1:37" ht="20.25" customHeight="1">
      <c r="A646" s="16">
        <f t="shared" ref="A646" si="769">IF(B646="","",IF((YEAR(B646)-YEAR(B645))=0,A645+1,1))</f>
        <v>120</v>
      </c>
      <c r="B646" s="23">
        <v>45338</v>
      </c>
      <c r="C646" s="16" t="s">
        <v>4050</v>
      </c>
      <c r="D646" s="16" t="s">
        <v>4571</v>
      </c>
      <c r="E646" s="16" t="s">
        <v>4572</v>
      </c>
      <c r="F646" s="16" t="s">
        <v>4469</v>
      </c>
      <c r="G646" s="18">
        <v>45338</v>
      </c>
      <c r="H646" s="18">
        <v>45366</v>
      </c>
      <c r="I646" s="16">
        <f t="shared" si="761"/>
        <v>28</v>
      </c>
      <c r="J646" s="255">
        <f t="shared" si="762"/>
        <v>0</v>
      </c>
      <c r="K646" s="438" t="s">
        <v>4573</v>
      </c>
      <c r="L646" s="19">
        <v>2</v>
      </c>
      <c r="M646" s="249">
        <v>4.3499999999999996</v>
      </c>
      <c r="N646" s="201" t="s">
        <v>4254</v>
      </c>
      <c r="O646" s="255" t="s">
        <v>4574</v>
      </c>
      <c r="P646" s="553">
        <v>5.3040900000000002E-2</v>
      </c>
      <c r="Q646" s="553"/>
      <c r="R646" s="261" t="s">
        <v>4574</v>
      </c>
      <c r="S646" s="20">
        <v>5.3900000000000003E-2</v>
      </c>
      <c r="T646" s="261"/>
      <c r="U646" s="20"/>
      <c r="V646" s="20">
        <v>4.3499999999999997E-2</v>
      </c>
      <c r="W646" s="20">
        <v>4.1650000000000003E-3</v>
      </c>
      <c r="X646" s="20">
        <v>1.0115000000000001E-2</v>
      </c>
      <c r="Y646" s="20">
        <v>4.3027999999999997E-2</v>
      </c>
      <c r="Z646" s="20">
        <v>2E-3</v>
      </c>
      <c r="AA646" s="20">
        <v>2E-3</v>
      </c>
      <c r="AB646" s="423">
        <f t="shared" si="763"/>
        <v>5.1900000000000002E-2</v>
      </c>
      <c r="AC646" s="423">
        <f t="shared" si="764"/>
        <v>-4.0000000000000001E-3</v>
      </c>
      <c r="AD646" s="448">
        <v>4.3499999999999997E-2</v>
      </c>
      <c r="AE646" s="197">
        <f t="shared" si="765"/>
        <v>4.3027999999999997E-2</v>
      </c>
      <c r="AF646" s="197">
        <f t="shared" si="766"/>
        <v>4.720000000000002E-4</v>
      </c>
      <c r="AG646" s="445">
        <f t="shared" si="767"/>
        <v>4.3499999999999997E-2</v>
      </c>
      <c r="AH646" s="434">
        <v>45338</v>
      </c>
      <c r="AI646" s="446">
        <v>1</v>
      </c>
      <c r="AJ646" s="16" t="str">
        <f t="shared" si="768"/>
        <v>Y</v>
      </c>
      <c r="AK646" s="443" t="s">
        <v>4575</v>
      </c>
    </row>
    <row r="647" spans="1:37" ht="20.25" customHeight="1">
      <c r="A647" s="16">
        <v>121</v>
      </c>
      <c r="B647" s="23">
        <v>45344</v>
      </c>
      <c r="C647" s="16" t="s">
        <v>4</v>
      </c>
      <c r="D647" s="16" t="s">
        <v>4587</v>
      </c>
      <c r="E647" s="16" t="s">
        <v>4588</v>
      </c>
      <c r="F647" s="16" t="s">
        <v>3582</v>
      </c>
      <c r="G647" s="18">
        <v>45344</v>
      </c>
      <c r="H647" s="18">
        <v>45404</v>
      </c>
      <c r="I647" s="16">
        <f t="shared" si="761"/>
        <v>60</v>
      </c>
      <c r="J647" s="255">
        <f t="shared" si="762"/>
        <v>2</v>
      </c>
      <c r="K647" s="438" t="s">
        <v>28</v>
      </c>
      <c r="L647" s="19">
        <v>10</v>
      </c>
      <c r="M647" s="249">
        <v>4.8899999999999997</v>
      </c>
      <c r="N647" s="201" t="s">
        <v>4589</v>
      </c>
      <c r="O647" s="255" t="s">
        <v>4590</v>
      </c>
      <c r="P647" s="553">
        <v>5.32148E-2</v>
      </c>
      <c r="Q647" s="553"/>
      <c r="R647" s="261" t="s">
        <v>4590</v>
      </c>
      <c r="S647" s="20">
        <v>5.4699999999999999E-2</v>
      </c>
      <c r="T647" s="261"/>
      <c r="U647" s="20"/>
      <c r="V647" s="20">
        <v>5.7958999999999997E-2</v>
      </c>
      <c r="W647" s="20">
        <v>1.1590000000000001E-3</v>
      </c>
      <c r="X647" s="20">
        <v>2.5799999999999998E-3</v>
      </c>
      <c r="Y647" s="20">
        <v>4.7446000000000002E-2</v>
      </c>
      <c r="Z647" s="20">
        <v>2E-3</v>
      </c>
      <c r="AA647" s="20">
        <v>2E-3</v>
      </c>
      <c r="AB647" s="423">
        <f t="shared" si="763"/>
        <v>5.2699999999999997E-2</v>
      </c>
      <c r="AC647" s="423">
        <f t="shared" si="764"/>
        <v>-4.0000000000000001E-3</v>
      </c>
      <c r="AD647" s="448">
        <v>5.2499999999999998E-2</v>
      </c>
      <c r="AE647" s="197">
        <f t="shared" si="765"/>
        <v>4.7446000000000002E-2</v>
      </c>
      <c r="AF647" s="197">
        <f t="shared" si="766"/>
        <v>5.053999999999996E-3</v>
      </c>
      <c r="AG647" s="445">
        <f t="shared" si="767"/>
        <v>5.2499999999999998E-2</v>
      </c>
      <c r="AH647" s="434">
        <v>45344</v>
      </c>
      <c r="AI647" s="446">
        <v>1</v>
      </c>
      <c r="AJ647" s="16" t="str">
        <f t="shared" si="768"/>
        <v>Y</v>
      </c>
      <c r="AK647" s="443" t="s">
        <v>4591</v>
      </c>
    </row>
    <row r="648" spans="1:37" ht="20.25" customHeight="1">
      <c r="A648" s="16">
        <v>122</v>
      </c>
      <c r="B648" s="23">
        <v>45348</v>
      </c>
      <c r="C648" s="16" t="s">
        <v>4</v>
      </c>
      <c r="D648" s="16" t="s">
        <v>4587</v>
      </c>
      <c r="E648" s="16" t="s">
        <v>4592</v>
      </c>
      <c r="F648" s="16" t="s">
        <v>3582</v>
      </c>
      <c r="G648" s="18">
        <v>45348</v>
      </c>
      <c r="H648" s="18">
        <v>45439</v>
      </c>
      <c r="I648" s="16">
        <f t="shared" si="761"/>
        <v>91</v>
      </c>
      <c r="J648" s="255">
        <f t="shared" si="762"/>
        <v>3</v>
      </c>
      <c r="K648" s="438" t="s">
        <v>4593</v>
      </c>
      <c r="L648" s="19">
        <v>10</v>
      </c>
      <c r="M648" s="249">
        <v>4.97</v>
      </c>
      <c r="N648" s="201" t="s">
        <v>4594</v>
      </c>
      <c r="O648" s="255" t="s">
        <v>4595</v>
      </c>
      <c r="P648" s="553">
        <v>5.3305699999999998E-2</v>
      </c>
      <c r="Q648" s="553"/>
      <c r="R648" s="261" t="s">
        <v>4596</v>
      </c>
      <c r="S648" s="20">
        <v>5.4699999999999999E-2</v>
      </c>
      <c r="T648" s="261"/>
      <c r="U648" s="20"/>
      <c r="V648" s="20">
        <v>5.8707000000000002E-2</v>
      </c>
      <c r="W648" s="20">
        <v>1.1739999999999999E-3</v>
      </c>
      <c r="X648" s="20">
        <v>2.813E-3</v>
      </c>
      <c r="Y648" s="20">
        <v>4.9339000000000001E-2</v>
      </c>
      <c r="Z648" s="20">
        <v>2E-3</v>
      </c>
      <c r="AA648" s="20">
        <v>2E-3</v>
      </c>
      <c r="AB648" s="423">
        <f t="shared" si="763"/>
        <v>5.2699999999999997E-2</v>
      </c>
      <c r="AC648" s="423">
        <f t="shared" si="764"/>
        <v>-4.0000000000000001E-3</v>
      </c>
      <c r="AD648" s="448">
        <v>5.2999999999999999E-2</v>
      </c>
      <c r="AE648" s="197">
        <f t="shared" si="765"/>
        <v>4.9339000000000001E-2</v>
      </c>
      <c r="AF648" s="197">
        <f t="shared" si="766"/>
        <v>3.6609999999999976E-3</v>
      </c>
      <c r="AG648" s="445">
        <f t="shared" si="767"/>
        <v>5.2999999999999999E-2</v>
      </c>
      <c r="AH648" s="434">
        <v>45348</v>
      </c>
      <c r="AI648" s="446">
        <v>1</v>
      </c>
      <c r="AJ648" s="16" t="str">
        <f t="shared" si="768"/>
        <v>Y</v>
      </c>
      <c r="AK648" s="443" t="s">
        <v>4597</v>
      </c>
    </row>
    <row r="649" spans="1:37" ht="20.25" customHeight="1">
      <c r="A649" s="16">
        <v>123</v>
      </c>
      <c r="B649" s="23">
        <v>45348</v>
      </c>
      <c r="C649" s="16" t="s">
        <v>4547</v>
      </c>
      <c r="D649" s="16" t="s">
        <v>4548</v>
      </c>
      <c r="E649" s="16" t="s">
        <v>4598</v>
      </c>
      <c r="F649" s="16" t="s">
        <v>4020</v>
      </c>
      <c r="G649" s="18">
        <v>45348</v>
      </c>
      <c r="H649" s="18">
        <v>45377</v>
      </c>
      <c r="I649" s="16">
        <f t="shared" si="761"/>
        <v>29</v>
      </c>
      <c r="J649" s="255">
        <f t="shared" si="762"/>
        <v>0</v>
      </c>
      <c r="K649" s="438" t="s">
        <v>4593</v>
      </c>
      <c r="L649" s="19">
        <v>1</v>
      </c>
      <c r="M649" s="249">
        <v>4.8499999999999996</v>
      </c>
      <c r="N649" s="201" t="s">
        <v>4157</v>
      </c>
      <c r="O649" s="255" t="s">
        <v>4599</v>
      </c>
      <c r="P649" s="553">
        <v>5.3241299999999998E-2</v>
      </c>
      <c r="Q649" s="553"/>
      <c r="R649" s="261" t="s">
        <v>4599</v>
      </c>
      <c r="S649" s="20">
        <v>5.4199999999999998E-2</v>
      </c>
      <c r="T649" s="261"/>
      <c r="U649" s="20"/>
      <c r="V649" s="20">
        <v>5.7102E-2</v>
      </c>
      <c r="W649" s="20">
        <v>1.142E-3</v>
      </c>
      <c r="X649" s="20">
        <v>2.2399999999999998E-3</v>
      </c>
      <c r="Y649" s="20">
        <v>4.7475999999999997E-2</v>
      </c>
      <c r="Z649" s="20">
        <v>2E-3</v>
      </c>
      <c r="AA649" s="20">
        <v>2E-3</v>
      </c>
      <c r="AB649" s="423">
        <f t="shared" si="763"/>
        <v>5.2199999999999996E-2</v>
      </c>
      <c r="AC649" s="423">
        <f t="shared" si="764"/>
        <v>-4.0000000000000001E-3</v>
      </c>
      <c r="AD649" s="448">
        <v>5.1999999999999998E-2</v>
      </c>
      <c r="AE649" s="197">
        <f t="shared" si="765"/>
        <v>4.7475999999999997E-2</v>
      </c>
      <c r="AF649" s="197">
        <f t="shared" si="766"/>
        <v>4.5240000000000002E-3</v>
      </c>
      <c r="AG649" s="445">
        <f t="shared" si="767"/>
        <v>5.1999999999999998E-2</v>
      </c>
      <c r="AH649" s="434">
        <v>45348</v>
      </c>
      <c r="AI649" s="446">
        <v>2</v>
      </c>
      <c r="AJ649" s="16" t="str">
        <f t="shared" si="768"/>
        <v>Y</v>
      </c>
      <c r="AK649" s="443" t="s">
        <v>4600</v>
      </c>
    </row>
    <row r="650" spans="1:37" ht="20.25" customHeight="1">
      <c r="A650" s="16">
        <v>124</v>
      </c>
      <c r="B650" s="23">
        <v>45348</v>
      </c>
      <c r="C650" s="16" t="s">
        <v>4547</v>
      </c>
      <c r="D650" s="16" t="s">
        <v>4548</v>
      </c>
      <c r="E650" s="16" t="s">
        <v>4598</v>
      </c>
      <c r="F650" s="16" t="s">
        <v>4020</v>
      </c>
      <c r="G650" s="18">
        <v>45348</v>
      </c>
      <c r="H650" s="18">
        <v>45377</v>
      </c>
      <c r="I650" s="16">
        <f t="shared" ref="I650:I653" si="770">H650-G650</f>
        <v>29</v>
      </c>
      <c r="J650" s="255">
        <f t="shared" ref="J650:J653" si="771">TRUNC(I650/30,0)</f>
        <v>0</v>
      </c>
      <c r="K650" s="438" t="s">
        <v>4593</v>
      </c>
      <c r="L650" s="19">
        <v>1</v>
      </c>
      <c r="M650" s="249">
        <v>4.8499999999999996</v>
      </c>
      <c r="N650" s="201" t="s">
        <v>4157</v>
      </c>
      <c r="O650" s="255" t="s">
        <v>4599</v>
      </c>
      <c r="P650" s="553">
        <v>5.3241299999999998E-2</v>
      </c>
      <c r="Q650" s="553"/>
      <c r="R650" s="261" t="s">
        <v>4599</v>
      </c>
      <c r="S650" s="20">
        <v>5.4199999999999998E-2</v>
      </c>
      <c r="T650" s="261"/>
      <c r="U650" s="20"/>
      <c r="V650" s="20">
        <v>5.7102E-2</v>
      </c>
      <c r="W650" s="20">
        <v>1.142E-3</v>
      </c>
      <c r="X650" s="20">
        <v>2.2399999999999998E-3</v>
      </c>
      <c r="Y650" s="20">
        <v>4.7475999999999997E-2</v>
      </c>
      <c r="Z650" s="20">
        <v>2E-3</v>
      </c>
      <c r="AA650" s="20">
        <v>2E-3</v>
      </c>
      <c r="AB650" s="423">
        <f t="shared" ref="AB650:AB653" si="772">S650-Z650</f>
        <v>5.2199999999999996E-2</v>
      </c>
      <c r="AC650" s="423">
        <f t="shared" ref="AC650:AC653" si="773">U650-Z650-AA650</f>
        <v>-4.0000000000000001E-3</v>
      </c>
      <c r="AD650" s="448">
        <v>5.1999999999999998E-2</v>
      </c>
      <c r="AE650" s="197">
        <f t="shared" ref="AE650:AE653" si="774">IF(Y650="","",Y650)</f>
        <v>4.7475999999999997E-2</v>
      </c>
      <c r="AF650" s="197">
        <f t="shared" ref="AF650:AF653" si="775">AD650-AE650</f>
        <v>4.5240000000000002E-3</v>
      </c>
      <c r="AG650" s="445">
        <f t="shared" ref="AG650:AG653" si="776">IF(AF650="","",AE650+AF650)</f>
        <v>5.1999999999999998E-2</v>
      </c>
      <c r="AH650" s="434">
        <v>45348</v>
      </c>
      <c r="AI650" s="446">
        <v>3</v>
      </c>
      <c r="AJ650" s="16" t="str">
        <f t="shared" ref="AJ650:AJ653" si="777">IF(AG650="","N","Y")</f>
        <v>Y</v>
      </c>
      <c r="AK650" s="443" t="s">
        <v>4600</v>
      </c>
    </row>
    <row r="651" spans="1:37" ht="20.25" customHeight="1">
      <c r="A651" s="16">
        <v>125</v>
      </c>
      <c r="B651" s="23">
        <v>45348</v>
      </c>
      <c r="C651" s="16" t="s">
        <v>4547</v>
      </c>
      <c r="D651" s="16" t="s">
        <v>4548</v>
      </c>
      <c r="E651" s="16" t="s">
        <v>4598</v>
      </c>
      <c r="F651" s="16" t="s">
        <v>4020</v>
      </c>
      <c r="G651" s="18">
        <v>45348</v>
      </c>
      <c r="H651" s="18">
        <v>45377</v>
      </c>
      <c r="I651" s="16">
        <f t="shared" si="770"/>
        <v>29</v>
      </c>
      <c r="J651" s="255">
        <f t="shared" si="771"/>
        <v>0</v>
      </c>
      <c r="K651" s="438" t="s">
        <v>4593</v>
      </c>
      <c r="L651" s="19">
        <v>1</v>
      </c>
      <c r="M651" s="249">
        <v>4.8499999999999996</v>
      </c>
      <c r="N651" s="201" t="s">
        <v>4157</v>
      </c>
      <c r="O651" s="255" t="s">
        <v>4599</v>
      </c>
      <c r="P651" s="553">
        <v>5.3241299999999998E-2</v>
      </c>
      <c r="Q651" s="553"/>
      <c r="R651" s="261" t="s">
        <v>4599</v>
      </c>
      <c r="S651" s="20">
        <v>5.4199999999999998E-2</v>
      </c>
      <c r="T651" s="261"/>
      <c r="U651" s="20"/>
      <c r="V651" s="20">
        <v>5.7102E-2</v>
      </c>
      <c r="W651" s="20">
        <v>1.142E-3</v>
      </c>
      <c r="X651" s="20">
        <v>2.2399999999999998E-3</v>
      </c>
      <c r="Y651" s="20">
        <v>4.7475999999999997E-2</v>
      </c>
      <c r="Z651" s="20">
        <v>2E-3</v>
      </c>
      <c r="AA651" s="20">
        <v>2E-3</v>
      </c>
      <c r="AB651" s="423">
        <f t="shared" si="772"/>
        <v>5.2199999999999996E-2</v>
      </c>
      <c r="AC651" s="423">
        <f t="shared" si="773"/>
        <v>-4.0000000000000001E-3</v>
      </c>
      <c r="AD651" s="448">
        <v>5.1999999999999998E-2</v>
      </c>
      <c r="AE651" s="197">
        <f t="shared" si="774"/>
        <v>4.7475999999999997E-2</v>
      </c>
      <c r="AF651" s="197">
        <f t="shared" si="775"/>
        <v>4.5240000000000002E-3</v>
      </c>
      <c r="AG651" s="445">
        <f t="shared" si="776"/>
        <v>5.1999999999999998E-2</v>
      </c>
      <c r="AH651" s="434">
        <v>45348</v>
      </c>
      <c r="AI651" s="446">
        <v>4</v>
      </c>
      <c r="AJ651" s="16" t="str">
        <f t="shared" si="777"/>
        <v>Y</v>
      </c>
      <c r="AK651" s="443" t="s">
        <v>4600</v>
      </c>
    </row>
    <row r="652" spans="1:37" ht="20.25" customHeight="1">
      <c r="A652" s="16">
        <v>126</v>
      </c>
      <c r="B652" s="23">
        <v>45348</v>
      </c>
      <c r="C652" s="16" t="s">
        <v>4547</v>
      </c>
      <c r="D652" s="16" t="s">
        <v>4548</v>
      </c>
      <c r="E652" s="16" t="s">
        <v>4598</v>
      </c>
      <c r="F652" s="16" t="s">
        <v>4020</v>
      </c>
      <c r="G652" s="18">
        <v>45348</v>
      </c>
      <c r="H652" s="18">
        <v>45377</v>
      </c>
      <c r="I652" s="16">
        <f t="shared" si="770"/>
        <v>29</v>
      </c>
      <c r="J652" s="255">
        <f t="shared" si="771"/>
        <v>0</v>
      </c>
      <c r="K652" s="438" t="s">
        <v>4593</v>
      </c>
      <c r="L652" s="19">
        <v>1</v>
      </c>
      <c r="M652" s="249">
        <v>4.8499999999999996</v>
      </c>
      <c r="N652" s="201" t="s">
        <v>4157</v>
      </c>
      <c r="O652" s="255" t="s">
        <v>4599</v>
      </c>
      <c r="P652" s="553">
        <v>5.3241299999999998E-2</v>
      </c>
      <c r="Q652" s="553"/>
      <c r="R652" s="261" t="s">
        <v>4599</v>
      </c>
      <c r="S652" s="20">
        <v>5.4199999999999998E-2</v>
      </c>
      <c r="T652" s="261"/>
      <c r="U652" s="20"/>
      <c r="V652" s="20">
        <v>5.7102E-2</v>
      </c>
      <c r="W652" s="20">
        <v>1.142E-3</v>
      </c>
      <c r="X652" s="20">
        <v>2.2399999999999998E-3</v>
      </c>
      <c r="Y652" s="20">
        <v>4.7475999999999997E-2</v>
      </c>
      <c r="Z652" s="20">
        <v>2E-3</v>
      </c>
      <c r="AA652" s="20">
        <v>2E-3</v>
      </c>
      <c r="AB652" s="423">
        <f t="shared" si="772"/>
        <v>5.2199999999999996E-2</v>
      </c>
      <c r="AC652" s="423">
        <f t="shared" si="773"/>
        <v>-4.0000000000000001E-3</v>
      </c>
      <c r="AD652" s="448">
        <v>5.1999999999999998E-2</v>
      </c>
      <c r="AE652" s="197">
        <f t="shared" si="774"/>
        <v>4.7475999999999997E-2</v>
      </c>
      <c r="AF652" s="197">
        <f t="shared" si="775"/>
        <v>4.5240000000000002E-3</v>
      </c>
      <c r="AG652" s="445">
        <f t="shared" si="776"/>
        <v>5.1999999999999998E-2</v>
      </c>
      <c r="AH652" s="434">
        <v>45348</v>
      </c>
      <c r="AI652" s="446">
        <v>5</v>
      </c>
      <c r="AJ652" s="16" t="str">
        <f t="shared" si="777"/>
        <v>Y</v>
      </c>
      <c r="AK652" s="443" t="s">
        <v>4600</v>
      </c>
    </row>
    <row r="653" spans="1:37" ht="20.25" customHeight="1">
      <c r="A653" s="16">
        <v>127</v>
      </c>
      <c r="B653" s="23">
        <v>45348</v>
      </c>
      <c r="C653" s="16" t="s">
        <v>4547</v>
      </c>
      <c r="D653" s="16" t="s">
        <v>4548</v>
      </c>
      <c r="E653" s="16" t="s">
        <v>4598</v>
      </c>
      <c r="F653" s="16" t="s">
        <v>4020</v>
      </c>
      <c r="G653" s="18">
        <v>45348</v>
      </c>
      <c r="H653" s="18">
        <v>45377</v>
      </c>
      <c r="I653" s="16">
        <f t="shared" si="770"/>
        <v>29</v>
      </c>
      <c r="J653" s="255">
        <f t="shared" si="771"/>
        <v>0</v>
      </c>
      <c r="K653" s="438" t="s">
        <v>4593</v>
      </c>
      <c r="L653" s="19">
        <v>1</v>
      </c>
      <c r="M653" s="249">
        <v>4.8499999999999996</v>
      </c>
      <c r="N653" s="201" t="s">
        <v>4157</v>
      </c>
      <c r="O653" s="255" t="s">
        <v>4599</v>
      </c>
      <c r="P653" s="553">
        <v>5.3241299999999998E-2</v>
      </c>
      <c r="Q653" s="553"/>
      <c r="R653" s="261" t="s">
        <v>4599</v>
      </c>
      <c r="S653" s="20">
        <v>5.4199999999999998E-2</v>
      </c>
      <c r="T653" s="261"/>
      <c r="U653" s="20"/>
      <c r="V653" s="20">
        <v>5.7102E-2</v>
      </c>
      <c r="W653" s="20">
        <v>1.142E-3</v>
      </c>
      <c r="X653" s="20">
        <v>2.2399999999999998E-3</v>
      </c>
      <c r="Y653" s="20">
        <v>4.7475999999999997E-2</v>
      </c>
      <c r="Z653" s="20">
        <v>2E-3</v>
      </c>
      <c r="AA653" s="20">
        <v>2E-3</v>
      </c>
      <c r="AB653" s="423">
        <f t="shared" si="772"/>
        <v>5.2199999999999996E-2</v>
      </c>
      <c r="AC653" s="423">
        <f t="shared" si="773"/>
        <v>-4.0000000000000001E-3</v>
      </c>
      <c r="AD653" s="448">
        <v>5.1999999999999998E-2</v>
      </c>
      <c r="AE653" s="197">
        <f t="shared" si="774"/>
        <v>4.7475999999999997E-2</v>
      </c>
      <c r="AF653" s="197">
        <f t="shared" si="775"/>
        <v>4.5240000000000002E-3</v>
      </c>
      <c r="AG653" s="445">
        <f t="shared" si="776"/>
        <v>5.1999999999999998E-2</v>
      </c>
      <c r="AH653" s="434">
        <v>45348</v>
      </c>
      <c r="AI653" s="446">
        <v>6</v>
      </c>
      <c r="AJ653" s="16" t="str">
        <f t="shared" si="777"/>
        <v>Y</v>
      </c>
      <c r="AK653" s="443" t="s">
        <v>4600</v>
      </c>
    </row>
    <row r="654" spans="1:37" ht="20.25" customHeight="1">
      <c r="A654" s="16">
        <v>128</v>
      </c>
      <c r="B654" s="23">
        <v>45356</v>
      </c>
      <c r="C654" s="16" t="s">
        <v>1550</v>
      </c>
      <c r="D654" s="16"/>
      <c r="E654" s="16" t="s">
        <v>4606</v>
      </c>
      <c r="F654" s="16" t="s">
        <v>3722</v>
      </c>
      <c r="G654" s="18">
        <v>45356</v>
      </c>
      <c r="H654" s="18">
        <v>45387</v>
      </c>
      <c r="I654" s="16">
        <f t="shared" si="761"/>
        <v>31</v>
      </c>
      <c r="J654" s="255">
        <f t="shared" si="762"/>
        <v>1</v>
      </c>
      <c r="K654" s="438" t="s">
        <v>28</v>
      </c>
      <c r="L654" s="19">
        <v>7</v>
      </c>
      <c r="M654" s="249">
        <v>4.8600000000000003</v>
      </c>
      <c r="N654" s="201" t="s">
        <v>4607</v>
      </c>
      <c r="O654" s="255" t="s">
        <v>4603</v>
      </c>
      <c r="P654" s="553">
        <v>5.3212599999999999E-2</v>
      </c>
      <c r="Q654" s="553"/>
      <c r="R654" s="261" t="s">
        <v>4603</v>
      </c>
      <c r="S654" s="20">
        <v>5.4899999999999997E-2</v>
      </c>
      <c r="T654" s="261"/>
      <c r="U654" s="20"/>
      <c r="V654" s="20">
        <v>5.7241E-2</v>
      </c>
      <c r="W654" s="20">
        <v>1.145E-3</v>
      </c>
      <c r="X654" s="20">
        <v>2.3760000000000001E-3</v>
      </c>
      <c r="Y654" s="20">
        <v>4.7447999999999997E-2</v>
      </c>
      <c r="Z654" s="20">
        <v>2E-3</v>
      </c>
      <c r="AA654" s="20">
        <v>2E-3</v>
      </c>
      <c r="AB654" s="423">
        <f t="shared" si="763"/>
        <v>5.2899999999999996E-2</v>
      </c>
      <c r="AC654" s="423">
        <f t="shared" si="764"/>
        <v>-4.0000000000000001E-3</v>
      </c>
      <c r="AD654" s="448">
        <v>5.1999999999999998E-2</v>
      </c>
      <c r="AE654" s="197">
        <f t="shared" si="765"/>
        <v>4.7447999999999997E-2</v>
      </c>
      <c r="AF654" s="197">
        <f t="shared" si="766"/>
        <v>4.5520000000000005E-3</v>
      </c>
      <c r="AG654" s="445">
        <f t="shared" si="767"/>
        <v>5.1999999999999998E-2</v>
      </c>
      <c r="AH654" s="434">
        <v>45356</v>
      </c>
      <c r="AI654" s="446">
        <v>1</v>
      </c>
      <c r="AJ654" s="16" t="str">
        <f t="shared" si="768"/>
        <v>Y</v>
      </c>
      <c r="AK654" s="443" t="s">
        <v>4608</v>
      </c>
    </row>
    <row r="655" spans="1:37" ht="20.25" customHeight="1">
      <c r="A655" s="16">
        <v>129</v>
      </c>
      <c r="B655" s="23">
        <v>45356</v>
      </c>
      <c r="C655" s="16" t="s">
        <v>1550</v>
      </c>
      <c r="D655" s="16"/>
      <c r="E655" s="16" t="s">
        <v>3365</v>
      </c>
      <c r="F655" s="16" t="s">
        <v>3722</v>
      </c>
      <c r="G655" s="18">
        <v>45356</v>
      </c>
      <c r="H655" s="18">
        <v>45387</v>
      </c>
      <c r="I655" s="16">
        <f t="shared" si="761"/>
        <v>31</v>
      </c>
      <c r="J655" s="255">
        <f t="shared" si="762"/>
        <v>1</v>
      </c>
      <c r="K655" s="438" t="s">
        <v>28</v>
      </c>
      <c r="L655" s="19">
        <v>1</v>
      </c>
      <c r="M655" s="249">
        <v>4.8600000000000003</v>
      </c>
      <c r="N655" s="201" t="s">
        <v>4607</v>
      </c>
      <c r="O655" s="255" t="s">
        <v>4603</v>
      </c>
      <c r="P655" s="553">
        <v>5.3212599999999999E-2</v>
      </c>
      <c r="Q655" s="553"/>
      <c r="R655" s="261" t="s">
        <v>4603</v>
      </c>
      <c r="S655" s="20">
        <v>5.4899999999999997E-2</v>
      </c>
      <c r="T655" s="261"/>
      <c r="U655" s="20"/>
      <c r="V655" s="20">
        <v>5.7241E-2</v>
      </c>
      <c r="W655" s="20">
        <v>1.145E-3</v>
      </c>
      <c r="X655" s="20">
        <v>2.3760000000000001E-3</v>
      </c>
      <c r="Y655" s="20">
        <v>4.7447999999999997E-2</v>
      </c>
      <c r="Z655" s="20">
        <v>2E-3</v>
      </c>
      <c r="AA655" s="20">
        <v>2E-3</v>
      </c>
      <c r="AB655" s="423">
        <f t="shared" si="763"/>
        <v>5.2899999999999996E-2</v>
      </c>
      <c r="AC655" s="423">
        <f t="shared" si="764"/>
        <v>-4.0000000000000001E-3</v>
      </c>
      <c r="AD655" s="448">
        <v>5.1999999999999998E-2</v>
      </c>
      <c r="AE655" s="197">
        <f t="shared" si="765"/>
        <v>4.7447999999999997E-2</v>
      </c>
      <c r="AF655" s="197">
        <f t="shared" si="766"/>
        <v>4.5520000000000005E-3</v>
      </c>
      <c r="AG655" s="445">
        <f t="shared" si="767"/>
        <v>5.1999999999999998E-2</v>
      </c>
      <c r="AH655" s="434">
        <v>45356</v>
      </c>
      <c r="AI655" s="446">
        <v>2</v>
      </c>
      <c r="AJ655" s="16" t="str">
        <f t="shared" si="768"/>
        <v>Y</v>
      </c>
      <c r="AK655" s="443" t="s">
        <v>4608</v>
      </c>
    </row>
    <row r="656" spans="1:37" ht="20.25" customHeight="1">
      <c r="A656" s="16">
        <v>130</v>
      </c>
      <c r="B656" s="23">
        <v>45358</v>
      </c>
      <c r="C656" s="16" t="s">
        <v>24</v>
      </c>
      <c r="D656" s="16" t="s">
        <v>4611</v>
      </c>
      <c r="E656" s="16" t="s">
        <v>4612</v>
      </c>
      <c r="F656" s="16" t="s">
        <v>4460</v>
      </c>
      <c r="G656" s="18">
        <v>45358</v>
      </c>
      <c r="H656" s="18">
        <v>45390</v>
      </c>
      <c r="I656" s="16">
        <f t="shared" si="761"/>
        <v>32</v>
      </c>
      <c r="J656" s="255">
        <f t="shared" si="762"/>
        <v>1</v>
      </c>
      <c r="K656" s="438" t="s">
        <v>4613</v>
      </c>
      <c r="L656" s="19">
        <v>6.44</v>
      </c>
      <c r="M656" s="249">
        <v>4.59</v>
      </c>
      <c r="N656" s="201" t="s">
        <v>4254</v>
      </c>
      <c r="O656" s="255" t="s">
        <v>4614</v>
      </c>
      <c r="P656" s="553">
        <v>5.3120300000000002E-2</v>
      </c>
      <c r="Q656" s="553"/>
      <c r="R656" s="261" t="s">
        <v>4614</v>
      </c>
      <c r="S656" s="20">
        <v>5.3800000000000001E-2</v>
      </c>
      <c r="T656" s="261"/>
      <c r="U656" s="20"/>
      <c r="V656" s="20">
        <v>5.8000999999999997E-2</v>
      </c>
      <c r="W656" s="20">
        <v>4.0600000000000002E-3</v>
      </c>
      <c r="X656" s="20">
        <v>8.7209999999999996E-3</v>
      </c>
      <c r="Y656" s="20">
        <v>4.1100999999999999E-2</v>
      </c>
      <c r="Z656" s="20">
        <v>2E-3</v>
      </c>
      <c r="AA656" s="20">
        <v>2E-3</v>
      </c>
      <c r="AB656" s="423">
        <f t="shared" si="763"/>
        <v>5.1799999999999999E-2</v>
      </c>
      <c r="AC656" s="423">
        <f t="shared" si="764"/>
        <v>-4.0000000000000001E-3</v>
      </c>
      <c r="AD656" s="448">
        <v>4.3499999999999997E-2</v>
      </c>
      <c r="AE656" s="197">
        <f t="shared" si="765"/>
        <v>4.1100999999999999E-2</v>
      </c>
      <c r="AF656" s="197">
        <f t="shared" si="766"/>
        <v>2.3989999999999984E-3</v>
      </c>
      <c r="AG656" s="445">
        <f t="shared" si="767"/>
        <v>4.3499999999999997E-2</v>
      </c>
      <c r="AH656" s="434">
        <v>45358</v>
      </c>
      <c r="AI656" s="446">
        <v>2</v>
      </c>
      <c r="AJ656" s="16" t="str">
        <f t="shared" si="768"/>
        <v>Y</v>
      </c>
      <c r="AK656" s="443" t="s">
        <v>4615</v>
      </c>
    </row>
    <row r="657" spans="1:37" ht="20.25" customHeight="1">
      <c r="A657" s="16">
        <v>131</v>
      </c>
      <c r="B657" s="23">
        <v>45364</v>
      </c>
      <c r="C657" s="16" t="s">
        <v>2798</v>
      </c>
      <c r="D657" s="16" t="s">
        <v>4616</v>
      </c>
      <c r="E657" s="16" t="s">
        <v>4617</v>
      </c>
      <c r="F657" s="16" t="s">
        <v>4618</v>
      </c>
      <c r="G657" s="18">
        <v>45364</v>
      </c>
      <c r="H657" s="18">
        <v>45456</v>
      </c>
      <c r="I657" s="16">
        <f t="shared" si="761"/>
        <v>92</v>
      </c>
      <c r="J657" s="255">
        <f t="shared" si="762"/>
        <v>3</v>
      </c>
      <c r="K657" s="438" t="s">
        <v>28</v>
      </c>
      <c r="L657" s="19">
        <v>1.01</v>
      </c>
      <c r="M657" s="249">
        <v>4.95</v>
      </c>
      <c r="N657" s="201" t="s">
        <v>4185</v>
      </c>
      <c r="O657" s="255" t="s">
        <v>4619</v>
      </c>
      <c r="P657" s="553">
        <v>5.3251600000000003E-2</v>
      </c>
      <c r="Q657" s="553"/>
      <c r="R657" s="261" t="s">
        <v>4620</v>
      </c>
      <c r="S657" s="20">
        <v>5.45E-2</v>
      </c>
      <c r="T657" s="261"/>
      <c r="U657" s="20"/>
      <c r="V657" s="20">
        <v>5.8645000000000003E-2</v>
      </c>
      <c r="W657" s="20">
        <v>1.173E-3</v>
      </c>
      <c r="X657" s="20">
        <v>2.7520000000000001E-3</v>
      </c>
      <c r="Y657" s="20">
        <v>4.9286000000000003E-2</v>
      </c>
      <c r="Z657" s="20">
        <v>2E-3</v>
      </c>
      <c r="AA657" s="20">
        <v>2E-3</v>
      </c>
      <c r="AB657" s="423">
        <f t="shared" si="763"/>
        <v>5.2499999999999998E-2</v>
      </c>
      <c r="AC657" s="423">
        <f t="shared" si="764"/>
        <v>-4.0000000000000001E-3</v>
      </c>
      <c r="AD657" s="448">
        <v>5.2999999999999999E-2</v>
      </c>
      <c r="AE657" s="197">
        <f t="shared" si="765"/>
        <v>4.9286000000000003E-2</v>
      </c>
      <c r="AF657" s="197">
        <f t="shared" si="766"/>
        <v>3.7139999999999951E-3</v>
      </c>
      <c r="AG657" s="445">
        <f t="shared" si="767"/>
        <v>5.2999999999999999E-2</v>
      </c>
      <c r="AH657" s="434">
        <v>45364</v>
      </c>
      <c r="AI657" s="446">
        <v>1</v>
      </c>
      <c r="AJ657" s="16" t="str">
        <f t="shared" si="768"/>
        <v>Y</v>
      </c>
      <c r="AK657" s="443" t="s">
        <v>4621</v>
      </c>
    </row>
    <row r="658" spans="1:37" ht="20.25" customHeight="1">
      <c r="A658" s="16">
        <v>132</v>
      </c>
      <c r="B658" s="23">
        <v>45365</v>
      </c>
      <c r="C658" s="16" t="s">
        <v>4547</v>
      </c>
      <c r="D658" s="16" t="s">
        <v>4622</v>
      </c>
      <c r="E658" s="16" t="s">
        <v>4623</v>
      </c>
      <c r="F658" s="16" t="s">
        <v>4624</v>
      </c>
      <c r="G658" s="18">
        <v>45365</v>
      </c>
      <c r="H658" s="18">
        <v>45397</v>
      </c>
      <c r="I658" s="16">
        <f t="shared" si="761"/>
        <v>32</v>
      </c>
      <c r="J658" s="255">
        <f t="shared" si="762"/>
        <v>1</v>
      </c>
      <c r="K658" s="438" t="s">
        <v>4625</v>
      </c>
      <c r="L658" s="19">
        <v>1</v>
      </c>
      <c r="M658" s="249">
        <v>4.5999999999999996</v>
      </c>
      <c r="N658" s="201" t="s">
        <v>4254</v>
      </c>
      <c r="O658" s="255" t="s">
        <v>4626</v>
      </c>
      <c r="P658" s="553">
        <v>5.3131699999999997E-2</v>
      </c>
      <c r="Q658" s="553"/>
      <c r="R658" s="261" t="s">
        <v>4626</v>
      </c>
      <c r="S658" s="20">
        <v>5.33E-2</v>
      </c>
      <c r="T658" s="261"/>
      <c r="U658" s="20"/>
      <c r="V658" s="20">
        <v>5.842E-2</v>
      </c>
      <c r="W658" s="20">
        <v>4.0629999999999998E-3</v>
      </c>
      <c r="X658" s="20">
        <v>8.9589999999999999E-3</v>
      </c>
      <c r="Y658" s="20">
        <v>4.3111999999999998E-2</v>
      </c>
      <c r="Z658" s="20">
        <v>2E-3</v>
      </c>
      <c r="AA658" s="20">
        <v>2E-3</v>
      </c>
      <c r="AB658" s="423">
        <f t="shared" si="763"/>
        <v>5.1299999999999998E-2</v>
      </c>
      <c r="AC658" s="423">
        <f t="shared" si="764"/>
        <v>-4.0000000000000001E-3</v>
      </c>
      <c r="AD658" s="448">
        <v>4.3299999999999998E-2</v>
      </c>
      <c r="AE658" s="197">
        <f t="shared" si="765"/>
        <v>4.3111999999999998E-2</v>
      </c>
      <c r="AF658" s="197">
        <f t="shared" si="766"/>
        <v>1.8800000000000067E-4</v>
      </c>
      <c r="AG658" s="445">
        <f t="shared" si="767"/>
        <v>4.3299999999999998E-2</v>
      </c>
      <c r="AH658" s="434">
        <v>45365</v>
      </c>
      <c r="AI658" s="446">
        <v>1</v>
      </c>
      <c r="AJ658" s="16" t="str">
        <f t="shared" si="768"/>
        <v>Y</v>
      </c>
      <c r="AK658" s="443" t="s">
        <v>4627</v>
      </c>
    </row>
    <row r="659" spans="1:37" ht="20.25" customHeight="1">
      <c r="A659" s="16">
        <v>133</v>
      </c>
      <c r="B659" s="23">
        <v>45366</v>
      </c>
      <c r="C659" s="16" t="s">
        <v>4050</v>
      </c>
      <c r="D659" s="16" t="s">
        <v>4628</v>
      </c>
      <c r="E659" s="16" t="s">
        <v>4407</v>
      </c>
      <c r="F659" s="16" t="s">
        <v>4469</v>
      </c>
      <c r="G659" s="18">
        <v>45366</v>
      </c>
      <c r="H659" s="18">
        <v>45397</v>
      </c>
      <c r="I659" s="16">
        <f t="shared" ref="I659:I717" si="778">H659-G659</f>
        <v>31</v>
      </c>
      <c r="J659" s="255">
        <f t="shared" ref="J659:J717" si="779">TRUNC(I659/30,0)</f>
        <v>1</v>
      </c>
      <c r="K659" s="438" t="s">
        <v>29</v>
      </c>
      <c r="L659" s="19">
        <v>2</v>
      </c>
      <c r="M659" s="249">
        <v>4.5999999999999996</v>
      </c>
      <c r="N659" s="201" t="s">
        <v>4254</v>
      </c>
      <c r="O659" s="255" t="s">
        <v>2309</v>
      </c>
      <c r="P659" s="553">
        <v>5.3131699999999997E-2</v>
      </c>
      <c r="Q659" s="553"/>
      <c r="R659" s="261" t="s">
        <v>2309</v>
      </c>
      <c r="S659" s="20">
        <v>5.33E-2</v>
      </c>
      <c r="T659" s="261"/>
      <c r="U659" s="20"/>
      <c r="V659" s="20">
        <v>5.8037999999999999E-2</v>
      </c>
      <c r="W659" s="20">
        <v>4.0629999999999998E-3</v>
      </c>
      <c r="X659" s="20">
        <v>8.7550000000000006E-3</v>
      </c>
      <c r="Y659" s="20">
        <v>4.3115000000000001E-2</v>
      </c>
      <c r="Z659" s="20">
        <v>2E-3</v>
      </c>
      <c r="AA659" s="20">
        <v>2E-3</v>
      </c>
      <c r="AB659" s="423">
        <f t="shared" ref="AB659:AB717" si="780">S659-Z659</f>
        <v>5.1299999999999998E-2</v>
      </c>
      <c r="AC659" s="423">
        <f t="shared" ref="AC659:AC717" si="781">U659-Z659-AA659</f>
        <v>-4.0000000000000001E-3</v>
      </c>
      <c r="AD659" s="448">
        <v>4.3499999999999997E-2</v>
      </c>
      <c r="AE659" s="197">
        <f t="shared" ref="AE659:AE715" si="782">IF(Y659="","",Y659)</f>
        <v>4.3115000000000001E-2</v>
      </c>
      <c r="AF659" s="197">
        <f t="shared" ref="AF659:AF717" si="783">AD659-AE659</f>
        <v>3.8499999999999646E-4</v>
      </c>
      <c r="AG659" s="445">
        <f t="shared" ref="AG659:AG717" si="784">IF(AF659="","",AE659+AF659)</f>
        <v>4.3499999999999997E-2</v>
      </c>
      <c r="AH659" s="434">
        <v>45366</v>
      </c>
      <c r="AI659" s="446">
        <v>1</v>
      </c>
      <c r="AJ659" s="16" t="str">
        <f t="shared" ref="AJ659:AJ717" si="785">IF(AG659="","N","Y")</f>
        <v>Y</v>
      </c>
      <c r="AK659" s="443" t="s">
        <v>4629</v>
      </c>
    </row>
    <row r="660" spans="1:37" ht="20.25" customHeight="1">
      <c r="A660" s="16">
        <v>134</v>
      </c>
      <c r="B660" s="23">
        <v>45370</v>
      </c>
      <c r="C660" s="16" t="s">
        <v>4635</v>
      </c>
      <c r="D660" s="16" t="s">
        <v>4636</v>
      </c>
      <c r="E660" s="16" t="s">
        <v>4637</v>
      </c>
      <c r="F660" s="672" t="s">
        <v>4638</v>
      </c>
      <c r="G660" s="18">
        <v>45370</v>
      </c>
      <c r="H660" s="18">
        <v>45384</v>
      </c>
      <c r="I660" s="16">
        <f t="shared" si="778"/>
        <v>14</v>
      </c>
      <c r="J660" s="255">
        <f t="shared" si="779"/>
        <v>0</v>
      </c>
      <c r="K660" s="438" t="s">
        <v>28</v>
      </c>
      <c r="L660" s="19">
        <v>10</v>
      </c>
      <c r="M660" s="249">
        <v>4.57</v>
      </c>
      <c r="N660" s="201" t="s">
        <v>4639</v>
      </c>
      <c r="O660" s="255" t="s">
        <v>4640</v>
      </c>
      <c r="P660" s="553">
        <v>5.31388E-2</v>
      </c>
      <c r="Q660" s="553"/>
      <c r="R660" s="261" t="s">
        <v>4640</v>
      </c>
      <c r="S660" s="20">
        <v>5.4800000000000001E-2</v>
      </c>
      <c r="T660" s="261"/>
      <c r="U660" s="20"/>
      <c r="V660" s="20">
        <v>5.6050999999999997E-2</v>
      </c>
      <c r="W660" s="20">
        <v>1.121E-3</v>
      </c>
      <c r="X660" s="20">
        <v>9.1E-4</v>
      </c>
      <c r="Y660" s="20">
        <v>4.3118999999999998E-2</v>
      </c>
      <c r="Z660" s="20">
        <v>2E-3</v>
      </c>
      <c r="AA660" s="20">
        <v>2E-3</v>
      </c>
      <c r="AB660" s="423">
        <f t="shared" si="780"/>
        <v>5.28E-2</v>
      </c>
      <c r="AC660" s="423">
        <f t="shared" si="781"/>
        <v>-4.0000000000000001E-3</v>
      </c>
      <c r="AD660" s="448">
        <v>5.2299999999999999E-2</v>
      </c>
      <c r="AE660" s="197">
        <f t="shared" si="782"/>
        <v>4.3118999999999998E-2</v>
      </c>
      <c r="AF660" s="197">
        <f t="shared" si="783"/>
        <v>9.1810000000000017E-3</v>
      </c>
      <c r="AG660" s="445">
        <f t="shared" si="784"/>
        <v>5.2299999999999999E-2</v>
      </c>
      <c r="AH660" s="434">
        <v>45370</v>
      </c>
      <c r="AI660" s="446">
        <v>1</v>
      </c>
      <c r="AJ660" s="16" t="str">
        <f t="shared" si="785"/>
        <v>Y</v>
      </c>
      <c r="AK660" s="443" t="s">
        <v>4641</v>
      </c>
    </row>
    <row r="661" spans="1:37" ht="20.25" customHeight="1">
      <c r="A661" s="16">
        <v>135</v>
      </c>
      <c r="B661" s="23">
        <v>45377</v>
      </c>
      <c r="C661" s="16" t="s">
        <v>4547</v>
      </c>
      <c r="D661" s="16" t="s">
        <v>4548</v>
      </c>
      <c r="E661" s="16" t="s">
        <v>4598</v>
      </c>
      <c r="F661" s="16" t="s">
        <v>4020</v>
      </c>
      <c r="G661" s="18">
        <v>45377</v>
      </c>
      <c r="H661" s="18">
        <v>45408</v>
      </c>
      <c r="I661" s="16">
        <f t="shared" si="778"/>
        <v>31</v>
      </c>
      <c r="J661" s="255">
        <f t="shared" si="779"/>
        <v>1</v>
      </c>
      <c r="K661" s="438" t="s">
        <v>28</v>
      </c>
      <c r="L661" s="19">
        <v>8</v>
      </c>
      <c r="M661" s="249">
        <v>4.91</v>
      </c>
      <c r="N661" s="201" t="s">
        <v>4607</v>
      </c>
      <c r="O661" s="255" t="s">
        <v>4642</v>
      </c>
      <c r="P661" s="553">
        <v>5.33217E-2</v>
      </c>
      <c r="Q661" s="553"/>
      <c r="R661" s="261" t="s">
        <v>4642</v>
      </c>
      <c r="S661" s="20">
        <v>5.45E-2</v>
      </c>
      <c r="T661" s="261"/>
      <c r="U661" s="20"/>
      <c r="V661" s="20">
        <v>5.2299999999999999E-2</v>
      </c>
      <c r="W661" s="20">
        <v>1.1460000000000001E-3</v>
      </c>
      <c r="X661" s="20">
        <v>2.134E-3</v>
      </c>
      <c r="Y661" s="20">
        <v>4.7555E-2</v>
      </c>
      <c r="Z661" s="20">
        <v>2E-3</v>
      </c>
      <c r="AA661" s="20">
        <v>2E-3</v>
      </c>
      <c r="AB661" s="423">
        <f t="shared" si="780"/>
        <v>5.2499999999999998E-2</v>
      </c>
      <c r="AC661" s="423">
        <f t="shared" si="781"/>
        <v>-4.0000000000000001E-3</v>
      </c>
      <c r="AD661" s="448">
        <v>5.2299999999999999E-2</v>
      </c>
      <c r="AE661" s="197">
        <f t="shared" si="782"/>
        <v>4.7555E-2</v>
      </c>
      <c r="AF661" s="197">
        <f t="shared" si="783"/>
        <v>4.7449999999999992E-3</v>
      </c>
      <c r="AG661" s="445">
        <f t="shared" si="784"/>
        <v>5.2299999999999999E-2</v>
      </c>
      <c r="AH661" s="434">
        <v>45377</v>
      </c>
      <c r="AI661" s="446">
        <v>1</v>
      </c>
      <c r="AJ661" s="16" t="str">
        <f t="shared" si="785"/>
        <v>Y</v>
      </c>
      <c r="AK661" s="443"/>
    </row>
    <row r="662" spans="1:37" ht="20.25" customHeight="1">
      <c r="A662" s="16">
        <v>136</v>
      </c>
      <c r="B662" s="23">
        <v>45377</v>
      </c>
      <c r="C662" s="16" t="s">
        <v>4547</v>
      </c>
      <c r="D662" s="16" t="s">
        <v>4548</v>
      </c>
      <c r="E662" s="16" t="s">
        <v>4598</v>
      </c>
      <c r="F662" s="16" t="s">
        <v>4020</v>
      </c>
      <c r="G662" s="18">
        <v>45377</v>
      </c>
      <c r="H662" s="18">
        <v>45408</v>
      </c>
      <c r="I662" s="16">
        <f t="shared" si="778"/>
        <v>31</v>
      </c>
      <c r="J662" s="255">
        <f t="shared" si="779"/>
        <v>1</v>
      </c>
      <c r="K662" s="438" t="s">
        <v>28</v>
      </c>
      <c r="L662" s="19">
        <v>1</v>
      </c>
      <c r="M662" s="249">
        <v>4.91</v>
      </c>
      <c r="N662" s="201" t="s">
        <v>4607</v>
      </c>
      <c r="O662" s="255" t="s">
        <v>4642</v>
      </c>
      <c r="P662" s="553">
        <v>5.33217E-2</v>
      </c>
      <c r="Q662" s="553"/>
      <c r="R662" s="261" t="s">
        <v>4642</v>
      </c>
      <c r="S662" s="20">
        <v>5.45E-2</v>
      </c>
      <c r="T662" s="261"/>
      <c r="U662" s="20"/>
      <c r="V662" s="20">
        <v>5.2299999999999999E-2</v>
      </c>
      <c r="W662" s="20">
        <v>1.1460000000000001E-3</v>
      </c>
      <c r="X662" s="20">
        <v>2.134E-3</v>
      </c>
      <c r="Y662" s="20">
        <v>4.7555E-2</v>
      </c>
      <c r="Z662" s="20">
        <v>2E-3</v>
      </c>
      <c r="AA662" s="20">
        <v>2E-3</v>
      </c>
      <c r="AB662" s="423">
        <f t="shared" si="780"/>
        <v>5.2499999999999998E-2</v>
      </c>
      <c r="AC662" s="423">
        <f t="shared" si="781"/>
        <v>-4.0000000000000001E-3</v>
      </c>
      <c r="AD662" s="448">
        <v>5.2299999999999999E-2</v>
      </c>
      <c r="AE662" s="197">
        <f t="shared" si="782"/>
        <v>4.7555E-2</v>
      </c>
      <c r="AF662" s="197">
        <f t="shared" si="783"/>
        <v>4.7449999999999992E-3</v>
      </c>
      <c r="AG662" s="445">
        <f t="shared" si="784"/>
        <v>5.2299999999999999E-2</v>
      </c>
      <c r="AH662" s="434">
        <v>45377</v>
      </c>
      <c r="AI662" s="446">
        <v>2</v>
      </c>
      <c r="AJ662" s="16" t="str">
        <f t="shared" si="785"/>
        <v>Y</v>
      </c>
      <c r="AK662" s="443"/>
    </row>
    <row r="663" spans="1:37" ht="20.25" customHeight="1">
      <c r="A663" s="16">
        <v>137</v>
      </c>
      <c r="B663" s="23">
        <v>45377</v>
      </c>
      <c r="C663" s="16" t="s">
        <v>4547</v>
      </c>
      <c r="D663" s="16" t="s">
        <v>4548</v>
      </c>
      <c r="E663" s="16" t="s">
        <v>4598</v>
      </c>
      <c r="F663" s="16" t="s">
        <v>4020</v>
      </c>
      <c r="G663" s="18">
        <v>45377</v>
      </c>
      <c r="H663" s="18">
        <v>45408</v>
      </c>
      <c r="I663" s="16">
        <f t="shared" si="778"/>
        <v>31</v>
      </c>
      <c r="J663" s="255">
        <f t="shared" si="779"/>
        <v>1</v>
      </c>
      <c r="K663" s="438" t="s">
        <v>28</v>
      </c>
      <c r="L663" s="19">
        <v>1</v>
      </c>
      <c r="M663" s="249">
        <v>4.91</v>
      </c>
      <c r="N663" s="201" t="s">
        <v>4607</v>
      </c>
      <c r="O663" s="255" t="s">
        <v>4642</v>
      </c>
      <c r="P663" s="553">
        <v>5.33217E-2</v>
      </c>
      <c r="Q663" s="553"/>
      <c r="R663" s="261" t="s">
        <v>4642</v>
      </c>
      <c r="S663" s="20">
        <v>5.45E-2</v>
      </c>
      <c r="T663" s="261"/>
      <c r="U663" s="20"/>
      <c r="V663" s="20">
        <v>5.2299999999999999E-2</v>
      </c>
      <c r="W663" s="20">
        <v>1.1460000000000001E-3</v>
      </c>
      <c r="X663" s="20">
        <v>2.134E-3</v>
      </c>
      <c r="Y663" s="20">
        <v>4.7555E-2</v>
      </c>
      <c r="Z663" s="20">
        <v>2E-3</v>
      </c>
      <c r="AA663" s="20">
        <v>2E-3</v>
      </c>
      <c r="AB663" s="423">
        <f t="shared" si="780"/>
        <v>5.2499999999999998E-2</v>
      </c>
      <c r="AC663" s="423">
        <f t="shared" si="781"/>
        <v>-4.0000000000000001E-3</v>
      </c>
      <c r="AD663" s="448">
        <v>5.2299999999999999E-2</v>
      </c>
      <c r="AE663" s="197">
        <f t="shared" si="782"/>
        <v>4.7555E-2</v>
      </c>
      <c r="AF663" s="197">
        <f t="shared" si="783"/>
        <v>4.7449999999999992E-3</v>
      </c>
      <c r="AG663" s="445">
        <f t="shared" si="784"/>
        <v>5.2299999999999999E-2</v>
      </c>
      <c r="AH663" s="434">
        <v>45377</v>
      </c>
      <c r="AI663" s="446">
        <v>3</v>
      </c>
      <c r="AJ663" s="16" t="str">
        <f t="shared" si="785"/>
        <v>Y</v>
      </c>
      <c r="AK663" s="443"/>
    </row>
    <row r="664" spans="1:37" ht="20.25" customHeight="1">
      <c r="A664" s="16">
        <v>138</v>
      </c>
      <c r="B664" s="23">
        <v>45386</v>
      </c>
      <c r="C664" s="16" t="s">
        <v>4643</v>
      </c>
      <c r="D664" s="16" t="s">
        <v>4649</v>
      </c>
      <c r="E664" s="16" t="s">
        <v>4644</v>
      </c>
      <c r="F664" s="672" t="s">
        <v>4648</v>
      </c>
      <c r="G664" s="18">
        <v>45386</v>
      </c>
      <c r="H664" s="18">
        <v>45406</v>
      </c>
      <c r="I664" s="16">
        <f t="shared" si="778"/>
        <v>20</v>
      </c>
      <c r="J664" s="255">
        <f t="shared" si="779"/>
        <v>0</v>
      </c>
      <c r="K664" s="438" t="s">
        <v>28</v>
      </c>
      <c r="L664" s="19">
        <v>100</v>
      </c>
      <c r="M664" s="249">
        <v>4.5999999999999996</v>
      </c>
      <c r="N664" s="201" t="s">
        <v>4645</v>
      </c>
      <c r="O664" s="255" t="s">
        <v>4646</v>
      </c>
      <c r="P664" s="553"/>
      <c r="Q664" s="553"/>
      <c r="R664" s="261" t="s">
        <v>4646</v>
      </c>
      <c r="S664" s="20">
        <v>5.4100000000000002E-2</v>
      </c>
      <c r="T664" s="261"/>
      <c r="U664" s="20"/>
      <c r="V664" s="20">
        <v>5.6619999999999997E-2</v>
      </c>
      <c r="W664" s="20">
        <v>1.132E-3</v>
      </c>
      <c r="X664" s="20">
        <v>3.7680000000000001E-3</v>
      </c>
      <c r="Y664" s="20"/>
      <c r="Z664" s="20">
        <v>2E-3</v>
      </c>
      <c r="AA664" s="20">
        <v>2E-3</v>
      </c>
      <c r="AB664" s="423">
        <f t="shared" si="780"/>
        <v>5.21E-2</v>
      </c>
      <c r="AC664" s="423">
        <f t="shared" si="781"/>
        <v>-4.0000000000000001E-3</v>
      </c>
      <c r="AD664" s="448">
        <v>0.05</v>
      </c>
      <c r="AE664" s="197">
        <v>0</v>
      </c>
      <c r="AF664" s="197">
        <f t="shared" si="783"/>
        <v>0.05</v>
      </c>
      <c r="AG664" s="445">
        <f t="shared" si="784"/>
        <v>0.05</v>
      </c>
      <c r="AH664" s="434">
        <v>45386</v>
      </c>
      <c r="AI664" s="446">
        <v>1</v>
      </c>
      <c r="AJ664" s="16" t="str">
        <f t="shared" si="785"/>
        <v>Y</v>
      </c>
      <c r="AK664" s="443" t="s">
        <v>4647</v>
      </c>
    </row>
    <row r="665" spans="1:37" ht="20.25" customHeight="1">
      <c r="A665" s="16">
        <v>139</v>
      </c>
      <c r="B665" s="23">
        <v>45387</v>
      </c>
      <c r="C665" s="16" t="s">
        <v>1550</v>
      </c>
      <c r="D665" s="16"/>
      <c r="E665" s="16" t="s">
        <v>4650</v>
      </c>
      <c r="F665" s="16" t="s">
        <v>3722</v>
      </c>
      <c r="G665" s="18">
        <v>45387</v>
      </c>
      <c r="H665" s="18">
        <v>45419</v>
      </c>
      <c r="I665" s="16">
        <f t="shared" si="778"/>
        <v>32</v>
      </c>
      <c r="J665" s="255">
        <f t="shared" si="779"/>
        <v>1</v>
      </c>
      <c r="K665" s="438" t="s">
        <v>4651</v>
      </c>
      <c r="L665" s="19">
        <v>7</v>
      </c>
      <c r="M665" s="249">
        <v>4.8499999999999996</v>
      </c>
      <c r="N665" s="201" t="s">
        <v>4652</v>
      </c>
      <c r="O665" s="255"/>
      <c r="P665" s="553"/>
      <c r="Q665" s="553"/>
      <c r="R665" s="261" t="s">
        <v>4475</v>
      </c>
      <c r="S665" s="20"/>
      <c r="T665" s="261"/>
      <c r="U665" s="20"/>
      <c r="V665" s="20">
        <v>5.7269E-2</v>
      </c>
      <c r="W665" s="20">
        <v>1.145E-3</v>
      </c>
      <c r="X665" s="20">
        <v>1.72E-3</v>
      </c>
      <c r="Y665" s="20">
        <v>4.7449999999999999E-2</v>
      </c>
      <c r="Z665" s="20">
        <v>2E-3</v>
      </c>
      <c r="AA665" s="20">
        <v>2E-3</v>
      </c>
      <c r="AB665" s="423">
        <f t="shared" si="780"/>
        <v>-2E-3</v>
      </c>
      <c r="AC665" s="423">
        <f t="shared" si="781"/>
        <v>-4.0000000000000001E-3</v>
      </c>
      <c r="AD665" s="448">
        <v>5.1999999999999998E-2</v>
      </c>
      <c r="AE665" s="197">
        <f t="shared" si="782"/>
        <v>4.7449999999999999E-2</v>
      </c>
      <c r="AF665" s="197">
        <f t="shared" si="783"/>
        <v>4.5499999999999985E-3</v>
      </c>
      <c r="AG665" s="445">
        <f t="shared" si="784"/>
        <v>5.1999999999999998E-2</v>
      </c>
      <c r="AH665" s="434">
        <v>45387</v>
      </c>
      <c r="AI665" s="446">
        <v>3</v>
      </c>
      <c r="AJ665" s="16" t="str">
        <f t="shared" si="785"/>
        <v>Y</v>
      </c>
      <c r="AK665" s="443"/>
    </row>
    <row r="666" spans="1:37" ht="20.25" customHeight="1">
      <c r="A666" s="16">
        <v>140</v>
      </c>
      <c r="B666" s="23">
        <v>45387</v>
      </c>
      <c r="C666" s="16" t="s">
        <v>1550</v>
      </c>
      <c r="D666" s="16"/>
      <c r="E666" s="16" t="s">
        <v>3365</v>
      </c>
      <c r="F666" s="16" t="s">
        <v>3722</v>
      </c>
      <c r="G666" s="18">
        <v>45387</v>
      </c>
      <c r="H666" s="18">
        <v>45419</v>
      </c>
      <c r="I666" s="16">
        <f t="shared" si="778"/>
        <v>32</v>
      </c>
      <c r="J666" s="255">
        <f t="shared" si="779"/>
        <v>1</v>
      </c>
      <c r="K666" s="438" t="s">
        <v>28</v>
      </c>
      <c r="L666" s="19">
        <v>1</v>
      </c>
      <c r="M666" s="249">
        <v>4.8499999999999996</v>
      </c>
      <c r="N666" s="201" t="s">
        <v>4607</v>
      </c>
      <c r="O666" s="255"/>
      <c r="P666" s="553"/>
      <c r="Q666" s="553"/>
      <c r="R666" s="261" t="s">
        <v>4475</v>
      </c>
      <c r="S666" s="20"/>
      <c r="T666" s="261"/>
      <c r="U666" s="20"/>
      <c r="V666" s="20">
        <v>5.7269E-2</v>
      </c>
      <c r="W666" s="20">
        <v>1.145E-3</v>
      </c>
      <c r="X666" s="20">
        <v>1.72E-3</v>
      </c>
      <c r="Y666" s="20">
        <v>4.7449999999999999E-2</v>
      </c>
      <c r="Z666" s="20">
        <v>2E-3</v>
      </c>
      <c r="AA666" s="20">
        <v>2E-3</v>
      </c>
      <c r="AB666" s="423">
        <f t="shared" si="780"/>
        <v>-2E-3</v>
      </c>
      <c r="AC666" s="423">
        <f t="shared" si="781"/>
        <v>-4.0000000000000001E-3</v>
      </c>
      <c r="AD666" s="448">
        <v>5.1999999999999998E-2</v>
      </c>
      <c r="AE666" s="197">
        <f t="shared" si="782"/>
        <v>4.7449999999999999E-2</v>
      </c>
      <c r="AF666" s="197">
        <f t="shared" si="783"/>
        <v>4.5499999999999985E-3</v>
      </c>
      <c r="AG666" s="445">
        <f t="shared" si="784"/>
        <v>5.1999999999999998E-2</v>
      </c>
      <c r="AH666" s="434">
        <v>45387</v>
      </c>
      <c r="AI666" s="446">
        <v>4</v>
      </c>
      <c r="AJ666" s="16" t="str">
        <f t="shared" si="785"/>
        <v>Y</v>
      </c>
      <c r="AK666" s="443"/>
    </row>
    <row r="667" spans="1:37" ht="20.25" customHeight="1">
      <c r="A667" s="16">
        <v>141</v>
      </c>
      <c r="B667" s="23">
        <v>45397</v>
      </c>
      <c r="C667" s="16" t="s">
        <v>4050</v>
      </c>
      <c r="D667" s="16" t="s">
        <v>4571</v>
      </c>
      <c r="E667" s="16" t="s">
        <v>4653</v>
      </c>
      <c r="F667" s="16" t="s">
        <v>4469</v>
      </c>
      <c r="G667" s="18">
        <v>45397</v>
      </c>
      <c r="H667" s="18">
        <v>45426</v>
      </c>
      <c r="I667" s="16">
        <f t="shared" si="778"/>
        <v>29</v>
      </c>
      <c r="J667" s="255">
        <f t="shared" si="779"/>
        <v>0</v>
      </c>
      <c r="K667" s="438" t="s">
        <v>4654</v>
      </c>
      <c r="L667" s="19">
        <v>2</v>
      </c>
      <c r="M667" s="249">
        <v>4.58</v>
      </c>
      <c r="N667" s="201" t="s">
        <v>4655</v>
      </c>
      <c r="O667" s="255" t="s">
        <v>4656</v>
      </c>
      <c r="P667" s="553">
        <v>4.1099999999999998E-2</v>
      </c>
      <c r="Q667" s="553"/>
      <c r="R667" s="261" t="s">
        <v>4656</v>
      </c>
      <c r="S667" s="20"/>
      <c r="T667" s="261"/>
      <c r="U667" s="20"/>
      <c r="V667" s="20">
        <v>5.9582999999999997E-2</v>
      </c>
      <c r="W667" s="20">
        <v>4.1710000000000002E-3</v>
      </c>
      <c r="X667" s="20">
        <v>1.0192E-2</v>
      </c>
      <c r="Y667" s="20">
        <v>4.1099999999999998E-2</v>
      </c>
      <c r="Z667" s="20">
        <v>2E-3</v>
      </c>
      <c r="AA667" s="20">
        <v>2E-3</v>
      </c>
      <c r="AB667" s="423">
        <f t="shared" si="780"/>
        <v>-2E-3</v>
      </c>
      <c r="AC667" s="423">
        <f t="shared" si="781"/>
        <v>-4.0000000000000001E-3</v>
      </c>
      <c r="AD667" s="448">
        <v>4.3499999999999997E-2</v>
      </c>
      <c r="AE667" s="197">
        <f t="shared" si="782"/>
        <v>4.1099999999999998E-2</v>
      </c>
      <c r="AF667" s="197">
        <f t="shared" si="783"/>
        <v>2.3999999999999994E-3</v>
      </c>
      <c r="AG667" s="445">
        <f t="shared" si="784"/>
        <v>4.3499999999999997E-2</v>
      </c>
      <c r="AH667" s="434">
        <v>45397</v>
      </c>
      <c r="AI667" s="446">
        <v>1</v>
      </c>
      <c r="AJ667" s="16" t="str">
        <f t="shared" si="785"/>
        <v>Y</v>
      </c>
      <c r="AK667" s="443"/>
    </row>
    <row r="668" spans="1:37" ht="20.25" customHeight="1">
      <c r="A668" s="16">
        <v>142</v>
      </c>
      <c r="B668" s="23">
        <v>45401</v>
      </c>
      <c r="C668" s="16" t="s">
        <v>4</v>
      </c>
      <c r="D668" s="16" t="s">
        <v>4587</v>
      </c>
      <c r="E668" s="16" t="s">
        <v>4657</v>
      </c>
      <c r="F668" s="16" t="s">
        <v>3582</v>
      </c>
      <c r="G668" s="18">
        <v>45401</v>
      </c>
      <c r="H668" s="18">
        <v>45492</v>
      </c>
      <c r="I668" s="16">
        <f t="shared" si="778"/>
        <v>91</v>
      </c>
      <c r="J668" s="255">
        <f t="shared" si="779"/>
        <v>3</v>
      </c>
      <c r="K668" s="438" t="s">
        <v>28</v>
      </c>
      <c r="L668" s="19">
        <v>10</v>
      </c>
      <c r="M668" s="249">
        <v>4.95</v>
      </c>
      <c r="N668" s="201" t="s">
        <v>4299</v>
      </c>
      <c r="O668" s="255" t="s">
        <v>4662</v>
      </c>
      <c r="P668" s="553">
        <v>5.3245599999999997E-2</v>
      </c>
      <c r="Q668" s="553"/>
      <c r="R668" s="261" t="s">
        <v>4662</v>
      </c>
      <c r="S668" s="20">
        <v>5.5E-2</v>
      </c>
      <c r="T668" s="261"/>
      <c r="U668" s="20"/>
      <c r="V668" s="20">
        <v>5.8758999999999999E-2</v>
      </c>
      <c r="W668" s="20">
        <v>1.175E-3</v>
      </c>
      <c r="X668" s="20">
        <v>2.5639999999999999E-3</v>
      </c>
      <c r="Y668" s="20">
        <v>4.9279999999999997E-2</v>
      </c>
      <c r="Z668" s="20">
        <v>2E-3</v>
      </c>
      <c r="AA668" s="20">
        <v>2E-3</v>
      </c>
      <c r="AB668" s="423">
        <f t="shared" si="780"/>
        <v>5.2999999999999999E-2</v>
      </c>
      <c r="AC668" s="423">
        <f t="shared" si="781"/>
        <v>-4.0000000000000001E-3</v>
      </c>
      <c r="AD668" s="448">
        <v>5.33E-2</v>
      </c>
      <c r="AE668" s="197">
        <f t="shared" si="782"/>
        <v>4.9279999999999997E-2</v>
      </c>
      <c r="AF668" s="197">
        <f t="shared" si="783"/>
        <v>4.0200000000000027E-3</v>
      </c>
      <c r="AG668" s="445">
        <f t="shared" si="784"/>
        <v>5.33E-2</v>
      </c>
      <c r="AH668" s="434">
        <v>45401</v>
      </c>
      <c r="AI668" s="446">
        <v>1</v>
      </c>
      <c r="AJ668" s="16" t="str">
        <f t="shared" si="785"/>
        <v>Y</v>
      </c>
      <c r="AK668" s="443"/>
    </row>
    <row r="669" spans="1:37" ht="20.25" customHeight="1">
      <c r="A669" s="16">
        <v>143</v>
      </c>
      <c r="B669" s="23">
        <v>45419</v>
      </c>
      <c r="C669" s="16" t="s">
        <v>1550</v>
      </c>
      <c r="D669" s="16" t="s">
        <v>4663</v>
      </c>
      <c r="E669" s="16" t="s">
        <v>4664</v>
      </c>
      <c r="F669" s="16" t="s">
        <v>3722</v>
      </c>
      <c r="G669" s="18">
        <v>45419</v>
      </c>
      <c r="H669" s="18">
        <v>45450</v>
      </c>
      <c r="I669" s="16">
        <f t="shared" si="778"/>
        <v>31</v>
      </c>
      <c r="J669" s="255">
        <f t="shared" si="779"/>
        <v>1</v>
      </c>
      <c r="K669" s="438" t="s">
        <v>28</v>
      </c>
      <c r="L669" s="19">
        <v>7</v>
      </c>
      <c r="M669" s="249">
        <v>4.8499999999999996</v>
      </c>
      <c r="N669" s="201" t="s">
        <v>4666</v>
      </c>
      <c r="O669" s="255" t="s">
        <v>4667</v>
      </c>
      <c r="P669" s="553">
        <v>5.3213000000000003E-2</v>
      </c>
      <c r="Q669" s="553"/>
      <c r="R669" s="261" t="s">
        <v>4667</v>
      </c>
      <c r="S669" s="20">
        <v>5.4300000000000001E-2</v>
      </c>
      <c r="T669" s="261"/>
      <c r="U669" s="20"/>
      <c r="V669" s="20">
        <v>5.7244000000000003E-2</v>
      </c>
      <c r="W669" s="20">
        <v>1.145E-3</v>
      </c>
      <c r="X669" s="20">
        <v>2.379E-3</v>
      </c>
      <c r="Y669" s="20">
        <v>4.7447999999999997E-2</v>
      </c>
      <c r="Z669" s="20">
        <v>2E-3</v>
      </c>
      <c r="AA669" s="20">
        <v>2E-3</v>
      </c>
      <c r="AB669" s="423">
        <f t="shared" si="780"/>
        <v>5.2299999999999999E-2</v>
      </c>
      <c r="AC669" s="423">
        <f t="shared" si="781"/>
        <v>-4.0000000000000001E-3</v>
      </c>
      <c r="AD669" s="448">
        <v>5.1999999999999998E-2</v>
      </c>
      <c r="AE669" s="197">
        <f t="shared" si="782"/>
        <v>4.7447999999999997E-2</v>
      </c>
      <c r="AF669" s="197">
        <f t="shared" si="783"/>
        <v>4.5520000000000005E-3</v>
      </c>
      <c r="AG669" s="445">
        <f t="shared" si="784"/>
        <v>5.1999999999999998E-2</v>
      </c>
      <c r="AH669" s="434">
        <v>45419</v>
      </c>
      <c r="AI669" s="446">
        <v>1</v>
      </c>
      <c r="AJ669" s="16" t="str">
        <f t="shared" si="785"/>
        <v>Y</v>
      </c>
      <c r="AK669" s="443"/>
    </row>
    <row r="670" spans="1:37" ht="20.25" customHeight="1">
      <c r="A670" s="16">
        <v>144</v>
      </c>
      <c r="B670" s="23">
        <v>45419</v>
      </c>
      <c r="C670" s="16" t="s">
        <v>1550</v>
      </c>
      <c r="D670" s="16" t="s">
        <v>4509</v>
      </c>
      <c r="E670" s="16" t="s">
        <v>3365</v>
      </c>
      <c r="F670" s="16" t="s">
        <v>3722</v>
      </c>
      <c r="G670" s="18">
        <v>45419</v>
      </c>
      <c r="H670" s="18">
        <v>45450</v>
      </c>
      <c r="I670" s="16">
        <f t="shared" si="778"/>
        <v>31</v>
      </c>
      <c r="J670" s="255">
        <f t="shared" si="779"/>
        <v>1</v>
      </c>
      <c r="K670" s="438" t="s">
        <v>4665</v>
      </c>
      <c r="L670" s="19">
        <v>1</v>
      </c>
      <c r="M670" s="249">
        <v>4.8499999999999996</v>
      </c>
      <c r="N670" s="201" t="s">
        <v>4666</v>
      </c>
      <c r="O670" s="255" t="s">
        <v>4667</v>
      </c>
      <c r="P670" s="553">
        <v>5.3213000000000003E-2</v>
      </c>
      <c r="Q670" s="553"/>
      <c r="R670" s="261" t="s">
        <v>4667</v>
      </c>
      <c r="S670" s="20">
        <v>5.4300000000000001E-2</v>
      </c>
      <c r="T670" s="261"/>
      <c r="U670" s="20"/>
      <c r="V670" s="20">
        <v>5.7244000000000003E-2</v>
      </c>
      <c r="W670" s="20">
        <v>1.145E-3</v>
      </c>
      <c r="X670" s="20">
        <v>2.379E-3</v>
      </c>
      <c r="Y670" s="20">
        <v>4.7447999999999997E-2</v>
      </c>
      <c r="Z670" s="20">
        <v>2E-3</v>
      </c>
      <c r="AA670" s="20">
        <v>2E-3</v>
      </c>
      <c r="AB670" s="423">
        <f t="shared" si="780"/>
        <v>5.2299999999999999E-2</v>
      </c>
      <c r="AC670" s="423">
        <f t="shared" si="781"/>
        <v>-4.0000000000000001E-3</v>
      </c>
      <c r="AD670" s="448">
        <v>5.1999999999999998E-2</v>
      </c>
      <c r="AE670" s="197">
        <f t="shared" si="782"/>
        <v>4.7447999999999997E-2</v>
      </c>
      <c r="AF670" s="197">
        <f t="shared" si="783"/>
        <v>4.5520000000000005E-3</v>
      </c>
      <c r="AG670" s="445">
        <f t="shared" si="784"/>
        <v>5.1999999999999998E-2</v>
      </c>
      <c r="AH670" s="434">
        <v>45419</v>
      </c>
      <c r="AI670" s="446">
        <v>2</v>
      </c>
      <c r="AJ670" s="16" t="str">
        <f t="shared" si="785"/>
        <v>Y</v>
      </c>
      <c r="AK670" s="443"/>
    </row>
    <row r="671" spans="1:37" ht="20.25" customHeight="1">
      <c r="A671" s="16">
        <v>145</v>
      </c>
      <c r="B671" s="23">
        <v>45420</v>
      </c>
      <c r="C671" s="16" t="s">
        <v>1550</v>
      </c>
      <c r="D671" s="16" t="s">
        <v>4509</v>
      </c>
      <c r="E671" s="16" t="s">
        <v>3365</v>
      </c>
      <c r="F671" s="16" t="s">
        <v>3722</v>
      </c>
      <c r="G671" s="18">
        <v>45420</v>
      </c>
      <c r="H671" s="18">
        <v>45450</v>
      </c>
      <c r="I671" s="16">
        <f t="shared" si="778"/>
        <v>30</v>
      </c>
      <c r="J671" s="255">
        <f t="shared" si="779"/>
        <v>1</v>
      </c>
      <c r="K671" s="438" t="s">
        <v>4668</v>
      </c>
      <c r="L671" s="19">
        <v>2</v>
      </c>
      <c r="M671" s="249">
        <v>4.5599999999999996</v>
      </c>
      <c r="N671" s="201" t="s">
        <v>4669</v>
      </c>
      <c r="O671" s="255" t="s">
        <v>4670</v>
      </c>
      <c r="P671" s="553">
        <v>5.3120399999999998E-2</v>
      </c>
      <c r="Q671" s="553"/>
      <c r="R671" s="261" t="s">
        <v>4670</v>
      </c>
      <c r="S671" s="20"/>
      <c r="T671" s="261"/>
      <c r="U671" s="20"/>
      <c r="V671" s="20">
        <v>5.9622000000000001E-2</v>
      </c>
      <c r="W671" s="20">
        <v>4.1739999999999998E-3</v>
      </c>
      <c r="X671" s="20">
        <v>1.0229E-2</v>
      </c>
      <c r="Y671" s="20">
        <v>4.1102E-2</v>
      </c>
      <c r="Z671" s="20">
        <v>2E-3</v>
      </c>
      <c r="AA671" s="20">
        <v>2E-3</v>
      </c>
      <c r="AB671" s="423">
        <f t="shared" si="780"/>
        <v>-2E-3</v>
      </c>
      <c r="AC671" s="423">
        <f t="shared" si="781"/>
        <v>-4.0000000000000001E-3</v>
      </c>
      <c r="AD671" s="448">
        <v>5.3499999999999999E-2</v>
      </c>
      <c r="AE671" s="197">
        <f t="shared" si="782"/>
        <v>4.1102E-2</v>
      </c>
      <c r="AF671" s="197">
        <f t="shared" si="783"/>
        <v>1.2397999999999999E-2</v>
      </c>
      <c r="AG671" s="445">
        <f t="shared" si="784"/>
        <v>5.3499999999999999E-2</v>
      </c>
      <c r="AH671" s="434">
        <v>45420</v>
      </c>
      <c r="AI671" s="446">
        <v>1</v>
      </c>
      <c r="AJ671" s="16" t="str">
        <f t="shared" si="785"/>
        <v>Y</v>
      </c>
      <c r="AK671" s="443"/>
    </row>
    <row r="672" spans="1:37" ht="20.25" customHeight="1">
      <c r="A672" s="16">
        <v>146</v>
      </c>
      <c r="B672" s="23">
        <v>45426</v>
      </c>
      <c r="C672" s="16" t="s">
        <v>4050</v>
      </c>
      <c r="D672" s="16" t="s">
        <v>4571</v>
      </c>
      <c r="E672" s="16" t="s">
        <v>4407</v>
      </c>
      <c r="F672" s="16" t="s">
        <v>4469</v>
      </c>
      <c r="G672" s="18">
        <v>45426</v>
      </c>
      <c r="H672" s="18">
        <v>45457</v>
      </c>
      <c r="I672" s="16">
        <f t="shared" si="778"/>
        <v>31</v>
      </c>
      <c r="J672" s="255">
        <f t="shared" si="779"/>
        <v>1</v>
      </c>
      <c r="K672" s="438" t="s">
        <v>29</v>
      </c>
      <c r="L672" s="19">
        <v>2</v>
      </c>
      <c r="M672" s="249">
        <v>3.7050399999999999</v>
      </c>
      <c r="N672" s="201" t="s">
        <v>4671</v>
      </c>
      <c r="O672" s="255" t="s">
        <v>4672</v>
      </c>
      <c r="P672" s="553">
        <v>5.3114000000000001E-2</v>
      </c>
      <c r="Q672" s="553"/>
      <c r="R672" s="261" t="s">
        <v>4475</v>
      </c>
      <c r="S672" s="20"/>
      <c r="T672" s="261"/>
      <c r="U672" s="20"/>
      <c r="V672" s="20">
        <v>5.7973999999999998E-2</v>
      </c>
      <c r="W672" s="20">
        <v>4.058E-3</v>
      </c>
      <c r="X672" s="20">
        <v>8.6960000000000006E-3</v>
      </c>
      <c r="Y672" s="20">
        <v>4.1096000000000001E-2</v>
      </c>
      <c r="Z672" s="20">
        <v>2E-3</v>
      </c>
      <c r="AA672" s="20">
        <v>2E-3</v>
      </c>
      <c r="AB672" s="423">
        <f t="shared" si="780"/>
        <v>-2E-3</v>
      </c>
      <c r="AC672" s="423">
        <f t="shared" si="781"/>
        <v>-4.0000000000000001E-3</v>
      </c>
      <c r="AD672" s="448">
        <v>4.3499999999999997E-2</v>
      </c>
      <c r="AE672" s="197">
        <f t="shared" si="782"/>
        <v>4.1096000000000001E-2</v>
      </c>
      <c r="AF672" s="197">
        <f t="shared" si="783"/>
        <v>2.4039999999999964E-3</v>
      </c>
      <c r="AG672" s="445">
        <f t="shared" si="784"/>
        <v>4.3499999999999997E-2</v>
      </c>
      <c r="AH672" s="434">
        <v>45426</v>
      </c>
      <c r="AI672" s="446">
        <v>2</v>
      </c>
      <c r="AJ672" s="16" t="str">
        <f t="shared" si="785"/>
        <v>Y</v>
      </c>
      <c r="AK672" s="443"/>
    </row>
    <row r="673" spans="1:37" ht="20.25" customHeight="1">
      <c r="A673" s="16">
        <v>147</v>
      </c>
      <c r="B673" s="23">
        <v>45426</v>
      </c>
      <c r="C673" s="769" t="s">
        <v>4673</v>
      </c>
      <c r="D673" s="16" t="s">
        <v>4674</v>
      </c>
      <c r="E673" s="16" t="s">
        <v>4675</v>
      </c>
      <c r="F673" s="16" t="s">
        <v>3671</v>
      </c>
      <c r="G673" s="18">
        <v>45426</v>
      </c>
      <c r="H673" s="18">
        <v>45518</v>
      </c>
      <c r="I673" s="16">
        <f t="shared" si="778"/>
        <v>92</v>
      </c>
      <c r="J673" s="255">
        <f t="shared" si="779"/>
        <v>3</v>
      </c>
      <c r="K673" s="438" t="s">
        <v>28</v>
      </c>
      <c r="L673" s="19">
        <v>3.5</v>
      </c>
      <c r="M673" s="249">
        <v>4.96</v>
      </c>
      <c r="N673" s="201" t="s">
        <v>4676</v>
      </c>
      <c r="O673" s="255" t="s">
        <v>4677</v>
      </c>
      <c r="P673" s="553">
        <v>5.3223800000000002E-2</v>
      </c>
      <c r="Q673" s="553"/>
      <c r="R673" s="261" t="s">
        <v>4677</v>
      </c>
      <c r="S673" s="20"/>
      <c r="T673" s="261"/>
      <c r="U673" s="20"/>
      <c r="V673" s="20">
        <v>5.8721000000000002E-2</v>
      </c>
      <c r="W673" s="20">
        <v>1.1739999999999999E-3</v>
      </c>
      <c r="X673" s="20">
        <v>2.5270000000000002E-3</v>
      </c>
      <c r="Y673" s="20">
        <v>4.9258999999999997E-2</v>
      </c>
      <c r="Z673" s="20">
        <v>2E-3</v>
      </c>
      <c r="AA673" s="20">
        <v>2E-3</v>
      </c>
      <c r="AB673" s="423">
        <f t="shared" si="780"/>
        <v>-2E-3</v>
      </c>
      <c r="AC673" s="423">
        <f t="shared" si="781"/>
        <v>-4.0000000000000001E-3</v>
      </c>
      <c r="AD673" s="448">
        <v>5.33E-2</v>
      </c>
      <c r="AE673" s="197">
        <f t="shared" si="782"/>
        <v>4.9258999999999997E-2</v>
      </c>
      <c r="AF673" s="197">
        <f t="shared" si="783"/>
        <v>4.0410000000000029E-3</v>
      </c>
      <c r="AG673" s="445">
        <f t="shared" si="784"/>
        <v>5.33E-2</v>
      </c>
      <c r="AH673" s="434">
        <v>45426</v>
      </c>
      <c r="AI673" s="446">
        <v>3</v>
      </c>
      <c r="AJ673" s="16" t="str">
        <f t="shared" si="785"/>
        <v>Y</v>
      </c>
      <c r="AK673" s="443" t="s">
        <v>4678</v>
      </c>
    </row>
    <row r="674" spans="1:37" ht="20.25" customHeight="1">
      <c r="A674" s="16">
        <v>148</v>
      </c>
      <c r="B674" s="23">
        <v>45436</v>
      </c>
      <c r="C674" s="16" t="s">
        <v>4547</v>
      </c>
      <c r="D674" s="16" t="s">
        <v>4548</v>
      </c>
      <c r="E674" s="16" t="s">
        <v>4598</v>
      </c>
      <c r="F674" s="16" t="s">
        <v>4679</v>
      </c>
      <c r="G674" s="18">
        <v>45436</v>
      </c>
      <c r="H674" s="18">
        <v>45559</v>
      </c>
      <c r="I674" s="16">
        <f t="shared" si="778"/>
        <v>123</v>
      </c>
      <c r="J674" s="255">
        <f t="shared" si="779"/>
        <v>4</v>
      </c>
      <c r="K674" s="438" t="s">
        <v>28</v>
      </c>
      <c r="L674" s="19">
        <v>3</v>
      </c>
      <c r="M674" s="249">
        <v>4.9400000000000004</v>
      </c>
      <c r="N674" s="201" t="s">
        <v>4680</v>
      </c>
      <c r="O674" s="255" t="s">
        <v>4681</v>
      </c>
      <c r="P674" s="553">
        <v>5.3428799999999999E-2</v>
      </c>
      <c r="Q674" s="553"/>
      <c r="R674" s="261" t="s">
        <v>4475</v>
      </c>
      <c r="S674" s="20"/>
      <c r="T674" s="261"/>
      <c r="U674" s="20"/>
      <c r="V674" s="20">
        <v>5.8853999999999997E-2</v>
      </c>
      <c r="W674" s="20">
        <v>1.1770000000000001E-3</v>
      </c>
      <c r="X674" s="20">
        <v>2.457E-3</v>
      </c>
      <c r="Y674" s="20">
        <v>5.3241900000000002E-2</v>
      </c>
      <c r="Z674" s="20">
        <v>2E-3</v>
      </c>
      <c r="AA674" s="20">
        <v>2E-3</v>
      </c>
      <c r="AB674" s="423">
        <f t="shared" si="780"/>
        <v>-2E-3</v>
      </c>
      <c r="AC674" s="423">
        <f t="shared" si="781"/>
        <v>-4.0000000000000001E-3</v>
      </c>
      <c r="AD674" s="448">
        <v>5.3499999999999999E-2</v>
      </c>
      <c r="AE674" s="197">
        <f t="shared" si="782"/>
        <v>5.3241900000000002E-2</v>
      </c>
      <c r="AF674" s="197">
        <f t="shared" si="783"/>
        <v>2.5809999999999722E-4</v>
      </c>
      <c r="AG674" s="445">
        <f t="shared" si="784"/>
        <v>5.3499999999999999E-2</v>
      </c>
      <c r="AH674" s="434">
        <v>45436</v>
      </c>
      <c r="AI674" s="446">
        <v>2</v>
      </c>
      <c r="AJ674" s="16" t="str">
        <f t="shared" si="785"/>
        <v>Y</v>
      </c>
      <c r="AK674" s="443"/>
    </row>
    <row r="675" spans="1:37" ht="20.25" customHeight="1">
      <c r="A675" s="16">
        <v>149</v>
      </c>
      <c r="B675" s="23">
        <v>45439</v>
      </c>
      <c r="C675" s="16" t="s">
        <v>4</v>
      </c>
      <c r="D675" s="16" t="s">
        <v>4587</v>
      </c>
      <c r="E675" s="16" t="s">
        <v>4682</v>
      </c>
      <c r="F675" s="16" t="s">
        <v>3582</v>
      </c>
      <c r="G675" s="18">
        <v>45439</v>
      </c>
      <c r="H675" s="18">
        <v>45503</v>
      </c>
      <c r="I675" s="16">
        <f t="shared" si="778"/>
        <v>64</v>
      </c>
      <c r="J675" s="255">
        <f t="shared" si="779"/>
        <v>2</v>
      </c>
      <c r="K675" s="438" t="s">
        <v>28</v>
      </c>
      <c r="L675" s="19">
        <v>10</v>
      </c>
      <c r="M675" s="249">
        <v>4.88</v>
      </c>
      <c r="N675" s="201" t="s">
        <v>4680</v>
      </c>
      <c r="O675" s="255" t="s">
        <v>4684</v>
      </c>
      <c r="P675" s="553">
        <v>5.32778E-2</v>
      </c>
      <c r="Q675" s="553"/>
      <c r="R675" s="261" t="s">
        <v>4683</v>
      </c>
      <c r="S675" s="20"/>
      <c r="T675" s="261"/>
      <c r="U675" s="20"/>
      <c r="V675" s="20">
        <v>5.8138000000000002E-2</v>
      </c>
      <c r="W675" s="20">
        <v>1.163E-3</v>
      </c>
      <c r="X675" s="20">
        <v>2.2550000000000001E-3</v>
      </c>
      <c r="Y675" s="20">
        <v>4.7511999999999999E-2</v>
      </c>
      <c r="Z675" s="20">
        <v>2E-3</v>
      </c>
      <c r="AA675" s="20">
        <v>2E-3</v>
      </c>
      <c r="AB675" s="423">
        <f t="shared" si="780"/>
        <v>-2E-3</v>
      </c>
      <c r="AC675" s="423">
        <f t="shared" si="781"/>
        <v>-4.0000000000000001E-3</v>
      </c>
      <c r="AD675" s="448">
        <v>5.2999999999999999E-2</v>
      </c>
      <c r="AE675" s="197">
        <f t="shared" si="782"/>
        <v>4.7511999999999999E-2</v>
      </c>
      <c r="AF675" s="197">
        <f t="shared" si="783"/>
        <v>5.4879999999999998E-3</v>
      </c>
      <c r="AG675" s="445">
        <f t="shared" si="784"/>
        <v>5.2999999999999999E-2</v>
      </c>
      <c r="AH675" s="434">
        <v>45439</v>
      </c>
      <c r="AI675" s="446">
        <v>1</v>
      </c>
      <c r="AJ675" s="16" t="str">
        <f t="shared" si="785"/>
        <v>Y</v>
      </c>
      <c r="AK675" s="443"/>
    </row>
    <row r="676" spans="1:37" ht="20.25" customHeight="1">
      <c r="A676" s="16">
        <v>150</v>
      </c>
      <c r="B676" s="23">
        <v>45439</v>
      </c>
      <c r="C676" s="16" t="s">
        <v>4685</v>
      </c>
      <c r="D676" s="16" t="s">
        <v>4686</v>
      </c>
      <c r="E676" s="16" t="s">
        <v>4598</v>
      </c>
      <c r="F676" s="16" t="s">
        <v>4020</v>
      </c>
      <c r="G676" s="18">
        <v>45439</v>
      </c>
      <c r="H676" s="18">
        <v>45470</v>
      </c>
      <c r="I676" s="16">
        <f t="shared" si="778"/>
        <v>31</v>
      </c>
      <c r="J676" s="255">
        <f t="shared" si="779"/>
        <v>1</v>
      </c>
      <c r="K676" s="438" t="s">
        <v>28</v>
      </c>
      <c r="L676" s="19">
        <v>10</v>
      </c>
      <c r="M676" s="249">
        <v>4.8499999999999996</v>
      </c>
      <c r="N676" s="201" t="s">
        <v>4680</v>
      </c>
      <c r="O676" s="255" t="s">
        <v>4684</v>
      </c>
      <c r="P676" s="553">
        <v>5.32778E-2</v>
      </c>
      <c r="Q676" s="553"/>
      <c r="R676" s="261" t="s">
        <v>4475</v>
      </c>
      <c r="S676" s="20"/>
      <c r="T676" s="261"/>
      <c r="U676" s="20"/>
      <c r="V676" s="20">
        <v>5.7264000000000002E-2</v>
      </c>
      <c r="W676" s="20">
        <v>1.145E-3</v>
      </c>
      <c r="X676" s="20">
        <v>2.0990000000000002E-3</v>
      </c>
      <c r="Y676" s="20">
        <v>4.7511999999999999E-2</v>
      </c>
      <c r="Z676" s="20">
        <v>2E-3</v>
      </c>
      <c r="AA676" s="20">
        <v>2E-3</v>
      </c>
      <c r="AB676" s="423">
        <f t="shared" si="780"/>
        <v>-2E-3</v>
      </c>
      <c r="AC676" s="423">
        <f t="shared" si="781"/>
        <v>-4.0000000000000001E-3</v>
      </c>
      <c r="AD676" s="448">
        <v>5.2299999999999999E-2</v>
      </c>
      <c r="AE676" s="197">
        <f t="shared" si="782"/>
        <v>4.7511999999999999E-2</v>
      </c>
      <c r="AF676" s="197">
        <f t="shared" si="783"/>
        <v>4.7880000000000006E-3</v>
      </c>
      <c r="AG676" s="445">
        <f t="shared" si="784"/>
        <v>5.2299999999999999E-2</v>
      </c>
      <c r="AH676" s="434">
        <v>45439</v>
      </c>
      <c r="AI676" s="446">
        <v>4</v>
      </c>
      <c r="AJ676" s="16" t="str">
        <f t="shared" si="785"/>
        <v>Y</v>
      </c>
      <c r="AK676" s="443"/>
    </row>
    <row r="677" spans="1:37" ht="20.25" customHeight="1">
      <c r="A677" s="16">
        <v>151</v>
      </c>
      <c r="B677" s="23">
        <v>45439</v>
      </c>
      <c r="C677" s="16" t="s">
        <v>4685</v>
      </c>
      <c r="D677" s="16" t="s">
        <v>4686</v>
      </c>
      <c r="E677" s="16" t="s">
        <v>4598</v>
      </c>
      <c r="F677" s="16" t="s">
        <v>4020</v>
      </c>
      <c r="G677" s="18">
        <v>45439</v>
      </c>
      <c r="H677" s="18">
        <v>45470</v>
      </c>
      <c r="I677" s="16">
        <f t="shared" si="778"/>
        <v>31</v>
      </c>
      <c r="J677" s="255">
        <f t="shared" si="779"/>
        <v>1</v>
      </c>
      <c r="K677" s="438" t="s">
        <v>28</v>
      </c>
      <c r="L677" s="19">
        <v>2</v>
      </c>
      <c r="M677" s="249">
        <v>4.8499999999999996</v>
      </c>
      <c r="N677" s="201" t="s">
        <v>4680</v>
      </c>
      <c r="O677" s="255" t="s">
        <v>4684</v>
      </c>
      <c r="P677" s="553">
        <v>5.32778E-2</v>
      </c>
      <c r="Q677" s="553"/>
      <c r="R677" s="261" t="s">
        <v>4475</v>
      </c>
      <c r="S677" s="20"/>
      <c r="T677" s="261"/>
      <c r="U677" s="20"/>
      <c r="V677" s="20">
        <v>5.7264000000000002E-2</v>
      </c>
      <c r="W677" s="20">
        <v>1.145E-3</v>
      </c>
      <c r="X677" s="20">
        <v>2.0990000000000002E-3</v>
      </c>
      <c r="Y677" s="20">
        <v>4.7511999999999999E-2</v>
      </c>
      <c r="Z677" s="20">
        <v>2E-3</v>
      </c>
      <c r="AA677" s="20">
        <v>2E-3</v>
      </c>
      <c r="AB677" s="423">
        <f t="shared" si="780"/>
        <v>-2E-3</v>
      </c>
      <c r="AC677" s="423">
        <f t="shared" si="781"/>
        <v>-4.0000000000000001E-3</v>
      </c>
      <c r="AD677" s="448">
        <v>5.2299999999999999E-2</v>
      </c>
      <c r="AE677" s="197">
        <f t="shared" si="782"/>
        <v>4.7511999999999999E-2</v>
      </c>
      <c r="AF677" s="197">
        <f t="shared" si="783"/>
        <v>4.7880000000000006E-3</v>
      </c>
      <c r="AG677" s="445">
        <f t="shared" si="784"/>
        <v>5.2299999999999999E-2</v>
      </c>
      <c r="AH677" s="434">
        <v>45439</v>
      </c>
      <c r="AI677" s="446">
        <v>6</v>
      </c>
      <c r="AJ677" s="16" t="str">
        <f t="shared" si="785"/>
        <v>Y</v>
      </c>
      <c r="AK677" s="443"/>
    </row>
    <row r="678" spans="1:37" ht="20.25" customHeight="1">
      <c r="A678" s="16">
        <v>152</v>
      </c>
      <c r="B678" s="23">
        <v>45446</v>
      </c>
      <c r="C678" s="16" t="s">
        <v>4050</v>
      </c>
      <c r="D678" s="16" t="s">
        <v>4571</v>
      </c>
      <c r="E678" s="16" t="s">
        <v>4407</v>
      </c>
      <c r="F678" s="16" t="s">
        <v>4318</v>
      </c>
      <c r="G678" s="18">
        <v>45446</v>
      </c>
      <c r="H678" s="18">
        <v>45476</v>
      </c>
      <c r="I678" s="16">
        <f t="shared" si="778"/>
        <v>30</v>
      </c>
      <c r="J678" s="255">
        <f t="shared" si="779"/>
        <v>1</v>
      </c>
      <c r="K678" s="438" t="s">
        <v>29</v>
      </c>
      <c r="L678" s="19">
        <v>2</v>
      </c>
      <c r="M678" s="249">
        <v>4.0199999999999996</v>
      </c>
      <c r="N678" s="201"/>
      <c r="O678" s="255"/>
      <c r="P678" s="553"/>
      <c r="Q678" s="553"/>
      <c r="R678" s="261" t="s">
        <v>4475</v>
      </c>
      <c r="S678" s="20"/>
      <c r="T678" s="261"/>
      <c r="U678" s="20"/>
      <c r="V678" s="20">
        <v>5.9692000000000002E-2</v>
      </c>
      <c r="W678" s="20">
        <v>4.1780000000000003E-3</v>
      </c>
      <c r="X678" s="20">
        <v>9.7929999999999996E-3</v>
      </c>
      <c r="Y678" s="20">
        <v>4.1267999999999999E-2</v>
      </c>
      <c r="Z678" s="20">
        <v>2E-3</v>
      </c>
      <c r="AA678" s="20">
        <v>2E-3</v>
      </c>
      <c r="AB678" s="423">
        <f t="shared" si="780"/>
        <v>-2E-3</v>
      </c>
      <c r="AC678" s="423">
        <f t="shared" si="781"/>
        <v>-4.0000000000000001E-3</v>
      </c>
      <c r="AD678" s="448">
        <v>5.3499999999999999E-2</v>
      </c>
      <c r="AE678" s="197">
        <f t="shared" si="782"/>
        <v>4.1267999999999999E-2</v>
      </c>
      <c r="AF678" s="197">
        <f t="shared" si="783"/>
        <v>1.2232E-2</v>
      </c>
      <c r="AG678" s="445">
        <v>5.3999999999999999E-2</v>
      </c>
      <c r="AH678" s="434">
        <v>45446</v>
      </c>
      <c r="AI678" s="446">
        <v>3</v>
      </c>
      <c r="AJ678" s="16" t="str">
        <f t="shared" si="785"/>
        <v>Y</v>
      </c>
      <c r="AK678" s="443"/>
    </row>
    <row r="679" spans="1:37" ht="20.25" customHeight="1">
      <c r="A679" s="16">
        <v>153</v>
      </c>
      <c r="B679" s="23">
        <v>45450</v>
      </c>
      <c r="C679" s="16" t="s">
        <v>1550</v>
      </c>
      <c r="D679" s="16" t="s">
        <v>4688</v>
      </c>
      <c r="E679" s="16" t="s">
        <v>4687</v>
      </c>
      <c r="F679" s="16" t="s">
        <v>3722</v>
      </c>
      <c r="G679" s="18">
        <v>45450</v>
      </c>
      <c r="H679" s="18">
        <v>45481</v>
      </c>
      <c r="I679" s="16">
        <f t="shared" si="778"/>
        <v>31</v>
      </c>
      <c r="J679" s="255">
        <f t="shared" si="779"/>
        <v>1</v>
      </c>
      <c r="K679" s="438" t="s">
        <v>28</v>
      </c>
      <c r="L679" s="19">
        <v>7</v>
      </c>
      <c r="M679" s="249">
        <v>4.84</v>
      </c>
      <c r="N679" s="201" t="s">
        <v>4185</v>
      </c>
      <c r="O679" s="255" t="s">
        <v>4689</v>
      </c>
      <c r="P679" s="553">
        <v>5.3262999999999998E-2</v>
      </c>
      <c r="Q679" s="553"/>
      <c r="R679" s="261" t="s">
        <v>4475</v>
      </c>
      <c r="S679" s="20"/>
      <c r="T679" s="261"/>
      <c r="U679" s="20"/>
      <c r="V679" s="20">
        <v>5.7290000000000001E-2</v>
      </c>
      <c r="W679" s="20">
        <v>1.1460000000000001E-3</v>
      </c>
      <c r="X679" s="20">
        <v>2.4250000000000001E-3</v>
      </c>
      <c r="Y679" s="20">
        <v>4.7496999999999998E-2</v>
      </c>
      <c r="Z679" s="20">
        <v>2E-3</v>
      </c>
      <c r="AA679" s="20">
        <v>2E-3</v>
      </c>
      <c r="AB679" s="423">
        <f t="shared" si="780"/>
        <v>-2E-3</v>
      </c>
      <c r="AC679" s="423">
        <f t="shared" si="781"/>
        <v>-4.0000000000000001E-3</v>
      </c>
      <c r="AD679" s="448">
        <v>5.1999999999999998E-2</v>
      </c>
      <c r="AE679" s="197">
        <f t="shared" si="782"/>
        <v>4.7496999999999998E-2</v>
      </c>
      <c r="AF679" s="197">
        <f t="shared" si="783"/>
        <v>4.5030000000000001E-3</v>
      </c>
      <c r="AG679" s="445">
        <f t="shared" si="784"/>
        <v>5.1999999999999998E-2</v>
      </c>
      <c r="AH679" s="434">
        <v>45450</v>
      </c>
      <c r="AI679" s="446">
        <v>3</v>
      </c>
      <c r="AJ679" s="16" t="str">
        <f t="shared" si="785"/>
        <v>Y</v>
      </c>
      <c r="AK679" s="443"/>
    </row>
    <row r="680" spans="1:37" ht="20.25" customHeight="1">
      <c r="A680" s="16">
        <v>154</v>
      </c>
      <c r="B680" s="23">
        <v>45450</v>
      </c>
      <c r="C680" s="16" t="s">
        <v>1550</v>
      </c>
      <c r="D680" s="16" t="s">
        <v>4688</v>
      </c>
      <c r="E680" s="16" t="s">
        <v>4687</v>
      </c>
      <c r="F680" s="16" t="s">
        <v>3722</v>
      </c>
      <c r="G680" s="18">
        <v>45450</v>
      </c>
      <c r="H680" s="18">
        <v>45481</v>
      </c>
      <c r="I680" s="16">
        <f t="shared" si="778"/>
        <v>31</v>
      </c>
      <c r="J680" s="255">
        <f t="shared" si="779"/>
        <v>1</v>
      </c>
      <c r="K680" s="438" t="s">
        <v>28</v>
      </c>
      <c r="L680" s="19">
        <v>1</v>
      </c>
      <c r="M680" s="249">
        <v>4.84</v>
      </c>
      <c r="N680" s="201" t="s">
        <v>4185</v>
      </c>
      <c r="O680" s="255" t="s">
        <v>4689</v>
      </c>
      <c r="P680" s="553">
        <v>5.3262999999999998E-2</v>
      </c>
      <c r="Q680" s="553"/>
      <c r="R680" s="261" t="s">
        <v>4475</v>
      </c>
      <c r="S680" s="20"/>
      <c r="T680" s="261"/>
      <c r="U680" s="20"/>
      <c r="V680" s="20">
        <v>5.7290000000000001E-2</v>
      </c>
      <c r="W680" s="20">
        <v>1.1460000000000001E-3</v>
      </c>
      <c r="X680" s="20">
        <v>2.4250000000000001E-3</v>
      </c>
      <c r="Y680" s="20">
        <v>4.7496999999999998E-2</v>
      </c>
      <c r="Z680" s="20">
        <v>2E-3</v>
      </c>
      <c r="AA680" s="20">
        <v>2E-3</v>
      </c>
      <c r="AB680" s="423">
        <f t="shared" si="780"/>
        <v>-2E-3</v>
      </c>
      <c r="AC680" s="423">
        <f t="shared" si="781"/>
        <v>-4.0000000000000001E-3</v>
      </c>
      <c r="AD680" s="448">
        <v>5.1999999999999998E-2</v>
      </c>
      <c r="AE680" s="197">
        <f t="shared" si="782"/>
        <v>4.7496999999999998E-2</v>
      </c>
      <c r="AF680" s="197">
        <f t="shared" si="783"/>
        <v>4.5030000000000001E-3</v>
      </c>
      <c r="AG680" s="445">
        <f t="shared" si="784"/>
        <v>5.1999999999999998E-2</v>
      </c>
      <c r="AH680" s="434">
        <v>45450</v>
      </c>
      <c r="AI680" s="446">
        <v>4</v>
      </c>
      <c r="AJ680" s="16" t="str">
        <f t="shared" si="785"/>
        <v>Y</v>
      </c>
      <c r="AK680" s="443"/>
    </row>
    <row r="681" spans="1:37" ht="20.25" customHeight="1">
      <c r="A681" s="16">
        <v>155</v>
      </c>
      <c r="B681" s="23">
        <v>45457</v>
      </c>
      <c r="C681" s="16" t="s">
        <v>9</v>
      </c>
      <c r="D681" s="16" t="s">
        <v>4690</v>
      </c>
      <c r="E681" s="16" t="s">
        <v>4691</v>
      </c>
      <c r="F681" s="672" t="s">
        <v>4205</v>
      </c>
      <c r="G681" s="18">
        <v>45457</v>
      </c>
      <c r="H681" s="18">
        <v>45468</v>
      </c>
      <c r="I681" s="16">
        <f t="shared" si="778"/>
        <v>11</v>
      </c>
      <c r="J681" s="255">
        <f t="shared" si="779"/>
        <v>0</v>
      </c>
      <c r="K681" s="438" t="s">
        <v>28</v>
      </c>
      <c r="L681" s="19">
        <v>15</v>
      </c>
      <c r="M681" s="249"/>
      <c r="N681" s="201"/>
      <c r="O681" s="255"/>
      <c r="P681" s="553"/>
      <c r="Q681" s="553"/>
      <c r="R681" s="261" t="s">
        <v>4475</v>
      </c>
      <c r="S681" s="20"/>
      <c r="T681" s="261"/>
      <c r="U681" s="20"/>
      <c r="V681" s="20">
        <v>5.5909E-2</v>
      </c>
      <c r="W681" s="20">
        <v>1.1180000000000001E-3</v>
      </c>
      <c r="X681" s="20">
        <v>3.0709999999999999E-3</v>
      </c>
      <c r="Y681" s="20">
        <v>4.3118999999999998E-2</v>
      </c>
      <c r="Z681" s="20">
        <v>2E-3</v>
      </c>
      <c r="AA681" s="20">
        <v>2E-3</v>
      </c>
      <c r="AB681" s="423">
        <f t="shared" si="780"/>
        <v>-2E-3</v>
      </c>
      <c r="AC681" s="423">
        <f t="shared" si="781"/>
        <v>-4.0000000000000001E-3</v>
      </c>
      <c r="AD681" s="448">
        <v>0.05</v>
      </c>
      <c r="AE681" s="197">
        <f t="shared" si="782"/>
        <v>4.3118999999999998E-2</v>
      </c>
      <c r="AF681" s="197">
        <f t="shared" si="783"/>
        <v>6.8810000000000052E-3</v>
      </c>
      <c r="AG681" s="445">
        <f t="shared" si="784"/>
        <v>0.05</v>
      </c>
      <c r="AH681" s="434">
        <v>45457</v>
      </c>
      <c r="AI681" s="446">
        <v>2</v>
      </c>
      <c r="AJ681" s="16" t="str">
        <f t="shared" si="785"/>
        <v>Y</v>
      </c>
      <c r="AK681" s="443" t="s">
        <v>4692</v>
      </c>
    </row>
    <row r="682" spans="1:37" ht="20.25" customHeight="1">
      <c r="A682" s="16">
        <v>156</v>
      </c>
      <c r="B682" s="23">
        <v>45470</v>
      </c>
      <c r="C682" s="16" t="s">
        <v>4547</v>
      </c>
      <c r="D682" s="16" t="s">
        <v>4703</v>
      </c>
      <c r="E682" s="16" t="s">
        <v>4704</v>
      </c>
      <c r="F682" s="16" t="s">
        <v>4020</v>
      </c>
      <c r="G682" s="18">
        <v>45470</v>
      </c>
      <c r="H682" s="18">
        <v>45502</v>
      </c>
      <c r="I682" s="16">
        <f t="shared" si="778"/>
        <v>32</v>
      </c>
      <c r="J682" s="255">
        <f t="shared" si="779"/>
        <v>1</v>
      </c>
      <c r="K682" s="438" t="s">
        <v>28</v>
      </c>
      <c r="L682" s="19">
        <v>10</v>
      </c>
      <c r="M682" s="249">
        <v>4.87</v>
      </c>
      <c r="N682" s="201" t="s">
        <v>4551</v>
      </c>
      <c r="O682" s="255" t="s">
        <v>2307</v>
      </c>
      <c r="P682" s="553">
        <v>5.3439300000000002E-2</v>
      </c>
      <c r="Q682" s="553"/>
      <c r="R682" s="261" t="s">
        <v>4475</v>
      </c>
      <c r="S682" s="20"/>
      <c r="T682" s="261"/>
      <c r="U682" s="20"/>
      <c r="V682" s="20">
        <v>5.7495999999999998E-2</v>
      </c>
      <c r="W682" s="20">
        <v>1.15E-3</v>
      </c>
      <c r="X682" s="20">
        <v>2.6259999999999999E-3</v>
      </c>
      <c r="Y682" s="20">
        <v>4.7669999999999997E-2</v>
      </c>
      <c r="Z682" s="20">
        <v>2E-3</v>
      </c>
      <c r="AA682" s="20">
        <v>2E-3</v>
      </c>
      <c r="AB682" s="423">
        <f t="shared" si="780"/>
        <v>-2E-3</v>
      </c>
      <c r="AC682" s="423">
        <f t="shared" si="781"/>
        <v>-4.0000000000000001E-3</v>
      </c>
      <c r="AD682" s="448">
        <v>5.1999999999999998E-2</v>
      </c>
      <c r="AE682" s="197">
        <f t="shared" si="782"/>
        <v>4.7669999999999997E-2</v>
      </c>
      <c r="AF682" s="197">
        <f t="shared" si="783"/>
        <v>4.3300000000000005E-3</v>
      </c>
      <c r="AG682" s="445">
        <f t="shared" si="784"/>
        <v>5.1999999999999998E-2</v>
      </c>
      <c r="AH682" s="434">
        <v>45470</v>
      </c>
      <c r="AI682" s="446">
        <v>1</v>
      </c>
      <c r="AJ682" s="16" t="str">
        <f t="shared" si="785"/>
        <v>Y</v>
      </c>
      <c r="AK682" s="443" t="s">
        <v>4705</v>
      </c>
    </row>
    <row r="683" spans="1:37" ht="20.25" customHeight="1">
      <c r="A683" s="16">
        <v>157</v>
      </c>
      <c r="B683" s="23">
        <v>45470</v>
      </c>
      <c r="C683" s="16" t="s">
        <v>4547</v>
      </c>
      <c r="D683" s="16" t="s">
        <v>4703</v>
      </c>
      <c r="E683" s="16" t="s">
        <v>4704</v>
      </c>
      <c r="F683" s="16" t="s">
        <v>4020</v>
      </c>
      <c r="G683" s="18">
        <v>45470</v>
      </c>
      <c r="H683" s="18">
        <v>45502</v>
      </c>
      <c r="I683" s="16">
        <f t="shared" si="778"/>
        <v>32</v>
      </c>
      <c r="J683" s="255">
        <f t="shared" si="779"/>
        <v>1</v>
      </c>
      <c r="K683" s="438" t="s">
        <v>28</v>
      </c>
      <c r="L683" s="19">
        <v>2</v>
      </c>
      <c r="M683" s="249">
        <v>4.87</v>
      </c>
      <c r="N683" s="201" t="s">
        <v>4551</v>
      </c>
      <c r="O683" s="255" t="s">
        <v>2307</v>
      </c>
      <c r="P683" s="553">
        <v>5.3439300000000002E-2</v>
      </c>
      <c r="Q683" s="553"/>
      <c r="R683" s="261" t="s">
        <v>4475</v>
      </c>
      <c r="S683" s="20"/>
      <c r="T683" s="261"/>
      <c r="U683" s="20"/>
      <c r="V683" s="20">
        <v>5.7495999999999998E-2</v>
      </c>
      <c r="W683" s="20">
        <v>1.15E-3</v>
      </c>
      <c r="X683" s="20">
        <v>2.6259999999999999E-3</v>
      </c>
      <c r="Y683" s="20">
        <v>4.7669999999999997E-2</v>
      </c>
      <c r="Z683" s="20">
        <v>2E-3</v>
      </c>
      <c r="AA683" s="20">
        <v>2E-3</v>
      </c>
      <c r="AB683" s="423">
        <f t="shared" si="780"/>
        <v>-2E-3</v>
      </c>
      <c r="AC683" s="423">
        <f t="shared" si="781"/>
        <v>-4.0000000000000001E-3</v>
      </c>
      <c r="AD683" s="448">
        <v>5.1999999999999998E-2</v>
      </c>
      <c r="AE683" s="197">
        <f t="shared" si="782"/>
        <v>4.7669999999999997E-2</v>
      </c>
      <c r="AF683" s="197">
        <f t="shared" si="783"/>
        <v>4.3300000000000005E-3</v>
      </c>
      <c r="AG683" s="445">
        <f t="shared" si="784"/>
        <v>5.1999999999999998E-2</v>
      </c>
      <c r="AH683" s="434">
        <v>45470</v>
      </c>
      <c r="AI683" s="446">
        <v>2</v>
      </c>
      <c r="AJ683" s="16" t="str">
        <f t="shared" si="785"/>
        <v>Y</v>
      </c>
      <c r="AK683" s="443" t="s">
        <v>4705</v>
      </c>
    </row>
    <row r="684" spans="1:37" ht="20.25" customHeight="1">
      <c r="A684" s="16">
        <v>158</v>
      </c>
      <c r="B684" s="23">
        <v>45481</v>
      </c>
      <c r="C684" s="16" t="s">
        <v>1550</v>
      </c>
      <c r="D684" s="16" t="s">
        <v>4509</v>
      </c>
      <c r="E684" s="16" t="s">
        <v>4710</v>
      </c>
      <c r="F684" s="16" t="s">
        <v>3722</v>
      </c>
      <c r="G684" s="18">
        <v>45481</v>
      </c>
      <c r="H684" s="18">
        <v>45512</v>
      </c>
      <c r="I684" s="16">
        <f t="shared" si="778"/>
        <v>31</v>
      </c>
      <c r="J684" s="255">
        <f t="shared" si="779"/>
        <v>1</v>
      </c>
      <c r="K684" s="438" t="s">
        <v>28</v>
      </c>
      <c r="L684" s="19">
        <v>7</v>
      </c>
      <c r="M684" s="249">
        <v>4.8499999999999996</v>
      </c>
      <c r="N684" s="201" t="s">
        <v>4709</v>
      </c>
      <c r="O684" s="255" t="s">
        <v>2307</v>
      </c>
      <c r="P684" s="553">
        <v>5.3274299999999997E-2</v>
      </c>
      <c r="Q684" s="553"/>
      <c r="R684" s="261" t="s">
        <v>4475</v>
      </c>
      <c r="S684" s="20"/>
      <c r="T684" s="261"/>
      <c r="U684" s="20"/>
      <c r="V684" s="20">
        <v>5.7334000000000003E-2</v>
      </c>
      <c r="W684" s="20">
        <v>1.147E-3</v>
      </c>
      <c r="X684" s="20">
        <v>2.467E-3</v>
      </c>
      <c r="Y684" s="20">
        <v>4.7508000000000002E-2</v>
      </c>
      <c r="Z684" s="20">
        <v>2E-3</v>
      </c>
      <c r="AA684" s="20">
        <v>2E-3</v>
      </c>
      <c r="AB684" s="423">
        <f t="shared" si="780"/>
        <v>-2E-3</v>
      </c>
      <c r="AC684" s="423">
        <f t="shared" si="781"/>
        <v>-4.0000000000000001E-3</v>
      </c>
      <c r="AD684" s="448">
        <v>5.1999999999999998E-2</v>
      </c>
      <c r="AE684" s="197">
        <f t="shared" si="782"/>
        <v>4.7508000000000002E-2</v>
      </c>
      <c r="AF684" s="197">
        <f t="shared" si="783"/>
        <v>4.491999999999996E-3</v>
      </c>
      <c r="AG684" s="445">
        <f t="shared" si="784"/>
        <v>5.1999999999999998E-2</v>
      </c>
      <c r="AH684" s="434">
        <v>45481</v>
      </c>
      <c r="AI684" s="446">
        <v>1</v>
      </c>
      <c r="AJ684" s="16" t="str">
        <f t="shared" si="785"/>
        <v>Y</v>
      </c>
      <c r="AK684" s="443" t="s">
        <v>4705</v>
      </c>
    </row>
    <row r="685" spans="1:37" ht="20.25" customHeight="1">
      <c r="A685" s="16">
        <v>159</v>
      </c>
      <c r="B685" s="23">
        <v>45481</v>
      </c>
      <c r="C685" s="16" t="s">
        <v>1550</v>
      </c>
      <c r="D685" s="16" t="s">
        <v>4509</v>
      </c>
      <c r="E685" s="16" t="s">
        <v>4710</v>
      </c>
      <c r="F685" s="16" t="s">
        <v>3722</v>
      </c>
      <c r="G685" s="18">
        <v>45481</v>
      </c>
      <c r="H685" s="18">
        <v>45512</v>
      </c>
      <c r="I685" s="16">
        <f t="shared" si="778"/>
        <v>31</v>
      </c>
      <c r="J685" s="255">
        <f t="shared" si="779"/>
        <v>1</v>
      </c>
      <c r="K685" s="438" t="s">
        <v>28</v>
      </c>
      <c r="L685" s="19">
        <v>1</v>
      </c>
      <c r="M685" s="249">
        <v>4.8499999999999996</v>
      </c>
      <c r="N685" s="201" t="s">
        <v>4709</v>
      </c>
      <c r="O685" s="255" t="s">
        <v>2307</v>
      </c>
      <c r="P685" s="553">
        <v>5.3274299999999997E-2</v>
      </c>
      <c r="Q685" s="553"/>
      <c r="R685" s="261" t="s">
        <v>4475</v>
      </c>
      <c r="S685" s="20"/>
      <c r="T685" s="261"/>
      <c r="U685" s="20"/>
      <c r="V685" s="20">
        <v>5.7334000000000003E-2</v>
      </c>
      <c r="W685" s="20">
        <v>1.147E-3</v>
      </c>
      <c r="X685" s="20">
        <v>2.467E-3</v>
      </c>
      <c r="Y685" s="20">
        <v>4.7508000000000002E-2</v>
      </c>
      <c r="Z685" s="20">
        <v>2E-3</v>
      </c>
      <c r="AA685" s="20">
        <v>2E-3</v>
      </c>
      <c r="AB685" s="423">
        <f t="shared" si="780"/>
        <v>-2E-3</v>
      </c>
      <c r="AC685" s="423">
        <f t="shared" si="781"/>
        <v>-4.0000000000000001E-3</v>
      </c>
      <c r="AD685" s="448">
        <v>5.1999999999999998E-2</v>
      </c>
      <c r="AE685" s="197">
        <f t="shared" si="782"/>
        <v>4.7508000000000002E-2</v>
      </c>
      <c r="AF685" s="197">
        <f t="shared" si="783"/>
        <v>4.491999999999996E-3</v>
      </c>
      <c r="AG685" s="445">
        <f t="shared" si="784"/>
        <v>5.1999999999999998E-2</v>
      </c>
      <c r="AH685" s="434">
        <v>45481</v>
      </c>
      <c r="AI685" s="446">
        <v>2</v>
      </c>
      <c r="AJ685" s="16" t="str">
        <f t="shared" si="785"/>
        <v>Y</v>
      </c>
      <c r="AK685" s="443" t="s">
        <v>4705</v>
      </c>
    </row>
    <row r="686" spans="1:37" ht="20.25" customHeight="1">
      <c r="A686" s="16">
        <v>160</v>
      </c>
      <c r="B686" s="23">
        <v>45483</v>
      </c>
      <c r="C686" s="16" t="s">
        <v>9</v>
      </c>
      <c r="D686" s="16" t="s">
        <v>4539</v>
      </c>
      <c r="E686" s="16" t="s">
        <v>4711</v>
      </c>
      <c r="F686" s="672" t="s">
        <v>4205</v>
      </c>
      <c r="G686" s="18">
        <v>45483</v>
      </c>
      <c r="H686" s="18">
        <v>45495</v>
      </c>
      <c r="I686" s="16">
        <f t="shared" si="778"/>
        <v>12</v>
      </c>
      <c r="J686" s="255">
        <f t="shared" si="779"/>
        <v>0</v>
      </c>
      <c r="K686" s="438" t="s">
        <v>28</v>
      </c>
      <c r="L686" s="19">
        <v>20</v>
      </c>
      <c r="M686" s="249">
        <v>4.57</v>
      </c>
      <c r="N686" s="201"/>
      <c r="O686" s="255" t="s">
        <v>2309</v>
      </c>
      <c r="P686" s="553">
        <v>5.3213200000000002E-2</v>
      </c>
      <c r="Q686" s="553"/>
      <c r="R686" s="261" t="s">
        <v>4475</v>
      </c>
      <c r="S686" s="20"/>
      <c r="T686" s="261"/>
      <c r="U686" s="20"/>
      <c r="V686" s="20">
        <v>5.5965000000000001E-2</v>
      </c>
      <c r="W686" s="20">
        <v>1.119E-3</v>
      </c>
      <c r="X686" s="20">
        <v>3.1259999999999999E-3</v>
      </c>
      <c r="Y686" s="20">
        <v>4.7497999999999999E-2</v>
      </c>
      <c r="Z686" s="20">
        <v>2E-3</v>
      </c>
      <c r="AA686" s="20">
        <v>2E-3</v>
      </c>
      <c r="AB686" s="423">
        <f t="shared" si="780"/>
        <v>-2E-3</v>
      </c>
      <c r="AC686" s="423">
        <f t="shared" si="781"/>
        <v>-4.0000000000000001E-3</v>
      </c>
      <c r="AD686" s="448">
        <v>0.05</v>
      </c>
      <c r="AE686" s="197">
        <f t="shared" si="782"/>
        <v>4.7497999999999999E-2</v>
      </c>
      <c r="AF686" s="197">
        <f t="shared" si="783"/>
        <v>2.5020000000000042E-3</v>
      </c>
      <c r="AG686" s="445">
        <f t="shared" si="784"/>
        <v>0.05</v>
      </c>
      <c r="AH686" s="434">
        <v>45483</v>
      </c>
      <c r="AI686" s="446">
        <v>1</v>
      </c>
      <c r="AJ686" s="16" t="str">
        <f t="shared" si="785"/>
        <v>Y</v>
      </c>
      <c r="AK686" s="443" t="s">
        <v>4712</v>
      </c>
    </row>
    <row r="687" spans="1:37" ht="20.25" customHeight="1">
      <c r="A687" s="16">
        <v>161</v>
      </c>
      <c r="B687" s="23">
        <v>45483</v>
      </c>
      <c r="C687" s="16" t="s">
        <v>9</v>
      </c>
      <c r="D687" s="16" t="s">
        <v>4539</v>
      </c>
      <c r="E687" s="16" t="s">
        <v>4711</v>
      </c>
      <c r="F687" s="672" t="s">
        <v>4205</v>
      </c>
      <c r="G687" s="18">
        <v>45483</v>
      </c>
      <c r="H687" s="18">
        <v>45504</v>
      </c>
      <c r="I687" s="16">
        <f t="shared" si="778"/>
        <v>21</v>
      </c>
      <c r="J687" s="255">
        <f t="shared" si="779"/>
        <v>0</v>
      </c>
      <c r="K687" s="438" t="s">
        <v>28</v>
      </c>
      <c r="L687" s="19">
        <v>8</v>
      </c>
      <c r="M687" s="249">
        <v>4.57</v>
      </c>
      <c r="N687" s="201"/>
      <c r="O687" s="255" t="s">
        <v>2309</v>
      </c>
      <c r="P687" s="553">
        <v>5.3213200000000002E-2</v>
      </c>
      <c r="Q687" s="553"/>
      <c r="R687" s="261" t="s">
        <v>4475</v>
      </c>
      <c r="S687" s="20"/>
      <c r="T687" s="261"/>
      <c r="U687" s="20"/>
      <c r="V687" s="20">
        <v>5.6599999999999998E-2</v>
      </c>
      <c r="W687" s="20">
        <v>1.132E-3</v>
      </c>
      <c r="X687" s="20">
        <v>3.748E-3</v>
      </c>
      <c r="Y687" s="20">
        <v>4.7497999999999999E-2</v>
      </c>
      <c r="Z687" s="20">
        <v>2E-3</v>
      </c>
      <c r="AA687" s="20">
        <v>2E-3</v>
      </c>
      <c r="AB687" s="423">
        <f t="shared" si="780"/>
        <v>-2E-3</v>
      </c>
      <c r="AC687" s="423">
        <f t="shared" si="781"/>
        <v>-4.0000000000000001E-3</v>
      </c>
      <c r="AD687" s="448">
        <v>0.05</v>
      </c>
      <c r="AE687" s="197">
        <f t="shared" si="782"/>
        <v>4.7497999999999999E-2</v>
      </c>
      <c r="AF687" s="197">
        <f t="shared" si="783"/>
        <v>2.5020000000000042E-3</v>
      </c>
      <c r="AG687" s="445">
        <f t="shared" si="784"/>
        <v>0.05</v>
      </c>
      <c r="AH687" s="434">
        <v>45483</v>
      </c>
      <c r="AI687" s="446">
        <v>2</v>
      </c>
      <c r="AJ687" s="16" t="str">
        <f t="shared" si="785"/>
        <v>Y</v>
      </c>
      <c r="AK687" s="443" t="s">
        <v>4712</v>
      </c>
    </row>
    <row r="688" spans="1:37" ht="20.25" customHeight="1">
      <c r="A688" s="16">
        <v>162</v>
      </c>
      <c r="B688" s="23">
        <v>45485</v>
      </c>
      <c r="C688" s="16" t="s">
        <v>4050</v>
      </c>
      <c r="D688" s="16" t="s">
        <v>4571</v>
      </c>
      <c r="E688" s="16" t="s">
        <v>4724</v>
      </c>
      <c r="F688" s="16" t="s">
        <v>4469</v>
      </c>
      <c r="G688" s="18">
        <v>45457</v>
      </c>
      <c r="H688" s="18">
        <v>45488</v>
      </c>
      <c r="I688" s="16">
        <f t="shared" si="778"/>
        <v>31</v>
      </c>
      <c r="J688" s="255">
        <f t="shared" si="779"/>
        <v>1</v>
      </c>
      <c r="K688" s="438" t="s">
        <v>29</v>
      </c>
      <c r="L688" s="19">
        <v>2</v>
      </c>
      <c r="M688" s="249">
        <v>4.1500000000000004</v>
      </c>
      <c r="N688" s="201"/>
      <c r="O688" s="255"/>
      <c r="P688" s="553"/>
      <c r="Q688" s="553"/>
      <c r="R688" s="261" t="s">
        <v>4475</v>
      </c>
      <c r="S688" s="20"/>
      <c r="T688" s="261"/>
      <c r="U688" s="20"/>
      <c r="V688" s="20">
        <v>5.8151000000000001E-2</v>
      </c>
      <c r="W688" s="20">
        <v>4.071E-3</v>
      </c>
      <c r="X688" s="20">
        <v>8.8610000000000008E-3</v>
      </c>
      <c r="Y688" s="20">
        <v>4.3339999999999997E-2</v>
      </c>
      <c r="Z688" s="20">
        <v>2E-3</v>
      </c>
      <c r="AA688" s="20">
        <v>2E-3</v>
      </c>
      <c r="AB688" s="423">
        <f t="shared" si="780"/>
        <v>-2E-3</v>
      </c>
      <c r="AC688" s="423">
        <f t="shared" si="781"/>
        <v>-4.0000000000000001E-3</v>
      </c>
      <c r="AD688" s="448">
        <v>4.3499999999999997E-2</v>
      </c>
      <c r="AE688" s="197">
        <f t="shared" si="782"/>
        <v>4.3339999999999997E-2</v>
      </c>
      <c r="AF688" s="197">
        <f t="shared" si="783"/>
        <v>1.6000000000000042E-4</v>
      </c>
      <c r="AG688" s="445">
        <f t="shared" si="784"/>
        <v>4.3499999999999997E-2</v>
      </c>
      <c r="AH688" s="434">
        <v>45485</v>
      </c>
      <c r="AI688" s="446">
        <v>5</v>
      </c>
      <c r="AJ688" s="16" t="str">
        <f t="shared" si="785"/>
        <v>Y</v>
      </c>
      <c r="AK688" s="443" t="s">
        <v>4692</v>
      </c>
    </row>
    <row r="689" spans="1:37" ht="20.25" customHeight="1">
      <c r="A689" s="16">
        <v>163</v>
      </c>
      <c r="B689" s="23">
        <v>45485</v>
      </c>
      <c r="C689" s="16" t="s">
        <v>4050</v>
      </c>
      <c r="D689" s="16" t="s">
        <v>4571</v>
      </c>
      <c r="E689" s="16" t="s">
        <v>4724</v>
      </c>
      <c r="F689" s="16" t="s">
        <v>4318</v>
      </c>
      <c r="G689" s="18">
        <v>45476</v>
      </c>
      <c r="H689" s="18">
        <v>45509</v>
      </c>
      <c r="I689" s="16">
        <f t="shared" si="778"/>
        <v>33</v>
      </c>
      <c r="J689" s="255">
        <f t="shared" si="779"/>
        <v>1</v>
      </c>
      <c r="K689" s="438" t="s">
        <v>29</v>
      </c>
      <c r="L689" s="19">
        <v>2</v>
      </c>
      <c r="M689" s="249">
        <v>4.1500000000000004</v>
      </c>
      <c r="N689" s="201"/>
      <c r="O689" s="255"/>
      <c r="P689" s="553"/>
      <c r="Q689" s="553"/>
      <c r="R689" s="261" t="s">
        <v>4475</v>
      </c>
      <c r="S689" s="20"/>
      <c r="T689" s="261"/>
      <c r="U689" s="20"/>
      <c r="V689" s="20">
        <v>5.8083999999999997E-2</v>
      </c>
      <c r="W689" s="20">
        <v>4.0660000000000002E-3</v>
      </c>
      <c r="X689" s="20">
        <v>8.2979999999999998E-3</v>
      </c>
      <c r="Y689" s="20">
        <v>4.3339999999999997E-2</v>
      </c>
      <c r="Z689" s="20">
        <v>2E-3</v>
      </c>
      <c r="AA689" s="20">
        <v>2E-3</v>
      </c>
      <c r="AB689" s="423">
        <f t="shared" si="780"/>
        <v>-2E-3</v>
      </c>
      <c r="AC689" s="423">
        <f t="shared" si="781"/>
        <v>-4.0000000000000001E-3</v>
      </c>
      <c r="AD689" s="448">
        <v>4.3999999999999997E-2</v>
      </c>
      <c r="AE689" s="197">
        <f t="shared" si="782"/>
        <v>4.3339999999999997E-2</v>
      </c>
      <c r="AF689" s="197">
        <f t="shared" si="783"/>
        <v>6.6000000000000086E-4</v>
      </c>
      <c r="AG689" s="445">
        <f t="shared" si="784"/>
        <v>4.3999999999999997E-2</v>
      </c>
      <c r="AH689" s="434">
        <v>45485</v>
      </c>
      <c r="AI689" s="446">
        <v>1</v>
      </c>
      <c r="AJ689" s="16" t="str">
        <f t="shared" si="785"/>
        <v>Y</v>
      </c>
      <c r="AK689" s="443" t="s">
        <v>4692</v>
      </c>
    </row>
    <row r="690" spans="1:37" ht="20.25" customHeight="1">
      <c r="A690" s="16">
        <v>164</v>
      </c>
      <c r="B690" s="23">
        <v>45489</v>
      </c>
      <c r="C690" s="16" t="s">
        <v>4050</v>
      </c>
      <c r="D690" s="16" t="s">
        <v>4571</v>
      </c>
      <c r="E690" s="16" t="s">
        <v>4724</v>
      </c>
      <c r="F690" s="16" t="s">
        <v>4469</v>
      </c>
      <c r="G690" s="18">
        <v>45488</v>
      </c>
      <c r="H690" s="18">
        <v>45520</v>
      </c>
      <c r="I690" s="16">
        <f t="shared" si="778"/>
        <v>32</v>
      </c>
      <c r="J690" s="255">
        <f t="shared" si="779"/>
        <v>1</v>
      </c>
      <c r="K690" s="438" t="s">
        <v>29</v>
      </c>
      <c r="L690" s="19">
        <v>2</v>
      </c>
      <c r="M690" s="249">
        <v>4.1500000000000004</v>
      </c>
      <c r="N690" s="201"/>
      <c r="O690" s="255" t="s">
        <v>4725</v>
      </c>
      <c r="P690" s="553">
        <v>5.33748E-2</v>
      </c>
      <c r="Q690" s="553"/>
      <c r="R690" s="261" t="s">
        <v>4475</v>
      </c>
      <c r="S690" s="20"/>
      <c r="T690" s="261"/>
      <c r="U690" s="20"/>
      <c r="V690" s="20">
        <v>5.7912999999999999E-2</v>
      </c>
      <c r="W690" s="20">
        <v>4.0540000000000003E-3</v>
      </c>
      <c r="X690" s="20">
        <v>8.6390000000000008E-3</v>
      </c>
      <c r="Y690" s="20">
        <v>4.3339999999999997E-2</v>
      </c>
      <c r="Z690" s="20">
        <v>2E-3</v>
      </c>
      <c r="AA690" s="20">
        <v>2E-3</v>
      </c>
      <c r="AB690" s="423">
        <f t="shared" si="780"/>
        <v>-2E-3</v>
      </c>
      <c r="AC690" s="423">
        <f t="shared" si="781"/>
        <v>-4.0000000000000001E-3</v>
      </c>
      <c r="AD690" s="448">
        <v>4.3499999999999997E-2</v>
      </c>
      <c r="AE690" s="197">
        <f t="shared" si="782"/>
        <v>4.3339999999999997E-2</v>
      </c>
      <c r="AF690" s="197">
        <f t="shared" si="783"/>
        <v>1.6000000000000042E-4</v>
      </c>
      <c r="AG690" s="445">
        <f t="shared" si="784"/>
        <v>4.3499999999999997E-2</v>
      </c>
      <c r="AH690" s="434">
        <v>45488</v>
      </c>
      <c r="AI690" s="446">
        <v>1</v>
      </c>
      <c r="AJ690" s="16" t="str">
        <f t="shared" si="785"/>
        <v>Y</v>
      </c>
      <c r="AK690" s="443" t="s">
        <v>4692</v>
      </c>
    </row>
    <row r="691" spans="1:37" ht="20.25" customHeight="1">
      <c r="A691" s="16">
        <v>165</v>
      </c>
      <c r="B691" s="23">
        <v>45492</v>
      </c>
      <c r="C691" s="16" t="s">
        <v>4</v>
      </c>
      <c r="D691" s="16" t="s">
        <v>4587</v>
      </c>
      <c r="E691" s="16" t="s">
        <v>4581</v>
      </c>
      <c r="F691" s="16" t="s">
        <v>3582</v>
      </c>
      <c r="G691" s="18">
        <v>45492</v>
      </c>
      <c r="H691" s="18">
        <v>45530</v>
      </c>
      <c r="I691" s="16">
        <f t="shared" si="778"/>
        <v>38</v>
      </c>
      <c r="J691" s="255">
        <f t="shared" si="779"/>
        <v>1</v>
      </c>
      <c r="K691" s="438" t="s">
        <v>28</v>
      </c>
      <c r="L691" s="19">
        <v>10</v>
      </c>
      <c r="M691" s="249">
        <v>4.88</v>
      </c>
      <c r="N691" s="201" t="s">
        <v>4732</v>
      </c>
      <c r="O691" s="255" t="s">
        <v>2307</v>
      </c>
      <c r="P691" s="553">
        <v>5.34513E-2</v>
      </c>
      <c r="Q691" s="553"/>
      <c r="R691" s="261" t="s">
        <v>4475</v>
      </c>
      <c r="S691" s="20"/>
      <c r="T691" s="261"/>
      <c r="U691" s="20"/>
      <c r="V691" s="20">
        <v>5.7521999999999997E-2</v>
      </c>
      <c r="W691" s="20">
        <v>1.15E-3</v>
      </c>
      <c r="X691" s="20">
        <v>2.4520000000000002E-3</v>
      </c>
      <c r="Y691" s="20">
        <v>4.7682000000000002E-2</v>
      </c>
      <c r="Z691" s="20">
        <v>2E-3</v>
      </c>
      <c r="AA691" s="20">
        <v>2E-3</v>
      </c>
      <c r="AB691" s="423">
        <f t="shared" si="780"/>
        <v>-2E-3</v>
      </c>
      <c r="AC691" s="423">
        <f t="shared" si="781"/>
        <v>-4.0000000000000001E-3</v>
      </c>
      <c r="AD691" s="448">
        <v>5.2200000000000003E-2</v>
      </c>
      <c r="AE691" s="197">
        <f t="shared" si="782"/>
        <v>4.7682000000000002E-2</v>
      </c>
      <c r="AF691" s="197">
        <f t="shared" si="783"/>
        <v>4.5180000000000012E-3</v>
      </c>
      <c r="AG691" s="445">
        <f t="shared" si="784"/>
        <v>5.2200000000000003E-2</v>
      </c>
      <c r="AH691" s="434">
        <v>45492</v>
      </c>
      <c r="AI691" s="446">
        <v>1</v>
      </c>
      <c r="AJ691" s="16" t="str">
        <f t="shared" si="785"/>
        <v>Y</v>
      </c>
      <c r="AK691" s="443" t="s">
        <v>4692</v>
      </c>
    </row>
    <row r="692" spans="1:37" ht="24.75" customHeight="1">
      <c r="A692" s="16">
        <v>166</v>
      </c>
      <c r="B692" s="23">
        <v>45495</v>
      </c>
      <c r="C692" s="16" t="s">
        <v>4</v>
      </c>
      <c r="D692" s="16" t="s">
        <v>4587</v>
      </c>
      <c r="E692" s="16" t="s">
        <v>4581</v>
      </c>
      <c r="F692" s="16" t="s">
        <v>3582</v>
      </c>
      <c r="G692" s="18">
        <v>45495</v>
      </c>
      <c r="H692" s="18">
        <v>45532</v>
      </c>
      <c r="I692" s="16">
        <f t="shared" si="778"/>
        <v>37</v>
      </c>
      <c r="J692" s="255">
        <f t="shared" si="779"/>
        <v>1</v>
      </c>
      <c r="K692" s="438" t="s">
        <v>28</v>
      </c>
      <c r="L692" s="19">
        <v>10</v>
      </c>
      <c r="M692" s="249">
        <v>4.88</v>
      </c>
      <c r="N692" s="201" t="s">
        <v>4185</v>
      </c>
      <c r="O692" s="255" t="s">
        <v>4736</v>
      </c>
      <c r="P692" s="553">
        <v>5.3467500000000001E-2</v>
      </c>
      <c r="Q692" s="553"/>
      <c r="R692" s="261" t="s">
        <v>4475</v>
      </c>
      <c r="S692" s="20"/>
      <c r="T692" s="261"/>
      <c r="U692" s="20"/>
      <c r="V692" s="20">
        <v>5.7544999999999999E-2</v>
      </c>
      <c r="W692" s="20">
        <v>1.1509999999999999E-3</v>
      </c>
      <c r="X692" s="20">
        <v>2.9740000000000001E-3</v>
      </c>
      <c r="Y692" s="20">
        <v>4.7697999999999997E-2</v>
      </c>
      <c r="Z692" s="20">
        <v>2E-3</v>
      </c>
      <c r="AA692" s="20">
        <v>2E-3</v>
      </c>
      <c r="AB692" s="423">
        <f t="shared" si="780"/>
        <v>-2E-3</v>
      </c>
      <c r="AC692" s="423">
        <f t="shared" si="781"/>
        <v>-4.0000000000000001E-3</v>
      </c>
      <c r="AD692" s="448">
        <v>5.1700000000000003E-2</v>
      </c>
      <c r="AE692" s="197">
        <f t="shared" si="782"/>
        <v>4.7697999999999997E-2</v>
      </c>
      <c r="AF692" s="197">
        <f>AD692-AE692</f>
        <v>4.0020000000000056E-3</v>
      </c>
      <c r="AG692" s="445">
        <f t="shared" si="784"/>
        <v>5.1700000000000003E-2</v>
      </c>
      <c r="AH692" s="434">
        <v>45495</v>
      </c>
      <c r="AI692" s="446">
        <v>1</v>
      </c>
      <c r="AJ692" s="16" t="str">
        <f t="shared" si="785"/>
        <v>Y</v>
      </c>
      <c r="AK692" s="443" t="s">
        <v>4692</v>
      </c>
    </row>
    <row r="693" spans="1:37" ht="21" customHeight="1">
      <c r="A693" s="16">
        <v>167</v>
      </c>
      <c r="B693" s="23">
        <v>45495</v>
      </c>
      <c r="C693" s="16" t="s">
        <v>4547</v>
      </c>
      <c r="D693" s="16" t="s">
        <v>4548</v>
      </c>
      <c r="E693" s="16" t="s">
        <v>4598</v>
      </c>
      <c r="F693" s="16" t="s">
        <v>4020</v>
      </c>
      <c r="G693" s="18">
        <v>45495</v>
      </c>
      <c r="H693" s="18">
        <v>45526</v>
      </c>
      <c r="I693" s="16">
        <f t="shared" si="778"/>
        <v>31</v>
      </c>
      <c r="J693" s="255">
        <f t="shared" si="779"/>
        <v>1</v>
      </c>
      <c r="K693" s="438" t="s">
        <v>29</v>
      </c>
      <c r="L693" s="19">
        <v>4</v>
      </c>
      <c r="M693" s="249"/>
      <c r="N693" s="201"/>
      <c r="O693" s="255"/>
      <c r="P693" s="553"/>
      <c r="Q693" s="553"/>
      <c r="R693" s="261" t="s">
        <v>4475</v>
      </c>
      <c r="S693" s="20"/>
      <c r="T693" s="261"/>
      <c r="U693" s="20"/>
      <c r="V693" s="20">
        <v>5.7894000000000001E-2</v>
      </c>
      <c r="W693" s="20">
        <v>4.0530000000000002E-3</v>
      </c>
      <c r="X693" s="20">
        <v>8.6210000000000002E-3</v>
      </c>
      <c r="Y693" s="20">
        <v>4.3374999999999997E-2</v>
      </c>
      <c r="Z693" s="20">
        <v>2E-3</v>
      </c>
      <c r="AA693" s="20">
        <v>2E-3</v>
      </c>
      <c r="AB693" s="423">
        <f t="shared" si="780"/>
        <v>-2E-3</v>
      </c>
      <c r="AC693" s="423">
        <f t="shared" si="781"/>
        <v>-4.0000000000000001E-3</v>
      </c>
      <c r="AD693" s="448">
        <v>4.3499999999999997E-2</v>
      </c>
      <c r="AE693" s="197">
        <f t="shared" si="782"/>
        <v>4.3374999999999997E-2</v>
      </c>
      <c r="AF693" s="197">
        <f t="shared" si="783"/>
        <v>1.2500000000000011E-4</v>
      </c>
      <c r="AG693" s="445">
        <f t="shared" si="784"/>
        <v>4.3499999999999997E-2</v>
      </c>
      <c r="AH693" s="434">
        <v>45495</v>
      </c>
      <c r="AI693" s="446">
        <v>4</v>
      </c>
      <c r="AJ693" s="16" t="str">
        <f t="shared" si="785"/>
        <v>Y</v>
      </c>
      <c r="AK693" s="443" t="s">
        <v>4692</v>
      </c>
    </row>
    <row r="694" spans="1:37" ht="20.25" customHeight="1">
      <c r="A694" s="16">
        <f t="shared" ref="A694:A698" si="786">IF(B694="","",IF((YEAR(B694)-YEAR(B693))=0,A693+1,1))</f>
        <v>168</v>
      </c>
      <c r="B694" s="23">
        <v>45502</v>
      </c>
      <c r="C694" s="16" t="s">
        <v>4547</v>
      </c>
      <c r="D694" s="16" t="s">
        <v>4548</v>
      </c>
      <c r="E694" s="16" t="s">
        <v>4598</v>
      </c>
      <c r="F694" s="16" t="s">
        <v>4020</v>
      </c>
      <c r="G694" s="18">
        <v>45502</v>
      </c>
      <c r="H694" s="18">
        <v>45688</v>
      </c>
      <c r="I694" s="16">
        <f t="shared" si="778"/>
        <v>186</v>
      </c>
      <c r="J694" s="255">
        <f t="shared" si="779"/>
        <v>6</v>
      </c>
      <c r="K694" s="438" t="s">
        <v>28</v>
      </c>
      <c r="L694" s="19">
        <v>5</v>
      </c>
      <c r="M694" s="249">
        <v>4.7942099999999996</v>
      </c>
      <c r="N694" s="201" t="s">
        <v>4742</v>
      </c>
      <c r="O694" s="255" t="s">
        <v>4741</v>
      </c>
      <c r="P694" s="553">
        <v>5.0914500000000001E-2</v>
      </c>
      <c r="Q694" s="553"/>
      <c r="R694" s="261" t="s">
        <v>4741</v>
      </c>
      <c r="S694" s="20"/>
      <c r="T694" s="261"/>
      <c r="U694" s="20"/>
      <c r="V694" s="20">
        <v>5.7088E-2</v>
      </c>
      <c r="W694" s="20">
        <v>1.142E-3</v>
      </c>
      <c r="X694" s="20">
        <v>4.2259999999999997E-3</v>
      </c>
      <c r="Y694" s="20">
        <v>4.7495999999999997E-2</v>
      </c>
      <c r="Z694" s="20">
        <v>2E-3</v>
      </c>
      <c r="AA694" s="20">
        <v>2E-3</v>
      </c>
      <c r="AB694" s="423">
        <f t="shared" si="780"/>
        <v>-2E-3</v>
      </c>
      <c r="AC694" s="423">
        <f t="shared" si="781"/>
        <v>-4.0000000000000001E-3</v>
      </c>
      <c r="AD694" s="448">
        <v>0.05</v>
      </c>
      <c r="AE694" s="197">
        <v>4.7495999999999997E-2</v>
      </c>
      <c r="AF694" s="197">
        <f t="shared" si="783"/>
        <v>2.5040000000000062E-3</v>
      </c>
      <c r="AG694" s="445">
        <f t="shared" si="784"/>
        <v>0.05</v>
      </c>
      <c r="AH694" s="434">
        <v>45502</v>
      </c>
      <c r="AI694" s="446">
        <v>1</v>
      </c>
      <c r="AJ694" s="16" t="str">
        <f t="shared" si="785"/>
        <v>Y</v>
      </c>
      <c r="AK694" s="443" t="s">
        <v>4692</v>
      </c>
    </row>
    <row r="695" spans="1:37" ht="20.25" customHeight="1">
      <c r="A695" s="16">
        <f t="shared" si="786"/>
        <v>169</v>
      </c>
      <c r="B695" s="23">
        <v>45502</v>
      </c>
      <c r="C695" s="16" t="s">
        <v>4547</v>
      </c>
      <c r="D695" s="16" t="s">
        <v>4548</v>
      </c>
      <c r="E695" s="16" t="s">
        <v>4598</v>
      </c>
      <c r="F695" s="16" t="s">
        <v>4020</v>
      </c>
      <c r="G695" s="18">
        <v>45502</v>
      </c>
      <c r="H695" s="18">
        <v>45688</v>
      </c>
      <c r="I695" s="16">
        <f t="shared" si="778"/>
        <v>186</v>
      </c>
      <c r="J695" s="255">
        <f t="shared" si="779"/>
        <v>6</v>
      </c>
      <c r="K695" s="438" t="s">
        <v>28</v>
      </c>
      <c r="L695" s="19">
        <v>3</v>
      </c>
      <c r="M695" s="249">
        <v>4.7942099999999996</v>
      </c>
      <c r="N695" s="201" t="s">
        <v>4742</v>
      </c>
      <c r="O695" s="255" t="s">
        <v>4741</v>
      </c>
      <c r="P695" s="553">
        <v>5.0914500000000001E-2</v>
      </c>
      <c r="Q695" s="553"/>
      <c r="R695" s="261" t="s">
        <v>4741</v>
      </c>
      <c r="S695" s="20"/>
      <c r="T695" s="261"/>
      <c r="U695" s="20"/>
      <c r="V695" s="20">
        <v>5.7088E-2</v>
      </c>
      <c r="W695" s="20">
        <v>1.142E-3</v>
      </c>
      <c r="X695" s="20">
        <v>4.2259999999999997E-3</v>
      </c>
      <c r="Y695" s="20">
        <v>4.7495999999999997E-2</v>
      </c>
      <c r="Z695" s="20">
        <v>2E-3</v>
      </c>
      <c r="AA695" s="20">
        <v>2E-3</v>
      </c>
      <c r="AB695" s="423">
        <f t="shared" si="780"/>
        <v>-2E-3</v>
      </c>
      <c r="AC695" s="423">
        <f t="shared" si="781"/>
        <v>-4.0000000000000001E-3</v>
      </c>
      <c r="AD695" s="448">
        <v>0.05</v>
      </c>
      <c r="AE695" s="197">
        <v>4.7495999999999997E-2</v>
      </c>
      <c r="AF695" s="197">
        <f t="shared" si="783"/>
        <v>2.5040000000000062E-3</v>
      </c>
      <c r="AG695" s="445">
        <f t="shared" si="784"/>
        <v>0.05</v>
      </c>
      <c r="AH695" s="434">
        <v>45502</v>
      </c>
      <c r="AI695" s="446">
        <v>2</v>
      </c>
      <c r="AJ695" s="16" t="str">
        <f t="shared" si="785"/>
        <v>Y</v>
      </c>
      <c r="AK695" s="443" t="s">
        <v>4692</v>
      </c>
    </row>
    <row r="696" spans="1:37" ht="20.25" customHeight="1">
      <c r="A696" s="16">
        <f t="shared" si="786"/>
        <v>170</v>
      </c>
      <c r="B696" s="23">
        <v>45502</v>
      </c>
      <c r="C696" s="16" t="s">
        <v>4547</v>
      </c>
      <c r="D696" s="16" t="s">
        <v>4548</v>
      </c>
      <c r="E696" s="16" t="s">
        <v>4598</v>
      </c>
      <c r="F696" s="16" t="s">
        <v>4020</v>
      </c>
      <c r="G696" s="18">
        <v>45502</v>
      </c>
      <c r="H696" s="18">
        <v>45688</v>
      </c>
      <c r="I696" s="16">
        <f t="shared" si="778"/>
        <v>186</v>
      </c>
      <c r="J696" s="255">
        <f t="shared" si="779"/>
        <v>6</v>
      </c>
      <c r="K696" s="438" t="s">
        <v>28</v>
      </c>
      <c r="L696" s="19">
        <v>1</v>
      </c>
      <c r="M696" s="249">
        <v>4.7942099999999996</v>
      </c>
      <c r="N696" s="201" t="s">
        <v>4742</v>
      </c>
      <c r="O696" s="255" t="s">
        <v>4741</v>
      </c>
      <c r="P696" s="553">
        <v>5.0914500000000001E-2</v>
      </c>
      <c r="Q696" s="553"/>
      <c r="R696" s="261" t="s">
        <v>4741</v>
      </c>
      <c r="S696" s="20"/>
      <c r="T696" s="261"/>
      <c r="U696" s="20"/>
      <c r="V696" s="20">
        <v>5.7088E-2</v>
      </c>
      <c r="W696" s="20">
        <v>1.142E-3</v>
      </c>
      <c r="X696" s="20">
        <v>4.2259999999999997E-3</v>
      </c>
      <c r="Y696" s="20">
        <v>4.7495999999999997E-2</v>
      </c>
      <c r="Z696" s="20">
        <v>2E-3</v>
      </c>
      <c r="AA696" s="20">
        <v>2E-3</v>
      </c>
      <c r="AB696" s="423">
        <f t="shared" si="780"/>
        <v>-2E-3</v>
      </c>
      <c r="AC696" s="423">
        <f t="shared" si="781"/>
        <v>-4.0000000000000001E-3</v>
      </c>
      <c r="AD696" s="448">
        <v>0.05</v>
      </c>
      <c r="AE696" s="197">
        <v>4.7495999999999997E-2</v>
      </c>
      <c r="AF696" s="197">
        <f t="shared" si="783"/>
        <v>2.5040000000000062E-3</v>
      </c>
      <c r="AG696" s="445">
        <f t="shared" si="784"/>
        <v>0.05</v>
      </c>
      <c r="AH696" s="434">
        <v>45502</v>
      </c>
      <c r="AI696" s="446">
        <v>3</v>
      </c>
      <c r="AJ696" s="16" t="str">
        <f t="shared" si="785"/>
        <v>Y</v>
      </c>
      <c r="AK696" s="443" t="s">
        <v>4692</v>
      </c>
    </row>
    <row r="697" spans="1:37" ht="20.25" customHeight="1">
      <c r="A697" s="16">
        <f t="shared" si="786"/>
        <v>171</v>
      </c>
      <c r="B697" s="23">
        <v>45502</v>
      </c>
      <c r="C697" s="16" t="s">
        <v>4547</v>
      </c>
      <c r="D697" s="16" t="s">
        <v>4548</v>
      </c>
      <c r="E697" s="16" t="s">
        <v>4598</v>
      </c>
      <c r="F697" s="16" t="s">
        <v>4020</v>
      </c>
      <c r="G697" s="18">
        <v>45502</v>
      </c>
      <c r="H697" s="18">
        <v>45688</v>
      </c>
      <c r="I697" s="16">
        <f t="shared" si="778"/>
        <v>186</v>
      </c>
      <c r="J697" s="255">
        <f t="shared" si="779"/>
        <v>6</v>
      </c>
      <c r="K697" s="438" t="s">
        <v>28</v>
      </c>
      <c r="L697" s="19">
        <v>1</v>
      </c>
      <c r="M697" s="249">
        <v>4.7942099999999996</v>
      </c>
      <c r="N697" s="201" t="s">
        <v>4742</v>
      </c>
      <c r="O697" s="255" t="s">
        <v>4741</v>
      </c>
      <c r="P697" s="553">
        <v>5.0914500000000001E-2</v>
      </c>
      <c r="Q697" s="553"/>
      <c r="R697" s="261" t="s">
        <v>4741</v>
      </c>
      <c r="S697" s="20"/>
      <c r="T697" s="261"/>
      <c r="U697" s="20"/>
      <c r="V697" s="20">
        <v>5.7088E-2</v>
      </c>
      <c r="W697" s="20">
        <v>1.142E-3</v>
      </c>
      <c r="X697" s="20">
        <v>4.2259999999999997E-3</v>
      </c>
      <c r="Y697" s="20">
        <v>4.7495999999999997E-2</v>
      </c>
      <c r="Z697" s="20">
        <v>2E-3</v>
      </c>
      <c r="AA697" s="20">
        <v>2E-3</v>
      </c>
      <c r="AB697" s="423">
        <f t="shared" si="780"/>
        <v>-2E-3</v>
      </c>
      <c r="AC697" s="423">
        <f t="shared" si="781"/>
        <v>-4.0000000000000001E-3</v>
      </c>
      <c r="AD697" s="448">
        <v>0.05</v>
      </c>
      <c r="AE697" s="197">
        <v>4.7495999999999997E-2</v>
      </c>
      <c r="AF697" s="197">
        <f t="shared" si="783"/>
        <v>2.5040000000000062E-3</v>
      </c>
      <c r="AG697" s="445">
        <f t="shared" si="784"/>
        <v>0.05</v>
      </c>
      <c r="AH697" s="434">
        <v>45502</v>
      </c>
      <c r="AI697" s="446">
        <v>4</v>
      </c>
      <c r="AJ697" s="16" t="str">
        <f t="shared" si="785"/>
        <v>Y</v>
      </c>
      <c r="AK697" s="443" t="s">
        <v>4692</v>
      </c>
    </row>
    <row r="698" spans="1:37" ht="20.25" customHeight="1">
      <c r="A698" s="16">
        <f t="shared" si="786"/>
        <v>172</v>
      </c>
      <c r="B698" s="23">
        <v>45503</v>
      </c>
      <c r="C698" s="16" t="s">
        <v>4</v>
      </c>
      <c r="D698" s="16" t="s">
        <v>4587</v>
      </c>
      <c r="E698" s="16" t="s">
        <v>4581</v>
      </c>
      <c r="F698" s="16" t="s">
        <v>3582</v>
      </c>
      <c r="G698" s="18">
        <v>45503</v>
      </c>
      <c r="H698" s="18">
        <v>45538</v>
      </c>
      <c r="I698" s="16">
        <f t="shared" si="778"/>
        <v>35</v>
      </c>
      <c r="J698" s="255">
        <f t="shared" si="779"/>
        <v>1</v>
      </c>
      <c r="K698" s="438" t="s">
        <v>28</v>
      </c>
      <c r="L698" s="19">
        <v>10</v>
      </c>
      <c r="M698" s="249">
        <v>4.8600000000000003</v>
      </c>
      <c r="N698" s="201" t="s">
        <v>4743</v>
      </c>
      <c r="O698" s="255" t="s">
        <v>4744</v>
      </c>
      <c r="P698" s="553">
        <v>5.3467000000000001E-2</v>
      </c>
      <c r="Q698" s="553"/>
      <c r="R698" s="261" t="s">
        <v>4475</v>
      </c>
      <c r="S698" s="20"/>
      <c r="T698" s="261"/>
      <c r="U698" s="20"/>
      <c r="V698" s="20">
        <v>5.7473000000000003E-2</v>
      </c>
      <c r="W698" s="20">
        <v>1.1490000000000001E-3</v>
      </c>
      <c r="X698" s="20">
        <v>4.6030000000000003E-3</v>
      </c>
      <c r="Y698" s="197">
        <v>4.6651999999999999E-2</v>
      </c>
      <c r="Z698" s="20">
        <v>2E-3</v>
      </c>
      <c r="AA698" s="20">
        <v>2E-3</v>
      </c>
      <c r="AB698" s="423">
        <f t="shared" si="780"/>
        <v>-2E-3</v>
      </c>
      <c r="AC698" s="423">
        <f t="shared" si="781"/>
        <v>-4.0000000000000001E-3</v>
      </c>
      <c r="AD698" s="448">
        <v>0.05</v>
      </c>
      <c r="AE698" s="197">
        <v>4.6651999999999999E-2</v>
      </c>
      <c r="AF698" s="197">
        <f t="shared" si="783"/>
        <v>3.3480000000000038E-3</v>
      </c>
      <c r="AG698" s="445">
        <f t="shared" si="784"/>
        <v>0.05</v>
      </c>
      <c r="AH698" s="434">
        <v>45503</v>
      </c>
      <c r="AI698" s="446">
        <v>1</v>
      </c>
      <c r="AJ698" s="16" t="str">
        <f t="shared" si="785"/>
        <v>Y</v>
      </c>
      <c r="AK698" s="443" t="s">
        <v>4745</v>
      </c>
    </row>
    <row r="699" spans="1:37" ht="20.25" customHeight="1">
      <c r="A699" s="16">
        <v>173</v>
      </c>
      <c r="B699" s="23">
        <v>45505</v>
      </c>
      <c r="C699" s="16" t="s">
        <v>9</v>
      </c>
      <c r="D699" s="16" t="s">
        <v>4539</v>
      </c>
      <c r="E699" s="16" t="s">
        <v>4748</v>
      </c>
      <c r="F699" s="672" t="s">
        <v>4205</v>
      </c>
      <c r="G699" s="18">
        <v>45505</v>
      </c>
      <c r="H699" s="18">
        <v>45512</v>
      </c>
      <c r="I699" s="16">
        <f t="shared" si="778"/>
        <v>7</v>
      </c>
      <c r="J699" s="255">
        <f t="shared" si="779"/>
        <v>0</v>
      </c>
      <c r="K699" s="438" t="s">
        <v>28</v>
      </c>
      <c r="L699" s="19">
        <v>19</v>
      </c>
      <c r="M699" s="249">
        <v>4.57</v>
      </c>
      <c r="N699" s="201" t="s">
        <v>4749</v>
      </c>
      <c r="O699" s="255" t="s">
        <v>2307</v>
      </c>
      <c r="P699" s="553">
        <v>5.3425500000000001E-2</v>
      </c>
      <c r="Q699" s="553"/>
      <c r="R699" s="261" t="s">
        <v>4475</v>
      </c>
      <c r="S699" s="20"/>
      <c r="T699" s="261"/>
      <c r="U699" s="20"/>
      <c r="V699" s="20">
        <v>5.5725999999999998E-2</v>
      </c>
      <c r="W699" s="20">
        <v>1.1150000000000001E-3</v>
      </c>
      <c r="X699" s="20">
        <v>2.8909999999999999E-3</v>
      </c>
      <c r="Y699" s="20">
        <v>4.3292999999999998E-2</v>
      </c>
      <c r="Z699" s="20">
        <v>2E-3</v>
      </c>
      <c r="AA699" s="20">
        <v>2E-3</v>
      </c>
      <c r="AB699" s="423">
        <f t="shared" si="780"/>
        <v>-2E-3</v>
      </c>
      <c r="AC699" s="423">
        <f t="shared" si="781"/>
        <v>-4.0000000000000001E-3</v>
      </c>
      <c r="AD699" s="448">
        <v>0.05</v>
      </c>
      <c r="AE699" s="197">
        <v>4.3292999999999998E-2</v>
      </c>
      <c r="AF699" s="197">
        <f t="shared" si="783"/>
        <v>6.7070000000000046E-3</v>
      </c>
      <c r="AG699" s="445">
        <f t="shared" si="784"/>
        <v>0.05</v>
      </c>
      <c r="AH699" s="434">
        <v>45505</v>
      </c>
      <c r="AI699" s="446">
        <v>1</v>
      </c>
      <c r="AJ699" s="16" t="str">
        <f t="shared" si="785"/>
        <v>Y</v>
      </c>
      <c r="AK699" s="443" t="s">
        <v>4692</v>
      </c>
    </row>
    <row r="700" spans="1:37" ht="20.25" customHeight="1">
      <c r="A700" s="16">
        <v>174</v>
      </c>
      <c r="B700" s="23">
        <v>45509</v>
      </c>
      <c r="C700" s="16" t="s">
        <v>4050</v>
      </c>
      <c r="D700" s="16" t="s">
        <v>4571</v>
      </c>
      <c r="E700" s="16" t="s">
        <v>4724</v>
      </c>
      <c r="F700" s="770" t="s">
        <v>4318</v>
      </c>
      <c r="G700" s="18">
        <v>45509</v>
      </c>
      <c r="H700" s="18">
        <v>45540</v>
      </c>
      <c r="I700" s="16">
        <f t="shared" ref="I700" si="787">H700-G700</f>
        <v>31</v>
      </c>
      <c r="J700" s="255">
        <f t="shared" ref="J700" si="788">TRUNC(I700/30,0)</f>
        <v>1</v>
      </c>
      <c r="K700" s="438" t="s">
        <v>29</v>
      </c>
      <c r="L700" s="19">
        <v>2</v>
      </c>
      <c r="M700" s="249">
        <v>4.1500000000000004</v>
      </c>
      <c r="N700" s="201"/>
      <c r="O700" s="255" t="s">
        <v>2307</v>
      </c>
      <c r="P700" s="553">
        <v>5.3520400000000003E-2</v>
      </c>
      <c r="Q700" s="553"/>
      <c r="R700" s="261" t="s">
        <v>4475</v>
      </c>
      <c r="S700" s="20"/>
      <c r="T700" s="261"/>
      <c r="U700" s="20"/>
      <c r="V700" s="20">
        <v>5.7716000000000003E-2</v>
      </c>
      <c r="W700" s="20">
        <v>4.0400000000000002E-3</v>
      </c>
      <c r="X700" s="20">
        <v>8.9560000000000004E-3</v>
      </c>
      <c r="Y700" s="20">
        <v>4.3339999999999997E-2</v>
      </c>
      <c r="Z700" s="20">
        <v>2E-3</v>
      </c>
      <c r="AA700" s="20">
        <v>2E-3</v>
      </c>
      <c r="AB700" s="423">
        <f t="shared" ref="AB700" si="789">S700-Z700</f>
        <v>-2E-3</v>
      </c>
      <c r="AC700" s="423">
        <f t="shared" ref="AC700" si="790">U700-Z700-AA700</f>
        <v>-4.0000000000000001E-3</v>
      </c>
      <c r="AD700" s="444">
        <v>4.3999999999999997E-2</v>
      </c>
      <c r="AE700" s="197">
        <v>4.1458000000000002E-2</v>
      </c>
      <c r="AF700" s="197">
        <f t="shared" ref="AF700" si="791">AD700-AE700</f>
        <v>2.5419999999999957E-3</v>
      </c>
      <c r="AG700" s="445">
        <f t="shared" ref="AG700" si="792">IF(AF700="","",AE700+AF700)</f>
        <v>4.3999999999999997E-2</v>
      </c>
      <c r="AH700" s="434">
        <v>45509</v>
      </c>
      <c r="AI700" s="446">
        <v>1</v>
      </c>
      <c r="AJ700" s="16" t="str">
        <f t="shared" ref="AJ700" si="793">IF(AG700="","N","Y")</f>
        <v>Y</v>
      </c>
      <c r="AK700" s="443" t="s">
        <v>4692</v>
      </c>
    </row>
    <row r="701" spans="1:37" ht="20.25" customHeight="1">
      <c r="A701" s="16">
        <v>175</v>
      </c>
      <c r="B701" s="23">
        <v>45512</v>
      </c>
      <c r="C701" s="16" t="s">
        <v>1550</v>
      </c>
      <c r="D701" s="16" t="s">
        <v>4509</v>
      </c>
      <c r="E701" s="16" t="s">
        <v>4710</v>
      </c>
      <c r="F701" s="16" t="s">
        <v>3722</v>
      </c>
      <c r="G701" s="18">
        <v>45512</v>
      </c>
      <c r="H701" s="18">
        <v>45543</v>
      </c>
      <c r="I701" s="16">
        <f t="shared" si="778"/>
        <v>31</v>
      </c>
      <c r="J701" s="255">
        <f t="shared" si="779"/>
        <v>1</v>
      </c>
      <c r="K701" s="438" t="s">
        <v>28</v>
      </c>
      <c r="L701" s="19">
        <v>7</v>
      </c>
      <c r="M701" s="249">
        <v>4.83</v>
      </c>
      <c r="N701" s="201" t="s">
        <v>4607</v>
      </c>
      <c r="O701" s="255" t="s">
        <v>2307</v>
      </c>
      <c r="P701" s="553">
        <v>5.3250100000000002E-2</v>
      </c>
      <c r="Q701" s="553"/>
      <c r="R701" s="261" t="s">
        <v>4475</v>
      </c>
      <c r="S701" s="20"/>
      <c r="T701" s="261"/>
      <c r="U701" s="20"/>
      <c r="V701" s="20">
        <v>5.6887E-2</v>
      </c>
      <c r="W701" s="20">
        <v>1.1379999999999999E-3</v>
      </c>
      <c r="X701" s="20">
        <v>3.029E-3</v>
      </c>
      <c r="Y701" s="20">
        <v>4.7484999999999999E-2</v>
      </c>
      <c r="Z701" s="20">
        <v>2E-3</v>
      </c>
      <c r="AA701" s="20">
        <v>2E-3</v>
      </c>
      <c r="AB701" s="423">
        <f t="shared" si="780"/>
        <v>-2E-3</v>
      </c>
      <c r="AC701" s="423">
        <f t="shared" si="781"/>
        <v>-4.0000000000000001E-3</v>
      </c>
      <c r="AD701" s="448">
        <v>5.0999999999999997E-2</v>
      </c>
      <c r="AE701" s="197">
        <f t="shared" si="782"/>
        <v>4.7484999999999999E-2</v>
      </c>
      <c r="AF701" s="197">
        <f t="shared" si="783"/>
        <v>3.5149999999999973E-3</v>
      </c>
      <c r="AG701" s="445">
        <f t="shared" si="784"/>
        <v>5.0999999999999997E-2</v>
      </c>
      <c r="AH701" s="434">
        <v>45512</v>
      </c>
      <c r="AI701" s="446">
        <v>1</v>
      </c>
      <c r="AJ701" s="16" t="str">
        <f t="shared" si="785"/>
        <v>Y</v>
      </c>
      <c r="AK701" s="443">
        <v>5.4</v>
      </c>
    </row>
    <row r="702" spans="1:37" ht="20.25" customHeight="1">
      <c r="A702" s="16">
        <v>176</v>
      </c>
      <c r="B702" s="23">
        <v>45512</v>
      </c>
      <c r="C702" s="16" t="s">
        <v>1550</v>
      </c>
      <c r="D702" s="16" t="s">
        <v>4509</v>
      </c>
      <c r="E702" s="16" t="s">
        <v>4710</v>
      </c>
      <c r="F702" s="16" t="s">
        <v>3722</v>
      </c>
      <c r="G702" s="18">
        <v>45512</v>
      </c>
      <c r="H702" s="18">
        <v>45543</v>
      </c>
      <c r="I702" s="16">
        <f t="shared" si="778"/>
        <v>31</v>
      </c>
      <c r="J702" s="255">
        <f t="shared" si="779"/>
        <v>1</v>
      </c>
      <c r="K702" s="438" t="s">
        <v>28</v>
      </c>
      <c r="L702" s="19">
        <v>1</v>
      </c>
      <c r="M702" s="249">
        <v>4.83</v>
      </c>
      <c r="N702" s="201" t="s">
        <v>4607</v>
      </c>
      <c r="O702" s="255" t="s">
        <v>2307</v>
      </c>
      <c r="P702" s="553">
        <v>5.3250100000000002E-2</v>
      </c>
      <c r="Q702" s="553"/>
      <c r="R702" s="261" t="s">
        <v>4475</v>
      </c>
      <c r="S702" s="20"/>
      <c r="T702" s="261"/>
      <c r="U702" s="20"/>
      <c r="V702" s="20">
        <v>5.6887E-2</v>
      </c>
      <c r="W702" s="20">
        <v>1.1379999999999999E-3</v>
      </c>
      <c r="X702" s="20">
        <v>3.029E-3</v>
      </c>
      <c r="Y702" s="20">
        <v>4.7484999999999999E-2</v>
      </c>
      <c r="Z702" s="20">
        <v>2E-3</v>
      </c>
      <c r="AA702" s="20">
        <v>2E-3</v>
      </c>
      <c r="AB702" s="423">
        <f t="shared" si="780"/>
        <v>-2E-3</v>
      </c>
      <c r="AC702" s="423">
        <f t="shared" si="781"/>
        <v>-4.0000000000000001E-3</v>
      </c>
      <c r="AD702" s="448">
        <v>5.0999999999999997E-2</v>
      </c>
      <c r="AE702" s="197">
        <f t="shared" si="782"/>
        <v>4.7484999999999999E-2</v>
      </c>
      <c r="AF702" s="197">
        <f t="shared" si="783"/>
        <v>3.5149999999999973E-3</v>
      </c>
      <c r="AG702" s="445">
        <f t="shared" si="784"/>
        <v>5.0999999999999997E-2</v>
      </c>
      <c r="AH702" s="434">
        <v>45512</v>
      </c>
      <c r="AI702" s="446">
        <v>2</v>
      </c>
      <c r="AJ702" s="16" t="str">
        <f t="shared" si="785"/>
        <v>Y</v>
      </c>
      <c r="AK702" s="443">
        <v>5.4</v>
      </c>
    </row>
    <row r="703" spans="1:37" ht="20.25" customHeight="1">
      <c r="A703" s="16">
        <v>177</v>
      </c>
      <c r="B703" s="23">
        <v>45513</v>
      </c>
      <c r="C703" s="16" t="s">
        <v>9</v>
      </c>
      <c r="D703" s="16" t="s">
        <v>4539</v>
      </c>
      <c r="E703" s="16" t="s">
        <v>4748</v>
      </c>
      <c r="F703" s="672" t="s">
        <v>4205</v>
      </c>
      <c r="G703" s="18">
        <v>45513</v>
      </c>
      <c r="H703" s="18">
        <v>45538</v>
      </c>
      <c r="I703" s="16">
        <f t="shared" si="778"/>
        <v>25</v>
      </c>
      <c r="J703" s="255">
        <f t="shared" si="779"/>
        <v>0</v>
      </c>
      <c r="K703" s="438" t="s">
        <v>28</v>
      </c>
      <c r="L703" s="19">
        <v>25</v>
      </c>
      <c r="M703" s="249">
        <v>4.83</v>
      </c>
      <c r="N703" s="201" t="s">
        <v>4607</v>
      </c>
      <c r="O703" s="255" t="s">
        <v>2307</v>
      </c>
      <c r="P703" s="553">
        <v>5.3266599999999997E-2</v>
      </c>
      <c r="Q703" s="553"/>
      <c r="R703" s="261" t="s">
        <v>4475</v>
      </c>
      <c r="S703" s="20"/>
      <c r="T703" s="261"/>
      <c r="U703" s="20"/>
      <c r="V703" s="20">
        <v>5.6889000000000002E-2</v>
      </c>
      <c r="W703" s="20">
        <v>1.1379999999999999E-3</v>
      </c>
      <c r="X703" s="20">
        <v>4.0309999999999999E-3</v>
      </c>
      <c r="Y703" s="20">
        <v>4.3262000000000002E-2</v>
      </c>
      <c r="Z703" s="20">
        <v>2E-3</v>
      </c>
      <c r="AA703" s="20">
        <v>2E-3</v>
      </c>
      <c r="AB703" s="423">
        <f t="shared" si="780"/>
        <v>-2E-3</v>
      </c>
      <c r="AC703" s="423">
        <f t="shared" si="781"/>
        <v>-4.0000000000000001E-3</v>
      </c>
      <c r="AD703" s="448">
        <v>0.05</v>
      </c>
      <c r="AE703" s="197">
        <f t="shared" si="782"/>
        <v>4.3262000000000002E-2</v>
      </c>
      <c r="AF703" s="197">
        <f t="shared" si="783"/>
        <v>6.7380000000000009E-3</v>
      </c>
      <c r="AG703" s="445">
        <f t="shared" si="784"/>
        <v>0.05</v>
      </c>
      <c r="AH703" s="434">
        <v>45513</v>
      </c>
      <c r="AI703" s="446">
        <v>1</v>
      </c>
      <c r="AJ703" s="16" t="str">
        <f t="shared" si="785"/>
        <v>Y</v>
      </c>
      <c r="AK703" s="443" t="s">
        <v>4752</v>
      </c>
    </row>
    <row r="704" spans="1:37" ht="20.25" customHeight="1">
      <c r="A704" s="16">
        <v>178</v>
      </c>
      <c r="B704" s="23">
        <v>45517</v>
      </c>
      <c r="C704" s="16" t="s">
        <v>4757</v>
      </c>
      <c r="D704" s="16" t="s">
        <v>4758</v>
      </c>
      <c r="E704" s="16" t="s">
        <v>4759</v>
      </c>
      <c r="F704" s="16" t="s">
        <v>4762</v>
      </c>
      <c r="G704" s="18">
        <v>45517</v>
      </c>
      <c r="H704" s="18">
        <v>45609</v>
      </c>
      <c r="I704" s="16">
        <f t="shared" si="778"/>
        <v>92</v>
      </c>
      <c r="J704" s="255">
        <f t="shared" si="779"/>
        <v>3</v>
      </c>
      <c r="K704" s="438" t="s">
        <v>28</v>
      </c>
      <c r="L704" s="19">
        <v>2</v>
      </c>
      <c r="M704" s="249">
        <v>4.7571300000000001</v>
      </c>
      <c r="N704" s="201" t="s">
        <v>4760</v>
      </c>
      <c r="O704" s="255" t="s">
        <v>2307</v>
      </c>
      <c r="P704" s="553">
        <v>5.33777E-2</v>
      </c>
      <c r="Q704" s="553"/>
      <c r="R704" s="261" t="s">
        <v>4475</v>
      </c>
      <c r="S704" s="20"/>
      <c r="T704" s="261"/>
      <c r="U704" s="20"/>
      <c r="V704" s="20">
        <v>5.6605999999999997E-2</v>
      </c>
      <c r="W704" s="20">
        <v>1.132E-3</v>
      </c>
      <c r="X704" s="20">
        <v>3.2539999999999999E-3</v>
      </c>
      <c r="Y704" s="20">
        <v>4.7236E-2</v>
      </c>
      <c r="Z704" s="20">
        <v>2E-3</v>
      </c>
      <c r="AA704" s="20">
        <v>2E-3</v>
      </c>
      <c r="AB704" s="423">
        <f t="shared" si="780"/>
        <v>-2E-3</v>
      </c>
      <c r="AC704" s="423">
        <f t="shared" si="781"/>
        <v>-4.0000000000000001E-3</v>
      </c>
      <c r="AD704" s="448">
        <v>5.0500000000000003E-2</v>
      </c>
      <c r="AE704" s="197">
        <v>4.7236E-2</v>
      </c>
      <c r="AF704" s="197">
        <f t="shared" si="783"/>
        <v>3.264000000000003E-3</v>
      </c>
      <c r="AG704" s="445">
        <f t="shared" si="784"/>
        <v>5.0500000000000003E-2</v>
      </c>
      <c r="AH704" s="434">
        <v>45517</v>
      </c>
      <c r="AI704" s="446">
        <v>1</v>
      </c>
      <c r="AJ704" s="16" t="str">
        <f t="shared" si="785"/>
        <v>Y</v>
      </c>
      <c r="AK704" s="443" t="s">
        <v>4761</v>
      </c>
    </row>
    <row r="705" spans="1:38" ht="20.25" customHeight="1">
      <c r="A705" s="16">
        <v>179</v>
      </c>
      <c r="B705" s="23">
        <v>45518</v>
      </c>
      <c r="C705" s="16" t="s">
        <v>4</v>
      </c>
      <c r="D705" s="16" t="s">
        <v>4763</v>
      </c>
      <c r="E705" s="16" t="s">
        <v>4764</v>
      </c>
      <c r="F705" s="16" t="s">
        <v>3671</v>
      </c>
      <c r="G705" s="18">
        <v>45518</v>
      </c>
      <c r="H705" s="18">
        <v>45610</v>
      </c>
      <c r="I705" s="16">
        <f t="shared" ref="I705" si="794">H705-G705</f>
        <v>92</v>
      </c>
      <c r="J705" s="255">
        <f t="shared" ref="J705" si="795">TRUNC(I705/30,0)</f>
        <v>3</v>
      </c>
      <c r="K705" s="438" t="s">
        <v>28</v>
      </c>
      <c r="L705" s="19">
        <v>3.5</v>
      </c>
      <c r="M705" s="249">
        <v>4.75176</v>
      </c>
      <c r="N705" s="201" t="s">
        <v>4765</v>
      </c>
      <c r="O705" s="255" t="s">
        <v>2307</v>
      </c>
      <c r="P705" s="553">
        <v>5.3368899999999997E-2</v>
      </c>
      <c r="Q705" s="553"/>
      <c r="R705" s="261" t="s">
        <v>4475</v>
      </c>
      <c r="S705" s="20"/>
      <c r="T705" s="261"/>
      <c r="U705" s="20"/>
      <c r="V705" s="20">
        <v>5.6639000000000002E-2</v>
      </c>
      <c r="W705" s="20">
        <v>1.1329999999999999E-3</v>
      </c>
      <c r="X705" s="20">
        <v>3.2859999999999999E-3</v>
      </c>
      <c r="Y705" s="20">
        <v>4.7257E-2</v>
      </c>
      <c r="Z705" s="20">
        <v>2E-3</v>
      </c>
      <c r="AA705" s="20">
        <v>2E-3</v>
      </c>
      <c r="AB705" s="423">
        <f t="shared" ref="AB705" si="796">S705-Z705</f>
        <v>-2E-3</v>
      </c>
      <c r="AC705" s="423">
        <f t="shared" ref="AC705" si="797">U705-Z705-AA705</f>
        <v>-4.0000000000000001E-3</v>
      </c>
      <c r="AD705" s="448">
        <v>5.0500000000000003E-2</v>
      </c>
      <c r="AE705" s="197">
        <v>4.7257E-2</v>
      </c>
      <c r="AF705" s="197">
        <f t="shared" ref="AF705" si="798">AD705-AE705</f>
        <v>3.2430000000000028E-3</v>
      </c>
      <c r="AG705" s="445">
        <f t="shared" ref="AG705" si="799">IF(AF705="","",AE705+AF705)</f>
        <v>5.0500000000000003E-2</v>
      </c>
      <c r="AH705" s="434">
        <v>45518</v>
      </c>
      <c r="AI705" s="446">
        <v>1</v>
      </c>
      <c r="AJ705" s="16" t="str">
        <f t="shared" ref="AJ705" si="800">IF(AG705="","N","Y")</f>
        <v>Y</v>
      </c>
      <c r="AK705" s="443" t="s">
        <v>4766</v>
      </c>
    </row>
    <row r="706" spans="1:38" ht="20.25" customHeight="1">
      <c r="A706" s="16">
        <v>180</v>
      </c>
      <c r="B706" s="23">
        <v>45520</v>
      </c>
      <c r="C706" s="16" t="s">
        <v>4</v>
      </c>
      <c r="D706" s="16" t="s">
        <v>4763</v>
      </c>
      <c r="E706" s="16" t="s">
        <v>4768</v>
      </c>
      <c r="F706" s="16" t="s">
        <v>4769</v>
      </c>
      <c r="G706" s="18">
        <v>45520</v>
      </c>
      <c r="H706" s="18">
        <v>45614</v>
      </c>
      <c r="I706" s="16">
        <f t="shared" si="778"/>
        <v>94</v>
      </c>
      <c r="J706" s="255">
        <f t="shared" si="779"/>
        <v>3</v>
      </c>
      <c r="K706" s="438" t="s">
        <v>28</v>
      </c>
      <c r="L706" s="19">
        <v>2</v>
      </c>
      <c r="M706" s="249">
        <v>4.7300000000000004</v>
      </c>
      <c r="N706" s="201" t="s">
        <v>4770</v>
      </c>
      <c r="O706" s="255" t="s">
        <v>2307</v>
      </c>
      <c r="P706" s="553">
        <v>5.3415700000000003E-2</v>
      </c>
      <c r="Q706" s="553"/>
      <c r="R706" s="261" t="s">
        <v>4475</v>
      </c>
      <c r="S706" s="20"/>
      <c r="T706" s="261"/>
      <c r="U706" s="20"/>
      <c r="V706" s="20">
        <v>5.6659000000000001E-2</v>
      </c>
      <c r="W706" s="20">
        <v>1.1329999999999999E-3</v>
      </c>
      <c r="X706" s="20">
        <v>3.8059999999999999E-3</v>
      </c>
      <c r="Y706" s="20">
        <v>4.7094999999999998E-2</v>
      </c>
      <c r="Z706" s="20">
        <v>2E-3</v>
      </c>
      <c r="AA706" s="20">
        <v>2E-3</v>
      </c>
      <c r="AB706" s="423">
        <f t="shared" si="780"/>
        <v>-2E-3</v>
      </c>
      <c r="AC706" s="423">
        <f t="shared" si="781"/>
        <v>-4.0000000000000001E-3</v>
      </c>
      <c r="AD706" s="448">
        <v>0.05</v>
      </c>
      <c r="AE706" s="197">
        <f t="shared" si="782"/>
        <v>4.7094999999999998E-2</v>
      </c>
      <c r="AF706" s="197">
        <f t="shared" si="783"/>
        <v>2.9050000000000048E-3</v>
      </c>
      <c r="AG706" s="445">
        <f t="shared" si="784"/>
        <v>0.05</v>
      </c>
      <c r="AH706" s="434">
        <v>45520</v>
      </c>
      <c r="AI706" s="446">
        <v>1</v>
      </c>
      <c r="AJ706" s="16" t="str">
        <f t="shared" si="785"/>
        <v>Y</v>
      </c>
      <c r="AK706" s="443" t="s">
        <v>4771</v>
      </c>
    </row>
    <row r="707" spans="1:38" ht="20.25" customHeight="1">
      <c r="A707" s="16">
        <v>181</v>
      </c>
      <c r="B707" s="23">
        <v>45525</v>
      </c>
      <c r="C707" s="16" t="s">
        <v>4</v>
      </c>
      <c r="D707" s="16" t="s">
        <v>4763</v>
      </c>
      <c r="E707" s="16" t="s">
        <v>4768</v>
      </c>
      <c r="F707" s="16" t="s">
        <v>3947</v>
      </c>
      <c r="G707" s="18">
        <v>45525</v>
      </c>
      <c r="H707" s="18">
        <v>45617</v>
      </c>
      <c r="I707" s="16">
        <f t="shared" ref="I707:I708" si="801">H707-G707</f>
        <v>92</v>
      </c>
      <c r="J707" s="255">
        <f t="shared" ref="J707:J708" si="802">TRUNC(I707/30,0)</f>
        <v>3</v>
      </c>
      <c r="K707" s="438" t="s">
        <v>28</v>
      </c>
      <c r="L707" s="19">
        <v>3</v>
      </c>
      <c r="M707" s="249">
        <v>4.74</v>
      </c>
      <c r="N707" s="201" t="s">
        <v>4765</v>
      </c>
      <c r="O707" s="255" t="s">
        <v>2307</v>
      </c>
      <c r="P707" s="553">
        <v>5.3114500000000002E-2</v>
      </c>
      <c r="Q707" s="553"/>
      <c r="R707" s="261" t="s">
        <v>4475</v>
      </c>
      <c r="S707" s="20"/>
      <c r="T707" s="261"/>
      <c r="U707" s="20"/>
      <c r="V707" s="20">
        <v>5.6742000000000001E-2</v>
      </c>
      <c r="W707" s="20">
        <v>1.1349999999999999E-3</v>
      </c>
      <c r="X707" s="20">
        <v>5.3870000000000003E-3</v>
      </c>
      <c r="Y707" s="20">
        <v>4.7286000000000002E-2</v>
      </c>
      <c r="Z707" s="20">
        <v>2E-3</v>
      </c>
      <c r="AA707" s="20">
        <v>2E-3</v>
      </c>
      <c r="AB707" s="423">
        <f t="shared" si="780"/>
        <v>-2E-3</v>
      </c>
      <c r="AC707" s="423">
        <f t="shared" si="781"/>
        <v>-4.0000000000000001E-3</v>
      </c>
      <c r="AD707" s="448">
        <v>4.8500000000000001E-2</v>
      </c>
      <c r="AE707" s="197">
        <v>4.7286000000000002E-2</v>
      </c>
      <c r="AF707" s="197">
        <f t="shared" si="783"/>
        <v>1.2139999999999998E-3</v>
      </c>
      <c r="AG707" s="445">
        <f t="shared" si="784"/>
        <v>4.8500000000000001E-2</v>
      </c>
      <c r="AH707" s="434">
        <v>45525</v>
      </c>
      <c r="AI707" s="446">
        <v>1</v>
      </c>
      <c r="AJ707" s="16" t="str">
        <f t="shared" si="785"/>
        <v>Y</v>
      </c>
      <c r="AK707" s="443" t="s">
        <v>4772</v>
      </c>
    </row>
    <row r="708" spans="1:38" ht="20.25" customHeight="1">
      <c r="A708" s="16">
        <v>183</v>
      </c>
      <c r="B708" s="23">
        <v>45530</v>
      </c>
      <c r="C708" s="16" t="s">
        <v>4</v>
      </c>
      <c r="D708" s="16" t="s">
        <v>4587</v>
      </c>
      <c r="E708" s="16" t="s">
        <v>4581</v>
      </c>
      <c r="F708" s="16" t="s">
        <v>3582</v>
      </c>
      <c r="G708" s="18">
        <v>45530</v>
      </c>
      <c r="H708" s="18">
        <v>45561</v>
      </c>
      <c r="I708" s="16">
        <f t="shared" si="801"/>
        <v>31</v>
      </c>
      <c r="J708" s="255">
        <f t="shared" si="802"/>
        <v>1</v>
      </c>
      <c r="K708" s="438" t="s">
        <v>28</v>
      </c>
      <c r="L708" s="19">
        <v>10</v>
      </c>
      <c r="M708" s="249">
        <v>4.79</v>
      </c>
      <c r="N708" s="201" t="s">
        <v>4773</v>
      </c>
      <c r="O708" s="255" t="s">
        <v>2307</v>
      </c>
      <c r="P708" s="553">
        <v>5.2760099999999997E-2</v>
      </c>
      <c r="Q708" s="553"/>
      <c r="R708" s="261" t="s">
        <v>4475</v>
      </c>
      <c r="S708" s="20"/>
      <c r="T708" s="261"/>
      <c r="U708" s="20"/>
      <c r="V708" s="20">
        <v>5.6774999999999999E-2</v>
      </c>
      <c r="W708" s="20">
        <v>1.1349999999999999E-3</v>
      </c>
      <c r="X708" s="20">
        <v>3.9189999999999997E-3</v>
      </c>
      <c r="Y708" s="20">
        <v>4.7003999999999997E-2</v>
      </c>
      <c r="Z708" s="20">
        <v>2E-3</v>
      </c>
      <c r="AA708" s="20">
        <v>2E-3</v>
      </c>
      <c r="AB708" s="423">
        <f t="shared" si="780"/>
        <v>-2E-3</v>
      </c>
      <c r="AC708" s="423">
        <f t="shared" si="781"/>
        <v>-4.0000000000000001E-3</v>
      </c>
      <c r="AD708" s="448">
        <v>0.05</v>
      </c>
      <c r="AE708" s="197">
        <f t="shared" si="782"/>
        <v>4.7003999999999997E-2</v>
      </c>
      <c r="AF708" s="197">
        <f t="shared" si="783"/>
        <v>2.9960000000000056E-3</v>
      </c>
      <c r="AG708" s="445">
        <f t="shared" si="784"/>
        <v>0.05</v>
      </c>
      <c r="AH708" s="434">
        <v>45530</v>
      </c>
      <c r="AI708" s="446">
        <v>1</v>
      </c>
      <c r="AJ708" s="16" t="str">
        <f t="shared" si="785"/>
        <v>Y</v>
      </c>
      <c r="AK708" s="443" t="s">
        <v>4774</v>
      </c>
    </row>
    <row r="709" spans="1:38" ht="20.25" customHeight="1">
      <c r="A709" s="16">
        <v>184</v>
      </c>
      <c r="B709" s="23">
        <v>45530</v>
      </c>
      <c r="C709" s="16" t="s">
        <v>4775</v>
      </c>
      <c r="D709" s="16" t="s">
        <v>4776</v>
      </c>
      <c r="E709" s="16" t="s">
        <v>4777</v>
      </c>
      <c r="F709" s="16" t="s">
        <v>4778</v>
      </c>
      <c r="G709" s="18">
        <v>45530</v>
      </c>
      <c r="H709" s="18">
        <v>45895</v>
      </c>
      <c r="I709" s="16">
        <f t="shared" si="778"/>
        <v>365</v>
      </c>
      <c r="J709" s="255">
        <f t="shared" si="779"/>
        <v>12</v>
      </c>
      <c r="K709" s="438" t="s">
        <v>28</v>
      </c>
      <c r="L709" s="19">
        <v>4</v>
      </c>
      <c r="M709" s="249">
        <v>4.1100000000000003</v>
      </c>
      <c r="N709" s="201" t="s">
        <v>4780</v>
      </c>
      <c r="O709" s="255" t="s">
        <v>4779</v>
      </c>
      <c r="P709" s="553">
        <v>4.3002199999999997E-2</v>
      </c>
      <c r="Q709" s="553"/>
      <c r="R709" s="261" t="s">
        <v>4475</v>
      </c>
      <c r="S709" s="20"/>
      <c r="T709" s="261"/>
      <c r="U709" s="20"/>
      <c r="V709" s="20">
        <v>5.3636000000000003E-2</v>
      </c>
      <c r="W709" s="20">
        <v>1.073E-3</v>
      </c>
      <c r="X709" s="20">
        <v>6.3429999999999997E-3</v>
      </c>
      <c r="Y709" s="20">
        <v>3.9742E-2</v>
      </c>
      <c r="Z709" s="20">
        <v>2E-3</v>
      </c>
      <c r="AA709" s="20">
        <v>2E-3</v>
      </c>
      <c r="AB709" s="423">
        <f t="shared" si="780"/>
        <v>-2E-3</v>
      </c>
      <c r="AC709" s="423">
        <f t="shared" si="781"/>
        <v>-4.0000000000000001E-3</v>
      </c>
      <c r="AD709" s="448">
        <v>4.4499999999999998E-2</v>
      </c>
      <c r="AE709" s="197">
        <v>3.9742E-2</v>
      </c>
      <c r="AF709" s="197">
        <f t="shared" si="783"/>
        <v>4.7579999999999983E-3</v>
      </c>
      <c r="AG709" s="445">
        <f t="shared" si="784"/>
        <v>4.4499999999999998E-2</v>
      </c>
      <c r="AH709" s="434">
        <v>45530</v>
      </c>
      <c r="AI709" s="446">
        <v>2</v>
      </c>
      <c r="AJ709" s="16" t="str">
        <f t="shared" si="785"/>
        <v>Y</v>
      </c>
      <c r="AK709" s="443" t="s">
        <v>4781</v>
      </c>
    </row>
    <row r="710" spans="1:38" ht="20.25" customHeight="1">
      <c r="A710" s="16">
        <v>185</v>
      </c>
      <c r="B710" s="23">
        <v>45532</v>
      </c>
      <c r="C710" s="16" t="s">
        <v>1601</v>
      </c>
      <c r="D710" s="16" t="s">
        <v>4782</v>
      </c>
      <c r="E710" s="16" t="s">
        <v>4783</v>
      </c>
      <c r="F710" s="16" t="s">
        <v>4784</v>
      </c>
      <c r="G710" s="18">
        <v>45532</v>
      </c>
      <c r="H710" s="18">
        <v>45565</v>
      </c>
      <c r="I710" s="16">
        <v>37</v>
      </c>
      <c r="J710" s="255">
        <v>1</v>
      </c>
      <c r="K710" s="438" t="s">
        <v>148</v>
      </c>
      <c r="L710" s="19">
        <v>10</v>
      </c>
      <c r="M710" s="249">
        <v>4.7699999999999996</v>
      </c>
      <c r="N710" s="201" t="s">
        <v>4789</v>
      </c>
      <c r="O710" s="255" t="s">
        <v>4552</v>
      </c>
      <c r="P710" s="553">
        <v>5.25213E-2</v>
      </c>
      <c r="Q710" s="553"/>
      <c r="R710" s="261" t="s">
        <v>4475</v>
      </c>
      <c r="S710" s="20"/>
      <c r="T710" s="261"/>
      <c r="U710" s="20"/>
      <c r="V710" s="20">
        <v>5.6512E-2</v>
      </c>
      <c r="W710" s="20">
        <v>1.1299999999999999E-3</v>
      </c>
      <c r="X710" s="20">
        <v>3.6619999999999999E-3</v>
      </c>
      <c r="Y710" s="20">
        <v>4.6769999999999999E-2</v>
      </c>
      <c r="Z710" s="20">
        <v>2E-3</v>
      </c>
      <c r="AA710" s="20">
        <v>2E-3</v>
      </c>
      <c r="AB710" s="423">
        <v>-2E-3</v>
      </c>
      <c r="AC710" s="423">
        <v>-4.0000000000000001E-3</v>
      </c>
      <c r="AD710" s="448">
        <v>0.05</v>
      </c>
      <c r="AE710" s="197">
        <v>4.6769999999999999E-2</v>
      </c>
      <c r="AF710" s="197">
        <v>3.6619999999999999E-3</v>
      </c>
      <c r="AG710" s="445">
        <v>0.05</v>
      </c>
      <c r="AH710" s="434">
        <v>45532</v>
      </c>
      <c r="AI710" s="446">
        <v>1</v>
      </c>
      <c r="AJ710" s="16" t="s">
        <v>2832</v>
      </c>
      <c r="AK710" s="443" t="s">
        <v>4791</v>
      </c>
    </row>
    <row r="711" spans="1:38" ht="20.25" customHeight="1">
      <c r="A711" s="16">
        <v>186</v>
      </c>
      <c r="B711" s="23">
        <v>45532</v>
      </c>
      <c r="C711" s="16" t="s">
        <v>4790</v>
      </c>
      <c r="D711" s="16" t="s">
        <v>4792</v>
      </c>
      <c r="E711" s="16" t="s">
        <v>4793</v>
      </c>
      <c r="F711" s="16" t="s">
        <v>3991</v>
      </c>
      <c r="G711" s="18">
        <v>45532</v>
      </c>
      <c r="H711" s="18">
        <v>45565</v>
      </c>
      <c r="I711" s="16">
        <v>37</v>
      </c>
      <c r="J711" s="255">
        <v>1</v>
      </c>
      <c r="K711" s="438" t="s">
        <v>148</v>
      </c>
      <c r="L711" s="19">
        <v>1</v>
      </c>
      <c r="M711" s="249">
        <v>4.7699999999999996</v>
      </c>
      <c r="N711" s="201" t="s">
        <v>4789</v>
      </c>
      <c r="O711" s="255" t="s">
        <v>4552</v>
      </c>
      <c r="P711" s="553">
        <v>5.25213E-2</v>
      </c>
      <c r="Q711" s="553"/>
      <c r="R711" s="261" t="s">
        <v>4475</v>
      </c>
      <c r="S711" s="20"/>
      <c r="T711" s="261"/>
      <c r="U711" s="20"/>
      <c r="V711" s="20">
        <v>5.6512E-2</v>
      </c>
      <c r="W711" s="20">
        <v>1.1299999999999999E-3</v>
      </c>
      <c r="X711" s="20">
        <v>3.6619999999999999E-3</v>
      </c>
      <c r="Y711" s="20">
        <v>4.6769999999999999E-2</v>
      </c>
      <c r="Z711" s="20">
        <v>2E-3</v>
      </c>
      <c r="AA711" s="20">
        <v>2E-3</v>
      </c>
      <c r="AB711" s="423">
        <f t="shared" si="780"/>
        <v>-2E-3</v>
      </c>
      <c r="AC711" s="423">
        <f t="shared" si="781"/>
        <v>-4.0000000000000001E-3</v>
      </c>
      <c r="AD711" s="448">
        <v>0.05</v>
      </c>
      <c r="AE711" s="197">
        <f t="shared" si="782"/>
        <v>4.6769999999999999E-2</v>
      </c>
      <c r="AF711" s="197">
        <f t="shared" si="783"/>
        <v>3.2300000000000037E-3</v>
      </c>
      <c r="AG711" s="445">
        <f t="shared" si="784"/>
        <v>0.05</v>
      </c>
      <c r="AH711" s="434">
        <v>45532</v>
      </c>
      <c r="AI711" s="446">
        <v>2</v>
      </c>
      <c r="AJ711" s="16" t="str">
        <f t="shared" si="785"/>
        <v>Y</v>
      </c>
      <c r="AK711" s="443" t="s">
        <v>4791</v>
      </c>
    </row>
    <row r="712" spans="1:38" ht="20.25" customHeight="1">
      <c r="A712" s="16">
        <v>187</v>
      </c>
      <c r="B712" s="23">
        <v>45532</v>
      </c>
      <c r="C712" s="16" t="s">
        <v>54</v>
      </c>
      <c r="D712" s="16" t="s">
        <v>4794</v>
      </c>
      <c r="E712" s="16" t="s">
        <v>4795</v>
      </c>
      <c r="F712" s="16" t="s">
        <v>4796</v>
      </c>
      <c r="G712" s="18">
        <v>45532</v>
      </c>
      <c r="H712" s="18">
        <v>45562</v>
      </c>
      <c r="I712" s="16">
        <f t="shared" si="778"/>
        <v>30</v>
      </c>
      <c r="J712" s="255">
        <f t="shared" si="779"/>
        <v>1</v>
      </c>
      <c r="K712" s="438" t="s">
        <v>29</v>
      </c>
      <c r="L712" s="19">
        <v>3</v>
      </c>
      <c r="M712" s="249">
        <v>4.5055699999999996</v>
      </c>
      <c r="N712" s="201"/>
      <c r="O712" s="255" t="s">
        <v>4552</v>
      </c>
      <c r="P712" s="553">
        <v>5.25213E-2</v>
      </c>
      <c r="Q712" s="553"/>
      <c r="R712" s="261" t="s">
        <v>4475</v>
      </c>
      <c r="S712" s="20"/>
      <c r="T712" s="261"/>
      <c r="U712" s="20"/>
      <c r="V712" s="20">
        <v>5.6309999999999999E-2</v>
      </c>
      <c r="W712" s="20">
        <v>3.9420000000000002E-3</v>
      </c>
      <c r="X712" s="20">
        <v>4.6480000000000002E-3</v>
      </c>
      <c r="Y712" s="20">
        <v>4.1191999999999999E-2</v>
      </c>
      <c r="Z712" s="20">
        <v>2E-3</v>
      </c>
      <c r="AA712" s="20">
        <v>2E-3</v>
      </c>
      <c r="AB712" s="423">
        <f t="shared" si="780"/>
        <v>-2E-3</v>
      </c>
      <c r="AC712" s="423">
        <f t="shared" si="781"/>
        <v>-4.0000000000000001E-3</v>
      </c>
      <c r="AD712" s="448">
        <v>4.5999999999999999E-2</v>
      </c>
      <c r="AE712" s="197">
        <f t="shared" si="782"/>
        <v>4.1191999999999999E-2</v>
      </c>
      <c r="AF712" s="197">
        <f t="shared" si="783"/>
        <v>4.8079999999999998E-3</v>
      </c>
      <c r="AG712" s="445">
        <f t="shared" si="784"/>
        <v>4.5999999999999999E-2</v>
      </c>
      <c r="AH712" s="434">
        <v>45532</v>
      </c>
      <c r="AI712" s="446">
        <v>3</v>
      </c>
      <c r="AJ712" s="16" t="str">
        <f t="shared" si="785"/>
        <v>Y</v>
      </c>
      <c r="AK712" s="443" t="s">
        <v>4692</v>
      </c>
    </row>
    <row r="713" spans="1:38" ht="20.25" customHeight="1">
      <c r="A713" s="16">
        <v>188</v>
      </c>
      <c r="B713" s="23">
        <v>45534</v>
      </c>
      <c r="C713" s="16" t="s">
        <v>1596</v>
      </c>
      <c r="D713" s="16" t="s">
        <v>4797</v>
      </c>
      <c r="E713" s="16" t="s">
        <v>4799</v>
      </c>
      <c r="F713" s="16" t="s">
        <v>4798</v>
      </c>
      <c r="G713" s="18">
        <v>45531</v>
      </c>
      <c r="H713" s="18">
        <v>45562</v>
      </c>
      <c r="I713" s="16">
        <v>32</v>
      </c>
      <c r="J713" s="255">
        <v>1</v>
      </c>
      <c r="K713" s="438" t="s">
        <v>2330</v>
      </c>
      <c r="L713" s="19">
        <v>7.2</v>
      </c>
      <c r="M713" s="249">
        <v>4.51</v>
      </c>
      <c r="N713" s="201"/>
      <c r="O713" s="255" t="s">
        <v>4800</v>
      </c>
      <c r="P713" s="553">
        <v>5.2055499999999998E-2</v>
      </c>
      <c r="Q713" s="553"/>
      <c r="R713" s="261" t="s">
        <v>4475</v>
      </c>
      <c r="S713" s="20">
        <v>0</v>
      </c>
      <c r="T713" s="261"/>
      <c r="U713" s="20"/>
      <c r="V713" s="20">
        <v>5.6529000000000003E-2</v>
      </c>
      <c r="W713" s="20">
        <v>3.9569999999999996E-3</v>
      </c>
      <c r="X713" s="20">
        <v>4.8520000000000004E-3</v>
      </c>
      <c r="Y713" s="20">
        <v>4.1167000000000002E-2</v>
      </c>
      <c r="Z713" s="20">
        <v>2E-3</v>
      </c>
      <c r="AA713" s="20">
        <v>2E-3</v>
      </c>
      <c r="AB713" s="423">
        <v>-2E-3</v>
      </c>
      <c r="AC713" s="423">
        <v>-4.0000000000000001E-3</v>
      </c>
      <c r="AD713" s="448">
        <v>4.5999999999999999E-2</v>
      </c>
      <c r="AE713" s="197">
        <f t="shared" si="782"/>
        <v>4.1167000000000002E-2</v>
      </c>
      <c r="AF713" s="197">
        <f t="shared" si="783"/>
        <v>4.832999999999997E-3</v>
      </c>
      <c r="AG713" s="445">
        <f t="shared" si="784"/>
        <v>4.5999999999999999E-2</v>
      </c>
      <c r="AH713" s="434">
        <v>45534</v>
      </c>
      <c r="AI713" s="446">
        <v>1</v>
      </c>
      <c r="AJ713" s="16" t="str">
        <f t="shared" si="785"/>
        <v>Y</v>
      </c>
      <c r="AK713" s="443" t="s">
        <v>4692</v>
      </c>
    </row>
    <row r="714" spans="1:38" ht="20.25" customHeight="1">
      <c r="A714" s="16">
        <v>189</v>
      </c>
      <c r="B714" s="23">
        <v>45539</v>
      </c>
      <c r="C714" s="16" t="s">
        <v>4801</v>
      </c>
      <c r="D714" s="16" t="s">
        <v>4802</v>
      </c>
      <c r="E714" s="16" t="s">
        <v>4793</v>
      </c>
      <c r="F714" s="16" t="s">
        <v>3991</v>
      </c>
      <c r="G714" s="18">
        <v>45539</v>
      </c>
      <c r="H714" s="18">
        <v>45630</v>
      </c>
      <c r="I714" s="16">
        <f t="shared" si="778"/>
        <v>91</v>
      </c>
      <c r="J714" s="255">
        <f t="shared" si="779"/>
        <v>3</v>
      </c>
      <c r="K714" s="438" t="s">
        <v>148</v>
      </c>
      <c r="L714" s="19">
        <v>2</v>
      </c>
      <c r="M714" s="249">
        <v>4.6500000000000004</v>
      </c>
      <c r="N714" s="201"/>
      <c r="O714" s="255" t="s">
        <v>4803</v>
      </c>
      <c r="P714" s="553">
        <v>5.0115300000000002E-2</v>
      </c>
      <c r="Q714" s="553"/>
      <c r="R714" s="261" t="s">
        <v>4475</v>
      </c>
      <c r="S714" s="20"/>
      <c r="T714" s="261"/>
      <c r="U714" s="20"/>
      <c r="V714" s="20">
        <v>5.5167000000000001E-2</v>
      </c>
      <c r="W714" s="20">
        <v>1.103E-3</v>
      </c>
      <c r="X714" s="20">
        <v>3.8440000000000002E-3</v>
      </c>
      <c r="Y714" s="20">
        <v>4.6212000000000003E-2</v>
      </c>
      <c r="Z714" s="20">
        <v>2E-3</v>
      </c>
      <c r="AA714" s="20">
        <v>2E-3</v>
      </c>
      <c r="AB714" s="423">
        <f t="shared" si="780"/>
        <v>-2E-3</v>
      </c>
      <c r="AC714" s="423">
        <f t="shared" si="781"/>
        <v>-4.0000000000000001E-3</v>
      </c>
      <c r="AD714" s="448">
        <v>4.8500000000000001E-2</v>
      </c>
      <c r="AE714" s="197">
        <f t="shared" si="782"/>
        <v>4.6212000000000003E-2</v>
      </c>
      <c r="AF714" s="197">
        <f t="shared" si="783"/>
        <v>2.2879999999999984E-3</v>
      </c>
      <c r="AG714" s="445">
        <f t="shared" si="784"/>
        <v>4.8500000000000001E-2</v>
      </c>
      <c r="AH714" s="434">
        <v>45539</v>
      </c>
      <c r="AI714" s="446">
        <v>1</v>
      </c>
      <c r="AJ714" s="16" t="str">
        <f t="shared" si="785"/>
        <v>Y</v>
      </c>
      <c r="AK714" s="443" t="s">
        <v>4804</v>
      </c>
    </row>
    <row r="715" spans="1:38" ht="20.25" customHeight="1">
      <c r="A715" s="16">
        <v>190</v>
      </c>
      <c r="B715" s="23">
        <v>45540</v>
      </c>
      <c r="C715" s="16" t="s">
        <v>4050</v>
      </c>
      <c r="D715" s="16" t="s">
        <v>4571</v>
      </c>
      <c r="E715" s="16" t="s">
        <v>4724</v>
      </c>
      <c r="F715" s="773" t="s">
        <v>4318</v>
      </c>
      <c r="G715" s="18">
        <v>45540</v>
      </c>
      <c r="H715" s="18">
        <v>45570</v>
      </c>
      <c r="I715" s="16">
        <f t="shared" si="778"/>
        <v>30</v>
      </c>
      <c r="J715" s="255">
        <f t="shared" si="779"/>
        <v>1</v>
      </c>
      <c r="K715" s="438" t="s">
        <v>29</v>
      </c>
      <c r="L715" s="19">
        <v>1</v>
      </c>
      <c r="M715" s="249"/>
      <c r="N715" s="201"/>
      <c r="O715" s="255" t="s">
        <v>4805</v>
      </c>
      <c r="P715" s="553">
        <v>5.1624900000000001E-2</v>
      </c>
      <c r="Q715" s="553"/>
      <c r="R715" s="261" t="s">
        <v>4475</v>
      </c>
      <c r="S715" s="20"/>
      <c r="T715" s="261"/>
      <c r="U715" s="20"/>
      <c r="V715" s="20">
        <v>5.5218000000000003E-2</v>
      </c>
      <c r="W715" s="20">
        <v>3.8649999999999999E-3</v>
      </c>
      <c r="X715" s="20">
        <v>5.633E-3</v>
      </c>
      <c r="Y715" s="20">
        <v>4.1020000000000001E-2</v>
      </c>
      <c r="Z715" s="20">
        <v>2E-3</v>
      </c>
      <c r="AA715" s="20">
        <v>2E-3</v>
      </c>
      <c r="AB715" s="423">
        <f t="shared" si="780"/>
        <v>-2E-3</v>
      </c>
      <c r="AC715" s="423">
        <f t="shared" si="781"/>
        <v>-4.0000000000000001E-3</v>
      </c>
      <c r="AD715" s="448">
        <v>4.3999999999999997E-2</v>
      </c>
      <c r="AE715" s="197">
        <f t="shared" si="782"/>
        <v>4.1020000000000001E-2</v>
      </c>
      <c r="AF715" s="197">
        <f t="shared" si="783"/>
        <v>2.9799999999999965E-3</v>
      </c>
      <c r="AG715" s="445">
        <f t="shared" si="784"/>
        <v>4.3999999999999997E-2</v>
      </c>
      <c r="AH715" s="434">
        <v>45540</v>
      </c>
      <c r="AI715" s="446">
        <v>1</v>
      </c>
      <c r="AJ715" s="16" t="str">
        <f t="shared" si="785"/>
        <v>Y</v>
      </c>
      <c r="AK715" s="443" t="s">
        <v>4692</v>
      </c>
    </row>
    <row r="716" spans="1:38" ht="20.25" customHeight="1">
      <c r="A716" s="16">
        <v>191</v>
      </c>
      <c r="B716" s="23">
        <v>45555</v>
      </c>
      <c r="C716" s="16" t="s">
        <v>3275</v>
      </c>
      <c r="D716" s="16" t="s">
        <v>4758</v>
      </c>
      <c r="E716" s="16" t="s">
        <v>4806</v>
      </c>
      <c r="F716" s="16" t="s">
        <v>4762</v>
      </c>
      <c r="G716" s="18">
        <v>45555</v>
      </c>
      <c r="H716" s="18">
        <v>45646</v>
      </c>
      <c r="I716" s="16">
        <f t="shared" ref="I716" si="803">H716-G716</f>
        <v>91</v>
      </c>
      <c r="J716" s="255">
        <f t="shared" ref="J716" si="804">TRUNC(I716/30,0)</f>
        <v>3</v>
      </c>
      <c r="K716" s="438" t="s">
        <v>28</v>
      </c>
      <c r="L716" s="19">
        <v>1</v>
      </c>
      <c r="M716" s="249">
        <v>4.41</v>
      </c>
      <c r="N716" s="201" t="s">
        <v>4206</v>
      </c>
      <c r="O716" s="255" t="s">
        <v>2307</v>
      </c>
      <c r="P716" s="553">
        <v>4.9199100000000003E-2</v>
      </c>
      <c r="Q716" s="553"/>
      <c r="R716" s="261" t="s">
        <v>4475</v>
      </c>
      <c r="S716" s="20"/>
      <c r="T716" s="261"/>
      <c r="U716" s="20"/>
      <c r="V716" s="20">
        <v>5.3135000000000002E-2</v>
      </c>
      <c r="W716" s="20">
        <v>1.0629999999999999E-3</v>
      </c>
      <c r="X716" s="20">
        <v>3.852E-3</v>
      </c>
      <c r="Y716" s="20">
        <v>4.3681999999999999E-2</v>
      </c>
      <c r="Z716" s="20">
        <v>2E-3</v>
      </c>
      <c r="AA716" s="20">
        <v>2E-3</v>
      </c>
      <c r="AB716" s="423">
        <f t="shared" ref="AB716" si="805">S716-Z716</f>
        <v>-2E-3</v>
      </c>
      <c r="AC716" s="423">
        <f t="shared" ref="AC716" si="806">U716-Z716-AA716</f>
        <v>-4.0000000000000001E-3</v>
      </c>
      <c r="AD716" s="448">
        <v>4.65E-2</v>
      </c>
      <c r="AE716" s="197">
        <v>4.3681999999999999E-2</v>
      </c>
      <c r="AF716" s="197">
        <f t="shared" ref="AF716" si="807">AD716-AE716</f>
        <v>2.8180000000000011E-3</v>
      </c>
      <c r="AG716" s="445">
        <f t="shared" ref="AG716" si="808">IF(AF716="","",AE716+AF716)</f>
        <v>4.65E-2</v>
      </c>
      <c r="AH716" s="434">
        <v>45555</v>
      </c>
      <c r="AI716" s="446">
        <v>1</v>
      </c>
      <c r="AJ716" s="16" t="str">
        <f t="shared" ref="AJ716" si="809">IF(AG716="","N","Y")</f>
        <v>Y</v>
      </c>
      <c r="AK716" s="443" t="s">
        <v>4807</v>
      </c>
    </row>
    <row r="717" spans="1:38" ht="20.25" customHeight="1">
      <c r="A717" s="16">
        <v>192</v>
      </c>
      <c r="B717" s="23">
        <v>45561</v>
      </c>
      <c r="C717" s="16" t="s">
        <v>54</v>
      </c>
      <c r="D717" s="16" t="s">
        <v>4794</v>
      </c>
      <c r="E717" s="16" t="s">
        <v>4795</v>
      </c>
      <c r="F717" s="16" t="s">
        <v>4796</v>
      </c>
      <c r="G717" s="18">
        <v>45563</v>
      </c>
      <c r="H717" s="18">
        <v>45590</v>
      </c>
      <c r="I717" s="16">
        <f t="shared" si="778"/>
        <v>27</v>
      </c>
      <c r="J717" s="255">
        <f t="shared" si="779"/>
        <v>0</v>
      </c>
      <c r="K717" s="438" t="s">
        <v>29</v>
      </c>
      <c r="L717" s="19">
        <v>4</v>
      </c>
      <c r="M717" s="249"/>
      <c r="N717" s="201"/>
      <c r="O717" s="255" t="s">
        <v>2307</v>
      </c>
      <c r="P717" s="553">
        <v>4.85528E-2</v>
      </c>
      <c r="Q717" s="553"/>
      <c r="R717" s="261" t="s">
        <v>4475</v>
      </c>
      <c r="S717" s="20"/>
      <c r="T717" s="261"/>
      <c r="U717" s="20"/>
      <c r="V717" s="20">
        <v>5.3185000000000003E-2</v>
      </c>
      <c r="W717" s="20">
        <v>3.7230000000000002E-3</v>
      </c>
      <c r="X717" s="20">
        <v>5.7419999999999997E-3</v>
      </c>
      <c r="Y717" s="20">
        <v>3.6741000000000003E-2</v>
      </c>
      <c r="Z717" s="20">
        <v>2E-3</v>
      </c>
      <c r="AA717" s="20">
        <v>2E-3</v>
      </c>
      <c r="AB717" s="423">
        <f t="shared" si="780"/>
        <v>-2E-3</v>
      </c>
      <c r="AC717" s="423">
        <f t="shared" si="781"/>
        <v>-4.0000000000000001E-3</v>
      </c>
      <c r="AD717" s="448">
        <v>4.2000000000000003E-2</v>
      </c>
      <c r="AE717" s="197">
        <f>IF(Y717="","",Y717)</f>
        <v>3.6741000000000003E-2</v>
      </c>
      <c r="AF717" s="197">
        <f t="shared" si="783"/>
        <v>5.2589999999999998E-3</v>
      </c>
      <c r="AG717" s="445">
        <f t="shared" si="784"/>
        <v>4.2000000000000003E-2</v>
      </c>
      <c r="AH717" s="434">
        <v>45561</v>
      </c>
      <c r="AI717" s="446">
        <v>1</v>
      </c>
      <c r="AJ717" s="16" t="str">
        <f t="shared" si="785"/>
        <v>Y</v>
      </c>
      <c r="AK717" s="443" t="s">
        <v>4808</v>
      </c>
    </row>
    <row r="718" spans="1:38" s="764" customFormat="1" ht="20.25" customHeight="1">
      <c r="A718" s="747">
        <v>193</v>
      </c>
      <c r="B718" s="748">
        <v>45562</v>
      </c>
      <c r="C718" s="747" t="s">
        <v>3467</v>
      </c>
      <c r="D718" s="747" t="s">
        <v>4809</v>
      </c>
      <c r="E718" s="747" t="s">
        <v>4544</v>
      </c>
      <c r="F718" s="747" t="s">
        <v>4810</v>
      </c>
      <c r="G718" s="749">
        <v>45562</v>
      </c>
      <c r="H718" s="749">
        <v>45593</v>
      </c>
      <c r="I718" s="747">
        <f t="shared" ref="I718" si="810">H718-G718</f>
        <v>31</v>
      </c>
      <c r="J718" s="750">
        <f t="shared" ref="J718" si="811">TRUNC(I718/30,0)</f>
        <v>1</v>
      </c>
      <c r="K718" s="751" t="s">
        <v>28</v>
      </c>
      <c r="L718" s="752">
        <v>4</v>
      </c>
      <c r="M718" s="753"/>
      <c r="N718" s="754"/>
      <c r="O718" s="750" t="s">
        <v>2307</v>
      </c>
      <c r="P718" s="755">
        <v>4.8440999999999998E-2</v>
      </c>
      <c r="Q718" s="755"/>
      <c r="R718" s="756" t="s">
        <v>4475</v>
      </c>
      <c r="S718" s="757"/>
      <c r="T718" s="756"/>
      <c r="U718" s="757"/>
      <c r="V718" s="757">
        <v>5.1773E-2</v>
      </c>
      <c r="W718" s="757">
        <v>1.0349999999999999E-3</v>
      </c>
      <c r="X718" s="757">
        <v>2.5179999999999998E-3</v>
      </c>
      <c r="Y718" s="757">
        <v>3.6741000000000003E-2</v>
      </c>
      <c r="Z718" s="757">
        <v>2E-3</v>
      </c>
      <c r="AA718" s="757">
        <v>2E-3</v>
      </c>
      <c r="AB718" s="758">
        <f t="shared" ref="AB718:AB725" si="812">S718-Z718</f>
        <v>-2E-3</v>
      </c>
      <c r="AC718" s="758">
        <f t="shared" ref="AC718:AC725" si="813">U718-Z718-AA718</f>
        <v>-4.0000000000000001E-3</v>
      </c>
      <c r="AD718" s="759">
        <v>4.65E-2</v>
      </c>
      <c r="AE718" s="760">
        <v>4.2784999999999997E-2</v>
      </c>
      <c r="AF718" s="760">
        <v>2.7690000000000002E-3</v>
      </c>
      <c r="AG718" s="761">
        <v>4.65E-2</v>
      </c>
      <c r="AH718" s="762">
        <v>45562</v>
      </c>
      <c r="AI718" s="763">
        <v>1</v>
      </c>
      <c r="AJ718" s="747" t="str">
        <f t="shared" ref="AJ718:AJ725" si="814">IF(AG718="","N","Y")</f>
        <v>Y</v>
      </c>
      <c r="AK718" s="771" t="s">
        <v>4808</v>
      </c>
      <c r="AL718" s="772"/>
    </row>
    <row r="719" spans="1:38" ht="20.25" customHeight="1">
      <c r="A719" s="16">
        <v>194</v>
      </c>
      <c r="B719" s="23">
        <v>45565</v>
      </c>
      <c r="C719" s="16" t="s">
        <v>4790</v>
      </c>
      <c r="D719" s="16" t="s">
        <v>4792</v>
      </c>
      <c r="E719" s="16" t="s">
        <v>4793</v>
      </c>
      <c r="F719" s="16" t="s">
        <v>3991</v>
      </c>
      <c r="G719" s="18">
        <v>45565</v>
      </c>
      <c r="H719" s="18">
        <v>45595</v>
      </c>
      <c r="I719" s="16">
        <v>37</v>
      </c>
      <c r="J719" s="255">
        <v>1</v>
      </c>
      <c r="K719" s="438" t="s">
        <v>148</v>
      </c>
      <c r="L719" s="19">
        <v>1</v>
      </c>
      <c r="M719" s="249">
        <v>4.33</v>
      </c>
      <c r="N719" s="201" t="s">
        <v>4811</v>
      </c>
      <c r="O719" s="255" t="s">
        <v>4552</v>
      </c>
      <c r="P719" s="553">
        <v>4.8454400000000002E-2</v>
      </c>
      <c r="Q719" s="553"/>
      <c r="R719" s="261" t="s">
        <v>4475</v>
      </c>
      <c r="S719" s="20"/>
      <c r="T719" s="261"/>
      <c r="U719" s="20"/>
      <c r="V719" s="20">
        <v>5.1931999999999999E-2</v>
      </c>
      <c r="W719" s="20">
        <v>1.039E-3</v>
      </c>
      <c r="X719" s="20">
        <v>3.1740000000000002E-3</v>
      </c>
      <c r="Y719" s="20">
        <v>4.2784999999999997E-2</v>
      </c>
      <c r="Z719" s="20">
        <v>2E-3</v>
      </c>
      <c r="AA719" s="20">
        <v>2E-3</v>
      </c>
      <c r="AB719" s="423">
        <f t="shared" si="812"/>
        <v>-2E-3</v>
      </c>
      <c r="AC719" s="423">
        <f t="shared" si="813"/>
        <v>-4.0000000000000001E-3</v>
      </c>
      <c r="AD719" s="448">
        <v>4.5999999999999999E-2</v>
      </c>
      <c r="AE719" s="197">
        <f t="shared" ref="AE719:AE721" si="815">IF(Y719="","",Y719)</f>
        <v>4.2784999999999997E-2</v>
      </c>
      <c r="AF719" s="197">
        <f t="shared" ref="AF719:AF725" si="816">AD719-AE719</f>
        <v>3.2150000000000026E-3</v>
      </c>
      <c r="AG719" s="445">
        <f t="shared" ref="AG719:AG725" si="817">IF(AF719="","",AE719+AF719)</f>
        <v>4.5999999999999999E-2</v>
      </c>
      <c r="AH719" s="434">
        <v>45565</v>
      </c>
      <c r="AI719" s="446">
        <v>1</v>
      </c>
      <c r="AJ719" s="16" t="str">
        <f t="shared" si="814"/>
        <v>Y</v>
      </c>
      <c r="AK719" s="771" t="s">
        <v>4808</v>
      </c>
    </row>
    <row r="720" spans="1:38" ht="20.25" customHeight="1">
      <c r="A720" s="16">
        <v>195</v>
      </c>
      <c r="B720" s="23">
        <v>45567</v>
      </c>
      <c r="C720" s="16" t="s">
        <v>9</v>
      </c>
      <c r="D720" s="16" t="s">
        <v>4539</v>
      </c>
      <c r="E720" s="16" t="s">
        <v>4748</v>
      </c>
      <c r="F720" s="672" t="s">
        <v>4205</v>
      </c>
      <c r="G720" s="18">
        <v>45567</v>
      </c>
      <c r="H720" s="18">
        <v>45581</v>
      </c>
      <c r="I720" s="16">
        <f t="shared" ref="I720:I725" si="818">H720-G720</f>
        <v>14</v>
      </c>
      <c r="J720" s="255">
        <f t="shared" ref="J720:J725" si="819">TRUNC(I720/30,0)</f>
        <v>0</v>
      </c>
      <c r="K720" s="438" t="s">
        <v>28</v>
      </c>
      <c r="L720" s="19">
        <v>80</v>
      </c>
      <c r="M720" s="249">
        <v>4.08</v>
      </c>
      <c r="N720" s="201" t="s">
        <v>4812</v>
      </c>
      <c r="O720" s="255" t="s">
        <v>2307</v>
      </c>
      <c r="P720" s="553">
        <v>4.8495400000000001E-2</v>
      </c>
      <c r="Q720" s="553"/>
      <c r="R720" s="261" t="s">
        <v>4475</v>
      </c>
      <c r="S720" s="20"/>
      <c r="T720" s="261"/>
      <c r="U720" s="20"/>
      <c r="V720" s="20">
        <v>5.0021000000000003E-2</v>
      </c>
      <c r="W720" s="20">
        <v>1E-3</v>
      </c>
      <c r="X720" s="20">
        <v>1.72E-3</v>
      </c>
      <c r="Y720" s="20">
        <v>3.9614999999999997E-2</v>
      </c>
      <c r="Z720" s="20">
        <v>2E-3</v>
      </c>
      <c r="AA720" s="20">
        <v>2E-3</v>
      </c>
      <c r="AB720" s="423">
        <f t="shared" si="812"/>
        <v>-2E-3</v>
      </c>
      <c r="AC720" s="423">
        <f t="shared" si="813"/>
        <v>-4.0000000000000001E-3</v>
      </c>
      <c r="AD720" s="448">
        <v>4.65E-2</v>
      </c>
      <c r="AE720" s="197">
        <f t="shared" si="815"/>
        <v>3.9614999999999997E-2</v>
      </c>
      <c r="AF720" s="197">
        <f t="shared" si="816"/>
        <v>6.8850000000000022E-3</v>
      </c>
      <c r="AG720" s="445">
        <f t="shared" si="817"/>
        <v>4.65E-2</v>
      </c>
      <c r="AH720" s="434">
        <v>45567</v>
      </c>
      <c r="AI720" s="446">
        <v>1</v>
      </c>
      <c r="AJ720" s="16" t="str">
        <f t="shared" si="814"/>
        <v>Y</v>
      </c>
      <c r="AK720" s="443"/>
    </row>
    <row r="721" spans="1:44" ht="20.25" customHeight="1">
      <c r="A721" s="16">
        <v>196</v>
      </c>
      <c r="B721" s="23">
        <v>45572</v>
      </c>
      <c r="C721" s="16" t="s">
        <v>4050</v>
      </c>
      <c r="D721" s="16" t="s">
        <v>4571</v>
      </c>
      <c r="E721" s="16" t="s">
        <v>4724</v>
      </c>
      <c r="F721" s="773" t="s">
        <v>4318</v>
      </c>
      <c r="G721" s="18">
        <v>45572</v>
      </c>
      <c r="H721" s="18">
        <v>45603</v>
      </c>
      <c r="I721" s="16">
        <f t="shared" si="818"/>
        <v>31</v>
      </c>
      <c r="J721" s="255">
        <f t="shared" si="819"/>
        <v>1</v>
      </c>
      <c r="K721" s="438" t="s">
        <v>29</v>
      </c>
      <c r="L721" s="19">
        <v>1</v>
      </c>
      <c r="M721" s="249"/>
      <c r="N721" s="201"/>
      <c r="O721" s="255" t="s">
        <v>2307</v>
      </c>
      <c r="P721" s="553">
        <v>4.84558E-2</v>
      </c>
      <c r="Q721" s="553"/>
      <c r="R721" s="261" t="s">
        <v>4475</v>
      </c>
      <c r="S721" s="20"/>
      <c r="T721" s="261"/>
      <c r="U721" s="20"/>
      <c r="V721" s="20">
        <v>5.0442000000000001E-2</v>
      </c>
      <c r="W721" s="20">
        <v>3.5309999999999999E-3</v>
      </c>
      <c r="X721" s="20">
        <v>4.1910000000000003E-3</v>
      </c>
      <c r="Y721" s="20">
        <v>3.6796000000000002E-2</v>
      </c>
      <c r="Z721" s="20">
        <v>2E-3</v>
      </c>
      <c r="AA721" s="20">
        <v>2E-3</v>
      </c>
      <c r="AB721" s="423">
        <f t="shared" si="812"/>
        <v>-2E-3</v>
      </c>
      <c r="AC721" s="423">
        <f t="shared" si="813"/>
        <v>-4.0000000000000001E-3</v>
      </c>
      <c r="AD721" s="448">
        <v>4.1000000000000002E-2</v>
      </c>
      <c r="AE721" s="197">
        <f t="shared" si="815"/>
        <v>3.6796000000000002E-2</v>
      </c>
      <c r="AF721" s="197">
        <f t="shared" si="816"/>
        <v>4.2039999999999994E-3</v>
      </c>
      <c r="AG721" s="445">
        <f t="shared" si="817"/>
        <v>4.1000000000000002E-2</v>
      </c>
      <c r="AH721" s="434">
        <v>45572</v>
      </c>
      <c r="AI721" s="446">
        <v>1</v>
      </c>
      <c r="AJ721" s="16" t="str">
        <f t="shared" si="814"/>
        <v>Y</v>
      </c>
      <c r="AK721" s="443" t="s">
        <v>4692</v>
      </c>
    </row>
    <row r="722" spans="1:44" ht="20.25" customHeight="1">
      <c r="A722" s="16">
        <v>197</v>
      </c>
      <c r="B722" s="23">
        <v>45575</v>
      </c>
      <c r="C722" s="16" t="s">
        <v>4050</v>
      </c>
      <c r="D722" s="16" t="s">
        <v>4571</v>
      </c>
      <c r="E722" s="16" t="s">
        <v>4724</v>
      </c>
      <c r="F722" s="16" t="s">
        <v>4469</v>
      </c>
      <c r="G722" s="18">
        <v>45575</v>
      </c>
      <c r="H722" s="18">
        <v>45607</v>
      </c>
      <c r="I722" s="16">
        <f t="shared" si="818"/>
        <v>32</v>
      </c>
      <c r="J722" s="255">
        <f t="shared" si="819"/>
        <v>1</v>
      </c>
      <c r="K722" s="438" t="s">
        <v>29</v>
      </c>
      <c r="L722" s="19">
        <v>5</v>
      </c>
      <c r="M722" s="249"/>
      <c r="N722" s="201"/>
      <c r="O722" s="255" t="s">
        <v>2307</v>
      </c>
      <c r="P722" s="553">
        <v>4.8229899999999999E-2</v>
      </c>
      <c r="Q722" s="553"/>
      <c r="R722" s="261" t="s">
        <v>4475</v>
      </c>
      <c r="S722" s="20"/>
      <c r="T722" s="261"/>
      <c r="U722" s="20"/>
      <c r="V722" s="20">
        <v>5.0522999999999998E-2</v>
      </c>
      <c r="W722" s="20">
        <v>3.5370000000000002E-3</v>
      </c>
      <c r="X722" s="20">
        <v>3.2659999999999998E-3</v>
      </c>
      <c r="Y722" s="20">
        <v>3.6778999999999999E-2</v>
      </c>
      <c r="Z722" s="20">
        <v>2E-3</v>
      </c>
      <c r="AA722" s="20">
        <v>2E-3</v>
      </c>
      <c r="AB722" s="423">
        <f t="shared" si="812"/>
        <v>-2E-3</v>
      </c>
      <c r="AC722" s="423">
        <f t="shared" si="813"/>
        <v>-4.0000000000000001E-3</v>
      </c>
      <c r="AD722" s="448">
        <v>4.2000000000000003E-2</v>
      </c>
      <c r="AE722" s="197">
        <v>3.6679000000000003E-2</v>
      </c>
      <c r="AF722" s="197">
        <f t="shared" si="816"/>
        <v>5.3209999999999993E-3</v>
      </c>
      <c r="AG722" s="445">
        <f t="shared" si="817"/>
        <v>4.2000000000000003E-2</v>
      </c>
      <c r="AH722" s="434">
        <v>45575</v>
      </c>
      <c r="AI722" s="446">
        <v>1</v>
      </c>
      <c r="AJ722" s="16" t="str">
        <f t="shared" si="814"/>
        <v>Y</v>
      </c>
      <c r="AK722" s="771" t="s">
        <v>4813</v>
      </c>
    </row>
    <row r="723" spans="1:44" ht="20.25" customHeight="1">
      <c r="A723" s="16">
        <v>198</v>
      </c>
      <c r="B723" s="23">
        <v>45579</v>
      </c>
      <c r="C723" s="16" t="s">
        <v>4499</v>
      </c>
      <c r="D723" s="16" t="s">
        <v>4518</v>
      </c>
      <c r="E723" s="16" t="s">
        <v>4500</v>
      </c>
      <c r="F723" s="16" t="s">
        <v>4817</v>
      </c>
      <c r="G723" s="18">
        <v>45579</v>
      </c>
      <c r="H723" s="18">
        <v>45743</v>
      </c>
      <c r="I723" s="16">
        <f t="shared" si="818"/>
        <v>164</v>
      </c>
      <c r="J723" s="255">
        <f t="shared" si="819"/>
        <v>5</v>
      </c>
      <c r="K723" s="438" t="s">
        <v>28</v>
      </c>
      <c r="L723" s="19">
        <v>2.48</v>
      </c>
      <c r="M723" s="249">
        <v>4.21</v>
      </c>
      <c r="N723" s="201" t="s">
        <v>4814</v>
      </c>
      <c r="O723" s="255" t="s">
        <v>4815</v>
      </c>
      <c r="P723" s="553">
        <v>4.5114899999999999E-2</v>
      </c>
      <c r="Q723" s="553"/>
      <c r="R723" s="261" t="s">
        <v>4475</v>
      </c>
      <c r="S723" s="20"/>
      <c r="T723" s="261"/>
      <c r="U723" s="20"/>
      <c r="V723" s="20">
        <v>4.9306000000000003E-2</v>
      </c>
      <c r="W723" s="20">
        <v>9.859999999999999E-4</v>
      </c>
      <c r="X723" s="20">
        <v>2.5999999999999999E-3</v>
      </c>
      <c r="Y723" s="20">
        <v>4.2643E-2</v>
      </c>
      <c r="Z723" s="20">
        <v>2E-3</v>
      </c>
      <c r="AA723" s="20">
        <v>2E-3</v>
      </c>
      <c r="AB723" s="423">
        <f t="shared" si="812"/>
        <v>-2E-3</v>
      </c>
      <c r="AC723" s="423">
        <f t="shared" si="813"/>
        <v>-4.0000000000000001E-3</v>
      </c>
      <c r="AD723" s="448">
        <v>4.3999999999999997E-2</v>
      </c>
      <c r="AE723" s="197">
        <f t="shared" ref="AE723" si="820">IF(Y723="","",Y723)</f>
        <v>4.2643E-2</v>
      </c>
      <c r="AF723" s="197">
        <f t="shared" si="816"/>
        <v>1.3569999999999971E-3</v>
      </c>
      <c r="AG723" s="445">
        <f t="shared" si="817"/>
        <v>4.3999999999999997E-2</v>
      </c>
      <c r="AH723" s="434">
        <v>45579</v>
      </c>
      <c r="AI723" s="446">
        <v>1</v>
      </c>
      <c r="AJ723" s="16" t="str">
        <f t="shared" si="814"/>
        <v>Y</v>
      </c>
      <c r="AK723" s="771" t="s">
        <v>4816</v>
      </c>
    </row>
    <row r="724" spans="1:44" ht="20.25" customHeight="1">
      <c r="A724" s="16">
        <f t="shared" ref="A724" si="821">IF(B724="","",IF((YEAR(B724)-YEAR(B723))=0,A723+1,1))</f>
        <v>199</v>
      </c>
      <c r="B724" s="23">
        <v>45580</v>
      </c>
      <c r="C724" s="16" t="s">
        <v>4547</v>
      </c>
      <c r="D724" s="16" t="s">
        <v>4548</v>
      </c>
      <c r="E724" s="16" t="s">
        <v>4818</v>
      </c>
      <c r="F724" s="16" t="s">
        <v>4020</v>
      </c>
      <c r="G724" s="18">
        <v>45580</v>
      </c>
      <c r="H724" s="18">
        <v>45611</v>
      </c>
      <c r="I724" s="16">
        <f t="shared" si="818"/>
        <v>31</v>
      </c>
      <c r="J724" s="255">
        <f t="shared" si="819"/>
        <v>1</v>
      </c>
      <c r="K724" s="438" t="s">
        <v>29</v>
      </c>
      <c r="L724" s="19">
        <v>1</v>
      </c>
      <c r="M724" s="249">
        <v>4.0199999999999996</v>
      </c>
      <c r="N724" s="201"/>
      <c r="O724" s="255" t="s">
        <v>2307</v>
      </c>
      <c r="P724" s="553">
        <v>4.7859199999999998E-2</v>
      </c>
      <c r="Q724" s="553"/>
      <c r="R724" s="261" t="s">
        <v>4475</v>
      </c>
      <c r="S724" s="20"/>
      <c r="T724" s="261"/>
      <c r="U724" s="20"/>
      <c r="V724" s="20">
        <v>5.0416999999999997E-2</v>
      </c>
      <c r="W724" s="20">
        <v>3.529E-3</v>
      </c>
      <c r="X724" s="20">
        <v>4.1679999999999998E-3</v>
      </c>
      <c r="Y724" s="20">
        <v>3.6459999999999999E-2</v>
      </c>
      <c r="Z724" s="20">
        <v>2E-3</v>
      </c>
      <c r="AA724" s="20">
        <v>2E-3</v>
      </c>
      <c r="AB724" s="423">
        <f t="shared" si="812"/>
        <v>-2E-3</v>
      </c>
      <c r="AC724" s="423">
        <f t="shared" si="813"/>
        <v>-4.0000000000000001E-3</v>
      </c>
      <c r="AD724" s="448">
        <v>4.1000000000000002E-2</v>
      </c>
      <c r="AE724" s="197">
        <v>3.6459999999999999E-2</v>
      </c>
      <c r="AF724" s="197">
        <f t="shared" si="816"/>
        <v>4.5400000000000024E-3</v>
      </c>
      <c r="AG724" s="445">
        <f t="shared" si="817"/>
        <v>4.1000000000000002E-2</v>
      </c>
      <c r="AH724" s="434">
        <v>45580</v>
      </c>
      <c r="AI724" s="446">
        <v>1</v>
      </c>
      <c r="AJ724" s="16" t="str">
        <f t="shared" si="814"/>
        <v>Y</v>
      </c>
      <c r="AK724" s="443" t="s">
        <v>4819</v>
      </c>
    </row>
    <row r="725" spans="1:44" ht="20.25" customHeight="1">
      <c r="A725" s="16">
        <v>200</v>
      </c>
      <c r="B725" s="23">
        <v>45581</v>
      </c>
      <c r="C725" s="16" t="s">
        <v>1550</v>
      </c>
      <c r="D725" s="16" t="s">
        <v>4509</v>
      </c>
      <c r="E725" s="16" t="s">
        <v>4820</v>
      </c>
      <c r="F725" s="16" t="s">
        <v>3722</v>
      </c>
      <c r="G725" s="18">
        <v>45581</v>
      </c>
      <c r="H725" s="18">
        <v>45611</v>
      </c>
      <c r="I725" s="16">
        <f t="shared" si="818"/>
        <v>30</v>
      </c>
      <c r="J725" s="255">
        <f t="shared" si="819"/>
        <v>1</v>
      </c>
      <c r="K725" s="438" t="s">
        <v>29</v>
      </c>
      <c r="L725" s="19">
        <v>7</v>
      </c>
      <c r="M725" s="249"/>
      <c r="N725" s="201"/>
      <c r="O725" s="255" t="s">
        <v>2307</v>
      </c>
      <c r="P725" s="553">
        <v>4.7838499999999999E-2</v>
      </c>
      <c r="Q725" s="553"/>
      <c r="R725" s="261" t="s">
        <v>4475</v>
      </c>
      <c r="S725" s="20"/>
      <c r="T725" s="261"/>
      <c r="U725" s="20"/>
      <c r="V725" s="20">
        <v>5.0416999999999997E-2</v>
      </c>
      <c r="W725" s="20">
        <v>3.529E-3</v>
      </c>
      <c r="X725" s="20">
        <v>5.1679999999999999E-3</v>
      </c>
      <c r="Y725" s="20">
        <v>3.6381999999999998E-2</v>
      </c>
      <c r="Z725" s="20">
        <v>2E-3</v>
      </c>
      <c r="AA725" s="20">
        <v>2E-3</v>
      </c>
      <c r="AB725" s="423">
        <f t="shared" si="812"/>
        <v>-2E-3</v>
      </c>
      <c r="AC725" s="423">
        <f t="shared" si="813"/>
        <v>-4.0000000000000001E-3</v>
      </c>
      <c r="AD725" s="448">
        <v>0.04</v>
      </c>
      <c r="AE725" s="197">
        <f t="shared" ref="AE725" si="822">IF(Y725="","",Y725)</f>
        <v>3.6381999999999998E-2</v>
      </c>
      <c r="AF725" s="197">
        <f t="shared" si="816"/>
        <v>3.6180000000000032E-3</v>
      </c>
      <c r="AG725" s="445">
        <f t="shared" si="817"/>
        <v>0.04</v>
      </c>
      <c r="AH725" s="434">
        <v>45581</v>
      </c>
      <c r="AI725" s="446">
        <v>1</v>
      </c>
      <c r="AJ725" s="16" t="str">
        <f t="shared" si="814"/>
        <v>Y</v>
      </c>
      <c r="AK725" s="443" t="s">
        <v>4819</v>
      </c>
    </row>
    <row r="726" spans="1:44" ht="20.25" customHeight="1">
      <c r="A726" s="16">
        <v>201</v>
      </c>
      <c r="B726" s="23">
        <v>45587</v>
      </c>
      <c r="C726" s="16" t="s">
        <v>4</v>
      </c>
      <c r="D726" s="16" t="s">
        <v>4587</v>
      </c>
      <c r="E726" s="16" t="s">
        <v>4581</v>
      </c>
      <c r="F726" s="16" t="s">
        <v>3582</v>
      </c>
      <c r="G726" s="18">
        <v>45587</v>
      </c>
      <c r="H726" s="18">
        <v>45618</v>
      </c>
      <c r="I726" s="16">
        <f t="shared" ref="I726:I758" si="823">H726-G726</f>
        <v>31</v>
      </c>
      <c r="J726" s="255">
        <f t="shared" ref="J726:J758" si="824">TRUNC(I726/30,0)</f>
        <v>1</v>
      </c>
      <c r="K726" s="438" t="s">
        <v>29</v>
      </c>
      <c r="L726" s="19">
        <v>10</v>
      </c>
      <c r="M726" s="249"/>
      <c r="N726" s="201"/>
      <c r="O726" s="255" t="s">
        <v>2307</v>
      </c>
      <c r="P726" s="553">
        <v>4.7433299999999998E-2</v>
      </c>
      <c r="Q726" s="553"/>
      <c r="R726" s="261" t="s">
        <v>4475</v>
      </c>
      <c r="S726" s="20"/>
      <c r="T726" s="261"/>
      <c r="U726" s="20"/>
      <c r="V726" s="20">
        <v>5.0206000000000001E-2</v>
      </c>
      <c r="W726" s="20">
        <v>3.5140000000000002E-3</v>
      </c>
      <c r="X726" s="20">
        <v>3.9709999999999997E-3</v>
      </c>
      <c r="Y726" s="20">
        <v>3.6378000000000001E-2</v>
      </c>
      <c r="Z726" s="20">
        <v>2E-3</v>
      </c>
      <c r="AA726" s="20">
        <v>2E-3</v>
      </c>
      <c r="AB726" s="423">
        <f t="shared" ref="AB726:AB758" si="825">S726-Z726</f>
        <v>-2E-3</v>
      </c>
      <c r="AC726" s="423">
        <f t="shared" ref="AC726:AC758" si="826">U726-Z726-AA726</f>
        <v>-4.0000000000000001E-3</v>
      </c>
      <c r="AD726" s="448">
        <v>4.1000000000000002E-2</v>
      </c>
      <c r="AE726" s="197">
        <v>3.6378000000000001E-2</v>
      </c>
      <c r="AF726" s="197">
        <f t="shared" ref="AF726:AF758" si="827">AD726-AE726</f>
        <v>4.6220000000000011E-3</v>
      </c>
      <c r="AG726" s="445">
        <f t="shared" ref="AG726:AG754" si="828">IF(AF726="","",AE726+AF726)</f>
        <v>4.1000000000000002E-2</v>
      </c>
      <c r="AH726" s="434">
        <v>45587</v>
      </c>
      <c r="AI726" s="446">
        <v>1</v>
      </c>
      <c r="AJ726" s="16" t="str">
        <f t="shared" ref="AJ726:AJ758" si="829">IF(AG726="","N","Y")</f>
        <v>Y</v>
      </c>
      <c r="AK726" s="443"/>
    </row>
    <row r="727" spans="1:44" ht="20.25" customHeight="1">
      <c r="A727" s="16">
        <v>202</v>
      </c>
      <c r="B727" s="23">
        <v>45589</v>
      </c>
      <c r="C727" s="16" t="s">
        <v>4</v>
      </c>
      <c r="D727" s="16" t="s">
        <v>4587</v>
      </c>
      <c r="E727" s="16" t="s">
        <v>4581</v>
      </c>
      <c r="F727" s="16" t="s">
        <v>4821</v>
      </c>
      <c r="G727" s="18">
        <v>45589</v>
      </c>
      <c r="H727" s="18">
        <v>45618</v>
      </c>
      <c r="I727" s="16">
        <f t="shared" si="823"/>
        <v>29</v>
      </c>
      <c r="J727" s="255">
        <f t="shared" si="824"/>
        <v>0</v>
      </c>
      <c r="K727" s="438" t="s">
        <v>29</v>
      </c>
      <c r="L727" s="19">
        <v>4</v>
      </c>
      <c r="M727" s="249"/>
      <c r="N727" s="201"/>
      <c r="O727" s="255" t="s">
        <v>2307</v>
      </c>
      <c r="P727" s="553">
        <v>4.7375899999999999E-2</v>
      </c>
      <c r="Q727" s="553"/>
      <c r="R727" s="261" t="s">
        <v>4475</v>
      </c>
      <c r="S727" s="20"/>
      <c r="T727" s="261"/>
      <c r="U727" s="20"/>
      <c r="V727" s="20">
        <v>5.0696999999999999E-2</v>
      </c>
      <c r="W727" s="20">
        <v>3.5490000000000001E-3</v>
      </c>
      <c r="X727" s="20">
        <v>4.4279999999999996E-3</v>
      </c>
      <c r="Y727" s="20">
        <v>3.6441000000000001E-2</v>
      </c>
      <c r="Z727" s="20">
        <v>2E-3</v>
      </c>
      <c r="AA727" s="20">
        <v>2E-3</v>
      </c>
      <c r="AB727" s="423">
        <f t="shared" si="825"/>
        <v>-2E-3</v>
      </c>
      <c r="AC727" s="423">
        <f t="shared" si="826"/>
        <v>-4.0000000000000001E-3</v>
      </c>
      <c r="AD727" s="448">
        <v>4.1000000000000002E-2</v>
      </c>
      <c r="AE727" s="197">
        <v>3.6441000000000001E-2</v>
      </c>
      <c r="AF727" s="197">
        <f t="shared" si="827"/>
        <v>4.5590000000000006E-3</v>
      </c>
      <c r="AG727" s="445">
        <f t="shared" si="828"/>
        <v>4.1000000000000002E-2</v>
      </c>
      <c r="AH727" s="434">
        <v>45589</v>
      </c>
      <c r="AI727" s="446">
        <v>1</v>
      </c>
      <c r="AJ727" s="16" t="str">
        <f t="shared" si="829"/>
        <v>Y</v>
      </c>
      <c r="AK727" s="443"/>
    </row>
    <row r="728" spans="1:44" ht="20.25" customHeight="1">
      <c r="A728" s="16">
        <v>203</v>
      </c>
      <c r="B728" s="23">
        <v>45590</v>
      </c>
      <c r="C728" s="16" t="s">
        <v>54</v>
      </c>
      <c r="D728" s="16" t="s">
        <v>4794</v>
      </c>
      <c r="E728" s="16" t="s">
        <v>4795</v>
      </c>
      <c r="F728" s="16" t="s">
        <v>4796</v>
      </c>
      <c r="G728" s="18">
        <v>45590</v>
      </c>
      <c r="H728" s="18">
        <v>45621</v>
      </c>
      <c r="I728" s="16">
        <f t="shared" si="823"/>
        <v>31</v>
      </c>
      <c r="J728" s="255">
        <f t="shared" si="824"/>
        <v>1</v>
      </c>
      <c r="K728" s="438" t="s">
        <v>29</v>
      </c>
      <c r="L728" s="19">
        <v>7.8</v>
      </c>
      <c r="M728" s="249"/>
      <c r="N728" s="201"/>
      <c r="O728" s="255" t="s">
        <v>2307</v>
      </c>
      <c r="P728" s="553">
        <v>4.7176700000000002E-2</v>
      </c>
      <c r="Q728" s="553"/>
      <c r="R728" s="261" t="s">
        <v>4475</v>
      </c>
      <c r="S728" s="20"/>
      <c r="T728" s="261"/>
      <c r="U728" s="20"/>
      <c r="V728" s="20">
        <v>5.0070999999999997E-2</v>
      </c>
      <c r="W728" s="20">
        <v>3.5049999999999999E-3</v>
      </c>
      <c r="X728" s="20">
        <v>2.846E-3</v>
      </c>
      <c r="Y728" s="20">
        <v>3.6401999999999997E-2</v>
      </c>
      <c r="Z728" s="20">
        <v>2E-3</v>
      </c>
      <c r="AA728" s="20">
        <v>2E-3</v>
      </c>
      <c r="AB728" s="423">
        <f t="shared" si="825"/>
        <v>-2E-3</v>
      </c>
      <c r="AC728" s="423">
        <f t="shared" si="826"/>
        <v>-4.0000000000000001E-3</v>
      </c>
      <c r="AD728" s="448">
        <v>4.2000000000000003E-2</v>
      </c>
      <c r="AE728" s="197">
        <f>IF(Y728="","",Y728)</f>
        <v>3.6401999999999997E-2</v>
      </c>
      <c r="AF728" s="197">
        <f t="shared" si="827"/>
        <v>5.5980000000000057E-3</v>
      </c>
      <c r="AG728" s="445">
        <f t="shared" si="828"/>
        <v>4.2000000000000003E-2</v>
      </c>
      <c r="AH728" s="434">
        <v>45590</v>
      </c>
      <c r="AI728" s="446">
        <v>1</v>
      </c>
      <c r="AJ728" s="16" t="str">
        <f t="shared" si="829"/>
        <v>Y</v>
      </c>
      <c r="AK728" s="443" t="s">
        <v>4819</v>
      </c>
    </row>
    <row r="729" spans="1:44" ht="20.25" customHeight="1">
      <c r="A729" s="16">
        <v>204</v>
      </c>
      <c r="B729" s="23">
        <v>45595</v>
      </c>
      <c r="C729" s="16" t="s">
        <v>4790</v>
      </c>
      <c r="D729" s="16" t="s">
        <v>4792</v>
      </c>
      <c r="E729" s="16" t="s">
        <v>4793</v>
      </c>
      <c r="F729" s="16" t="s">
        <v>3991</v>
      </c>
      <c r="G729" s="18">
        <v>45595</v>
      </c>
      <c r="H729" s="18">
        <v>45688</v>
      </c>
      <c r="I729" s="16">
        <f t="shared" si="823"/>
        <v>93</v>
      </c>
      <c r="J729" s="255">
        <f t="shared" si="824"/>
        <v>3</v>
      </c>
      <c r="K729" s="438" t="s">
        <v>148</v>
      </c>
      <c r="L729" s="19">
        <v>1</v>
      </c>
      <c r="M729" s="249">
        <v>4.21</v>
      </c>
      <c r="N729" s="201" t="s">
        <v>4825</v>
      </c>
      <c r="O729" s="255" t="s">
        <v>4826</v>
      </c>
      <c r="P729" s="553">
        <v>4.2035999999999997E-2</v>
      </c>
      <c r="Q729" s="553"/>
      <c r="R729" s="261" t="s">
        <v>4475</v>
      </c>
      <c r="S729" s="20"/>
      <c r="T729" s="261"/>
      <c r="U729" s="20"/>
      <c r="V729" s="20">
        <v>4.9882000000000003E-2</v>
      </c>
      <c r="W729" s="20">
        <v>9.9799999999999997E-4</v>
      </c>
      <c r="X729" s="20">
        <v>2.1640000000000001E-3</v>
      </c>
      <c r="Y729" s="20">
        <v>4.2035999999999997E-2</v>
      </c>
      <c r="Z729" s="20">
        <v>2E-3</v>
      </c>
      <c r="AA729" s="20">
        <v>2E-3</v>
      </c>
      <c r="AB729" s="423">
        <f t="shared" si="825"/>
        <v>-2E-3</v>
      </c>
      <c r="AC729" s="423">
        <f t="shared" si="826"/>
        <v>-4.0000000000000001E-3</v>
      </c>
      <c r="AD729" s="448">
        <v>4.4999999999999998E-2</v>
      </c>
      <c r="AE729" s="197">
        <f t="shared" ref="AE729" si="830">IF(Y729="","",Y729)</f>
        <v>4.2035999999999997E-2</v>
      </c>
      <c r="AF729" s="197">
        <f t="shared" si="827"/>
        <v>2.9640000000000014E-3</v>
      </c>
      <c r="AG729" s="445">
        <f t="shared" si="828"/>
        <v>4.4999999999999998E-2</v>
      </c>
      <c r="AH729" s="434">
        <v>45595</v>
      </c>
      <c r="AI729" s="446">
        <v>1</v>
      </c>
      <c r="AJ729" s="16" t="str">
        <f t="shared" si="829"/>
        <v>Y</v>
      </c>
      <c r="AK729" s="771" t="s">
        <v>4827</v>
      </c>
    </row>
    <row r="730" spans="1:44" s="764" customFormat="1" ht="20.25" customHeight="1">
      <c r="A730" s="747">
        <v>205</v>
      </c>
      <c r="B730" s="748">
        <v>45597</v>
      </c>
      <c r="C730" s="747" t="s">
        <v>3467</v>
      </c>
      <c r="D730" s="747" t="s">
        <v>4809</v>
      </c>
      <c r="E730" s="747" t="s">
        <v>4544</v>
      </c>
      <c r="F730" s="747" t="s">
        <v>4810</v>
      </c>
      <c r="G730" s="749">
        <v>45597</v>
      </c>
      <c r="H730" s="749">
        <v>45628</v>
      </c>
      <c r="I730" s="747">
        <f t="shared" si="823"/>
        <v>31</v>
      </c>
      <c r="J730" s="750">
        <f t="shared" si="824"/>
        <v>1</v>
      </c>
      <c r="K730" s="751" t="s">
        <v>28</v>
      </c>
      <c r="L730" s="752">
        <v>4</v>
      </c>
      <c r="M730" s="753"/>
      <c r="N730" s="754"/>
      <c r="O730" s="750" t="s">
        <v>2307</v>
      </c>
      <c r="P730" s="755">
        <v>4.6560600000000001E-2</v>
      </c>
      <c r="Q730" s="755"/>
      <c r="R730" s="756" t="s">
        <v>4475</v>
      </c>
      <c r="S730" s="757"/>
      <c r="T730" s="756"/>
      <c r="U730" s="757"/>
      <c r="V730" s="757">
        <v>5.1773E-2</v>
      </c>
      <c r="W730" s="757">
        <v>1.0349999999999999E-3</v>
      </c>
      <c r="X730" s="757">
        <v>2.5179999999999998E-3</v>
      </c>
      <c r="Y730" s="757">
        <v>3.6741000000000003E-2</v>
      </c>
      <c r="Z730" s="757">
        <v>2E-3</v>
      </c>
      <c r="AA730" s="757">
        <v>2E-3</v>
      </c>
      <c r="AB730" s="758">
        <f t="shared" si="825"/>
        <v>-2E-3</v>
      </c>
      <c r="AC730" s="758">
        <f t="shared" si="826"/>
        <v>-4.0000000000000001E-3</v>
      </c>
      <c r="AD730" s="759">
        <v>4.5999999999999999E-2</v>
      </c>
      <c r="AE730" s="760">
        <v>4.0929E-2</v>
      </c>
      <c r="AF730" s="760">
        <v>2.7690000000000002E-3</v>
      </c>
      <c r="AG730" s="761">
        <v>4.5999999999999999E-2</v>
      </c>
      <c r="AH730" s="762">
        <v>45597</v>
      </c>
      <c r="AI730" s="763">
        <v>2</v>
      </c>
      <c r="AJ730" s="747" t="str">
        <f t="shared" si="829"/>
        <v>Y</v>
      </c>
      <c r="AK730" s="771" t="s">
        <v>4830</v>
      </c>
      <c r="AL730" s="772"/>
    </row>
    <row r="731" spans="1:44" s="526" customFormat="1" ht="20.100000000000001" customHeight="1">
      <c r="A731" s="16">
        <v>206</v>
      </c>
      <c r="B731" s="23">
        <v>45597</v>
      </c>
      <c r="C731" s="16" t="s">
        <v>149</v>
      </c>
      <c r="D731" s="16" t="s">
        <v>4835</v>
      </c>
      <c r="E731" s="16" t="s">
        <v>4836</v>
      </c>
      <c r="F731" s="672" t="s">
        <v>4832</v>
      </c>
      <c r="G731" s="18">
        <v>45597</v>
      </c>
      <c r="H731" s="18">
        <v>45603</v>
      </c>
      <c r="I731" s="16">
        <v>6</v>
      </c>
      <c r="J731" s="255" t="s">
        <v>4828</v>
      </c>
      <c r="K731" s="438" t="s">
        <v>148</v>
      </c>
      <c r="L731" s="19">
        <v>30</v>
      </c>
      <c r="M731" s="249"/>
      <c r="N731" s="201" t="s">
        <v>4829</v>
      </c>
      <c r="O731" s="255" t="s">
        <v>4552</v>
      </c>
      <c r="P731" s="553">
        <v>4.6560600000000001E-2</v>
      </c>
      <c r="Q731" s="553"/>
      <c r="R731" s="261" t="s">
        <v>4475</v>
      </c>
      <c r="S731" s="20"/>
      <c r="T731" s="261"/>
      <c r="U731" s="20"/>
      <c r="V731" s="20">
        <v>5.0021000000000003E-2</v>
      </c>
      <c r="W731" s="20">
        <v>1E-3</v>
      </c>
      <c r="X731" s="20">
        <v>1.72E-3</v>
      </c>
      <c r="Y731" s="20">
        <v>3.9614999999999997E-2</v>
      </c>
      <c r="Z731" s="20">
        <v>2E-3</v>
      </c>
      <c r="AA731" s="20">
        <v>2E-3</v>
      </c>
      <c r="AB731" s="423">
        <v>-2E-3</v>
      </c>
      <c r="AC731" s="423">
        <v>-4.0000000000000001E-3</v>
      </c>
      <c r="AD731" s="448">
        <v>4.4999999999999998E-2</v>
      </c>
      <c r="AE731" s="197">
        <v>3.8136000000000003E-2</v>
      </c>
      <c r="AF731" s="197">
        <v>6.8639999999999951E-3</v>
      </c>
      <c r="AG731" s="445">
        <v>4.4999999999999998E-2</v>
      </c>
      <c r="AH731" s="434">
        <v>45597</v>
      </c>
      <c r="AI731" s="446">
        <v>4</v>
      </c>
      <c r="AJ731" s="16" t="s">
        <v>2832</v>
      </c>
      <c r="AK731" s="526" t="s">
        <v>4831</v>
      </c>
    </row>
    <row r="732" spans="1:44" ht="20.25" customHeight="1">
      <c r="A732" s="16">
        <v>207</v>
      </c>
      <c r="B732" s="23">
        <v>45601</v>
      </c>
      <c r="C732" s="16" t="s">
        <v>4050</v>
      </c>
      <c r="D732" s="16" t="s">
        <v>4571</v>
      </c>
      <c r="E732" s="16" t="s">
        <v>4724</v>
      </c>
      <c r="F732" s="773" t="s">
        <v>4318</v>
      </c>
      <c r="G732" s="18">
        <v>45601</v>
      </c>
      <c r="H732" s="18">
        <v>45631</v>
      </c>
      <c r="I732" s="16">
        <f t="shared" ref="I732:I738" si="831">H732-G732</f>
        <v>30</v>
      </c>
      <c r="J732" s="255">
        <f t="shared" ref="J732:J738" si="832">TRUNC(I732/30,0)</f>
        <v>1</v>
      </c>
      <c r="K732" s="438" t="s">
        <v>29</v>
      </c>
      <c r="L732" s="19">
        <v>1</v>
      </c>
      <c r="M732" s="249"/>
      <c r="N732" s="201"/>
      <c r="O732" s="255" t="s">
        <v>2307</v>
      </c>
      <c r="P732" s="553">
        <v>4.6404500000000001E-2</v>
      </c>
      <c r="Q732" s="553"/>
      <c r="R732" s="261" t="s">
        <v>4475</v>
      </c>
      <c r="S732" s="20"/>
      <c r="T732" s="261"/>
      <c r="U732" s="20"/>
      <c r="V732" s="20">
        <v>4.8528000000000002E-2</v>
      </c>
      <c r="W732" s="20">
        <v>3.3969999999999998E-3</v>
      </c>
      <c r="X732" s="20">
        <v>3.411E-3</v>
      </c>
      <c r="Y732" s="20">
        <v>3.6475E-2</v>
      </c>
      <c r="Z732" s="20">
        <v>2E-3</v>
      </c>
      <c r="AA732" s="20">
        <v>2E-3</v>
      </c>
      <c r="AB732" s="423">
        <f t="shared" ref="AB732:AB738" si="833">S732-Z732</f>
        <v>-2E-3</v>
      </c>
      <c r="AC732" s="423">
        <f t="shared" ref="AC732:AC738" si="834">U732-Z732-AA732</f>
        <v>-4.0000000000000001E-3</v>
      </c>
      <c r="AD732" s="448">
        <v>0.04</v>
      </c>
      <c r="AE732" s="197">
        <f t="shared" ref="AE732:AE733" si="835">IF(Y732="","",Y732)</f>
        <v>3.6475E-2</v>
      </c>
      <c r="AF732" s="197">
        <f t="shared" ref="AF732" si="836">AD732-AE732</f>
        <v>3.5250000000000004E-3</v>
      </c>
      <c r="AG732" s="445">
        <f t="shared" ref="AG732:AG738" si="837">IF(AF732="","",AE732+AF732)</f>
        <v>0.04</v>
      </c>
      <c r="AH732" s="434">
        <v>45601</v>
      </c>
      <c r="AI732" s="446">
        <v>1</v>
      </c>
      <c r="AJ732" s="16" t="str">
        <f t="shared" ref="AJ732:AJ738" si="838">IF(AG732="","N","Y")</f>
        <v>Y</v>
      </c>
      <c r="AK732" s="443" t="s">
        <v>4819</v>
      </c>
    </row>
    <row r="733" spans="1:44" ht="19.5" customHeight="1">
      <c r="A733" s="16">
        <v>208</v>
      </c>
      <c r="B733" s="23">
        <v>45603</v>
      </c>
      <c r="C733" s="16" t="s">
        <v>164</v>
      </c>
      <c r="D733" s="16" t="s">
        <v>4837</v>
      </c>
      <c r="E733" s="16" t="s">
        <v>4396</v>
      </c>
      <c r="F733" s="16" t="s">
        <v>4397</v>
      </c>
      <c r="G733" s="18">
        <v>45603</v>
      </c>
      <c r="H733" s="18">
        <v>45968</v>
      </c>
      <c r="I733" s="16">
        <f t="shared" si="831"/>
        <v>365</v>
      </c>
      <c r="J733" s="255">
        <f t="shared" si="832"/>
        <v>12</v>
      </c>
      <c r="K733" s="438" t="s">
        <v>28</v>
      </c>
      <c r="L733" s="19">
        <v>2</v>
      </c>
      <c r="M733" s="249">
        <v>3.94</v>
      </c>
      <c r="N733" s="201" t="s">
        <v>4838</v>
      </c>
      <c r="O733" s="255" t="s">
        <v>2375</v>
      </c>
      <c r="P733" s="553">
        <v>4.1994700000000003E-2</v>
      </c>
      <c r="Q733" s="553"/>
      <c r="R733" s="261" t="s">
        <v>2375</v>
      </c>
      <c r="S733" s="20"/>
      <c r="T733" s="261"/>
      <c r="U733" s="20"/>
      <c r="V733" s="20">
        <v>4.8512E-2</v>
      </c>
      <c r="W733" s="20">
        <v>9.7000000000000005E-4</v>
      </c>
      <c r="X733" s="20">
        <v>4.7219999999999996E-3</v>
      </c>
      <c r="Y733" s="20">
        <v>3.8754799999999999E-2</v>
      </c>
      <c r="Z733" s="20">
        <v>2E-3</v>
      </c>
      <c r="AA733" s="20">
        <v>2E-3</v>
      </c>
      <c r="AB733" s="423">
        <f t="shared" si="833"/>
        <v>-2E-3</v>
      </c>
      <c r="AC733" s="423">
        <f t="shared" si="834"/>
        <v>-4.0000000000000001E-3</v>
      </c>
      <c r="AD733" s="448">
        <v>4.1099999999999998E-2</v>
      </c>
      <c r="AE733" s="197">
        <f t="shared" si="835"/>
        <v>3.8754799999999999E-2</v>
      </c>
      <c r="AF733" s="197">
        <f>AD733-AE733</f>
        <v>2.3451999999999987E-3</v>
      </c>
      <c r="AG733" s="445">
        <f t="shared" si="837"/>
        <v>4.1099999999999998E-2</v>
      </c>
      <c r="AH733" s="434">
        <v>45237</v>
      </c>
      <c r="AI733" s="446">
        <v>1</v>
      </c>
      <c r="AJ733" s="16" t="str">
        <f t="shared" si="838"/>
        <v>Y</v>
      </c>
      <c r="AK733" s="988" t="s">
        <v>4839</v>
      </c>
      <c r="AL733" s="989"/>
      <c r="AM733" s="989"/>
      <c r="AN733" s="989"/>
      <c r="AO733" s="989"/>
      <c r="AP733" s="989"/>
      <c r="AQ733" s="989"/>
      <c r="AR733" s="990"/>
    </row>
    <row r="734" spans="1:44" ht="20.25" customHeight="1">
      <c r="A734" s="16">
        <v>209</v>
      </c>
      <c r="B734" s="23">
        <v>45608</v>
      </c>
      <c r="C734" s="16" t="s">
        <v>4050</v>
      </c>
      <c r="D734" s="16" t="s">
        <v>4571</v>
      </c>
      <c r="E734" s="16" t="s">
        <v>4724</v>
      </c>
      <c r="F734" s="16" t="s">
        <v>4469</v>
      </c>
      <c r="G734" s="18">
        <v>45608</v>
      </c>
      <c r="H734" s="18">
        <v>45638</v>
      </c>
      <c r="I734" s="16">
        <f t="shared" si="831"/>
        <v>30</v>
      </c>
      <c r="J734" s="255">
        <f t="shared" si="832"/>
        <v>1</v>
      </c>
      <c r="K734" s="438" t="s">
        <v>29</v>
      </c>
      <c r="L734" s="19">
        <v>5</v>
      </c>
      <c r="M734" s="249"/>
      <c r="N734" s="201"/>
      <c r="O734" s="255" t="s">
        <v>2307</v>
      </c>
      <c r="P734" s="553">
        <v>4.6164799999999999E-2</v>
      </c>
      <c r="Q734" s="553"/>
      <c r="R734" s="261" t="s">
        <v>4475</v>
      </c>
      <c r="S734" s="20"/>
      <c r="T734" s="261"/>
      <c r="U734" s="20"/>
      <c r="V734" s="20">
        <v>4.8507000000000002E-2</v>
      </c>
      <c r="W734" s="20">
        <v>3.395E-3</v>
      </c>
      <c r="X734" s="20">
        <v>3.2659999999999998E-3</v>
      </c>
      <c r="Y734" s="20">
        <v>3.6133999999999999E-2</v>
      </c>
      <c r="Z734" s="20">
        <v>2E-3</v>
      </c>
      <c r="AA734" s="20">
        <v>2E-3</v>
      </c>
      <c r="AB734" s="423">
        <f t="shared" si="833"/>
        <v>-2E-3</v>
      </c>
      <c r="AC734" s="423">
        <f t="shared" si="834"/>
        <v>-4.0000000000000001E-3</v>
      </c>
      <c r="AD734" s="448">
        <v>0.04</v>
      </c>
      <c r="AE734" s="197">
        <v>3.6679000000000003E-2</v>
      </c>
      <c r="AF734" s="197">
        <f t="shared" ref="AF734:AF738" si="839">AD734-AE734</f>
        <v>3.3209999999999976E-3</v>
      </c>
      <c r="AG734" s="445">
        <f t="shared" si="837"/>
        <v>0.04</v>
      </c>
      <c r="AH734" s="434">
        <v>45608</v>
      </c>
      <c r="AI734" s="446">
        <v>1</v>
      </c>
      <c r="AJ734" s="16" t="str">
        <f t="shared" si="838"/>
        <v>Y</v>
      </c>
      <c r="AK734" s="443" t="s">
        <v>4849</v>
      </c>
    </row>
    <row r="735" spans="1:44" ht="20.25" customHeight="1">
      <c r="A735" s="16">
        <v>210</v>
      </c>
      <c r="B735" s="23">
        <v>45609</v>
      </c>
      <c r="C735" s="16" t="s">
        <v>3275</v>
      </c>
      <c r="D735" s="16" t="s">
        <v>4758</v>
      </c>
      <c r="E735" s="16" t="s">
        <v>4806</v>
      </c>
      <c r="F735" s="16" t="s">
        <v>4762</v>
      </c>
      <c r="G735" s="18">
        <v>45609</v>
      </c>
      <c r="H735" s="18">
        <v>45701</v>
      </c>
      <c r="I735" s="16">
        <f t="shared" si="831"/>
        <v>92</v>
      </c>
      <c r="J735" s="255">
        <f t="shared" si="832"/>
        <v>3</v>
      </c>
      <c r="K735" s="438" t="s">
        <v>28</v>
      </c>
      <c r="L735" s="19">
        <v>2</v>
      </c>
      <c r="M735" s="249">
        <v>4.1100000000000003</v>
      </c>
      <c r="N735" s="201" t="s">
        <v>4026</v>
      </c>
      <c r="O735" s="255" t="s">
        <v>2307</v>
      </c>
      <c r="P735" s="553">
        <v>4.6076899999999997E-2</v>
      </c>
      <c r="Q735" s="553"/>
      <c r="R735" s="261" t="s">
        <v>4475</v>
      </c>
      <c r="S735" s="20"/>
      <c r="T735" s="261"/>
      <c r="U735" s="20"/>
      <c r="V735" s="20">
        <v>4.9156999999999999E-2</v>
      </c>
      <c r="W735" s="20">
        <v>9.8299999999999993E-4</v>
      </c>
      <c r="X735" s="20">
        <v>2.4529999999999999E-3</v>
      </c>
      <c r="Y735" s="20">
        <v>4.1363999999999998E-2</v>
      </c>
      <c r="Z735" s="20">
        <v>2E-3</v>
      </c>
      <c r="AA735" s="20">
        <v>2E-3</v>
      </c>
      <c r="AB735" s="423">
        <f t="shared" si="833"/>
        <v>-2E-3</v>
      </c>
      <c r="AC735" s="423">
        <f t="shared" si="834"/>
        <v>-4.0000000000000001E-3</v>
      </c>
      <c r="AD735" s="448">
        <v>4.3999999999999997E-2</v>
      </c>
      <c r="AE735" s="197">
        <v>4.1363999999999998E-2</v>
      </c>
      <c r="AF735" s="197">
        <f t="shared" si="839"/>
        <v>2.6359999999999995E-3</v>
      </c>
      <c r="AG735" s="445">
        <f t="shared" si="837"/>
        <v>4.3999999999999997E-2</v>
      </c>
      <c r="AH735" s="434">
        <v>45609</v>
      </c>
      <c r="AI735" s="446">
        <v>2</v>
      </c>
      <c r="AJ735" s="16" t="str">
        <f t="shared" si="838"/>
        <v>Y</v>
      </c>
      <c r="AK735" s="443" t="s">
        <v>4850</v>
      </c>
    </row>
    <row r="736" spans="1:44" ht="20.25" customHeight="1">
      <c r="A736" s="16">
        <v>211</v>
      </c>
      <c r="B736" s="23">
        <v>45610</v>
      </c>
      <c r="C736" s="16" t="s">
        <v>4</v>
      </c>
      <c r="D736" s="16" t="s">
        <v>4763</v>
      </c>
      <c r="E736" s="16" t="s">
        <v>4764</v>
      </c>
      <c r="F736" s="16" t="s">
        <v>3671</v>
      </c>
      <c r="G736" s="18">
        <v>45610</v>
      </c>
      <c r="H736" s="18">
        <v>45702</v>
      </c>
      <c r="I736" s="16">
        <f t="shared" si="831"/>
        <v>92</v>
      </c>
      <c r="J736" s="255">
        <f t="shared" si="832"/>
        <v>3</v>
      </c>
      <c r="K736" s="438" t="s">
        <v>28</v>
      </c>
      <c r="L736" s="19">
        <v>3.5</v>
      </c>
      <c r="M736" s="249">
        <v>4.1100000000000003</v>
      </c>
      <c r="N736" s="201" t="s">
        <v>4026</v>
      </c>
      <c r="O736" s="255" t="s">
        <v>1717</v>
      </c>
      <c r="P736" s="553">
        <v>4.52346E-2</v>
      </c>
      <c r="Q736" s="553"/>
      <c r="R736" s="261" t="s">
        <v>4475</v>
      </c>
      <c r="S736" s="20"/>
      <c r="T736" s="261"/>
      <c r="U736" s="20"/>
      <c r="V736" s="20">
        <v>4.9163999999999999E-2</v>
      </c>
      <c r="W736" s="20">
        <v>9.8299999999999993E-4</v>
      </c>
      <c r="X736" s="20">
        <v>2.4599999999999999E-3</v>
      </c>
      <c r="Y736" s="20">
        <v>4.1429000000000001E-2</v>
      </c>
      <c r="Z736" s="20">
        <v>2E-3</v>
      </c>
      <c r="AA736" s="20">
        <v>2E-3</v>
      </c>
      <c r="AB736" s="423">
        <f t="shared" si="833"/>
        <v>-2E-3</v>
      </c>
      <c r="AC736" s="423">
        <f t="shared" si="834"/>
        <v>-4.0000000000000001E-3</v>
      </c>
      <c r="AD736" s="448">
        <v>4.3999999999999997E-2</v>
      </c>
      <c r="AE736" s="197">
        <v>4.1429000000000001E-2</v>
      </c>
      <c r="AF736" s="197">
        <f t="shared" si="839"/>
        <v>2.5709999999999969E-3</v>
      </c>
      <c r="AG736" s="445">
        <f t="shared" si="837"/>
        <v>4.3999999999999997E-2</v>
      </c>
      <c r="AH736" s="434">
        <v>45610</v>
      </c>
      <c r="AI736" s="446">
        <v>1</v>
      </c>
      <c r="AJ736" s="16" t="str">
        <f t="shared" si="838"/>
        <v>Y</v>
      </c>
      <c r="AK736" s="443" t="s">
        <v>4850</v>
      </c>
    </row>
    <row r="737" spans="1:38" ht="20.25" customHeight="1">
      <c r="A737" s="16">
        <v>212</v>
      </c>
      <c r="B737" s="23">
        <v>45614</v>
      </c>
      <c r="C737" s="16" t="s">
        <v>4</v>
      </c>
      <c r="D737" s="16" t="s">
        <v>4763</v>
      </c>
      <c r="E737" s="16" t="s">
        <v>4768</v>
      </c>
      <c r="F737" s="16" t="s">
        <v>3947</v>
      </c>
      <c r="G737" s="18">
        <v>45614</v>
      </c>
      <c r="H737" s="18">
        <v>45706</v>
      </c>
      <c r="I737" s="16">
        <f t="shared" si="831"/>
        <v>92</v>
      </c>
      <c r="J737" s="255">
        <f t="shared" si="832"/>
        <v>3</v>
      </c>
      <c r="K737" s="438" t="s">
        <v>28</v>
      </c>
      <c r="L737" s="19">
        <v>2</v>
      </c>
      <c r="M737" s="249">
        <v>4.08</v>
      </c>
      <c r="N737" s="201" t="s">
        <v>4780</v>
      </c>
      <c r="O737" s="255" t="s">
        <v>1717</v>
      </c>
      <c r="P737" s="553">
        <v>4.4911300000000001E-2</v>
      </c>
      <c r="Q737" s="553"/>
      <c r="R737" s="261" t="s">
        <v>4475</v>
      </c>
      <c r="S737" s="20"/>
      <c r="T737" s="261"/>
      <c r="U737" s="20"/>
      <c r="V737" s="20">
        <v>4.8849999999999998E-2</v>
      </c>
      <c r="W737" s="20">
        <v>9.77E-4</v>
      </c>
      <c r="X737" s="20">
        <v>2.153E-3</v>
      </c>
      <c r="Y737" s="20">
        <v>4.1112999999999997E-2</v>
      </c>
      <c r="Z737" s="20">
        <v>2E-3</v>
      </c>
      <c r="AA737" s="20">
        <v>2E-3</v>
      </c>
      <c r="AB737" s="423">
        <f t="shared" si="833"/>
        <v>-2E-3</v>
      </c>
      <c r="AC737" s="423">
        <f t="shared" si="834"/>
        <v>-4.0000000000000001E-3</v>
      </c>
      <c r="AD737" s="448">
        <v>4.3999999999999997E-2</v>
      </c>
      <c r="AE737" s="197">
        <f t="shared" ref="AE737" si="840">IF(Y737="","",Y737)</f>
        <v>4.1112999999999997E-2</v>
      </c>
      <c r="AF737" s="197">
        <f t="shared" si="839"/>
        <v>2.8870000000000007E-3</v>
      </c>
      <c r="AG737" s="445">
        <f t="shared" si="837"/>
        <v>4.3999999999999997E-2</v>
      </c>
      <c r="AH737" s="434">
        <v>45614</v>
      </c>
      <c r="AI737" s="446">
        <v>1</v>
      </c>
      <c r="AJ737" s="16" t="str">
        <f t="shared" si="838"/>
        <v>Y</v>
      </c>
      <c r="AK737" s="443" t="s">
        <v>4850</v>
      </c>
    </row>
    <row r="738" spans="1:38" s="524" customFormat="1" ht="20.25" customHeight="1">
      <c r="A738" s="653">
        <v>213</v>
      </c>
      <c r="B738" s="654">
        <v>45621</v>
      </c>
      <c r="C738" s="653" t="s">
        <v>54</v>
      </c>
      <c r="D738" s="653" t="s">
        <v>4794</v>
      </c>
      <c r="E738" s="653" t="s">
        <v>4795</v>
      </c>
      <c r="F738" s="653" t="s">
        <v>4796</v>
      </c>
      <c r="G738" s="655">
        <v>45621</v>
      </c>
      <c r="H738" s="655">
        <v>45650</v>
      </c>
      <c r="I738" s="653">
        <f t="shared" si="831"/>
        <v>29</v>
      </c>
      <c r="J738" s="656">
        <f t="shared" si="832"/>
        <v>0</v>
      </c>
      <c r="K738" s="657" t="s">
        <v>29</v>
      </c>
      <c r="L738" s="658">
        <v>10.16</v>
      </c>
      <c r="M738" s="659"/>
      <c r="N738" s="660"/>
      <c r="O738" s="656" t="s">
        <v>2307</v>
      </c>
      <c r="P738" s="661">
        <v>4.7176700000000002E-2</v>
      </c>
      <c r="Q738" s="661"/>
      <c r="R738" s="662" t="s">
        <v>4475</v>
      </c>
      <c r="S738" s="663"/>
      <c r="T738" s="662"/>
      <c r="U738" s="663"/>
      <c r="V738" s="663">
        <v>5.0188000000000003E-2</v>
      </c>
      <c r="W738" s="663">
        <v>3.5130000000000001E-3</v>
      </c>
      <c r="X738" s="663">
        <v>5.4539999999999996E-3</v>
      </c>
      <c r="Y738" s="663">
        <v>3.4236000000000003E-2</v>
      </c>
      <c r="Z738" s="663">
        <v>2E-3</v>
      </c>
      <c r="AA738" s="663">
        <v>2E-3</v>
      </c>
      <c r="AB738" s="664">
        <f t="shared" si="833"/>
        <v>-2E-3</v>
      </c>
      <c r="AC738" s="664">
        <f t="shared" si="834"/>
        <v>-4.0000000000000001E-3</v>
      </c>
      <c r="AD738" s="8">
        <v>3.95E-2</v>
      </c>
      <c r="AE738" s="665">
        <v>3.4236000000000003E-2</v>
      </c>
      <c r="AF738" s="665">
        <f t="shared" si="839"/>
        <v>5.2639999999999978E-3</v>
      </c>
      <c r="AG738" s="666">
        <f t="shared" si="837"/>
        <v>3.95E-2</v>
      </c>
      <c r="AH738" s="667">
        <v>45621</v>
      </c>
      <c r="AI738" s="668">
        <v>1</v>
      </c>
      <c r="AJ738" s="653" t="str">
        <f t="shared" si="838"/>
        <v>Y</v>
      </c>
      <c r="AK738" s="669" t="s">
        <v>4849</v>
      </c>
      <c r="AL738" s="523"/>
    </row>
    <row r="739" spans="1:38" ht="20.25" customHeight="1">
      <c r="A739" s="16">
        <v>214</v>
      </c>
      <c r="B739" s="23">
        <v>45622</v>
      </c>
      <c r="C739" s="16" t="s">
        <v>2798</v>
      </c>
      <c r="D739" s="16" t="s">
        <v>4857</v>
      </c>
      <c r="E739" s="16" t="s">
        <v>3437</v>
      </c>
      <c r="F739" s="16" t="s">
        <v>4858</v>
      </c>
      <c r="G739" s="18">
        <v>45622</v>
      </c>
      <c r="H739" s="18">
        <v>45652</v>
      </c>
      <c r="I739" s="16">
        <f t="shared" ref="I739" si="841">H739-G739</f>
        <v>30</v>
      </c>
      <c r="J739" s="255">
        <f t="shared" ref="J739" si="842">TRUNC(I739/30,0)</f>
        <v>1</v>
      </c>
      <c r="K739" s="438" t="s">
        <v>29</v>
      </c>
      <c r="L739" s="19">
        <v>4.5</v>
      </c>
      <c r="M739" s="249"/>
      <c r="N739" s="201"/>
      <c r="O739" s="255" t="s">
        <v>2307</v>
      </c>
      <c r="P739" s="553">
        <v>4.5855699999999999E-2</v>
      </c>
      <c r="Q739" s="553"/>
      <c r="R739" s="261" t="s">
        <v>4475</v>
      </c>
      <c r="S739" s="20"/>
      <c r="T739" s="261"/>
      <c r="U739" s="20"/>
      <c r="V739" s="20">
        <v>5.0119999999999998E-2</v>
      </c>
      <c r="W739" s="20">
        <v>3.5079999999999998E-3</v>
      </c>
      <c r="X739" s="20">
        <v>8.8920000000000006E-3</v>
      </c>
      <c r="Y739" s="20">
        <v>3.4229999999999997E-2</v>
      </c>
      <c r="Z739" s="20">
        <v>2E-3</v>
      </c>
      <c r="AA739" s="20">
        <v>2E-3</v>
      </c>
      <c r="AB739" s="423">
        <f t="shared" ref="AB739" si="843">S739-Z739</f>
        <v>-2E-3</v>
      </c>
      <c r="AC739" s="423">
        <f t="shared" ref="AC739" si="844">U739-Z739-AA739</f>
        <v>-4.0000000000000001E-3</v>
      </c>
      <c r="AD739" s="448">
        <v>3.5999999999999997E-2</v>
      </c>
      <c r="AE739" s="197">
        <v>3.4229999999999997E-2</v>
      </c>
      <c r="AF739" s="197">
        <f t="shared" ref="AF739" si="845">AD739-AE739</f>
        <v>1.7700000000000007E-3</v>
      </c>
      <c r="AG739" s="445">
        <f t="shared" ref="AG739" si="846">IF(AF739="","",AE739+AF739)</f>
        <v>3.5999999999999997E-2</v>
      </c>
      <c r="AH739" s="434">
        <v>45622</v>
      </c>
      <c r="AI739" s="446">
        <v>1</v>
      </c>
      <c r="AJ739" s="16" t="str">
        <f t="shared" ref="AJ739" si="847">IF(AG739="","N","Y")</f>
        <v>Y</v>
      </c>
      <c r="AK739" s="443" t="s">
        <v>4849</v>
      </c>
    </row>
    <row r="740" spans="1:38" ht="20.25" customHeight="1">
      <c r="A740" s="16">
        <v>215</v>
      </c>
      <c r="B740" s="23">
        <v>45623</v>
      </c>
      <c r="C740" s="16" t="s">
        <v>4860</v>
      </c>
      <c r="D740" s="16" t="s">
        <v>4859</v>
      </c>
      <c r="E740" s="16" t="s">
        <v>4861</v>
      </c>
      <c r="F740" s="16" t="s">
        <v>4864</v>
      </c>
      <c r="G740" s="18">
        <v>45623</v>
      </c>
      <c r="H740" s="18">
        <v>45988</v>
      </c>
      <c r="I740" s="16">
        <f t="shared" ref="I740" si="848">H740-G740</f>
        <v>365</v>
      </c>
      <c r="J740" s="255">
        <f t="shared" ref="J740" si="849">TRUNC(I740/30,0)</f>
        <v>12</v>
      </c>
      <c r="K740" s="438" t="s">
        <v>28</v>
      </c>
      <c r="L740" s="19">
        <v>1.8</v>
      </c>
      <c r="M740" s="249"/>
      <c r="N740" s="201"/>
      <c r="O740" s="255" t="s">
        <v>1719</v>
      </c>
      <c r="P740" s="553">
        <v>4.3041099999999999E-2</v>
      </c>
      <c r="Q740" s="553"/>
      <c r="R740" s="261" t="s">
        <v>4475</v>
      </c>
      <c r="S740" s="20"/>
      <c r="T740" s="261"/>
      <c r="U740" s="20"/>
      <c r="V740" s="20">
        <v>5.0257999999999997E-2</v>
      </c>
      <c r="W740" s="20">
        <v>1.005E-3</v>
      </c>
      <c r="X740" s="20">
        <v>4.333E-3</v>
      </c>
      <c r="Y740" s="20">
        <v>3.9780000000000003E-2</v>
      </c>
      <c r="Z740" s="20">
        <v>2E-3</v>
      </c>
      <c r="AA740" s="20">
        <v>2E-3</v>
      </c>
      <c r="AB740" s="423">
        <f t="shared" ref="AB740" si="850">S740-Z740</f>
        <v>-2E-3</v>
      </c>
      <c r="AC740" s="423">
        <f t="shared" ref="AC740" si="851">U740-Z740-AA740</f>
        <v>-4.0000000000000001E-3</v>
      </c>
      <c r="AD740" s="448">
        <v>4.3200000000000002E-2</v>
      </c>
      <c r="AE740" s="197">
        <v>3.9780000000000003E-2</v>
      </c>
      <c r="AF740" s="197">
        <f t="shared" ref="AF740:AF742" si="852">AD740-AE740</f>
        <v>3.4199999999999994E-3</v>
      </c>
      <c r="AG740" s="445">
        <f t="shared" ref="AG740" si="853">IF(AF740="","",AE740+AF740)</f>
        <v>4.3200000000000002E-2</v>
      </c>
      <c r="AH740" s="434">
        <v>45623</v>
      </c>
      <c r="AI740" s="446">
        <v>1</v>
      </c>
      <c r="AJ740" s="16" t="str">
        <f t="shared" ref="AJ740" si="854">IF(AG740="","N","Y")</f>
        <v>Y</v>
      </c>
      <c r="AK740" s="443" t="s">
        <v>4863</v>
      </c>
    </row>
    <row r="741" spans="1:38" ht="20.25" customHeight="1">
      <c r="A741" s="16">
        <v>216</v>
      </c>
      <c r="B741" s="23">
        <v>45623</v>
      </c>
      <c r="C741" s="16" t="s">
        <v>4860</v>
      </c>
      <c r="D741" s="16" t="s">
        <v>4859</v>
      </c>
      <c r="E741" s="16" t="s">
        <v>4862</v>
      </c>
      <c r="F741" s="16" t="s">
        <v>4864</v>
      </c>
      <c r="G741" s="18">
        <v>45623</v>
      </c>
      <c r="H741" s="18">
        <v>45988</v>
      </c>
      <c r="I741" s="16">
        <f t="shared" ref="I741:I742" si="855">H741-G741</f>
        <v>365</v>
      </c>
      <c r="J741" s="255">
        <f t="shared" ref="J741:J742" si="856">TRUNC(I741/30,0)</f>
        <v>12</v>
      </c>
      <c r="K741" s="438" t="s">
        <v>28</v>
      </c>
      <c r="L741" s="19">
        <v>2.0699999999999998</v>
      </c>
      <c r="M741" s="249">
        <v>4.04</v>
      </c>
      <c r="N741" s="201" t="s">
        <v>4865</v>
      </c>
      <c r="O741" s="255" t="s">
        <v>1719</v>
      </c>
      <c r="P741" s="553">
        <v>4.3041099999999999E-2</v>
      </c>
      <c r="Q741" s="553"/>
      <c r="R741" s="261" t="s">
        <v>4475</v>
      </c>
      <c r="S741" s="20"/>
      <c r="T741" s="261"/>
      <c r="U741" s="20"/>
      <c r="V741" s="20">
        <v>5.0257999999999997E-2</v>
      </c>
      <c r="W741" s="20">
        <v>1.005E-3</v>
      </c>
      <c r="X741" s="20">
        <v>4.333E-3</v>
      </c>
      <c r="Y741" s="20">
        <v>3.9780000000000003E-2</v>
      </c>
      <c r="Z741" s="20">
        <v>2E-3</v>
      </c>
      <c r="AA741" s="20">
        <v>2E-3</v>
      </c>
      <c r="AB741" s="423">
        <f t="shared" ref="AB741:AB742" si="857">S741-Z741</f>
        <v>-2E-3</v>
      </c>
      <c r="AC741" s="423">
        <f t="shared" ref="AC741:AC742" si="858">U741-Z741-AA741</f>
        <v>-4.0000000000000001E-3</v>
      </c>
      <c r="AD741" s="448">
        <v>4.3200000000000002E-2</v>
      </c>
      <c r="AE741" s="197">
        <v>3.9780000000000003E-2</v>
      </c>
      <c r="AF741" s="197">
        <f t="shared" ref="AF741:AF744" si="859">AD741-AE741</f>
        <v>3.4199999999999994E-3</v>
      </c>
      <c r="AG741" s="445">
        <f t="shared" ref="AG741" si="860">IF(AF741="","",AE741+AF741)</f>
        <v>4.3200000000000002E-2</v>
      </c>
      <c r="AH741" s="434">
        <v>45623</v>
      </c>
      <c r="AI741" s="446">
        <v>1</v>
      </c>
      <c r="AJ741" s="16" t="str">
        <f t="shared" ref="AJ741:AJ742" si="861">IF(AG741="","N","Y")</f>
        <v>Y</v>
      </c>
      <c r="AK741" s="443" t="s">
        <v>4863</v>
      </c>
    </row>
    <row r="742" spans="1:38" s="764" customFormat="1" ht="20.25" customHeight="1">
      <c r="A742" s="747">
        <v>217</v>
      </c>
      <c r="B742" s="748">
        <v>45629</v>
      </c>
      <c r="C742" s="747" t="s">
        <v>3467</v>
      </c>
      <c r="D742" s="747" t="s">
        <v>4809</v>
      </c>
      <c r="E742" s="747" t="s">
        <v>4544</v>
      </c>
      <c r="F742" s="747" t="s">
        <v>4810</v>
      </c>
      <c r="G742" s="749">
        <v>45629</v>
      </c>
      <c r="H742" s="749">
        <v>45660</v>
      </c>
      <c r="I742" s="747">
        <f t="shared" si="855"/>
        <v>31</v>
      </c>
      <c r="J742" s="750">
        <f t="shared" si="856"/>
        <v>1</v>
      </c>
      <c r="K742" s="751" t="s">
        <v>28</v>
      </c>
      <c r="L742" s="752">
        <v>2</v>
      </c>
      <c r="M742" s="753"/>
      <c r="N742" s="754"/>
      <c r="O742" s="750" t="s">
        <v>2307</v>
      </c>
      <c r="P742" s="755">
        <v>4.5239700000000001E-2</v>
      </c>
      <c r="Q742" s="755"/>
      <c r="R742" s="756" t="s">
        <v>4475</v>
      </c>
      <c r="S742" s="757"/>
      <c r="T742" s="756"/>
      <c r="U742" s="757"/>
      <c r="V742" s="757">
        <v>4.7816999999999998E-2</v>
      </c>
      <c r="W742" s="757">
        <v>9.5600000000000004E-4</v>
      </c>
      <c r="X742" s="757">
        <v>1.6410000000000001E-3</v>
      </c>
      <c r="Y742" s="757">
        <v>3.9634000000000003E-2</v>
      </c>
      <c r="Z742" s="757">
        <v>2E-3</v>
      </c>
      <c r="AA742" s="757">
        <v>2E-3</v>
      </c>
      <c r="AB742" s="758">
        <f t="shared" si="857"/>
        <v>-2E-3</v>
      </c>
      <c r="AC742" s="758">
        <f t="shared" si="858"/>
        <v>-4.0000000000000001E-3</v>
      </c>
      <c r="AD742" s="759">
        <v>4.3499999999999997E-2</v>
      </c>
      <c r="AE742" s="760">
        <v>3.9634000000000003E-2</v>
      </c>
      <c r="AF742" s="197">
        <f t="shared" si="852"/>
        <v>3.8659999999999944E-3</v>
      </c>
      <c r="AG742" s="761">
        <v>4.3499999999999997E-2</v>
      </c>
      <c r="AH742" s="762">
        <v>45629</v>
      </c>
      <c r="AI742" s="763">
        <v>2</v>
      </c>
      <c r="AJ742" s="747" t="str">
        <f t="shared" si="861"/>
        <v>Y</v>
      </c>
      <c r="AK742" s="771" t="s">
        <v>4870</v>
      </c>
      <c r="AL742" s="772"/>
    </row>
    <row r="743" spans="1:38" s="764" customFormat="1" ht="20.25" customHeight="1">
      <c r="A743" s="747">
        <v>218</v>
      </c>
      <c r="B743" s="748">
        <v>45629</v>
      </c>
      <c r="C743" s="747" t="s">
        <v>3467</v>
      </c>
      <c r="D743" s="747" t="s">
        <v>4809</v>
      </c>
      <c r="E743" s="747" t="s">
        <v>4544</v>
      </c>
      <c r="F743" s="747" t="s">
        <v>4810</v>
      </c>
      <c r="G743" s="749">
        <v>45629</v>
      </c>
      <c r="H743" s="749">
        <v>45660</v>
      </c>
      <c r="I743" s="747">
        <f t="shared" ref="I743:I744" si="862">H743-G743</f>
        <v>31</v>
      </c>
      <c r="J743" s="750">
        <f t="shared" ref="J743:J744" si="863">TRUNC(I743/30,0)</f>
        <v>1</v>
      </c>
      <c r="K743" s="751" t="s">
        <v>28</v>
      </c>
      <c r="L743" s="752">
        <v>2</v>
      </c>
      <c r="M743" s="753"/>
      <c r="N743" s="754"/>
      <c r="O743" s="750" t="s">
        <v>2307</v>
      </c>
      <c r="P743" s="755">
        <v>4.5239700000000001E-2</v>
      </c>
      <c r="Q743" s="755"/>
      <c r="R743" s="756" t="s">
        <v>4475</v>
      </c>
      <c r="S743" s="757"/>
      <c r="T743" s="756"/>
      <c r="U743" s="757"/>
      <c r="V743" s="757">
        <v>4.7816999999999998E-2</v>
      </c>
      <c r="W743" s="757">
        <v>9.5600000000000004E-4</v>
      </c>
      <c r="X743" s="757">
        <v>1.6410000000000001E-3</v>
      </c>
      <c r="Y743" s="757">
        <v>3.9634000000000003E-2</v>
      </c>
      <c r="Z743" s="757">
        <v>2E-3</v>
      </c>
      <c r="AA743" s="757">
        <v>2E-3</v>
      </c>
      <c r="AB743" s="758">
        <f t="shared" ref="AB743:AB744" si="864">S743-Z743</f>
        <v>-2E-3</v>
      </c>
      <c r="AC743" s="758">
        <f t="shared" ref="AC743:AC744" si="865">U743-Z743-AA743</f>
        <v>-4.0000000000000001E-3</v>
      </c>
      <c r="AD743" s="759">
        <v>4.3499999999999997E-2</v>
      </c>
      <c r="AE743" s="760">
        <v>3.9634000000000003E-2</v>
      </c>
      <c r="AF743" s="197">
        <f t="shared" si="859"/>
        <v>3.8659999999999944E-3</v>
      </c>
      <c r="AG743" s="761">
        <v>4.3499999999999997E-2</v>
      </c>
      <c r="AH743" s="762">
        <v>45629</v>
      </c>
      <c r="AI743" s="763">
        <v>4</v>
      </c>
      <c r="AJ743" s="747" t="str">
        <f t="shared" ref="AJ743:AJ744" si="866">IF(AG743="","N","Y")</f>
        <v>Y</v>
      </c>
      <c r="AK743" s="771" t="s">
        <v>4870</v>
      </c>
      <c r="AL743" s="772"/>
    </row>
    <row r="744" spans="1:38" s="764" customFormat="1" ht="20.25" customHeight="1">
      <c r="A744" s="747">
        <v>219</v>
      </c>
      <c r="B744" s="748">
        <v>45630</v>
      </c>
      <c r="C744" s="747" t="s">
        <v>434</v>
      </c>
      <c r="D744" s="747" t="s">
        <v>4357</v>
      </c>
      <c r="E744" s="747" t="s">
        <v>4871</v>
      </c>
      <c r="F744" s="747" t="s">
        <v>4872</v>
      </c>
      <c r="G744" s="749">
        <v>45630</v>
      </c>
      <c r="H744" s="749">
        <v>45637</v>
      </c>
      <c r="I744" s="747">
        <f t="shared" si="862"/>
        <v>7</v>
      </c>
      <c r="J744" s="750">
        <f t="shared" si="863"/>
        <v>0</v>
      </c>
      <c r="K744" s="751" t="s">
        <v>28</v>
      </c>
      <c r="L744" s="752">
        <v>6.6</v>
      </c>
      <c r="M744" s="753"/>
      <c r="N744" s="754"/>
      <c r="O744" s="750" t="s">
        <v>2307</v>
      </c>
      <c r="P744" s="755">
        <v>4.5239700000000001E-2</v>
      </c>
      <c r="Q744" s="755"/>
      <c r="R744" s="756" t="s">
        <v>4475</v>
      </c>
      <c r="S744" s="757"/>
      <c r="T744" s="756"/>
      <c r="U744" s="757"/>
      <c r="V744" s="757">
        <v>4.8202000000000002E-2</v>
      </c>
      <c r="W744" s="757">
        <v>3.3739999999999998E-3</v>
      </c>
      <c r="X744" s="757">
        <v>3.869E-3</v>
      </c>
      <c r="Y744" s="757">
        <v>3.6630999999999997E-2</v>
      </c>
      <c r="Z744" s="757">
        <v>2E-3</v>
      </c>
      <c r="AA744" s="757">
        <v>2E-3</v>
      </c>
      <c r="AB744" s="758">
        <f t="shared" si="864"/>
        <v>-2E-3</v>
      </c>
      <c r="AC744" s="758">
        <f t="shared" si="865"/>
        <v>-4.0000000000000001E-3</v>
      </c>
      <c r="AD744" s="759">
        <v>4.0500000000000001E-2</v>
      </c>
      <c r="AE744" s="760">
        <v>3.6630999999999997E-2</v>
      </c>
      <c r="AF744" s="197">
        <f t="shared" si="859"/>
        <v>3.8690000000000044E-3</v>
      </c>
      <c r="AG744" s="761">
        <v>4.0500000000000001E-2</v>
      </c>
      <c r="AH744" s="762">
        <v>45630</v>
      </c>
      <c r="AI744" s="763">
        <v>2</v>
      </c>
      <c r="AJ744" s="747" t="str">
        <f t="shared" si="866"/>
        <v>Y</v>
      </c>
      <c r="AK744" s="443" t="s">
        <v>4849</v>
      </c>
      <c r="AL744" s="772"/>
    </row>
    <row r="745" spans="1:38" s="764" customFormat="1" ht="20.25" customHeight="1">
      <c r="A745" s="747">
        <v>220</v>
      </c>
      <c r="B745" s="748">
        <v>45630</v>
      </c>
      <c r="C745" s="747" t="s">
        <v>4790</v>
      </c>
      <c r="D745" s="747" t="s">
        <v>4874</v>
      </c>
      <c r="E745" s="747" t="s">
        <v>4875</v>
      </c>
      <c r="F745" s="16" t="s">
        <v>3991</v>
      </c>
      <c r="G745" s="749">
        <v>45630</v>
      </c>
      <c r="H745" s="749">
        <v>45720</v>
      </c>
      <c r="I745" s="747">
        <f t="shared" ref="I745" si="867">H745-G745</f>
        <v>90</v>
      </c>
      <c r="J745" s="750">
        <f t="shared" ref="J745" si="868">TRUNC(I745/30,0)</f>
        <v>3</v>
      </c>
      <c r="K745" s="751" t="s">
        <v>28</v>
      </c>
      <c r="L745" s="752">
        <v>2</v>
      </c>
      <c r="M745" s="753"/>
      <c r="N745" s="754"/>
      <c r="O745" s="750" t="s">
        <v>1717</v>
      </c>
      <c r="P745" s="755">
        <v>4.4717800000000002E-2</v>
      </c>
      <c r="Q745" s="755"/>
      <c r="R745" s="756" t="s">
        <v>4475</v>
      </c>
      <c r="S745" s="757"/>
      <c r="T745" s="756"/>
      <c r="U745" s="757"/>
      <c r="V745" s="757">
        <v>4.8628999999999999E-2</v>
      </c>
      <c r="W745" s="757">
        <v>9.7300000000000002E-4</v>
      </c>
      <c r="X745" s="757">
        <v>1.72E-3</v>
      </c>
      <c r="Y745" s="757">
        <v>4.0923000000000001E-2</v>
      </c>
      <c r="Z745" s="757">
        <v>2E-3</v>
      </c>
      <c r="AA745" s="757">
        <v>2E-3</v>
      </c>
      <c r="AB745" s="758">
        <f t="shared" ref="AB745" si="869">S745-Z745</f>
        <v>-2E-3</v>
      </c>
      <c r="AC745" s="758">
        <f t="shared" ref="AC745" si="870">U745-Z745-AA745</f>
        <v>-4.0000000000000001E-3</v>
      </c>
      <c r="AD745" s="759">
        <v>4.4200000000000003E-2</v>
      </c>
      <c r="AE745" s="760">
        <v>4.0923000000000001E-2</v>
      </c>
      <c r="AF745" s="197">
        <f t="shared" ref="AF745" si="871">AD745-AE745</f>
        <v>3.2770000000000021E-3</v>
      </c>
      <c r="AG745" s="761">
        <v>4.4200000000000003E-2</v>
      </c>
      <c r="AH745" s="762">
        <v>45630</v>
      </c>
      <c r="AI745" s="763">
        <v>3</v>
      </c>
      <c r="AJ745" s="747" t="str">
        <f t="shared" ref="AJ745" si="872">IF(AG745="","N","Y")</f>
        <v>Y</v>
      </c>
      <c r="AK745" s="771" t="s">
        <v>4873</v>
      </c>
      <c r="AL745" s="772"/>
    </row>
    <row r="746" spans="1:38" s="764" customFormat="1" ht="20.25" customHeight="1">
      <c r="A746" s="747">
        <v>221</v>
      </c>
      <c r="B746" s="748">
        <v>45630</v>
      </c>
      <c r="C746" s="747" t="s">
        <v>1550</v>
      </c>
      <c r="D746" s="747" t="s">
        <v>4877</v>
      </c>
      <c r="E746" s="747" t="s">
        <v>4876</v>
      </c>
      <c r="F746" s="16" t="s">
        <v>3722</v>
      </c>
      <c r="G746" s="749">
        <v>45630</v>
      </c>
      <c r="H746" s="749">
        <v>45660</v>
      </c>
      <c r="I746" s="747">
        <f t="shared" ref="I746:I748" si="873">H746-G746</f>
        <v>30</v>
      </c>
      <c r="J746" s="750">
        <f t="shared" ref="J746:J748" si="874">TRUNC(I746/30,0)</f>
        <v>1</v>
      </c>
      <c r="K746" s="751" t="s">
        <v>29</v>
      </c>
      <c r="L746" s="752">
        <v>7.15</v>
      </c>
      <c r="M746" s="753"/>
      <c r="N746" s="754"/>
      <c r="O746" s="750" t="s">
        <v>2307</v>
      </c>
      <c r="P746" s="755">
        <v>4.5239700000000001E-2</v>
      </c>
      <c r="Q746" s="755"/>
      <c r="R746" s="756" t="s">
        <v>4475</v>
      </c>
      <c r="S746" s="757"/>
      <c r="T746" s="756"/>
      <c r="U746" s="757"/>
      <c r="V746" s="757">
        <v>4.8202000000000002E-2</v>
      </c>
      <c r="W746" s="757">
        <v>3.3739999999999998E-3</v>
      </c>
      <c r="X746" s="757">
        <v>1.72E-3</v>
      </c>
      <c r="Y746" s="757">
        <v>3.4631000000000002E-2</v>
      </c>
      <c r="Z746" s="757">
        <v>2E-3</v>
      </c>
      <c r="AA746" s="757">
        <v>2E-3</v>
      </c>
      <c r="AB746" s="758">
        <f t="shared" ref="AB746:AB748" si="875">S746-Z746</f>
        <v>-2E-3</v>
      </c>
      <c r="AC746" s="758">
        <f t="shared" ref="AC746:AC748" si="876">U746-Z746-AA746</f>
        <v>-4.0000000000000001E-3</v>
      </c>
      <c r="AD746" s="759">
        <v>3.95E-2</v>
      </c>
      <c r="AE746" s="760">
        <v>3.4631000000000002E-2</v>
      </c>
      <c r="AF746" s="197">
        <f t="shared" ref="AF746:AF748" si="877">AD746-AE746</f>
        <v>4.8689999999999983E-3</v>
      </c>
      <c r="AG746" s="761">
        <v>3.95E-2</v>
      </c>
      <c r="AH746" s="762">
        <v>45630</v>
      </c>
      <c r="AI746" s="763">
        <v>1</v>
      </c>
      <c r="AJ746" s="747" t="str">
        <f t="shared" ref="AJ746:AJ748" si="878">IF(AG746="","N","Y")</f>
        <v>Y</v>
      </c>
      <c r="AK746" s="443" t="s">
        <v>4849</v>
      </c>
      <c r="AL746" s="772"/>
    </row>
    <row r="747" spans="1:38" ht="20.25" customHeight="1">
      <c r="A747" s="16">
        <v>222</v>
      </c>
      <c r="B747" s="23">
        <v>45632</v>
      </c>
      <c r="C747" s="16" t="s">
        <v>4050</v>
      </c>
      <c r="D747" s="16" t="s">
        <v>4571</v>
      </c>
      <c r="E747" s="16" t="s">
        <v>4724</v>
      </c>
      <c r="F747" s="773" t="s">
        <v>4318</v>
      </c>
      <c r="G747" s="18">
        <v>45632</v>
      </c>
      <c r="H747" s="18">
        <v>45663</v>
      </c>
      <c r="I747" s="16">
        <f t="shared" si="873"/>
        <v>31</v>
      </c>
      <c r="J747" s="255">
        <f t="shared" si="874"/>
        <v>1</v>
      </c>
      <c r="K747" s="438" t="s">
        <v>29</v>
      </c>
      <c r="L747" s="19">
        <v>1</v>
      </c>
      <c r="M747" s="249"/>
      <c r="N747" s="201"/>
      <c r="O747" s="255" t="s">
        <v>2307</v>
      </c>
      <c r="P747" s="553">
        <v>4.4825200000000003E-2</v>
      </c>
      <c r="Q747" s="553"/>
      <c r="R747" s="261" t="s">
        <v>4475</v>
      </c>
      <c r="S747" s="20"/>
      <c r="T747" s="261"/>
      <c r="U747" s="20"/>
      <c r="V747" s="20">
        <v>4.8528000000000002E-2</v>
      </c>
      <c r="W747" s="20">
        <v>3.3609999999999998E-3</v>
      </c>
      <c r="X747" s="20">
        <v>3.4269999999999999E-3</v>
      </c>
      <c r="Y747" s="20">
        <v>3.4180000000000002E-2</v>
      </c>
      <c r="Z747" s="20">
        <v>2E-3</v>
      </c>
      <c r="AA747" s="20">
        <v>2E-3</v>
      </c>
      <c r="AB747" s="423">
        <f t="shared" si="875"/>
        <v>-2E-3</v>
      </c>
      <c r="AC747" s="423">
        <f t="shared" si="876"/>
        <v>-4.0000000000000001E-3</v>
      </c>
      <c r="AD747" s="448">
        <v>3.95E-2</v>
      </c>
      <c r="AE747" s="197">
        <f t="shared" ref="AE747" si="879">IF(Y747="","",Y747)</f>
        <v>3.4180000000000002E-2</v>
      </c>
      <c r="AF747" s="197">
        <f t="shared" si="877"/>
        <v>5.3199999999999983E-3</v>
      </c>
      <c r="AG747" s="445">
        <f t="shared" ref="AG747:AG748" si="880">IF(AF747="","",AE747+AF747)</f>
        <v>3.95E-2</v>
      </c>
      <c r="AH747" s="434">
        <v>45632</v>
      </c>
      <c r="AI747" s="446">
        <v>1</v>
      </c>
      <c r="AJ747" s="16" t="str">
        <f t="shared" si="878"/>
        <v>Y</v>
      </c>
      <c r="AK747" s="443" t="s">
        <v>4849</v>
      </c>
    </row>
    <row r="748" spans="1:38" ht="20.25" customHeight="1">
      <c r="A748" s="16">
        <v>223</v>
      </c>
      <c r="B748" s="23">
        <v>45632</v>
      </c>
      <c r="C748" s="16" t="s">
        <v>4</v>
      </c>
      <c r="D748" s="16" t="s">
        <v>4587</v>
      </c>
      <c r="E748" s="16" t="s">
        <v>4581</v>
      </c>
      <c r="F748" s="16" t="s">
        <v>4821</v>
      </c>
      <c r="G748" s="18">
        <v>45632</v>
      </c>
      <c r="H748" s="18">
        <v>45663</v>
      </c>
      <c r="I748" s="16">
        <f t="shared" si="873"/>
        <v>31</v>
      </c>
      <c r="J748" s="255">
        <f t="shared" si="874"/>
        <v>1</v>
      </c>
      <c r="K748" s="438" t="s">
        <v>29</v>
      </c>
      <c r="L748" s="19">
        <v>10</v>
      </c>
      <c r="M748" s="249"/>
      <c r="N748" s="201"/>
      <c r="O748" s="255" t="s">
        <v>2307</v>
      </c>
      <c r="P748" s="553">
        <v>4.4825200000000003E-2</v>
      </c>
      <c r="Q748" s="553"/>
      <c r="R748" s="261" t="s">
        <v>4475</v>
      </c>
      <c r="S748" s="20"/>
      <c r="T748" s="261"/>
      <c r="U748" s="20"/>
      <c r="V748" s="20">
        <v>4.8528000000000002E-2</v>
      </c>
      <c r="W748" s="20">
        <v>3.3609999999999998E-3</v>
      </c>
      <c r="X748" s="20">
        <v>3.9269999999999999E-3</v>
      </c>
      <c r="Y748" s="20">
        <v>3.4180000000000002E-2</v>
      </c>
      <c r="Z748" s="20">
        <v>2E-3</v>
      </c>
      <c r="AA748" s="20">
        <v>2E-3</v>
      </c>
      <c r="AB748" s="423">
        <f t="shared" si="875"/>
        <v>-2E-3</v>
      </c>
      <c r="AC748" s="423">
        <f t="shared" si="876"/>
        <v>-4.0000000000000001E-3</v>
      </c>
      <c r="AD748" s="448">
        <v>3.9E-2</v>
      </c>
      <c r="AE748" s="197">
        <v>3.4180000000000002E-2</v>
      </c>
      <c r="AF748" s="197">
        <f t="shared" si="877"/>
        <v>4.8199999999999979E-3</v>
      </c>
      <c r="AG748" s="445">
        <f t="shared" si="880"/>
        <v>3.9E-2</v>
      </c>
      <c r="AH748" s="434">
        <v>45632</v>
      </c>
      <c r="AI748" s="446">
        <v>1</v>
      </c>
      <c r="AJ748" s="16" t="str">
        <f t="shared" si="878"/>
        <v>Y</v>
      </c>
      <c r="AK748" s="443" t="s">
        <v>4849</v>
      </c>
    </row>
    <row r="749" spans="1:38" s="764" customFormat="1" ht="20.25" customHeight="1">
      <c r="A749" s="747">
        <v>224</v>
      </c>
      <c r="B749" s="748">
        <v>45635</v>
      </c>
      <c r="C749" s="747" t="s">
        <v>1550</v>
      </c>
      <c r="D749" s="747" t="s">
        <v>4877</v>
      </c>
      <c r="E749" s="747" t="s">
        <v>4876</v>
      </c>
      <c r="F749" s="16" t="s">
        <v>3722</v>
      </c>
      <c r="G749" s="749">
        <v>45635</v>
      </c>
      <c r="H749" s="749">
        <v>45666</v>
      </c>
      <c r="I749" s="747">
        <f t="shared" ref="I749" si="881">H749-G749</f>
        <v>31</v>
      </c>
      <c r="J749" s="750">
        <f t="shared" ref="J749" si="882">TRUNC(I749/30,0)</f>
        <v>1</v>
      </c>
      <c r="K749" s="751" t="s">
        <v>28</v>
      </c>
      <c r="L749" s="752">
        <v>8</v>
      </c>
      <c r="M749" s="753"/>
      <c r="N749" s="754"/>
      <c r="O749" s="750" t="s">
        <v>2307</v>
      </c>
      <c r="P749" s="755">
        <v>4.4773E-2</v>
      </c>
      <c r="Q749" s="755"/>
      <c r="R749" s="756" t="s">
        <v>4475</v>
      </c>
      <c r="S749" s="757"/>
      <c r="T749" s="756"/>
      <c r="U749" s="757"/>
      <c r="V749" s="757">
        <v>4.7334000000000001E-2</v>
      </c>
      <c r="W749" s="757">
        <v>9.4700000000000003E-4</v>
      </c>
      <c r="X749" s="757">
        <v>1.72E-3</v>
      </c>
      <c r="Y749" s="757">
        <v>3.9176999999999997E-2</v>
      </c>
      <c r="Z749" s="757">
        <v>2E-3</v>
      </c>
      <c r="AA749" s="757">
        <v>2E-3</v>
      </c>
      <c r="AB749" s="758">
        <f t="shared" ref="AB749" si="883">S749-Z749</f>
        <v>-2E-3</v>
      </c>
      <c r="AC749" s="758">
        <f t="shared" ref="AC749" si="884">U749-Z749-AA749</f>
        <v>-4.0000000000000001E-3</v>
      </c>
      <c r="AD749" s="759">
        <v>4.2700000000000002E-2</v>
      </c>
      <c r="AE749" s="760">
        <v>3.9176999999999997E-2</v>
      </c>
      <c r="AF749" s="197">
        <f t="shared" ref="AF749" si="885">AD749-AE749</f>
        <v>3.5230000000000053E-3</v>
      </c>
      <c r="AG749" s="761">
        <v>4.2700000000000002E-2</v>
      </c>
      <c r="AH749" s="762">
        <v>45635</v>
      </c>
      <c r="AI749" s="763">
        <v>1</v>
      </c>
      <c r="AJ749" s="747" t="str">
        <f t="shared" ref="AJ749" si="886">IF(AG749="","N","Y")</f>
        <v>Y</v>
      </c>
      <c r="AK749" s="771" t="s">
        <v>4870</v>
      </c>
      <c r="AL749" s="772"/>
    </row>
    <row r="750" spans="1:38" s="764" customFormat="1" ht="20.25" customHeight="1">
      <c r="A750" s="747">
        <v>225</v>
      </c>
      <c r="B750" s="748">
        <v>45637</v>
      </c>
      <c r="C750" s="747" t="s">
        <v>434</v>
      </c>
      <c r="D750" s="747" t="s">
        <v>4357</v>
      </c>
      <c r="E750" s="747" t="s">
        <v>4871</v>
      </c>
      <c r="F750" s="747" t="s">
        <v>4872</v>
      </c>
      <c r="G750" s="749">
        <v>45637</v>
      </c>
      <c r="H750" s="749">
        <v>45644</v>
      </c>
      <c r="I750" s="747">
        <f t="shared" ref="I750:I752" si="887">H750-G750</f>
        <v>7</v>
      </c>
      <c r="J750" s="750">
        <f t="shared" ref="J750:J752" si="888">TRUNC(I750/30,0)</f>
        <v>0</v>
      </c>
      <c r="K750" s="751" t="s">
        <v>28</v>
      </c>
      <c r="L750" s="752">
        <v>14.9</v>
      </c>
      <c r="M750" s="753"/>
      <c r="N750" s="754"/>
      <c r="O750" s="750" t="s">
        <v>2309</v>
      </c>
      <c r="P750" s="755">
        <v>4.59204E-2</v>
      </c>
      <c r="Q750" s="755"/>
      <c r="R750" s="756" t="s">
        <v>4475</v>
      </c>
      <c r="S750" s="757"/>
      <c r="T750" s="756"/>
      <c r="U750" s="757"/>
      <c r="V750" s="757">
        <v>4.6994000000000001E-2</v>
      </c>
      <c r="W750" s="757">
        <v>3.3739999999999998E-3</v>
      </c>
      <c r="X750" s="757">
        <v>3.869E-3</v>
      </c>
      <c r="Y750" s="757">
        <v>3.6405E-2</v>
      </c>
      <c r="Z750" s="757">
        <v>2E-3</v>
      </c>
      <c r="AA750" s="757">
        <v>2E-3</v>
      </c>
      <c r="AB750" s="758">
        <f t="shared" ref="AB750:AB752" si="889">S750-Z750</f>
        <v>-2E-3</v>
      </c>
      <c r="AC750" s="758">
        <f t="shared" ref="AC750:AC752" si="890">U750-Z750-AA750</f>
        <v>-4.0000000000000001E-3</v>
      </c>
      <c r="AD750" s="759">
        <v>4.0500000000000001E-2</v>
      </c>
      <c r="AE750" s="760">
        <v>3.6405E-2</v>
      </c>
      <c r="AF750" s="197">
        <f t="shared" ref="AF750:AF752" si="891">AD750-AE750</f>
        <v>4.0950000000000014E-3</v>
      </c>
      <c r="AG750" s="761">
        <v>4.0500000000000001E-2</v>
      </c>
      <c r="AH750" s="762">
        <v>45637</v>
      </c>
      <c r="AI750" s="763">
        <v>1</v>
      </c>
      <c r="AJ750" s="747" t="str">
        <f t="shared" ref="AJ750:AJ752" si="892">IF(AG750="","N","Y")</f>
        <v>Y</v>
      </c>
      <c r="AK750" s="443" t="s">
        <v>4849</v>
      </c>
      <c r="AL750" s="772"/>
    </row>
    <row r="751" spans="1:38" ht="20.25" customHeight="1">
      <c r="A751" s="16">
        <v>226</v>
      </c>
      <c r="B751" s="23">
        <v>45638</v>
      </c>
      <c r="C751" s="16" t="s">
        <v>4050</v>
      </c>
      <c r="D751" s="16" t="s">
        <v>4571</v>
      </c>
      <c r="E751" s="16" t="s">
        <v>4724</v>
      </c>
      <c r="F751" s="16" t="s">
        <v>4469</v>
      </c>
      <c r="G751" s="18">
        <v>45638</v>
      </c>
      <c r="H751" s="18">
        <v>45670</v>
      </c>
      <c r="I751" s="16">
        <f t="shared" si="887"/>
        <v>32</v>
      </c>
      <c r="J751" s="255">
        <f t="shared" si="888"/>
        <v>1</v>
      </c>
      <c r="K751" s="438" t="s">
        <v>29</v>
      </c>
      <c r="L751" s="19">
        <v>5.6</v>
      </c>
      <c r="M751" s="249"/>
      <c r="N751" s="201"/>
      <c r="O751" s="255" t="s">
        <v>2307</v>
      </c>
      <c r="P751" s="553">
        <v>4.4435099999999998E-2</v>
      </c>
      <c r="Q751" s="553"/>
      <c r="R751" s="261" t="s">
        <v>4475</v>
      </c>
      <c r="S751" s="20"/>
      <c r="T751" s="261"/>
      <c r="U751" s="20"/>
      <c r="V751" s="20">
        <v>4.7468999999999997E-2</v>
      </c>
      <c r="W751" s="20">
        <v>3.323E-3</v>
      </c>
      <c r="X751" s="20">
        <v>2.9260000000000002E-3</v>
      </c>
      <c r="Y751" s="20">
        <v>3.4472999999999997E-2</v>
      </c>
      <c r="Z751" s="20">
        <v>2E-3</v>
      </c>
      <c r="AA751" s="20">
        <v>2E-3</v>
      </c>
      <c r="AB751" s="423">
        <f t="shared" si="889"/>
        <v>-2E-3</v>
      </c>
      <c r="AC751" s="423">
        <f t="shared" si="890"/>
        <v>-4.0000000000000001E-3</v>
      </c>
      <c r="AD751" s="448">
        <v>3.95E-2</v>
      </c>
      <c r="AE751" s="197">
        <v>3.4472999999999997E-2</v>
      </c>
      <c r="AF751" s="197">
        <f t="shared" si="891"/>
        <v>5.0270000000000037E-3</v>
      </c>
      <c r="AG751" s="445">
        <f t="shared" ref="AG751" si="893">IF(AF751="","",AE751+AF751)</f>
        <v>3.95E-2</v>
      </c>
      <c r="AH751" s="434">
        <v>45638</v>
      </c>
      <c r="AI751" s="446">
        <v>1</v>
      </c>
      <c r="AJ751" s="16" t="str">
        <f t="shared" si="892"/>
        <v>Y</v>
      </c>
      <c r="AK751" s="443" t="s">
        <v>4849</v>
      </c>
    </row>
    <row r="752" spans="1:38" s="764" customFormat="1" ht="20.25" customHeight="1">
      <c r="A752" s="747">
        <v>227</v>
      </c>
      <c r="B752" s="748">
        <v>45644</v>
      </c>
      <c r="C752" s="747" t="s">
        <v>434</v>
      </c>
      <c r="D752" s="747" t="s">
        <v>4357</v>
      </c>
      <c r="E752" s="747" t="s">
        <v>4871</v>
      </c>
      <c r="F752" s="747" t="s">
        <v>4872</v>
      </c>
      <c r="G752" s="749">
        <v>45644</v>
      </c>
      <c r="H752" s="749">
        <v>45652</v>
      </c>
      <c r="I752" s="747">
        <f t="shared" si="887"/>
        <v>8</v>
      </c>
      <c r="J752" s="750">
        <f t="shared" si="888"/>
        <v>0</v>
      </c>
      <c r="K752" s="751" t="s">
        <v>28</v>
      </c>
      <c r="L752" s="752">
        <v>14.9</v>
      </c>
      <c r="M752" s="753"/>
      <c r="N752" s="754"/>
      <c r="O752" s="750" t="s">
        <v>2309</v>
      </c>
      <c r="P752" s="755">
        <v>4.5913099999999998E-2</v>
      </c>
      <c r="Q752" s="755"/>
      <c r="R752" s="756" t="s">
        <v>4475</v>
      </c>
      <c r="S752" s="757"/>
      <c r="T752" s="756"/>
      <c r="U752" s="757"/>
      <c r="V752" s="757">
        <v>4.6809999999999997E-2</v>
      </c>
      <c r="W752" s="757">
        <v>9.3599999999999998E-4</v>
      </c>
      <c r="X752" s="757">
        <v>1.72E-3</v>
      </c>
      <c r="Y752" s="757">
        <v>3.6399000000000001E-2</v>
      </c>
      <c r="Z752" s="757">
        <v>2E-3</v>
      </c>
      <c r="AA752" s="757">
        <v>2E-3</v>
      </c>
      <c r="AB752" s="758">
        <f t="shared" si="889"/>
        <v>-2E-3</v>
      </c>
      <c r="AC752" s="758">
        <f t="shared" si="890"/>
        <v>-4.0000000000000001E-3</v>
      </c>
      <c r="AD752" s="759">
        <v>4.0500000000000001E-2</v>
      </c>
      <c r="AE752" s="760">
        <v>3.6399000000000001E-2</v>
      </c>
      <c r="AF752" s="197">
        <f t="shared" si="891"/>
        <v>4.1010000000000005E-3</v>
      </c>
      <c r="AG752" s="761">
        <v>4.0500000000000001E-2</v>
      </c>
      <c r="AH752" s="762">
        <v>45644</v>
      </c>
      <c r="AI752" s="446">
        <v>1</v>
      </c>
      <c r="AJ752" s="747" t="str">
        <f t="shared" si="892"/>
        <v>Y</v>
      </c>
      <c r="AK752" s="443" t="s">
        <v>4849</v>
      </c>
      <c r="AL752" s="772"/>
    </row>
    <row r="753" spans="1:38" ht="20.25" customHeight="1">
      <c r="A753" s="16">
        <v>228</v>
      </c>
      <c r="B753" s="23">
        <v>45646</v>
      </c>
      <c r="C753" s="16" t="s">
        <v>3275</v>
      </c>
      <c r="D753" s="16" t="s">
        <v>4883</v>
      </c>
      <c r="E753" s="16" t="s">
        <v>4806</v>
      </c>
      <c r="F753" s="16" t="s">
        <v>4762</v>
      </c>
      <c r="G753" s="18">
        <v>45646</v>
      </c>
      <c r="H753" s="18">
        <v>45677</v>
      </c>
      <c r="I753" s="16">
        <f t="shared" si="823"/>
        <v>31</v>
      </c>
      <c r="J753" s="255">
        <f t="shared" si="824"/>
        <v>1</v>
      </c>
      <c r="K753" s="751" t="s">
        <v>28</v>
      </c>
      <c r="L753" s="19">
        <v>1</v>
      </c>
      <c r="M753" s="249"/>
      <c r="N753" s="201"/>
      <c r="O753" s="255" t="s">
        <v>4884</v>
      </c>
      <c r="P753" s="553">
        <v>4.3560300000000003E-2</v>
      </c>
      <c r="Q753" s="553"/>
      <c r="R753" s="261" t="s">
        <v>4475</v>
      </c>
      <c r="S753" s="20"/>
      <c r="T753" s="261"/>
      <c r="U753" s="20"/>
      <c r="V753" s="20">
        <v>4.6216E-2</v>
      </c>
      <c r="W753" s="20">
        <v>9.2400000000000002E-4</v>
      </c>
      <c r="X753" s="20">
        <v>1.72E-3</v>
      </c>
      <c r="Y753" s="20">
        <v>3.7989000000000002E-2</v>
      </c>
      <c r="Z753" s="757">
        <v>2E-3</v>
      </c>
      <c r="AA753" s="757">
        <v>2E-3</v>
      </c>
      <c r="AB753" s="423">
        <f t="shared" si="825"/>
        <v>-2E-3</v>
      </c>
      <c r="AC753" s="423">
        <f t="shared" si="826"/>
        <v>-4.0000000000000001E-3</v>
      </c>
      <c r="AD753" s="448">
        <v>4.1500000000000002E-2</v>
      </c>
      <c r="AE753" s="197">
        <f t="shared" ref="AE753:AE754" si="894">IF(Y753="","",Y753)</f>
        <v>3.7989000000000002E-2</v>
      </c>
      <c r="AF753" s="197">
        <f t="shared" si="827"/>
        <v>3.5110000000000002E-3</v>
      </c>
      <c r="AG753" s="445">
        <f t="shared" si="828"/>
        <v>4.1500000000000002E-2</v>
      </c>
      <c r="AH753" s="434">
        <v>45646</v>
      </c>
      <c r="AI753" s="446">
        <v>1</v>
      </c>
      <c r="AJ753" s="16" t="str">
        <f t="shared" si="829"/>
        <v>Y</v>
      </c>
      <c r="AK753" s="771" t="s">
        <v>4870</v>
      </c>
    </row>
    <row r="754" spans="1:38" ht="20.25" customHeight="1">
      <c r="A754" s="16">
        <v>229</v>
      </c>
      <c r="B754" s="23">
        <v>45650</v>
      </c>
      <c r="C754" s="16" t="s">
        <v>54</v>
      </c>
      <c r="D754" s="16" t="s">
        <v>4794</v>
      </c>
      <c r="E754" s="16" t="s">
        <v>4885</v>
      </c>
      <c r="F754" s="16" t="s">
        <v>4886</v>
      </c>
      <c r="G754" s="18">
        <v>45650</v>
      </c>
      <c r="H754" s="18">
        <v>45680</v>
      </c>
      <c r="I754" s="16">
        <f t="shared" si="823"/>
        <v>30</v>
      </c>
      <c r="J754" s="255">
        <f t="shared" si="824"/>
        <v>1</v>
      </c>
      <c r="K754" s="438" t="s">
        <v>29</v>
      </c>
      <c r="L754" s="19">
        <v>10</v>
      </c>
      <c r="M754" s="249"/>
      <c r="N754" s="201"/>
      <c r="O754" s="750" t="s">
        <v>2309</v>
      </c>
      <c r="P754" s="553">
        <v>4.2999999999999997E-2</v>
      </c>
      <c r="Q754" s="553"/>
      <c r="R754" s="261" t="s">
        <v>4475</v>
      </c>
      <c r="S754" s="20"/>
      <c r="T754" s="261"/>
      <c r="U754" s="20"/>
      <c r="V754" s="20">
        <v>4.6582999999999999E-2</v>
      </c>
      <c r="W754" s="20">
        <v>3.261E-3</v>
      </c>
      <c r="X754" s="20">
        <v>1.72E-3</v>
      </c>
      <c r="Y754" s="20">
        <v>3.1699999999999999E-2</v>
      </c>
      <c r="Z754" s="757">
        <v>2E-3</v>
      </c>
      <c r="AA754" s="757">
        <v>2E-3</v>
      </c>
      <c r="AB754" s="423">
        <f t="shared" si="825"/>
        <v>-2E-3</v>
      </c>
      <c r="AC754" s="423">
        <f t="shared" si="826"/>
        <v>-4.0000000000000001E-3</v>
      </c>
      <c r="AD754" s="448">
        <v>3.8600000000000002E-2</v>
      </c>
      <c r="AE754" s="197">
        <f t="shared" si="894"/>
        <v>3.1699999999999999E-2</v>
      </c>
      <c r="AF754" s="197">
        <f t="shared" si="827"/>
        <v>6.9000000000000034E-3</v>
      </c>
      <c r="AG754" s="445">
        <f t="shared" si="828"/>
        <v>3.8600000000000002E-2</v>
      </c>
      <c r="AH754" s="434">
        <v>45650</v>
      </c>
      <c r="AI754" s="446">
        <v>1</v>
      </c>
      <c r="AJ754" s="16" t="str">
        <f t="shared" si="829"/>
        <v>Y</v>
      </c>
      <c r="AK754" s="443" t="s">
        <v>4887</v>
      </c>
    </row>
    <row r="755" spans="1:38" s="764" customFormat="1" ht="20.25" customHeight="1">
      <c r="A755" s="747">
        <v>230</v>
      </c>
      <c r="B755" s="748">
        <v>45652</v>
      </c>
      <c r="C755" s="747" t="s">
        <v>434</v>
      </c>
      <c r="D755" s="747" t="s">
        <v>4357</v>
      </c>
      <c r="E755" s="747" t="s">
        <v>4871</v>
      </c>
      <c r="F755" s="747" t="s">
        <v>4872</v>
      </c>
      <c r="G755" s="749">
        <v>45652</v>
      </c>
      <c r="H755" s="749">
        <v>45660</v>
      </c>
      <c r="I755" s="747">
        <f t="shared" si="823"/>
        <v>8</v>
      </c>
      <c r="J755" s="750">
        <f t="shared" si="824"/>
        <v>0</v>
      </c>
      <c r="K755" s="751" t="s">
        <v>28</v>
      </c>
      <c r="L755" s="752">
        <v>14.9</v>
      </c>
      <c r="M755" s="753"/>
      <c r="N755" s="754"/>
      <c r="O755" s="750" t="s">
        <v>2309</v>
      </c>
      <c r="P755" s="755">
        <v>4.3157500000000001E-2</v>
      </c>
      <c r="Q755" s="755"/>
      <c r="R755" s="756" t="s">
        <v>4475</v>
      </c>
      <c r="S755" s="757"/>
      <c r="T755" s="756"/>
      <c r="U755" s="757"/>
      <c r="V755" s="757">
        <v>4.4443999999999997E-2</v>
      </c>
      <c r="W755" s="757">
        <v>8.8900000000000003E-4</v>
      </c>
      <c r="X755" s="757">
        <v>1.72E-3</v>
      </c>
      <c r="Y755" s="757">
        <v>3.3835999999999998E-2</v>
      </c>
      <c r="Z755" s="757">
        <v>2E-3</v>
      </c>
      <c r="AA755" s="757">
        <v>2E-3</v>
      </c>
      <c r="AB755" s="758">
        <f t="shared" si="825"/>
        <v>-2E-3</v>
      </c>
      <c r="AC755" s="758">
        <f t="shared" si="826"/>
        <v>-4.0000000000000001E-3</v>
      </c>
      <c r="AD755" s="759">
        <v>3.9E-2</v>
      </c>
      <c r="AE755" s="760">
        <v>3.3835999999999998E-2</v>
      </c>
      <c r="AF755" s="197">
        <f t="shared" si="827"/>
        <v>5.1640000000000019E-3</v>
      </c>
      <c r="AG755" s="761">
        <v>3.9E-2</v>
      </c>
      <c r="AH755" s="762">
        <v>45652</v>
      </c>
      <c r="AI755" s="446">
        <v>1</v>
      </c>
      <c r="AJ755" s="747" t="str">
        <f t="shared" si="829"/>
        <v>Y</v>
      </c>
      <c r="AK755" s="443" t="s">
        <v>4887</v>
      </c>
      <c r="AL755" s="772"/>
    </row>
    <row r="756" spans="1:38" ht="20.25" customHeight="1">
      <c r="A756" s="16">
        <v>231</v>
      </c>
      <c r="B756" s="23">
        <v>45653</v>
      </c>
      <c r="C756" s="16" t="s">
        <v>2798</v>
      </c>
      <c r="D756" s="16" t="s">
        <v>4857</v>
      </c>
      <c r="E756" s="16" t="s">
        <v>3437</v>
      </c>
      <c r="F756" s="16" t="s">
        <v>4858</v>
      </c>
      <c r="G756" s="18">
        <v>45653</v>
      </c>
      <c r="H756" s="18">
        <v>45684</v>
      </c>
      <c r="I756" s="16">
        <f t="shared" si="823"/>
        <v>31</v>
      </c>
      <c r="J756" s="255">
        <f t="shared" si="824"/>
        <v>1</v>
      </c>
      <c r="K756" s="438" t="s">
        <v>29</v>
      </c>
      <c r="L756" s="19">
        <v>4.5</v>
      </c>
      <c r="M756" s="249"/>
      <c r="N756" s="201"/>
      <c r="O756" s="255" t="s">
        <v>2307</v>
      </c>
      <c r="P756" s="553">
        <v>4.3446400000000003E-2</v>
      </c>
      <c r="Q756" s="553"/>
      <c r="R756" s="261" t="s">
        <v>4475</v>
      </c>
      <c r="S756" s="20"/>
      <c r="T756" s="261"/>
      <c r="U756" s="20"/>
      <c r="V756" s="20">
        <v>4.6586000000000002E-2</v>
      </c>
      <c r="W756" s="20">
        <v>3.261E-3</v>
      </c>
      <c r="X756" s="20">
        <v>5.6049999999999997E-3</v>
      </c>
      <c r="Y756" s="20">
        <v>3.2513E-2</v>
      </c>
      <c r="Z756" s="20">
        <v>2E-3</v>
      </c>
      <c r="AA756" s="20">
        <v>2E-3</v>
      </c>
      <c r="AB756" s="423">
        <f t="shared" si="825"/>
        <v>-2E-3</v>
      </c>
      <c r="AC756" s="423">
        <f t="shared" si="826"/>
        <v>-4.0000000000000001E-3</v>
      </c>
      <c r="AD756" s="448">
        <v>3.5999999999999997E-2</v>
      </c>
      <c r="AE756" s="197">
        <v>3.2513E-2</v>
      </c>
      <c r="AF756" s="197">
        <f t="shared" si="827"/>
        <v>3.486999999999997E-3</v>
      </c>
      <c r="AG756" s="445">
        <f t="shared" ref="AG756:AG757" si="895">IF(AF756="","",AE756+AF756)</f>
        <v>3.5999999999999997E-2</v>
      </c>
      <c r="AH756" s="434">
        <v>45653</v>
      </c>
      <c r="AI756" s="446">
        <v>1</v>
      </c>
      <c r="AJ756" s="16" t="str">
        <f t="shared" si="829"/>
        <v>Y</v>
      </c>
      <c r="AK756" s="771" t="s">
        <v>4888</v>
      </c>
    </row>
    <row r="757" spans="1:38" ht="20.25" customHeight="1">
      <c r="A757" s="16">
        <v>232</v>
      </c>
      <c r="B757" s="23">
        <v>45659</v>
      </c>
      <c r="C757" s="16" t="s">
        <v>434</v>
      </c>
      <c r="D757" s="16" t="s">
        <v>4889</v>
      </c>
      <c r="E757" s="16" t="s">
        <v>4489</v>
      </c>
      <c r="F757" s="16" t="s">
        <v>2648</v>
      </c>
      <c r="G757" s="18">
        <v>45659</v>
      </c>
      <c r="H757" s="18">
        <v>46024</v>
      </c>
      <c r="I757" s="16">
        <f t="shared" si="823"/>
        <v>365</v>
      </c>
      <c r="J757" s="255">
        <f t="shared" si="824"/>
        <v>12</v>
      </c>
      <c r="K757" s="438" t="s">
        <v>28</v>
      </c>
      <c r="L757" s="19">
        <v>1.064603</v>
      </c>
      <c r="M757" s="249">
        <v>3.91</v>
      </c>
      <c r="N757" s="201" t="s">
        <v>4890</v>
      </c>
      <c r="O757" s="255" t="s">
        <v>1719</v>
      </c>
      <c r="P757" s="553">
        <v>4.1750000000000002E-2</v>
      </c>
      <c r="Q757" s="553"/>
      <c r="R757" s="261" t="s">
        <v>2375</v>
      </c>
      <c r="S757" s="20"/>
      <c r="T757" s="261"/>
      <c r="U757" s="20"/>
      <c r="V757" s="20">
        <v>4.9568000000000001E-2</v>
      </c>
      <c r="W757" s="20">
        <v>9.9099999999999991E-4</v>
      </c>
      <c r="X757" s="20">
        <v>4.8570000000000002E-3</v>
      </c>
      <c r="Y757" s="20">
        <v>3.8515000000000001E-2</v>
      </c>
      <c r="Z757" s="20">
        <v>2E-3</v>
      </c>
      <c r="AA757" s="20">
        <v>2E-3</v>
      </c>
      <c r="AB757" s="423">
        <f t="shared" si="825"/>
        <v>-2E-3</v>
      </c>
      <c r="AC757" s="423">
        <f t="shared" si="826"/>
        <v>-4.0000000000000001E-3</v>
      </c>
      <c r="AD757" s="448">
        <v>4.2000000000000003E-2</v>
      </c>
      <c r="AE757" s="197">
        <v>3.8515000000000001E-2</v>
      </c>
      <c r="AF757" s="197">
        <f t="shared" si="827"/>
        <v>3.485000000000002E-3</v>
      </c>
      <c r="AG757" s="445">
        <f t="shared" si="895"/>
        <v>4.2000000000000003E-2</v>
      </c>
      <c r="AH757" s="434">
        <v>45659</v>
      </c>
      <c r="AI757" s="446">
        <v>2</v>
      </c>
      <c r="AJ757" s="16" t="str">
        <f t="shared" si="829"/>
        <v>Y</v>
      </c>
      <c r="AK757" s="443" t="s">
        <v>4891</v>
      </c>
    </row>
    <row r="758" spans="1:38" s="764" customFormat="1" ht="20.25" customHeight="1">
      <c r="A758" s="747">
        <v>233</v>
      </c>
      <c r="B758" s="748">
        <v>45660</v>
      </c>
      <c r="C758" s="747" t="s">
        <v>3467</v>
      </c>
      <c r="D758" s="747" t="s">
        <v>4809</v>
      </c>
      <c r="E758" s="747" t="s">
        <v>2735</v>
      </c>
      <c r="F758" s="747" t="s">
        <v>4810</v>
      </c>
      <c r="G758" s="749">
        <v>45660</v>
      </c>
      <c r="H758" s="749">
        <v>45691</v>
      </c>
      <c r="I758" s="747">
        <f t="shared" si="823"/>
        <v>31</v>
      </c>
      <c r="J758" s="750">
        <f t="shared" si="824"/>
        <v>1</v>
      </c>
      <c r="K758" s="438" t="s">
        <v>29</v>
      </c>
      <c r="L758" s="19">
        <v>4.0119999999999996</v>
      </c>
      <c r="M758" s="753"/>
      <c r="N758" s="754"/>
      <c r="O758" s="750" t="s">
        <v>2307</v>
      </c>
      <c r="P758" s="755">
        <v>4.3255599999999998E-2</v>
      </c>
      <c r="Q758" s="755"/>
      <c r="R758" s="756" t="s">
        <v>4475</v>
      </c>
      <c r="S758" s="757"/>
      <c r="T758" s="756"/>
      <c r="U758" s="757"/>
      <c r="V758" s="757">
        <v>4.6949999999999999E-2</v>
      </c>
      <c r="W758" s="757">
        <v>3.2859999999999999E-3</v>
      </c>
      <c r="X758" s="757">
        <v>3.9430000000000003E-3</v>
      </c>
      <c r="Y758" s="757">
        <v>3.3140000000000003E-2</v>
      </c>
      <c r="Z758" s="757">
        <v>2E-3</v>
      </c>
      <c r="AA758" s="757">
        <v>2E-3</v>
      </c>
      <c r="AB758" s="758">
        <f t="shared" si="825"/>
        <v>-2E-3</v>
      </c>
      <c r="AC758" s="758">
        <f t="shared" si="826"/>
        <v>-4.0000000000000001E-3</v>
      </c>
      <c r="AD758" s="759">
        <v>3.7999999999999999E-2</v>
      </c>
      <c r="AE758" s="760">
        <v>3.3140000000000003E-2</v>
      </c>
      <c r="AF758" s="197">
        <f t="shared" si="827"/>
        <v>4.8599999999999963E-3</v>
      </c>
      <c r="AG758" s="761">
        <v>3.7999999999999999E-2</v>
      </c>
      <c r="AH758" s="762">
        <v>45660</v>
      </c>
      <c r="AI758" s="763">
        <v>6</v>
      </c>
      <c r="AJ758" s="747" t="str">
        <f t="shared" si="829"/>
        <v>Y</v>
      </c>
      <c r="AK758" s="443" t="s">
        <v>4887</v>
      </c>
      <c r="AL758" s="772"/>
    </row>
    <row r="759" spans="1:38" s="764" customFormat="1" ht="20.25" customHeight="1">
      <c r="A759" s="747">
        <v>234</v>
      </c>
      <c r="B759" s="748">
        <v>45660</v>
      </c>
      <c r="C759" s="747" t="s">
        <v>434</v>
      </c>
      <c r="D759" s="747" t="s">
        <v>4892</v>
      </c>
      <c r="E759" s="747" t="s">
        <v>4355</v>
      </c>
      <c r="F759" s="747" t="s">
        <v>4872</v>
      </c>
      <c r="G759" s="749">
        <v>45660</v>
      </c>
      <c r="H759" s="749">
        <v>45667</v>
      </c>
      <c r="I759" s="747">
        <f t="shared" ref="I759:I762" si="896">H759-G759</f>
        <v>7</v>
      </c>
      <c r="J759" s="750">
        <f t="shared" ref="J759:J762" si="897">TRUNC(I759/30,0)</f>
        <v>0</v>
      </c>
      <c r="K759" s="751" t="s">
        <v>28</v>
      </c>
      <c r="L759" s="752">
        <v>14.9</v>
      </c>
      <c r="M759" s="753"/>
      <c r="N759" s="754"/>
      <c r="O759" s="750" t="s">
        <v>2309</v>
      </c>
      <c r="P759" s="755">
        <v>4.4559799999999997E-2</v>
      </c>
      <c r="Q759" s="755"/>
      <c r="R759" s="756" t="s">
        <v>4475</v>
      </c>
      <c r="S759" s="757"/>
      <c r="T759" s="756"/>
      <c r="U759" s="757"/>
      <c r="V759" s="757">
        <v>4.5022E-2</v>
      </c>
      <c r="W759" s="757">
        <v>8.9999999999999998E-4</v>
      </c>
      <c r="X759" s="757">
        <v>3.7829999999999999E-3</v>
      </c>
      <c r="Y759" s="757">
        <v>3.5139999999999998E-2</v>
      </c>
      <c r="Z759" s="757">
        <v>2E-3</v>
      </c>
      <c r="AA759" s="757">
        <v>2E-3</v>
      </c>
      <c r="AB759" s="758">
        <f t="shared" ref="AB759:AB762" si="898">S759-Z759</f>
        <v>-2E-3</v>
      </c>
      <c r="AC759" s="758">
        <f t="shared" ref="AC759:AC762" si="899">U759-Z759-AA759</f>
        <v>-4.0000000000000001E-3</v>
      </c>
      <c r="AD759" s="759">
        <v>3.9E-2</v>
      </c>
      <c r="AE759" s="760">
        <v>3.5139999999999998E-2</v>
      </c>
      <c r="AF759" s="197">
        <f t="shared" ref="AF759:AF762" si="900">AD759-AE759</f>
        <v>3.8600000000000023E-3</v>
      </c>
      <c r="AG759" s="761">
        <v>3.9E-2</v>
      </c>
      <c r="AH759" s="762">
        <v>45660</v>
      </c>
      <c r="AI759" s="446">
        <v>3</v>
      </c>
      <c r="AJ759" s="747" t="str">
        <f t="shared" ref="AJ759:AJ762" si="901">IF(AG759="","N","Y")</f>
        <v>Y</v>
      </c>
      <c r="AK759" s="443" t="s">
        <v>4887</v>
      </c>
      <c r="AL759" s="772"/>
    </row>
    <row r="760" spans="1:38" ht="20.25" customHeight="1">
      <c r="A760" s="16">
        <v>235</v>
      </c>
      <c r="B760" s="23">
        <v>45660</v>
      </c>
      <c r="C760" s="16" t="s">
        <v>4</v>
      </c>
      <c r="D760" s="16" t="s">
        <v>4893</v>
      </c>
      <c r="E760" s="16" t="s">
        <v>4894</v>
      </c>
      <c r="F760" s="16" t="s">
        <v>3582</v>
      </c>
      <c r="G760" s="18">
        <v>45660</v>
      </c>
      <c r="H760" s="18">
        <v>45693</v>
      </c>
      <c r="I760" s="16">
        <f t="shared" si="896"/>
        <v>33</v>
      </c>
      <c r="J760" s="255">
        <f t="shared" si="897"/>
        <v>1</v>
      </c>
      <c r="K760" s="751" t="s">
        <v>28</v>
      </c>
      <c r="L760" s="19">
        <v>20</v>
      </c>
      <c r="M760" s="249"/>
      <c r="N760" s="201"/>
      <c r="O760" s="750" t="s">
        <v>2307</v>
      </c>
      <c r="P760" s="755">
        <v>4.3255599999999998E-2</v>
      </c>
      <c r="Q760" s="553"/>
      <c r="R760" s="261" t="s">
        <v>4475</v>
      </c>
      <c r="S760" s="20"/>
      <c r="T760" s="261"/>
      <c r="U760" s="20"/>
      <c r="V760" s="20">
        <v>4.6337000000000003E-2</v>
      </c>
      <c r="W760" s="20">
        <v>9.2699999999999998E-4</v>
      </c>
      <c r="X760" s="20">
        <v>1.99E-3</v>
      </c>
      <c r="Y760" s="20">
        <v>3.7690000000000001E-2</v>
      </c>
      <c r="Z760" s="20">
        <v>2E-3</v>
      </c>
      <c r="AA760" s="20">
        <v>2E-3</v>
      </c>
      <c r="AB760" s="423">
        <f t="shared" si="898"/>
        <v>-2E-3</v>
      </c>
      <c r="AC760" s="423">
        <f t="shared" si="899"/>
        <v>-4.0000000000000001E-3</v>
      </c>
      <c r="AD760" s="448">
        <v>4.1700000000000001E-2</v>
      </c>
      <c r="AE760" s="197">
        <v>3.7690000000000001E-2</v>
      </c>
      <c r="AF760" s="197">
        <f t="shared" si="900"/>
        <v>4.0099999999999997E-3</v>
      </c>
      <c r="AG760" s="445">
        <f t="shared" ref="AG760:AG762" si="902">IF(AF760="","",AE760+AF760)</f>
        <v>4.1700000000000001E-2</v>
      </c>
      <c r="AH760" s="434">
        <v>45660</v>
      </c>
      <c r="AI760" s="446">
        <v>4</v>
      </c>
      <c r="AJ760" s="16" t="str">
        <f t="shared" si="901"/>
        <v>Y</v>
      </c>
      <c r="AK760" s="771" t="s">
        <v>4895</v>
      </c>
    </row>
    <row r="761" spans="1:38" ht="20.25" customHeight="1">
      <c r="A761" s="16">
        <v>236</v>
      </c>
      <c r="B761" s="23">
        <v>45663</v>
      </c>
      <c r="C761" s="16" t="s">
        <v>4897</v>
      </c>
      <c r="D761" s="16" t="s">
        <v>4571</v>
      </c>
      <c r="E761" s="16" t="s">
        <v>4896</v>
      </c>
      <c r="F761" s="773" t="s">
        <v>4318</v>
      </c>
      <c r="G761" s="18">
        <v>45663</v>
      </c>
      <c r="H761" s="18">
        <v>45694</v>
      </c>
      <c r="I761" s="16">
        <f t="shared" si="896"/>
        <v>31</v>
      </c>
      <c r="J761" s="255">
        <f t="shared" si="897"/>
        <v>1</v>
      </c>
      <c r="K761" s="438" t="s">
        <v>29</v>
      </c>
      <c r="L761" s="19">
        <v>1.02</v>
      </c>
      <c r="M761" s="249"/>
      <c r="N761" s="201"/>
      <c r="O761" s="255" t="s">
        <v>2307</v>
      </c>
      <c r="P761" s="553">
        <v>4.31543E-2</v>
      </c>
      <c r="Q761" s="553"/>
      <c r="R761" s="261" t="s">
        <v>4475</v>
      </c>
      <c r="S761" s="20"/>
      <c r="T761" s="261"/>
      <c r="U761" s="20"/>
      <c r="V761" s="20">
        <v>4.6870000000000002E-2</v>
      </c>
      <c r="W761" s="20">
        <v>3.2810000000000001E-3</v>
      </c>
      <c r="X761" s="20">
        <v>3.869E-3</v>
      </c>
      <c r="Y761" s="20">
        <v>3.2457E-2</v>
      </c>
      <c r="Z761" s="20">
        <v>2E-3</v>
      </c>
      <c r="AA761" s="20">
        <v>2E-3</v>
      </c>
      <c r="AB761" s="423">
        <f t="shared" si="898"/>
        <v>-2E-3</v>
      </c>
      <c r="AC761" s="423">
        <f t="shared" si="899"/>
        <v>-4.0000000000000001E-3</v>
      </c>
      <c r="AD761" s="448">
        <v>3.7999999999999999E-2</v>
      </c>
      <c r="AE761" s="197">
        <f t="shared" ref="AE761" si="903">IF(Y761="","",Y761)</f>
        <v>3.2457E-2</v>
      </c>
      <c r="AF761" s="197">
        <f t="shared" si="900"/>
        <v>5.5429999999999993E-3</v>
      </c>
      <c r="AG761" s="445">
        <f t="shared" si="902"/>
        <v>3.7999999999999999E-2</v>
      </c>
      <c r="AH761" s="434">
        <v>45663</v>
      </c>
      <c r="AI761" s="446">
        <v>1</v>
      </c>
      <c r="AJ761" s="16" t="str">
        <f t="shared" si="901"/>
        <v>Y</v>
      </c>
      <c r="AK761" s="443" t="s">
        <v>4887</v>
      </c>
    </row>
    <row r="762" spans="1:38" ht="20.25" customHeight="1">
      <c r="A762" s="16">
        <v>237</v>
      </c>
      <c r="B762" s="23">
        <v>45663</v>
      </c>
      <c r="C762" s="16" t="s">
        <v>4</v>
      </c>
      <c r="D762" s="16" t="s">
        <v>4898</v>
      </c>
      <c r="E762" s="16" t="s">
        <v>4899</v>
      </c>
      <c r="F762" s="16" t="s">
        <v>4821</v>
      </c>
      <c r="G762" s="18">
        <v>45663</v>
      </c>
      <c r="H762" s="18">
        <v>45694</v>
      </c>
      <c r="I762" s="16">
        <f t="shared" si="896"/>
        <v>31</v>
      </c>
      <c r="J762" s="255">
        <f t="shared" si="897"/>
        <v>1</v>
      </c>
      <c r="K762" s="438" t="s">
        <v>29</v>
      </c>
      <c r="L762" s="19">
        <v>2.8</v>
      </c>
      <c r="M762" s="249"/>
      <c r="N762" s="201"/>
      <c r="O762" s="255" t="s">
        <v>2307</v>
      </c>
      <c r="P762" s="553">
        <v>4.31543E-2</v>
      </c>
      <c r="Q762" s="553"/>
      <c r="R762" s="261" t="s">
        <v>4475</v>
      </c>
      <c r="S762" s="20"/>
      <c r="T762" s="261"/>
      <c r="U762" s="20"/>
      <c r="V762" s="20">
        <v>4.6870000000000002E-2</v>
      </c>
      <c r="W762" s="20">
        <v>3.2810000000000001E-3</v>
      </c>
      <c r="X762" s="20">
        <v>3.869E-3</v>
      </c>
      <c r="Y762" s="20">
        <v>3.2457E-2</v>
      </c>
      <c r="Z762" s="20">
        <v>2E-3</v>
      </c>
      <c r="AA762" s="20">
        <v>2E-3</v>
      </c>
      <c r="AB762" s="423">
        <f t="shared" si="898"/>
        <v>-2E-3</v>
      </c>
      <c r="AC762" s="423">
        <f t="shared" si="899"/>
        <v>-4.0000000000000001E-3</v>
      </c>
      <c r="AD762" s="448">
        <v>3.7999999999999999E-2</v>
      </c>
      <c r="AE762" s="197">
        <v>3.2457E-2</v>
      </c>
      <c r="AF762" s="197">
        <f t="shared" si="900"/>
        <v>5.5429999999999993E-3</v>
      </c>
      <c r="AG762" s="445">
        <f t="shared" si="902"/>
        <v>3.7999999999999999E-2</v>
      </c>
      <c r="AH762" s="434">
        <v>45663</v>
      </c>
      <c r="AI762" s="446">
        <v>4</v>
      </c>
      <c r="AJ762" s="16" t="str">
        <f t="shared" si="901"/>
        <v>Y</v>
      </c>
      <c r="AK762" s="443" t="s">
        <v>4887</v>
      </c>
    </row>
    <row r="763" spans="1:38" s="764" customFormat="1" ht="20.25" customHeight="1">
      <c r="A763" s="747">
        <v>238</v>
      </c>
      <c r="B763" s="748">
        <v>45665</v>
      </c>
      <c r="C763" s="747" t="s">
        <v>3467</v>
      </c>
      <c r="D763" s="747" t="s">
        <v>4900</v>
      </c>
      <c r="E763" s="747" t="s">
        <v>4901</v>
      </c>
      <c r="F763" s="747" t="s">
        <v>4902</v>
      </c>
      <c r="G763" s="749">
        <v>45665</v>
      </c>
      <c r="H763" s="749">
        <v>45698</v>
      </c>
      <c r="I763" s="747">
        <f t="shared" ref="I763:I764" si="904">H763-G763</f>
        <v>33</v>
      </c>
      <c r="J763" s="750">
        <f t="shared" ref="J763:J764" si="905">TRUNC(I763/30,0)</f>
        <v>1</v>
      </c>
      <c r="K763" s="751" t="s">
        <v>28</v>
      </c>
      <c r="L763" s="752">
        <v>1.5</v>
      </c>
      <c r="M763" s="753"/>
      <c r="N763" s="754"/>
      <c r="O763" s="750" t="s">
        <v>2307</v>
      </c>
      <c r="P763" s="755">
        <v>4.2976399999999998E-2</v>
      </c>
      <c r="Q763" s="755"/>
      <c r="R763" s="756" t="s">
        <v>4475</v>
      </c>
      <c r="S763" s="757"/>
      <c r="T763" s="756"/>
      <c r="U763" s="757"/>
      <c r="V763" s="757">
        <v>4.5987E-2</v>
      </c>
      <c r="W763" s="757">
        <v>9.2000000000000003E-4</v>
      </c>
      <c r="X763" s="757">
        <v>2.3470000000000001E-3</v>
      </c>
      <c r="Y763" s="757">
        <v>3.7415999999999998E-2</v>
      </c>
      <c r="Z763" s="757">
        <v>2E-3</v>
      </c>
      <c r="AA763" s="757">
        <v>2E-3</v>
      </c>
      <c r="AB763" s="758">
        <f t="shared" ref="AB763:AB764" si="906">S763-Z763</f>
        <v>-2E-3</v>
      </c>
      <c r="AC763" s="758">
        <f t="shared" ref="AC763:AC764" si="907">U763-Z763-AA763</f>
        <v>-4.0000000000000001E-3</v>
      </c>
      <c r="AD763" s="759">
        <v>4.1000000000000002E-2</v>
      </c>
      <c r="AE763" s="760">
        <v>3.7415999999999998E-2</v>
      </c>
      <c r="AF763" s="760">
        <f t="shared" ref="AF763:AF764" si="908">AD763-AE763</f>
        <v>3.5840000000000038E-3</v>
      </c>
      <c r="AG763" s="761">
        <f t="shared" ref="AG763" si="909">IF(AF763="","",AE763+AF763)</f>
        <v>4.1000000000000002E-2</v>
      </c>
      <c r="AH763" s="762">
        <v>45665</v>
      </c>
      <c r="AI763" s="763">
        <v>1</v>
      </c>
      <c r="AJ763" s="747" t="str">
        <f t="shared" ref="AJ763:AJ764" si="910">IF(AG763="","N","Y")</f>
        <v>Y</v>
      </c>
      <c r="AK763" s="771" t="s">
        <v>4895</v>
      </c>
      <c r="AL763" s="772"/>
    </row>
    <row r="764" spans="1:38" s="764" customFormat="1" ht="20.25" customHeight="1">
      <c r="A764" s="747">
        <v>239</v>
      </c>
      <c r="B764" s="748">
        <v>45666</v>
      </c>
      <c r="C764" s="747" t="s">
        <v>1550</v>
      </c>
      <c r="D764" s="747" t="s">
        <v>4877</v>
      </c>
      <c r="E764" s="747" t="s">
        <v>4876</v>
      </c>
      <c r="F764" s="747" t="s">
        <v>3722</v>
      </c>
      <c r="G764" s="749">
        <v>45666</v>
      </c>
      <c r="H764" s="749">
        <v>45698</v>
      </c>
      <c r="I764" s="747">
        <f t="shared" si="904"/>
        <v>32</v>
      </c>
      <c r="J764" s="750">
        <f t="shared" si="905"/>
        <v>1</v>
      </c>
      <c r="K764" s="751" t="s">
        <v>28</v>
      </c>
      <c r="L764" s="752">
        <v>9</v>
      </c>
      <c r="M764" s="753"/>
      <c r="N764" s="754"/>
      <c r="O764" s="750" t="s">
        <v>2307</v>
      </c>
      <c r="P764" s="755">
        <v>4.2976399999999998E-2</v>
      </c>
      <c r="Q764" s="755"/>
      <c r="R764" s="756" t="s">
        <v>4475</v>
      </c>
      <c r="S764" s="757"/>
      <c r="T764" s="756"/>
      <c r="U764" s="757"/>
      <c r="V764" s="757">
        <v>4.5987E-2</v>
      </c>
      <c r="W764" s="757">
        <v>9.2000000000000003E-4</v>
      </c>
      <c r="X764" s="757">
        <v>2.147E-3</v>
      </c>
      <c r="Y764" s="757">
        <v>3.7415999999999998E-2</v>
      </c>
      <c r="Z764" s="757">
        <v>2E-3</v>
      </c>
      <c r="AA764" s="757">
        <v>2E-3</v>
      </c>
      <c r="AB764" s="758">
        <f t="shared" si="906"/>
        <v>-2E-3</v>
      </c>
      <c r="AC764" s="758">
        <f t="shared" si="907"/>
        <v>-4.0000000000000001E-3</v>
      </c>
      <c r="AD764" s="759">
        <v>4.1200000000000001E-2</v>
      </c>
      <c r="AE764" s="760">
        <v>3.7415999999999998E-2</v>
      </c>
      <c r="AF764" s="760">
        <f t="shared" si="908"/>
        <v>3.7840000000000026E-3</v>
      </c>
      <c r="AG764" s="761">
        <v>4.1200000000000001E-2</v>
      </c>
      <c r="AH764" s="762">
        <v>45666</v>
      </c>
      <c r="AI764" s="763">
        <v>1</v>
      </c>
      <c r="AJ764" s="747" t="str">
        <f t="shared" si="910"/>
        <v>Y</v>
      </c>
      <c r="AK764" s="771" t="s">
        <v>4895</v>
      </c>
      <c r="AL764" s="772"/>
    </row>
    <row r="765" spans="1:38" s="764" customFormat="1" ht="20.25" customHeight="1">
      <c r="A765" s="747">
        <v>240</v>
      </c>
      <c r="B765" s="748">
        <v>45666</v>
      </c>
      <c r="C765" s="747" t="s">
        <v>4547</v>
      </c>
      <c r="D765" s="747" t="s">
        <v>4903</v>
      </c>
      <c r="E765" s="747" t="s">
        <v>4904</v>
      </c>
      <c r="F765" s="747" t="s">
        <v>4905</v>
      </c>
      <c r="G765" s="749">
        <v>45666</v>
      </c>
      <c r="H765" s="749">
        <v>45698</v>
      </c>
      <c r="I765" s="747">
        <f t="shared" ref="I765:I767" si="911">H765-G765</f>
        <v>32</v>
      </c>
      <c r="J765" s="750">
        <f t="shared" ref="J765:J767" si="912">TRUNC(I765/30,0)</f>
        <v>1</v>
      </c>
      <c r="K765" s="751" t="s">
        <v>29</v>
      </c>
      <c r="L765" s="752">
        <v>2.5</v>
      </c>
      <c r="M765" s="753"/>
      <c r="N765" s="754"/>
      <c r="O765" s="750" t="s">
        <v>2307</v>
      </c>
      <c r="P765" s="755">
        <v>4.2976399999999998E-2</v>
      </c>
      <c r="Q765" s="755"/>
      <c r="R765" s="756" t="s">
        <v>4475</v>
      </c>
      <c r="S765" s="757"/>
      <c r="T765" s="756"/>
      <c r="U765" s="757"/>
      <c r="V765" s="757">
        <v>4.6676000000000002E-2</v>
      </c>
      <c r="W765" s="757">
        <v>9.2000000000000003E-4</v>
      </c>
      <c r="X765" s="757">
        <v>3.689E-3</v>
      </c>
      <c r="Y765" s="757">
        <v>3.1463999999999999E-2</v>
      </c>
      <c r="Z765" s="757">
        <v>2E-3</v>
      </c>
      <c r="AA765" s="757">
        <v>2E-3</v>
      </c>
      <c r="AB765" s="758">
        <f t="shared" ref="AB765:AB767" si="913">S765-Z765</f>
        <v>-2E-3</v>
      </c>
      <c r="AC765" s="758">
        <f t="shared" ref="AC765:AC767" si="914">U765-Z765-AA765</f>
        <v>-4.0000000000000001E-3</v>
      </c>
      <c r="AD765" s="759">
        <v>3.7999999999999999E-2</v>
      </c>
      <c r="AE765" s="760">
        <v>3.1463999999999999E-2</v>
      </c>
      <c r="AF765" s="760">
        <f t="shared" ref="AF765:AF767" si="915">AD765-AE765</f>
        <v>6.5360000000000001E-3</v>
      </c>
      <c r="AG765" s="761">
        <f t="shared" ref="AG765" si="916">IF(AF765="","",AE765+AF765)</f>
        <v>3.7999999999999999E-2</v>
      </c>
      <c r="AH765" s="762">
        <v>45666</v>
      </c>
      <c r="AI765" s="763">
        <v>2</v>
      </c>
      <c r="AJ765" s="747" t="str">
        <f t="shared" ref="AJ765:AJ767" si="917">IF(AG765="","N","Y")</f>
        <v>Y</v>
      </c>
      <c r="AK765" s="771" t="s">
        <v>4887</v>
      </c>
      <c r="AL765" s="772"/>
    </row>
    <row r="766" spans="1:38" s="764" customFormat="1" ht="20.25" customHeight="1">
      <c r="A766" s="747">
        <v>241</v>
      </c>
      <c r="B766" s="748">
        <v>45667</v>
      </c>
      <c r="C766" s="747" t="s">
        <v>164</v>
      </c>
      <c r="D766" s="747" t="s">
        <v>1558</v>
      </c>
      <c r="E766" s="747" t="s">
        <v>4906</v>
      </c>
      <c r="F766" s="16" t="s">
        <v>4907</v>
      </c>
      <c r="G766" s="749">
        <v>45667</v>
      </c>
      <c r="H766" s="749">
        <v>46034</v>
      </c>
      <c r="I766" s="747">
        <f t="shared" si="911"/>
        <v>367</v>
      </c>
      <c r="J766" s="750">
        <f t="shared" si="912"/>
        <v>12</v>
      </c>
      <c r="K766" s="438" t="s">
        <v>4909</v>
      </c>
      <c r="L766" s="752">
        <v>1.1100000000000001</v>
      </c>
      <c r="M766" s="753"/>
      <c r="N766" s="754"/>
      <c r="O766" s="750" t="s">
        <v>1719</v>
      </c>
      <c r="P766" s="755">
        <v>4.1923700000000001E-2</v>
      </c>
      <c r="Q766" s="755"/>
      <c r="R766" s="756" t="s">
        <v>4475</v>
      </c>
      <c r="S766" s="757"/>
      <c r="T766" s="756"/>
      <c r="U766" s="757"/>
      <c r="V766" s="757">
        <v>4.9597000000000002E-2</v>
      </c>
      <c r="W766" s="757">
        <v>9.9200000000000004E-4</v>
      </c>
      <c r="X766" s="757">
        <v>4.8849999999999996E-3</v>
      </c>
      <c r="Y766" s="757">
        <v>3.8969999999999998E-2</v>
      </c>
      <c r="Z766" s="757">
        <v>2E-3</v>
      </c>
      <c r="AA766" s="757">
        <v>2E-3</v>
      </c>
      <c r="AB766" s="758">
        <f t="shared" si="913"/>
        <v>-2E-3</v>
      </c>
      <c r="AC766" s="758">
        <f t="shared" si="914"/>
        <v>-4.0000000000000001E-3</v>
      </c>
      <c r="AD766" s="759">
        <v>4.2000000000000003E-2</v>
      </c>
      <c r="AE766" s="760">
        <v>3.8969999999999998E-2</v>
      </c>
      <c r="AF766" s="197">
        <f t="shared" si="915"/>
        <v>3.0300000000000049E-3</v>
      </c>
      <c r="AG766" s="761">
        <v>4.2000000000000003E-2</v>
      </c>
      <c r="AH766" s="762">
        <v>45667</v>
      </c>
      <c r="AI766" s="763">
        <v>8</v>
      </c>
      <c r="AJ766" s="747" t="str">
        <f t="shared" si="917"/>
        <v>Y</v>
      </c>
      <c r="AK766" s="771" t="s">
        <v>4908</v>
      </c>
      <c r="AL766" s="772"/>
    </row>
    <row r="767" spans="1:38" s="764" customFormat="1" ht="20.25" customHeight="1">
      <c r="A767" s="747">
        <v>242</v>
      </c>
      <c r="B767" s="748">
        <v>45667</v>
      </c>
      <c r="C767" s="747" t="s">
        <v>434</v>
      </c>
      <c r="D767" s="747" t="s">
        <v>4892</v>
      </c>
      <c r="E767" s="747" t="s">
        <v>4355</v>
      </c>
      <c r="F767" s="747" t="s">
        <v>4872</v>
      </c>
      <c r="G767" s="749">
        <v>45667</v>
      </c>
      <c r="H767" s="749">
        <v>45674</v>
      </c>
      <c r="I767" s="747">
        <f t="shared" si="911"/>
        <v>7</v>
      </c>
      <c r="J767" s="750">
        <f t="shared" si="912"/>
        <v>0</v>
      </c>
      <c r="K767" s="751" t="s">
        <v>28</v>
      </c>
      <c r="L767" s="752">
        <v>14.9</v>
      </c>
      <c r="M767" s="753"/>
      <c r="N767" s="754"/>
      <c r="O767" s="750" t="s">
        <v>2309</v>
      </c>
      <c r="P767" s="755">
        <v>4.2924999999999998E-2</v>
      </c>
      <c r="Q767" s="755"/>
      <c r="R767" s="756" t="s">
        <v>4475</v>
      </c>
      <c r="S767" s="757"/>
      <c r="T767" s="756"/>
      <c r="U767" s="757"/>
      <c r="V767" s="757">
        <v>4.4157000000000002E-2</v>
      </c>
      <c r="W767" s="757">
        <v>8.83E-4</v>
      </c>
      <c r="X767" s="757">
        <v>2.5539999999999998E-3</v>
      </c>
      <c r="Y767" s="757">
        <v>3.3619999999999997E-2</v>
      </c>
      <c r="Z767" s="757">
        <v>2E-3</v>
      </c>
      <c r="AA767" s="757">
        <v>2E-3</v>
      </c>
      <c r="AB767" s="758">
        <f t="shared" si="913"/>
        <v>-2E-3</v>
      </c>
      <c r="AC767" s="758">
        <f t="shared" si="914"/>
        <v>-4.0000000000000001E-3</v>
      </c>
      <c r="AD767" s="759">
        <v>3.9E-2</v>
      </c>
      <c r="AE767" s="760">
        <v>3.3619999999999997E-2</v>
      </c>
      <c r="AF767" s="197">
        <f t="shared" si="915"/>
        <v>5.3800000000000028E-3</v>
      </c>
      <c r="AG767" s="761">
        <v>3.9E-2</v>
      </c>
      <c r="AH767" s="762">
        <v>45667</v>
      </c>
      <c r="AI767" s="446">
        <v>6</v>
      </c>
      <c r="AJ767" s="747" t="str">
        <f t="shared" si="917"/>
        <v>Y</v>
      </c>
      <c r="AK767" s="443" t="s">
        <v>4887</v>
      </c>
      <c r="AL767" s="772"/>
    </row>
    <row r="768" spans="1:38" s="764" customFormat="1" ht="20.25" customHeight="1">
      <c r="A768" s="747">
        <v>243</v>
      </c>
      <c r="B768" s="748">
        <v>45671</v>
      </c>
      <c r="C768" s="747" t="s">
        <v>434</v>
      </c>
      <c r="D768" s="747" t="s">
        <v>4892</v>
      </c>
      <c r="E768" s="747" t="s">
        <v>4355</v>
      </c>
      <c r="F768" s="747" t="s">
        <v>4872</v>
      </c>
      <c r="G768" s="749">
        <v>45671</v>
      </c>
      <c r="H768" s="749">
        <v>45681</v>
      </c>
      <c r="I768" s="747">
        <f t="shared" ref="I768:I769" si="918">H768-G768</f>
        <v>10</v>
      </c>
      <c r="J768" s="750">
        <f t="shared" ref="J768:J769" si="919">TRUNC(I768/30,0)</f>
        <v>0</v>
      </c>
      <c r="K768" s="751" t="s">
        <v>28</v>
      </c>
      <c r="L768" s="752">
        <v>9.09</v>
      </c>
      <c r="M768" s="753"/>
      <c r="N768" s="754"/>
      <c r="O768" s="750" t="s">
        <v>2309</v>
      </c>
      <c r="P768" s="755">
        <v>4.30129E-2</v>
      </c>
      <c r="Q768" s="755"/>
      <c r="R768" s="756" t="s">
        <v>4475</v>
      </c>
      <c r="S768" s="757"/>
      <c r="T768" s="756"/>
      <c r="U768" s="757"/>
      <c r="V768" s="757">
        <v>4.4613E-2</v>
      </c>
      <c r="W768" s="663">
        <v>8.92E-4</v>
      </c>
      <c r="X768" s="663">
        <v>3.0000000000000001E-3</v>
      </c>
      <c r="Y768" s="757">
        <v>3.3709999999999997E-2</v>
      </c>
      <c r="Z768" s="757">
        <v>2E-3</v>
      </c>
      <c r="AA768" s="757">
        <v>2E-3</v>
      </c>
      <c r="AB768" s="758">
        <f t="shared" ref="AB768:AB769" si="920">S768-Z768</f>
        <v>-2E-3</v>
      </c>
      <c r="AC768" s="758">
        <f t="shared" ref="AC768:AC769" si="921">U768-Z768-AA768</f>
        <v>-4.0000000000000001E-3</v>
      </c>
      <c r="AD768" s="759">
        <v>3.9E-2</v>
      </c>
      <c r="AE768" s="760">
        <v>3.3709999999999997E-2</v>
      </c>
      <c r="AF768" s="760">
        <f t="shared" ref="AF768:AF769" si="922">AD768-AE768</f>
        <v>5.290000000000003E-3</v>
      </c>
      <c r="AG768" s="761">
        <v>3.9E-2</v>
      </c>
      <c r="AH768" s="762">
        <v>45671</v>
      </c>
      <c r="AI768" s="763">
        <v>1</v>
      </c>
      <c r="AJ768" s="747" t="str">
        <f t="shared" ref="AJ768:AJ769" si="923">IF(AG768="","N","Y")</f>
        <v>Y</v>
      </c>
      <c r="AK768" s="771" t="s">
        <v>4910</v>
      </c>
      <c r="AL768" s="772"/>
    </row>
    <row r="769" spans="1:38" s="764" customFormat="1" ht="20.25" customHeight="1">
      <c r="A769" s="747">
        <v>244</v>
      </c>
      <c r="B769" s="748">
        <v>45671</v>
      </c>
      <c r="C769" s="747" t="s">
        <v>4050</v>
      </c>
      <c r="D769" s="747" t="s">
        <v>4571</v>
      </c>
      <c r="E769" s="747" t="s">
        <v>4724</v>
      </c>
      <c r="F769" s="747" t="s">
        <v>4469</v>
      </c>
      <c r="G769" s="749">
        <v>45671</v>
      </c>
      <c r="H769" s="749">
        <v>45702</v>
      </c>
      <c r="I769" s="747">
        <f t="shared" si="918"/>
        <v>31</v>
      </c>
      <c r="J769" s="750">
        <f t="shared" si="919"/>
        <v>1</v>
      </c>
      <c r="K769" s="751" t="s">
        <v>29</v>
      </c>
      <c r="L769" s="752">
        <v>4.7889999999999997</v>
      </c>
      <c r="M769" s="753"/>
      <c r="N769" s="754"/>
      <c r="O769" s="750" t="s">
        <v>2307</v>
      </c>
      <c r="P769" s="755">
        <v>4.3062400000000001E-2</v>
      </c>
      <c r="Q769" s="755"/>
      <c r="R769" s="756" t="s">
        <v>4475</v>
      </c>
      <c r="S769" s="757"/>
      <c r="T769" s="756"/>
      <c r="U769" s="757"/>
      <c r="V769" s="757">
        <v>4.6711000000000003E-2</v>
      </c>
      <c r="W769" s="757">
        <v>3.2699999999999999E-3</v>
      </c>
      <c r="X769" s="757">
        <v>2.7209999999999999E-3</v>
      </c>
      <c r="Y769" s="757">
        <v>3.1701E-2</v>
      </c>
      <c r="Z769" s="757">
        <v>2E-3</v>
      </c>
      <c r="AA769" s="757">
        <v>2E-3</v>
      </c>
      <c r="AB769" s="758">
        <f t="shared" si="920"/>
        <v>-2E-3</v>
      </c>
      <c r="AC769" s="758">
        <f t="shared" si="921"/>
        <v>-4.0000000000000001E-3</v>
      </c>
      <c r="AD769" s="759">
        <v>3.9E-2</v>
      </c>
      <c r="AE769" s="760">
        <v>3.1701E-2</v>
      </c>
      <c r="AF769" s="760">
        <f t="shared" si="922"/>
        <v>7.2989999999999999E-3</v>
      </c>
      <c r="AG769" s="761">
        <f t="shared" ref="AG769" si="924">IF(AF769="","",AE769+AF769)</f>
        <v>3.9E-2</v>
      </c>
      <c r="AH769" s="762">
        <v>45671</v>
      </c>
      <c r="AI769" s="763">
        <v>2</v>
      </c>
      <c r="AJ769" s="747" t="str">
        <f t="shared" si="923"/>
        <v>Y</v>
      </c>
      <c r="AK769" s="771" t="s">
        <v>4887</v>
      </c>
      <c r="AL769" s="772"/>
    </row>
    <row r="770" spans="1:38" s="764" customFormat="1" ht="20.25" customHeight="1">
      <c r="A770" s="747">
        <f t="shared" ref="A770" si="925">IF(B770="","",IF((YEAR(B770)-YEAR(B769))=0,A769+1,1))</f>
        <v>245</v>
      </c>
      <c r="B770" s="748">
        <v>45671</v>
      </c>
      <c r="C770" s="747" t="s">
        <v>4911</v>
      </c>
      <c r="D770" s="747" t="s">
        <v>4912</v>
      </c>
      <c r="E770" s="747" t="s">
        <v>4913</v>
      </c>
      <c r="F770" s="747" t="s">
        <v>4914</v>
      </c>
      <c r="G770" s="749">
        <v>45671</v>
      </c>
      <c r="H770" s="749">
        <v>45702</v>
      </c>
      <c r="I770" s="747">
        <f t="shared" ref="I770:I775" si="926">H770-G770</f>
        <v>31</v>
      </c>
      <c r="J770" s="750">
        <f t="shared" ref="J770:J775" si="927">TRUNC(I770/30,0)</f>
        <v>1</v>
      </c>
      <c r="K770" s="751" t="s">
        <v>29</v>
      </c>
      <c r="L770" s="752">
        <v>1</v>
      </c>
      <c r="M770" s="753"/>
      <c r="N770" s="754"/>
      <c r="O770" s="750" t="s">
        <v>2307</v>
      </c>
      <c r="P770" s="755">
        <v>4.3062400000000001E-2</v>
      </c>
      <c r="Q770" s="755"/>
      <c r="R770" s="756" t="s">
        <v>4475</v>
      </c>
      <c r="S770" s="757"/>
      <c r="T770" s="756"/>
      <c r="U770" s="757"/>
      <c r="V770" s="757">
        <v>4.6711000000000003E-2</v>
      </c>
      <c r="W770" s="757">
        <v>3.2699999999999999E-3</v>
      </c>
      <c r="X770" s="757">
        <v>3.7209999999999999E-3</v>
      </c>
      <c r="Y770" s="757">
        <v>3.1701E-2</v>
      </c>
      <c r="Z770" s="757">
        <v>2E-3</v>
      </c>
      <c r="AA770" s="757">
        <v>2E-3</v>
      </c>
      <c r="AB770" s="758">
        <f t="shared" ref="AB770:AB775" si="928">S770-Z770</f>
        <v>-2E-3</v>
      </c>
      <c r="AC770" s="758">
        <f t="shared" ref="AC770:AC775" si="929">U770-Z770-AA770</f>
        <v>-4.0000000000000001E-3</v>
      </c>
      <c r="AD770" s="759">
        <v>3.7999999999999999E-2</v>
      </c>
      <c r="AE770" s="760">
        <v>3.1701E-2</v>
      </c>
      <c r="AF770" s="760">
        <f t="shared" ref="AF770:AF775" si="930">AD770-AE770</f>
        <v>6.298999999999999E-3</v>
      </c>
      <c r="AG770" s="761">
        <f t="shared" ref="AG770" si="931">IF(AF770="","",AE770+AF770)</f>
        <v>3.7999999999999999E-2</v>
      </c>
      <c r="AH770" s="762">
        <v>45671</v>
      </c>
      <c r="AI770" s="763">
        <v>3</v>
      </c>
      <c r="AJ770" s="747" t="str">
        <f t="shared" ref="AJ770:AJ775" si="932">IF(AG770="","N","Y")</f>
        <v>Y</v>
      </c>
      <c r="AK770" s="771" t="s">
        <v>4887</v>
      </c>
      <c r="AL770" s="772"/>
    </row>
    <row r="771" spans="1:38" s="764" customFormat="1" ht="20.25" customHeight="1">
      <c r="A771" s="747">
        <v>246</v>
      </c>
      <c r="B771" s="748">
        <v>45674</v>
      </c>
      <c r="C771" s="747" t="s">
        <v>434</v>
      </c>
      <c r="D771" s="747" t="s">
        <v>4892</v>
      </c>
      <c r="E771" s="747" t="s">
        <v>4355</v>
      </c>
      <c r="F771" s="747" t="s">
        <v>4872</v>
      </c>
      <c r="G771" s="749">
        <v>45674</v>
      </c>
      <c r="H771" s="749">
        <v>45681</v>
      </c>
      <c r="I771" s="747">
        <f t="shared" si="926"/>
        <v>7</v>
      </c>
      <c r="J771" s="750">
        <f t="shared" si="927"/>
        <v>0</v>
      </c>
      <c r="K771" s="751" t="s">
        <v>28</v>
      </c>
      <c r="L771" s="752">
        <v>13.24</v>
      </c>
      <c r="M771" s="753"/>
      <c r="N771" s="754"/>
      <c r="O771" s="750" t="s">
        <v>2309</v>
      </c>
      <c r="P771" s="755">
        <v>4.28387E-2</v>
      </c>
      <c r="Q771" s="755"/>
      <c r="R771" s="756" t="s">
        <v>4475</v>
      </c>
      <c r="S771" s="757"/>
      <c r="T771" s="756"/>
      <c r="U771" s="757"/>
      <c r="V771" s="757">
        <v>4.4613E-2</v>
      </c>
      <c r="W771" s="757">
        <v>8.8500000000000004E-4</v>
      </c>
      <c r="X771" s="757">
        <v>3.1389999999999999E-3</v>
      </c>
      <c r="Y771" s="757">
        <v>3.3538999999999999E-2</v>
      </c>
      <c r="Z771" s="757">
        <v>2E-3</v>
      </c>
      <c r="AA771" s="757">
        <v>2E-3</v>
      </c>
      <c r="AB771" s="758">
        <f t="shared" si="928"/>
        <v>-2E-3</v>
      </c>
      <c r="AC771" s="758">
        <f t="shared" si="929"/>
        <v>-4.0000000000000001E-3</v>
      </c>
      <c r="AD771" s="759">
        <v>3.85E-2</v>
      </c>
      <c r="AE771" s="760">
        <v>3.3538999999999999E-2</v>
      </c>
      <c r="AF771" s="760">
        <f t="shared" si="930"/>
        <v>4.9610000000000001E-3</v>
      </c>
      <c r="AG771" s="761">
        <v>3.85E-2</v>
      </c>
      <c r="AH771" s="762">
        <v>45674</v>
      </c>
      <c r="AI771" s="763">
        <v>1</v>
      </c>
      <c r="AJ771" s="747" t="str">
        <f t="shared" si="932"/>
        <v>Y</v>
      </c>
      <c r="AK771" s="771" t="s">
        <v>4915</v>
      </c>
      <c r="AL771" s="772"/>
    </row>
    <row r="772" spans="1:38" ht="20.25" customHeight="1">
      <c r="A772" s="16">
        <v>247</v>
      </c>
      <c r="B772" s="23">
        <v>45677</v>
      </c>
      <c r="C772" s="16" t="s">
        <v>3275</v>
      </c>
      <c r="D772" s="16" t="s">
        <v>4758</v>
      </c>
      <c r="E772" s="16" t="s">
        <v>4806</v>
      </c>
      <c r="F772" s="16" t="s">
        <v>4762</v>
      </c>
      <c r="G772" s="18">
        <v>45677</v>
      </c>
      <c r="H772" s="18">
        <v>45708</v>
      </c>
      <c r="I772" s="16">
        <f t="shared" si="926"/>
        <v>31</v>
      </c>
      <c r="J772" s="255">
        <f t="shared" si="927"/>
        <v>1</v>
      </c>
      <c r="K772" s="438" t="s">
        <v>28</v>
      </c>
      <c r="L772" s="19">
        <v>1</v>
      </c>
      <c r="M772" s="249">
        <v>3.8</v>
      </c>
      <c r="N772" s="201" t="s">
        <v>4918</v>
      </c>
      <c r="O772" s="255" t="s">
        <v>2307</v>
      </c>
      <c r="P772" s="553">
        <v>4.3004000000000001E-2</v>
      </c>
      <c r="Q772" s="553"/>
      <c r="R772" s="261" t="s">
        <v>4475</v>
      </c>
      <c r="S772" s="20"/>
      <c r="T772" s="261"/>
      <c r="U772" s="20"/>
      <c r="V772" s="20">
        <v>4.6001E-2</v>
      </c>
      <c r="W772" s="20">
        <v>9.2000000000000003E-4</v>
      </c>
      <c r="X772" s="20">
        <v>2.3609999999999998E-3</v>
      </c>
      <c r="Y772" s="20">
        <v>3.7442999999999997E-2</v>
      </c>
      <c r="Z772" s="20">
        <v>2E-3</v>
      </c>
      <c r="AA772" s="20">
        <v>2E-3</v>
      </c>
      <c r="AB772" s="423">
        <f t="shared" si="928"/>
        <v>-2E-3</v>
      </c>
      <c r="AC772" s="423">
        <f t="shared" si="929"/>
        <v>-4.0000000000000001E-3</v>
      </c>
      <c r="AD772" s="448">
        <v>4.1000000000000002E-2</v>
      </c>
      <c r="AE772" s="197">
        <v>3.7442999999999997E-2</v>
      </c>
      <c r="AF772" s="197">
        <f t="shared" si="930"/>
        <v>3.5570000000000046E-3</v>
      </c>
      <c r="AG772" s="445">
        <f t="shared" ref="AG772:AG773" si="933">IF(AF772="","",AE772+AF772)</f>
        <v>4.1000000000000002E-2</v>
      </c>
      <c r="AH772" s="434">
        <v>45677</v>
      </c>
      <c r="AI772" s="446">
        <v>1</v>
      </c>
      <c r="AJ772" s="16" t="str">
        <f t="shared" si="932"/>
        <v>Y</v>
      </c>
      <c r="AK772" s="771" t="s">
        <v>4895</v>
      </c>
    </row>
    <row r="773" spans="1:38" ht="20.25" customHeight="1">
      <c r="A773" s="16">
        <v>248</v>
      </c>
      <c r="B773" s="23">
        <v>45680</v>
      </c>
      <c r="C773" s="16" t="s">
        <v>54</v>
      </c>
      <c r="D773" s="16" t="s">
        <v>4794</v>
      </c>
      <c r="E773" s="16" t="s">
        <v>3967</v>
      </c>
      <c r="F773" s="16" t="s">
        <v>4886</v>
      </c>
      <c r="G773" s="18">
        <v>45680</v>
      </c>
      <c r="H773" s="18">
        <v>45711</v>
      </c>
      <c r="I773" s="16">
        <f t="shared" si="926"/>
        <v>31</v>
      </c>
      <c r="J773" s="255">
        <f t="shared" si="927"/>
        <v>1</v>
      </c>
      <c r="K773" s="438" t="s">
        <v>29</v>
      </c>
      <c r="L773" s="19">
        <v>10</v>
      </c>
      <c r="M773" s="249"/>
      <c r="N773" s="201"/>
      <c r="O773" s="750" t="s">
        <v>2309</v>
      </c>
      <c r="P773" s="553">
        <v>4.2999999999999997E-2</v>
      </c>
      <c r="Q773" s="553"/>
      <c r="R773" s="261" t="s">
        <v>4475</v>
      </c>
      <c r="S773" s="20"/>
      <c r="T773" s="261"/>
      <c r="U773" s="20"/>
      <c r="V773" s="20">
        <v>4.6582999999999999E-2</v>
      </c>
      <c r="W773" s="20">
        <v>3.261E-3</v>
      </c>
      <c r="X773" s="20">
        <v>1.72E-3</v>
      </c>
      <c r="Y773" s="20">
        <v>3.1699999999999999E-2</v>
      </c>
      <c r="Z773" s="757">
        <v>2E-3</v>
      </c>
      <c r="AA773" s="757">
        <v>2E-3</v>
      </c>
      <c r="AB773" s="423">
        <f t="shared" si="928"/>
        <v>-2E-3</v>
      </c>
      <c r="AC773" s="423">
        <f t="shared" si="929"/>
        <v>-4.0000000000000001E-3</v>
      </c>
      <c r="AD773" s="448">
        <v>3.8600000000000002E-2</v>
      </c>
      <c r="AE773" s="197">
        <f t="shared" ref="AE773" si="934">IF(Y773="","",Y773)</f>
        <v>3.1699999999999999E-2</v>
      </c>
      <c r="AF773" s="197">
        <f t="shared" si="930"/>
        <v>6.9000000000000034E-3</v>
      </c>
      <c r="AG773" s="445">
        <f t="shared" si="933"/>
        <v>3.8600000000000002E-2</v>
      </c>
      <c r="AH773" s="434">
        <v>45680</v>
      </c>
      <c r="AI773" s="446">
        <v>1</v>
      </c>
      <c r="AJ773" s="16" t="str">
        <f t="shared" si="932"/>
        <v>Y</v>
      </c>
      <c r="AK773" s="443" t="s">
        <v>4887</v>
      </c>
    </row>
    <row r="774" spans="1:38" s="764" customFormat="1" ht="20.25" customHeight="1">
      <c r="A774" s="747">
        <v>249</v>
      </c>
      <c r="B774" s="748">
        <v>45681</v>
      </c>
      <c r="C774" s="747" t="s">
        <v>434</v>
      </c>
      <c r="D774" s="747" t="s">
        <v>4892</v>
      </c>
      <c r="E774" s="747" t="s">
        <v>4355</v>
      </c>
      <c r="F774" s="747" t="s">
        <v>4872</v>
      </c>
      <c r="G774" s="749">
        <v>45681</v>
      </c>
      <c r="H774" s="749">
        <v>45691</v>
      </c>
      <c r="I774" s="747">
        <f t="shared" si="926"/>
        <v>10</v>
      </c>
      <c r="J774" s="750">
        <f t="shared" si="927"/>
        <v>0</v>
      </c>
      <c r="K774" s="751" t="s">
        <v>28</v>
      </c>
      <c r="L774" s="752">
        <v>22.3</v>
      </c>
      <c r="M774" s="753"/>
      <c r="N774" s="754"/>
      <c r="O774" s="255" t="s">
        <v>2307</v>
      </c>
      <c r="P774" s="553">
        <v>4.3106400000000003E-2</v>
      </c>
      <c r="Q774" s="755"/>
      <c r="R774" s="756" t="s">
        <v>4475</v>
      </c>
      <c r="S774" s="757"/>
      <c r="T774" s="756"/>
      <c r="U774" s="757"/>
      <c r="V774" s="757">
        <v>4.4551E-2</v>
      </c>
      <c r="W774" s="757">
        <v>8.92E-4</v>
      </c>
      <c r="X774" s="757">
        <v>3.4399999999999999E-3</v>
      </c>
      <c r="Y774" s="757">
        <v>3.3709999999999997E-2</v>
      </c>
      <c r="Z774" s="757">
        <v>2E-3</v>
      </c>
      <c r="AA774" s="757">
        <v>2E-3</v>
      </c>
      <c r="AB774" s="758">
        <f t="shared" si="928"/>
        <v>-2E-3</v>
      </c>
      <c r="AC774" s="758">
        <f t="shared" si="929"/>
        <v>-4.0000000000000001E-3</v>
      </c>
      <c r="AD774" s="759">
        <v>3.85E-2</v>
      </c>
      <c r="AE774" s="760">
        <v>3.3709999999999997E-2</v>
      </c>
      <c r="AF774" s="760">
        <f t="shared" si="930"/>
        <v>4.7900000000000026E-3</v>
      </c>
      <c r="AG774" s="761">
        <v>3.85E-2</v>
      </c>
      <c r="AH774" s="762">
        <v>45681</v>
      </c>
      <c r="AI774" s="763">
        <v>2</v>
      </c>
      <c r="AJ774" s="747" t="str">
        <f t="shared" si="932"/>
        <v>Y</v>
      </c>
      <c r="AK774" s="771" t="s">
        <v>4921</v>
      </c>
      <c r="AL774" s="772"/>
    </row>
    <row r="775" spans="1:38" ht="20.25" customHeight="1">
      <c r="A775" s="16">
        <v>250</v>
      </c>
      <c r="B775" s="23">
        <v>45688</v>
      </c>
      <c r="C775" s="16" t="s">
        <v>4547</v>
      </c>
      <c r="D775" s="16" t="s">
        <v>4903</v>
      </c>
      <c r="E775" s="16" t="s">
        <v>4904</v>
      </c>
      <c r="F775" s="16" t="s">
        <v>4905</v>
      </c>
      <c r="G775" s="18">
        <v>45688</v>
      </c>
      <c r="H775" s="18">
        <v>45716</v>
      </c>
      <c r="I775" s="16">
        <f t="shared" si="926"/>
        <v>28</v>
      </c>
      <c r="J775" s="255">
        <f t="shared" si="927"/>
        <v>0</v>
      </c>
      <c r="K775" s="751" t="s">
        <v>28</v>
      </c>
      <c r="L775" s="19">
        <v>5</v>
      </c>
      <c r="M775" s="249"/>
      <c r="N775" s="201"/>
      <c r="O775" s="255" t="s">
        <v>2307</v>
      </c>
      <c r="P775" s="553">
        <v>4.3086100000000002E-2</v>
      </c>
      <c r="Q775" s="553"/>
      <c r="R775" s="261" t="s">
        <v>4475</v>
      </c>
      <c r="S775" s="20"/>
      <c r="T775" s="261"/>
      <c r="U775" s="20"/>
      <c r="V775" s="20">
        <v>4.5933000000000002E-2</v>
      </c>
      <c r="W775" s="20">
        <v>9.19E-4</v>
      </c>
      <c r="X775" s="20">
        <v>1.8940000000000001E-3</v>
      </c>
      <c r="Y775" s="20">
        <v>3.7524000000000002E-2</v>
      </c>
      <c r="Z775" s="20">
        <v>2E-3</v>
      </c>
      <c r="AA775" s="20">
        <v>2E-3</v>
      </c>
      <c r="AB775" s="423">
        <f t="shared" si="928"/>
        <v>-2E-3</v>
      </c>
      <c r="AC775" s="423">
        <f t="shared" si="929"/>
        <v>-4.0000000000000001E-3</v>
      </c>
      <c r="AD775" s="448">
        <v>4.1399999999999999E-2</v>
      </c>
      <c r="AE775" s="197">
        <v>3.7524000000000002E-2</v>
      </c>
      <c r="AF775" s="197">
        <f t="shared" si="930"/>
        <v>3.8759999999999975E-3</v>
      </c>
      <c r="AG775" s="445">
        <v>4.1399999999999999E-2</v>
      </c>
      <c r="AH775" s="434">
        <v>45688</v>
      </c>
      <c r="AI775" s="446">
        <v>1</v>
      </c>
      <c r="AJ775" s="16" t="str">
        <f t="shared" si="932"/>
        <v>Y</v>
      </c>
      <c r="AK775" s="443" t="s">
        <v>4923</v>
      </c>
    </row>
    <row r="776" spans="1:38" ht="21" customHeight="1">
      <c r="A776" s="16">
        <v>251</v>
      </c>
      <c r="B776" s="23">
        <v>45688</v>
      </c>
      <c r="C776" s="16" t="s">
        <v>4547</v>
      </c>
      <c r="D776" s="16" t="s">
        <v>4903</v>
      </c>
      <c r="E776" s="16" t="s">
        <v>4904</v>
      </c>
      <c r="F776" s="16" t="s">
        <v>4905</v>
      </c>
      <c r="G776" s="18">
        <v>45688</v>
      </c>
      <c r="H776" s="18">
        <v>45777</v>
      </c>
      <c r="I776" s="16">
        <f t="shared" ref="I776:I780" si="935">H776-G776</f>
        <v>89</v>
      </c>
      <c r="J776" s="255">
        <f t="shared" ref="J776:J780" si="936">TRUNC(I776/30,0)</f>
        <v>2</v>
      </c>
      <c r="K776" s="751" t="s">
        <v>28</v>
      </c>
      <c r="L776" s="19">
        <v>5</v>
      </c>
      <c r="M776" s="249"/>
      <c r="N776" s="201"/>
      <c r="O776" s="255" t="s">
        <v>1717</v>
      </c>
      <c r="P776" s="553">
        <v>4.2907099999999997E-2</v>
      </c>
      <c r="Q776" s="553"/>
      <c r="R776" s="261" t="s">
        <v>4475</v>
      </c>
      <c r="S776" s="20"/>
      <c r="T776" s="261"/>
      <c r="U776" s="20"/>
      <c r="V776" s="20">
        <v>4.7448999999999998E-2</v>
      </c>
      <c r="W776" s="20">
        <v>9.4899999999999997E-4</v>
      </c>
      <c r="X776" s="20">
        <v>2.1800000000000001E-3</v>
      </c>
      <c r="Y776" s="20">
        <v>3.9148000000000002E-2</v>
      </c>
      <c r="Z776" s="20">
        <v>2E-3</v>
      </c>
      <c r="AA776" s="20">
        <v>2E-3</v>
      </c>
      <c r="AB776" s="423">
        <f t="shared" ref="AB776:AB780" si="937">S776-Z776</f>
        <v>-2E-3</v>
      </c>
      <c r="AC776" s="423">
        <f t="shared" ref="AC776:AC780" si="938">U776-Z776-AA776</f>
        <v>-4.0000000000000001E-3</v>
      </c>
      <c r="AD776" s="448">
        <v>4.2599999999999999E-2</v>
      </c>
      <c r="AE776" s="197">
        <v>3.9148000000000002E-2</v>
      </c>
      <c r="AF776" s="197">
        <f t="shared" ref="AF776:AF780" si="939">AD776-AE776</f>
        <v>3.4519999999999967E-3</v>
      </c>
      <c r="AG776" s="445">
        <v>4.2599999999999999E-2</v>
      </c>
      <c r="AH776" s="434">
        <v>45688</v>
      </c>
      <c r="AI776" s="446">
        <v>2</v>
      </c>
      <c r="AJ776" s="16" t="str">
        <f t="shared" ref="AJ776:AJ780" si="940">IF(AG776="","N","Y")</f>
        <v>Y</v>
      </c>
      <c r="AK776" s="443" t="s">
        <v>4924</v>
      </c>
    </row>
    <row r="777" spans="1:38" s="764" customFormat="1" ht="20.25" customHeight="1">
      <c r="A777" s="747">
        <v>252</v>
      </c>
      <c r="B777" s="748">
        <v>45688</v>
      </c>
      <c r="C777" s="747" t="s">
        <v>4790</v>
      </c>
      <c r="D777" s="747" t="s">
        <v>4792</v>
      </c>
      <c r="E777" s="747" t="s">
        <v>4793</v>
      </c>
      <c r="F777" s="747" t="s">
        <v>3991</v>
      </c>
      <c r="G777" s="749">
        <v>45688</v>
      </c>
      <c r="H777" s="749">
        <v>45777</v>
      </c>
      <c r="I777" s="747">
        <f t="shared" si="935"/>
        <v>89</v>
      </c>
      <c r="J777" s="750">
        <f t="shared" si="936"/>
        <v>2</v>
      </c>
      <c r="K777" s="751" t="s">
        <v>148</v>
      </c>
      <c r="L777" s="752">
        <v>1</v>
      </c>
      <c r="M777" s="753">
        <v>3.87</v>
      </c>
      <c r="N777" s="754" t="s">
        <v>4925</v>
      </c>
      <c r="O777" s="750" t="s">
        <v>1717</v>
      </c>
      <c r="P777" s="755">
        <v>4.2907099999999997E-2</v>
      </c>
      <c r="Q777" s="755"/>
      <c r="R777" s="756" t="s">
        <v>4475</v>
      </c>
      <c r="S777" s="757"/>
      <c r="T777" s="756"/>
      <c r="U777" s="757"/>
      <c r="V777" s="757">
        <v>4.7448999999999998E-2</v>
      </c>
      <c r="W777" s="757">
        <v>9.4899999999999997E-4</v>
      </c>
      <c r="X777" s="757">
        <v>2.2799999999999999E-3</v>
      </c>
      <c r="Y777" s="757">
        <v>3.9148000000000002E-2</v>
      </c>
      <c r="Z777" s="757">
        <v>2E-3</v>
      </c>
      <c r="AA777" s="757">
        <v>2E-3</v>
      </c>
      <c r="AB777" s="758">
        <f t="shared" si="937"/>
        <v>-2E-3</v>
      </c>
      <c r="AC777" s="758">
        <f t="shared" si="938"/>
        <v>-4.0000000000000001E-3</v>
      </c>
      <c r="AD777" s="759">
        <v>4.2500000000000003E-2</v>
      </c>
      <c r="AE777" s="760">
        <f t="shared" ref="AE777" si="941">IF(Y777="","",Y777)</f>
        <v>3.9148000000000002E-2</v>
      </c>
      <c r="AF777" s="760">
        <f t="shared" si="939"/>
        <v>3.3520000000000008E-3</v>
      </c>
      <c r="AG777" s="761">
        <f t="shared" ref="AG777" si="942">IF(AF777="","",AE777+AF777)</f>
        <v>4.2500000000000003E-2</v>
      </c>
      <c r="AH777" s="762">
        <v>45688</v>
      </c>
      <c r="AI777" s="763">
        <v>1</v>
      </c>
      <c r="AJ777" s="747" t="str">
        <f t="shared" si="940"/>
        <v>Y</v>
      </c>
      <c r="AK777" s="771" t="s">
        <v>4924</v>
      </c>
      <c r="AL777" s="772"/>
    </row>
    <row r="778" spans="1:38" s="764" customFormat="1" ht="20.25" customHeight="1">
      <c r="A778" s="747">
        <v>253</v>
      </c>
      <c r="B778" s="748">
        <v>45691</v>
      </c>
      <c r="C778" s="747" t="s">
        <v>434</v>
      </c>
      <c r="D778" s="747" t="s">
        <v>4892</v>
      </c>
      <c r="E778" s="747" t="s">
        <v>4355</v>
      </c>
      <c r="F778" s="747" t="s">
        <v>4872</v>
      </c>
      <c r="G778" s="749">
        <v>45691</v>
      </c>
      <c r="H778" s="749">
        <v>45698</v>
      </c>
      <c r="I778" s="747">
        <f t="shared" si="935"/>
        <v>7</v>
      </c>
      <c r="J778" s="750">
        <f t="shared" si="936"/>
        <v>0</v>
      </c>
      <c r="K778" s="751" t="s">
        <v>28</v>
      </c>
      <c r="L778" s="752">
        <v>22.387</v>
      </c>
      <c r="M778" s="753"/>
      <c r="N778" s="754"/>
      <c r="O778" s="255" t="s">
        <v>2309</v>
      </c>
      <c r="P778" s="553">
        <v>4.3502899999999997E-2</v>
      </c>
      <c r="Q778" s="755"/>
      <c r="R778" s="756" t="s">
        <v>4475</v>
      </c>
      <c r="S778" s="757"/>
      <c r="T778" s="756"/>
      <c r="U778" s="757"/>
      <c r="V778" s="757">
        <v>4.4814E-2</v>
      </c>
      <c r="W778" s="757">
        <v>8.9599999999999999E-4</v>
      </c>
      <c r="X778" s="757">
        <v>3.6979999999999999E-3</v>
      </c>
      <c r="Y778" s="757">
        <v>3.4157E-2</v>
      </c>
      <c r="Z778" s="757">
        <v>2E-3</v>
      </c>
      <c r="AA778" s="757">
        <v>2E-3</v>
      </c>
      <c r="AB778" s="758">
        <f t="shared" si="937"/>
        <v>-2E-3</v>
      </c>
      <c r="AC778" s="758">
        <f t="shared" si="938"/>
        <v>-4.0000000000000001E-3</v>
      </c>
      <c r="AD778" s="759">
        <v>3.85E-2</v>
      </c>
      <c r="AE778" s="760">
        <v>3.4157E-2</v>
      </c>
      <c r="AF778" s="760">
        <f t="shared" si="939"/>
        <v>4.3429999999999996E-3</v>
      </c>
      <c r="AG778" s="761">
        <v>3.85E-2</v>
      </c>
      <c r="AH778" s="762">
        <v>45691</v>
      </c>
      <c r="AI778" s="763">
        <v>1</v>
      </c>
      <c r="AJ778" s="747" t="str">
        <f t="shared" si="940"/>
        <v>Y</v>
      </c>
      <c r="AK778" s="771" t="s">
        <v>4915</v>
      </c>
      <c r="AL778" s="772"/>
    </row>
    <row r="779" spans="1:38" s="764" customFormat="1" ht="20.25" customHeight="1">
      <c r="A779" s="747">
        <v>254</v>
      </c>
      <c r="B779" s="748">
        <v>45691</v>
      </c>
      <c r="C779" s="747" t="s">
        <v>3467</v>
      </c>
      <c r="D779" s="747" t="s">
        <v>4809</v>
      </c>
      <c r="E779" s="747" t="s">
        <v>2735</v>
      </c>
      <c r="F779" s="747" t="s">
        <v>4810</v>
      </c>
      <c r="G779" s="749">
        <v>45691</v>
      </c>
      <c r="H779" s="749">
        <v>45720</v>
      </c>
      <c r="I779" s="747">
        <f t="shared" si="935"/>
        <v>29</v>
      </c>
      <c r="J779" s="750">
        <f t="shared" si="936"/>
        <v>0</v>
      </c>
      <c r="K779" s="751" t="s">
        <v>29</v>
      </c>
      <c r="L779" s="752">
        <v>4.0119999999999996</v>
      </c>
      <c r="M779" s="753"/>
      <c r="N779" s="754"/>
      <c r="O779" s="750" t="s">
        <v>2307</v>
      </c>
      <c r="P779" s="755">
        <v>4.3130799999999997E-2</v>
      </c>
      <c r="Q779" s="755"/>
      <c r="R779" s="756" t="s">
        <v>4475</v>
      </c>
      <c r="S779" s="757"/>
      <c r="T779" s="756"/>
      <c r="U779" s="757"/>
      <c r="V779" s="757">
        <v>4.7884000000000003E-2</v>
      </c>
      <c r="W779" s="757">
        <v>3.2859999999999999E-3</v>
      </c>
      <c r="X779" s="757">
        <v>3.9430000000000003E-3</v>
      </c>
      <c r="Y779" s="757">
        <v>3.2156999999999998E-2</v>
      </c>
      <c r="Z779" s="757">
        <v>2E-3</v>
      </c>
      <c r="AA779" s="757">
        <v>2E-3</v>
      </c>
      <c r="AB779" s="758">
        <f t="shared" si="937"/>
        <v>-2E-3</v>
      </c>
      <c r="AC779" s="758">
        <f t="shared" si="938"/>
        <v>-4.0000000000000001E-3</v>
      </c>
      <c r="AD779" s="759">
        <v>3.85E-2</v>
      </c>
      <c r="AE779" s="760">
        <v>3.2156999999999998E-2</v>
      </c>
      <c r="AF779" s="760">
        <f t="shared" si="939"/>
        <v>6.3430000000000014E-3</v>
      </c>
      <c r="AG779" s="761">
        <v>3.85E-2</v>
      </c>
      <c r="AH779" s="762">
        <v>45691</v>
      </c>
      <c r="AI779" s="763">
        <v>2</v>
      </c>
      <c r="AJ779" s="747" t="str">
        <f t="shared" si="940"/>
        <v>Y</v>
      </c>
      <c r="AK779" s="771" t="s">
        <v>4887</v>
      </c>
      <c r="AL779" s="772"/>
    </row>
    <row r="780" spans="1:38" s="764" customFormat="1" ht="20.25" customHeight="1">
      <c r="A780" s="747">
        <v>255</v>
      </c>
      <c r="B780" s="748">
        <v>45693</v>
      </c>
      <c r="C780" s="747" t="s">
        <v>4</v>
      </c>
      <c r="D780" s="747" t="s">
        <v>4893</v>
      </c>
      <c r="E780" s="747" t="s">
        <v>4930</v>
      </c>
      <c r="F780" s="747" t="s">
        <v>3582</v>
      </c>
      <c r="G780" s="749">
        <v>45693</v>
      </c>
      <c r="H780" s="749">
        <v>45754</v>
      </c>
      <c r="I780" s="747">
        <f t="shared" si="935"/>
        <v>61</v>
      </c>
      <c r="J780" s="750">
        <f t="shared" si="936"/>
        <v>2</v>
      </c>
      <c r="K780" s="751" t="s">
        <v>28</v>
      </c>
      <c r="L780" s="752">
        <v>10</v>
      </c>
      <c r="M780" s="753"/>
      <c r="N780" s="754"/>
      <c r="O780" s="750" t="s">
        <v>3588</v>
      </c>
      <c r="P780" s="755">
        <v>4.3046099999999997E-2</v>
      </c>
      <c r="Q780" s="755"/>
      <c r="R780" s="756" t="s">
        <v>4475</v>
      </c>
      <c r="S780" s="757"/>
      <c r="T780" s="756"/>
      <c r="U780" s="757"/>
      <c r="V780" s="757">
        <v>4.6833E-2</v>
      </c>
      <c r="W780" s="757">
        <v>9.2699999999999998E-4</v>
      </c>
      <c r="X780" s="757">
        <v>2.176E-3</v>
      </c>
      <c r="Y780" s="757">
        <v>3.7511000000000003E-2</v>
      </c>
      <c r="Z780" s="757">
        <v>2E-3</v>
      </c>
      <c r="AA780" s="757">
        <v>2E-3</v>
      </c>
      <c r="AB780" s="758">
        <f t="shared" si="937"/>
        <v>-2E-3</v>
      </c>
      <c r="AC780" s="758">
        <f t="shared" si="938"/>
        <v>-4.0000000000000001E-3</v>
      </c>
      <c r="AD780" s="759">
        <v>4.2000000000000003E-2</v>
      </c>
      <c r="AE780" s="760">
        <v>3.7511000000000003E-2</v>
      </c>
      <c r="AF780" s="760">
        <f t="shared" si="939"/>
        <v>4.4889999999999999E-3</v>
      </c>
      <c r="AG780" s="761">
        <f t="shared" ref="AG780" si="943">IF(AF780="","",AE780+AF780)</f>
        <v>4.2000000000000003E-2</v>
      </c>
      <c r="AH780" s="762">
        <v>45693</v>
      </c>
      <c r="AI780" s="763">
        <v>1</v>
      </c>
      <c r="AJ780" s="747" t="str">
        <f t="shared" si="940"/>
        <v>Y</v>
      </c>
      <c r="AK780" s="771" t="s">
        <v>4931</v>
      </c>
      <c r="AL780" s="772"/>
    </row>
    <row r="781" spans="1:38" s="777" customFormat="1" ht="20.100000000000001" customHeight="1">
      <c r="A781" s="747">
        <v>256</v>
      </c>
      <c r="B781" s="748">
        <v>45694</v>
      </c>
      <c r="C781" s="747" t="s">
        <v>149</v>
      </c>
      <c r="D781" s="747" t="s">
        <v>4835</v>
      </c>
      <c r="E781" s="747" t="s">
        <v>4836</v>
      </c>
      <c r="F781" s="747" t="s">
        <v>4832</v>
      </c>
      <c r="G781" s="749">
        <v>45694</v>
      </c>
      <c r="H781" s="749">
        <v>45701</v>
      </c>
      <c r="I781" s="747">
        <v>6</v>
      </c>
      <c r="J781" s="750" t="s">
        <v>4828</v>
      </c>
      <c r="K781" s="751" t="s">
        <v>148</v>
      </c>
      <c r="L781" s="752">
        <v>15</v>
      </c>
      <c r="M781" s="753"/>
      <c r="N781" s="754" t="s">
        <v>4932</v>
      </c>
      <c r="O781" s="750" t="s">
        <v>4552</v>
      </c>
      <c r="P781" s="755">
        <v>4.32542E-2</v>
      </c>
      <c r="Q781" s="755"/>
      <c r="R781" s="756" t="s">
        <v>4475</v>
      </c>
      <c r="S781" s="757"/>
      <c r="T781" s="756"/>
      <c r="U781" s="757"/>
      <c r="V781" s="757">
        <v>4.4811999999999998E-2</v>
      </c>
      <c r="W781" s="757">
        <v>8.9599999999999999E-4</v>
      </c>
      <c r="X781" s="757">
        <v>3.1960000000000001E-3</v>
      </c>
      <c r="Y781" s="757">
        <v>3.3925999999999998E-2</v>
      </c>
      <c r="Z781" s="757">
        <v>2E-3</v>
      </c>
      <c r="AA781" s="757">
        <v>2E-3</v>
      </c>
      <c r="AB781" s="758">
        <v>-2E-3</v>
      </c>
      <c r="AC781" s="758">
        <v>-4.0000000000000001E-3</v>
      </c>
      <c r="AD781" s="759">
        <v>3.9E-2</v>
      </c>
      <c r="AE781" s="760">
        <v>3.3925999999999998E-2</v>
      </c>
      <c r="AF781" s="760">
        <v>6.8639999999999951E-3</v>
      </c>
      <c r="AG781" s="761">
        <v>3.9E-2</v>
      </c>
      <c r="AH781" s="762">
        <v>45694</v>
      </c>
      <c r="AI781" s="763">
        <v>1</v>
      </c>
      <c r="AJ781" s="747" t="s">
        <v>2832</v>
      </c>
      <c r="AK781" s="777" t="s">
        <v>4933</v>
      </c>
    </row>
    <row r="782" spans="1:38" s="764" customFormat="1" ht="20.25" customHeight="1">
      <c r="A782" s="747">
        <v>257</v>
      </c>
      <c r="B782" s="748">
        <v>45695</v>
      </c>
      <c r="C782" s="747" t="s">
        <v>4897</v>
      </c>
      <c r="D782" s="747" t="s">
        <v>4571</v>
      </c>
      <c r="E782" s="747" t="s">
        <v>4896</v>
      </c>
      <c r="F782" s="778" t="s">
        <v>4318</v>
      </c>
      <c r="G782" s="749">
        <v>45695</v>
      </c>
      <c r="H782" s="749">
        <v>45723</v>
      </c>
      <c r="I782" s="747">
        <f t="shared" ref="I782:I791" si="944">H782-G782</f>
        <v>28</v>
      </c>
      <c r="J782" s="750">
        <f t="shared" ref="J782:J791" si="945">TRUNC(I782/30,0)</f>
        <v>0</v>
      </c>
      <c r="K782" s="751" t="s">
        <v>29</v>
      </c>
      <c r="L782" s="752">
        <v>3</v>
      </c>
      <c r="M782" s="753"/>
      <c r="N782" s="754"/>
      <c r="O782" s="750" t="s">
        <v>2307</v>
      </c>
      <c r="P782" s="755">
        <v>4.3101399999999998E-2</v>
      </c>
      <c r="Q782" s="755"/>
      <c r="R782" s="756" t="s">
        <v>4475</v>
      </c>
      <c r="S782" s="757"/>
      <c r="T782" s="756"/>
      <c r="U782" s="757"/>
      <c r="V782" s="757">
        <v>4.8077000000000002E-2</v>
      </c>
      <c r="W782" s="757">
        <v>3.3649999999999999E-3</v>
      </c>
      <c r="X782" s="757">
        <v>4.4910000000000002E-3</v>
      </c>
      <c r="Y782" s="757">
        <v>3.2457E-2</v>
      </c>
      <c r="Z782" s="757">
        <v>2E-3</v>
      </c>
      <c r="AA782" s="757">
        <v>2E-3</v>
      </c>
      <c r="AB782" s="758">
        <f t="shared" ref="AB782:AB791" si="946">S782-Z782</f>
        <v>-2E-3</v>
      </c>
      <c r="AC782" s="758">
        <f t="shared" ref="AC782:AC791" si="947">U782-Z782-AA782</f>
        <v>-4.0000000000000001E-3</v>
      </c>
      <c r="AD782" s="759">
        <v>3.85E-2</v>
      </c>
      <c r="AE782" s="760">
        <v>3.193E-2</v>
      </c>
      <c r="AF782" s="760">
        <f t="shared" ref="AF782:AF791" si="948">AD782-AE782</f>
        <v>6.5699999999999995E-3</v>
      </c>
      <c r="AG782" s="761">
        <f t="shared" ref="AG782" si="949">IF(AF782="","",AE782+AF782)</f>
        <v>3.85E-2</v>
      </c>
      <c r="AH782" s="762">
        <v>45695</v>
      </c>
      <c r="AI782" s="763">
        <v>1</v>
      </c>
      <c r="AJ782" s="747" t="str">
        <f t="shared" ref="AJ782:AJ791" si="950">IF(AG782="","N","Y")</f>
        <v>Y</v>
      </c>
      <c r="AK782" s="771" t="s">
        <v>4887</v>
      </c>
      <c r="AL782" s="772"/>
    </row>
    <row r="783" spans="1:38" s="764" customFormat="1" ht="20.25" customHeight="1">
      <c r="A783" s="747">
        <v>258</v>
      </c>
      <c r="B783" s="748">
        <v>45698</v>
      </c>
      <c r="C783" s="747" t="s">
        <v>434</v>
      </c>
      <c r="D783" s="747" t="s">
        <v>4892</v>
      </c>
      <c r="E783" s="747" t="s">
        <v>4355</v>
      </c>
      <c r="F783" s="747" t="s">
        <v>4872</v>
      </c>
      <c r="G783" s="749">
        <v>45698</v>
      </c>
      <c r="H783" s="749">
        <v>45705</v>
      </c>
      <c r="I783" s="747">
        <f t="shared" si="944"/>
        <v>7</v>
      </c>
      <c r="J783" s="750">
        <f t="shared" si="945"/>
        <v>0</v>
      </c>
      <c r="K783" s="751" t="s">
        <v>28</v>
      </c>
      <c r="L783" s="752">
        <v>22.3</v>
      </c>
      <c r="M783" s="753"/>
      <c r="N783" s="754"/>
      <c r="O783" s="750" t="s">
        <v>2307</v>
      </c>
      <c r="P783" s="755">
        <v>4.3507299999999999E-2</v>
      </c>
      <c r="Q783" s="755"/>
      <c r="R783" s="756" t="s">
        <v>4475</v>
      </c>
      <c r="S783" s="757"/>
      <c r="T783" s="756"/>
      <c r="U783" s="757"/>
      <c r="V783" s="757">
        <v>4.4658999999999997E-2</v>
      </c>
      <c r="W783" s="757">
        <v>8.9300000000000002E-4</v>
      </c>
      <c r="X783" s="757">
        <v>3.5460000000000001E-3</v>
      </c>
      <c r="Y783" s="757">
        <v>3.3709999999999997E-2</v>
      </c>
      <c r="Z783" s="757">
        <v>2E-3</v>
      </c>
      <c r="AA783" s="757">
        <v>2E-3</v>
      </c>
      <c r="AB783" s="758">
        <f t="shared" si="946"/>
        <v>-2E-3</v>
      </c>
      <c r="AC783" s="758">
        <f t="shared" si="947"/>
        <v>-4.0000000000000001E-3</v>
      </c>
      <c r="AD783" s="759">
        <v>3.85E-2</v>
      </c>
      <c r="AE783" s="760">
        <v>3.4160999999999997E-2</v>
      </c>
      <c r="AF783" s="760">
        <f t="shared" si="948"/>
        <v>4.3390000000000026E-3</v>
      </c>
      <c r="AG783" s="761">
        <v>3.85E-2</v>
      </c>
      <c r="AH783" s="762">
        <v>45698</v>
      </c>
      <c r="AI783" s="763">
        <v>1</v>
      </c>
      <c r="AJ783" s="747" t="str">
        <f t="shared" si="950"/>
        <v>Y</v>
      </c>
      <c r="AK783" s="771" t="s">
        <v>4934</v>
      </c>
      <c r="AL783" s="772"/>
    </row>
    <row r="784" spans="1:38" s="764" customFormat="1" ht="20.25" customHeight="1">
      <c r="A784" s="747">
        <v>259</v>
      </c>
      <c r="B784" s="748">
        <v>45698</v>
      </c>
      <c r="C784" s="747" t="s">
        <v>1550</v>
      </c>
      <c r="D784" s="747" t="s">
        <v>4877</v>
      </c>
      <c r="E784" s="747" t="s">
        <v>4876</v>
      </c>
      <c r="F784" s="747" t="s">
        <v>3722</v>
      </c>
      <c r="G784" s="749">
        <v>45698</v>
      </c>
      <c r="H784" s="749">
        <v>45726</v>
      </c>
      <c r="I784" s="747">
        <f t="shared" si="944"/>
        <v>28</v>
      </c>
      <c r="J784" s="750">
        <f t="shared" si="945"/>
        <v>0</v>
      </c>
      <c r="K784" s="751" t="s">
        <v>28</v>
      </c>
      <c r="L784" s="752">
        <v>12</v>
      </c>
      <c r="M784" s="753"/>
      <c r="N784" s="754"/>
      <c r="O784" s="750" t="s">
        <v>2307</v>
      </c>
      <c r="P784" s="755">
        <v>4.31519E-2</v>
      </c>
      <c r="Q784" s="755"/>
      <c r="R784" s="756" t="s">
        <v>4475</v>
      </c>
      <c r="S784" s="757"/>
      <c r="T784" s="756"/>
      <c r="U784" s="757"/>
      <c r="V784" s="757">
        <v>4.5953000000000001E-2</v>
      </c>
      <c r="W784" s="757">
        <v>9.19E-4</v>
      </c>
      <c r="X784" s="757">
        <v>2.1129999999999999E-3</v>
      </c>
      <c r="Y784" s="757">
        <v>3.7415999999999998E-2</v>
      </c>
      <c r="Z784" s="757">
        <v>2E-3</v>
      </c>
      <c r="AA784" s="757">
        <v>2E-3</v>
      </c>
      <c r="AB784" s="758">
        <f t="shared" si="946"/>
        <v>-2E-3</v>
      </c>
      <c r="AC784" s="758">
        <f t="shared" si="947"/>
        <v>-4.0000000000000001E-3</v>
      </c>
      <c r="AD784" s="759">
        <v>4.1200000000000001E-2</v>
      </c>
      <c r="AE784" s="760">
        <v>3.7415999999999998E-2</v>
      </c>
      <c r="AF784" s="760">
        <f t="shared" si="948"/>
        <v>3.7840000000000026E-3</v>
      </c>
      <c r="AG784" s="761">
        <v>4.1200000000000001E-2</v>
      </c>
      <c r="AH784" s="762">
        <v>45698</v>
      </c>
      <c r="AI784" s="763">
        <v>2</v>
      </c>
      <c r="AJ784" s="747" t="str">
        <f t="shared" si="950"/>
        <v>Y</v>
      </c>
      <c r="AK784" s="771" t="s">
        <v>4935</v>
      </c>
      <c r="AL784" s="772"/>
    </row>
    <row r="785" spans="1:38" s="764" customFormat="1" ht="20.25" customHeight="1">
      <c r="A785" s="747">
        <v>260</v>
      </c>
      <c r="B785" s="748">
        <v>45698</v>
      </c>
      <c r="C785" s="747" t="s">
        <v>3467</v>
      </c>
      <c r="D785" s="747" t="s">
        <v>4900</v>
      </c>
      <c r="E785" s="747" t="s">
        <v>4901</v>
      </c>
      <c r="F785" s="747" t="s">
        <v>4902</v>
      </c>
      <c r="G785" s="749">
        <v>45698</v>
      </c>
      <c r="H785" s="749">
        <v>45726</v>
      </c>
      <c r="I785" s="747">
        <f t="shared" si="944"/>
        <v>28</v>
      </c>
      <c r="J785" s="750">
        <f t="shared" si="945"/>
        <v>0</v>
      </c>
      <c r="K785" s="751" t="s">
        <v>28</v>
      </c>
      <c r="L785" s="752">
        <v>1.5</v>
      </c>
      <c r="M785" s="753"/>
      <c r="N785" s="754"/>
      <c r="O785" s="750" t="s">
        <v>2307</v>
      </c>
      <c r="P785" s="755">
        <v>4.31519E-2</v>
      </c>
      <c r="Q785" s="755"/>
      <c r="R785" s="756" t="s">
        <v>4475</v>
      </c>
      <c r="S785" s="757"/>
      <c r="T785" s="756"/>
      <c r="U785" s="757"/>
      <c r="V785" s="757">
        <v>4.5953000000000001E-2</v>
      </c>
      <c r="W785" s="757">
        <v>9.2000000000000003E-4</v>
      </c>
      <c r="X785" s="757">
        <v>2.3470000000000001E-3</v>
      </c>
      <c r="Y785" s="757">
        <v>3.7415999999999998E-2</v>
      </c>
      <c r="Z785" s="757">
        <v>2E-3</v>
      </c>
      <c r="AA785" s="757">
        <v>2E-3</v>
      </c>
      <c r="AB785" s="758">
        <f t="shared" si="946"/>
        <v>-2E-3</v>
      </c>
      <c r="AC785" s="758">
        <f t="shared" si="947"/>
        <v>-4.0000000000000001E-3</v>
      </c>
      <c r="AD785" s="759">
        <v>4.1000000000000002E-2</v>
      </c>
      <c r="AE785" s="760">
        <v>3.7415999999999998E-2</v>
      </c>
      <c r="AF785" s="760">
        <f t="shared" si="948"/>
        <v>3.5840000000000038E-3</v>
      </c>
      <c r="AG785" s="761">
        <f t="shared" ref="AG785" si="951">IF(AF785="","",AE785+AF785)</f>
        <v>4.1000000000000002E-2</v>
      </c>
      <c r="AH785" s="762">
        <v>45698</v>
      </c>
      <c r="AI785" s="763">
        <v>3</v>
      </c>
      <c r="AJ785" s="747" t="str">
        <f t="shared" si="950"/>
        <v>Y</v>
      </c>
      <c r="AK785" s="771" t="s">
        <v>4935</v>
      </c>
      <c r="AL785" s="772"/>
    </row>
    <row r="786" spans="1:38" ht="20.25" customHeight="1">
      <c r="A786" s="16">
        <v>261</v>
      </c>
      <c r="B786" s="23">
        <v>45699</v>
      </c>
      <c r="C786" s="16" t="s">
        <v>4547</v>
      </c>
      <c r="D786" s="16" t="s">
        <v>4903</v>
      </c>
      <c r="E786" s="16" t="s">
        <v>4904</v>
      </c>
      <c r="F786" s="16" t="s">
        <v>4905</v>
      </c>
      <c r="G786" s="18">
        <v>45699</v>
      </c>
      <c r="H786" s="18">
        <v>45727</v>
      </c>
      <c r="I786" s="16">
        <f t="shared" si="944"/>
        <v>28</v>
      </c>
      <c r="J786" s="255">
        <f t="shared" si="945"/>
        <v>0</v>
      </c>
      <c r="K786" s="751" t="s">
        <v>29</v>
      </c>
      <c r="L786" s="19">
        <v>1</v>
      </c>
      <c r="M786" s="249"/>
      <c r="N786" s="201"/>
      <c r="O786" s="255" t="s">
        <v>2307</v>
      </c>
      <c r="P786" s="553">
        <v>4.3086100000000002E-2</v>
      </c>
      <c r="Q786" s="553"/>
      <c r="R786" s="261" t="s">
        <v>4475</v>
      </c>
      <c r="S786" s="20"/>
      <c r="T786" s="261"/>
      <c r="U786" s="20"/>
      <c r="V786" s="20">
        <v>4.5933000000000002E-2</v>
      </c>
      <c r="W786" s="20">
        <v>9.19E-4</v>
      </c>
      <c r="X786" s="20">
        <v>1.8940000000000001E-3</v>
      </c>
      <c r="Y786" s="20">
        <v>3.7524000000000002E-2</v>
      </c>
      <c r="Z786" s="20">
        <v>2E-3</v>
      </c>
      <c r="AA786" s="20">
        <v>2E-3</v>
      </c>
      <c r="AB786" s="423">
        <f t="shared" si="946"/>
        <v>-2E-3</v>
      </c>
      <c r="AC786" s="423">
        <f t="shared" si="947"/>
        <v>-4.0000000000000001E-3</v>
      </c>
      <c r="AD786" s="448">
        <v>3.85E-2</v>
      </c>
      <c r="AE786" s="197">
        <v>3.7524000000000002E-2</v>
      </c>
      <c r="AF786" s="197">
        <f t="shared" si="948"/>
        <v>9.759999999999977E-4</v>
      </c>
      <c r="AG786" s="445">
        <v>3.85E-2</v>
      </c>
      <c r="AH786" s="434">
        <v>45699</v>
      </c>
      <c r="AI786" s="446">
        <v>1</v>
      </c>
      <c r="AJ786" s="16" t="str">
        <f t="shared" si="950"/>
        <v>Y</v>
      </c>
      <c r="AK786" s="443" t="s">
        <v>4887</v>
      </c>
    </row>
    <row r="787" spans="1:38" s="764" customFormat="1" ht="20.25" customHeight="1">
      <c r="A787" s="747">
        <v>262</v>
      </c>
      <c r="B787" s="748">
        <v>45700</v>
      </c>
      <c r="C787" s="747" t="s">
        <v>434</v>
      </c>
      <c r="D787" s="747" t="s">
        <v>4892</v>
      </c>
      <c r="E787" s="747" t="s">
        <v>4355</v>
      </c>
      <c r="F787" s="747" t="s">
        <v>4872</v>
      </c>
      <c r="G787" s="749">
        <v>45700</v>
      </c>
      <c r="H787" s="749">
        <v>45712</v>
      </c>
      <c r="I787" s="747">
        <f t="shared" si="944"/>
        <v>12</v>
      </c>
      <c r="J787" s="750">
        <f t="shared" si="945"/>
        <v>0</v>
      </c>
      <c r="K787" s="751" t="s">
        <v>28</v>
      </c>
      <c r="L787" s="752">
        <v>8.6</v>
      </c>
      <c r="M787" s="753"/>
      <c r="N787" s="754"/>
      <c r="O787" s="750" t="s">
        <v>2307</v>
      </c>
      <c r="P787" s="755">
        <v>4.3173799999999998E-2</v>
      </c>
      <c r="Q787" s="755"/>
      <c r="R787" s="756" t="s">
        <v>4475</v>
      </c>
      <c r="S787" s="757"/>
      <c r="T787" s="756"/>
      <c r="U787" s="757"/>
      <c r="V787" s="757">
        <v>4.5123000000000003E-2</v>
      </c>
      <c r="W787" s="757">
        <v>9.0200000000000002E-4</v>
      </c>
      <c r="X787" s="757">
        <v>4.0010000000000002E-3</v>
      </c>
      <c r="Y787" s="757">
        <v>3.4091999999999997E-2</v>
      </c>
      <c r="Z787" s="757">
        <v>2E-3</v>
      </c>
      <c r="AA787" s="757">
        <v>2E-3</v>
      </c>
      <c r="AB787" s="758">
        <f t="shared" si="946"/>
        <v>-2E-3</v>
      </c>
      <c r="AC787" s="758">
        <f t="shared" si="947"/>
        <v>-4.0000000000000001E-3</v>
      </c>
      <c r="AD787" s="759">
        <v>3.85E-2</v>
      </c>
      <c r="AE787" s="760">
        <v>3.4091999999999997E-2</v>
      </c>
      <c r="AF787" s="760">
        <f t="shared" si="948"/>
        <v>4.4080000000000022E-3</v>
      </c>
      <c r="AG787" s="761">
        <v>3.85E-2</v>
      </c>
      <c r="AH787" s="762">
        <v>45700</v>
      </c>
      <c r="AI787" s="763">
        <v>1</v>
      </c>
      <c r="AJ787" s="747" t="str">
        <f t="shared" si="950"/>
        <v>Y</v>
      </c>
      <c r="AK787" s="771" t="s">
        <v>4934</v>
      </c>
      <c r="AL787" s="772"/>
    </row>
    <row r="788" spans="1:38" s="764" customFormat="1" ht="20.25" customHeight="1">
      <c r="A788" s="747">
        <v>263</v>
      </c>
      <c r="B788" s="748">
        <v>45701</v>
      </c>
      <c r="C788" s="747" t="s">
        <v>3275</v>
      </c>
      <c r="D788" s="747" t="s">
        <v>4758</v>
      </c>
      <c r="E788" s="747" t="s">
        <v>4806</v>
      </c>
      <c r="F788" s="747" t="s">
        <v>4762</v>
      </c>
      <c r="G788" s="749">
        <v>45701</v>
      </c>
      <c r="H788" s="749">
        <v>45729</v>
      </c>
      <c r="I788" s="747">
        <f t="shared" si="944"/>
        <v>28</v>
      </c>
      <c r="J788" s="750">
        <f t="shared" si="945"/>
        <v>0</v>
      </c>
      <c r="K788" s="751" t="s">
        <v>28</v>
      </c>
      <c r="L788" s="752">
        <v>1</v>
      </c>
      <c r="M788" s="753">
        <v>3.7970000000000002</v>
      </c>
      <c r="N788" s="754" t="s">
        <v>4936</v>
      </c>
      <c r="O788" s="750" t="s">
        <v>2307</v>
      </c>
      <c r="P788" s="755">
        <v>4.3143899999999999E-2</v>
      </c>
      <c r="Q788" s="755"/>
      <c r="R788" s="756" t="s">
        <v>4475</v>
      </c>
      <c r="S788" s="757"/>
      <c r="T788" s="756"/>
      <c r="U788" s="757"/>
      <c r="V788" s="757">
        <v>4.6035E-2</v>
      </c>
      <c r="W788" s="757">
        <v>9.2000000000000003E-4</v>
      </c>
      <c r="X788" s="757">
        <v>2.395E-3</v>
      </c>
      <c r="Y788" s="757">
        <v>3.7581000000000003E-2</v>
      </c>
      <c r="Z788" s="757">
        <v>2E-3</v>
      </c>
      <c r="AA788" s="757">
        <v>2E-3</v>
      </c>
      <c r="AB788" s="758">
        <f t="shared" si="946"/>
        <v>-2E-3</v>
      </c>
      <c r="AC788" s="758">
        <f t="shared" si="947"/>
        <v>-4.0000000000000001E-3</v>
      </c>
      <c r="AD788" s="759">
        <v>4.1000000000000002E-2</v>
      </c>
      <c r="AE788" s="760">
        <v>3.7581000000000003E-2</v>
      </c>
      <c r="AF788" s="760">
        <f t="shared" si="948"/>
        <v>3.4189999999999984E-3</v>
      </c>
      <c r="AG788" s="761">
        <f t="shared" ref="AG788:AG791" si="952">IF(AF788="","",AE788+AF788)</f>
        <v>4.1000000000000002E-2</v>
      </c>
      <c r="AH788" s="762">
        <v>45701</v>
      </c>
      <c r="AI788" s="763">
        <v>1</v>
      </c>
      <c r="AJ788" s="747" t="str">
        <f t="shared" si="950"/>
        <v>Y</v>
      </c>
      <c r="AK788" s="771" t="s">
        <v>4937</v>
      </c>
      <c r="AL788" s="772"/>
    </row>
    <row r="789" spans="1:38" s="764" customFormat="1" ht="20.25" customHeight="1">
      <c r="A789" s="747">
        <v>264</v>
      </c>
      <c r="B789" s="748">
        <v>45701</v>
      </c>
      <c r="C789" s="747" t="s">
        <v>4</v>
      </c>
      <c r="D789" s="747" t="s">
        <v>4893</v>
      </c>
      <c r="E789" s="747" t="s">
        <v>4894</v>
      </c>
      <c r="F789" s="747" t="s">
        <v>4938</v>
      </c>
      <c r="G789" s="749">
        <v>45701</v>
      </c>
      <c r="H789" s="749">
        <v>45729</v>
      </c>
      <c r="I789" s="747">
        <f t="shared" si="944"/>
        <v>28</v>
      </c>
      <c r="J789" s="750">
        <f t="shared" si="945"/>
        <v>0</v>
      </c>
      <c r="K789" s="751" t="s">
        <v>28</v>
      </c>
      <c r="L789" s="752">
        <v>1</v>
      </c>
      <c r="M789" s="753">
        <v>3.7970000000000002</v>
      </c>
      <c r="N789" s="754" t="s">
        <v>4936</v>
      </c>
      <c r="O789" s="750" t="s">
        <v>2307</v>
      </c>
      <c r="P789" s="755">
        <v>4.3143899999999999E-2</v>
      </c>
      <c r="Q789" s="755"/>
      <c r="R789" s="756" t="s">
        <v>4475</v>
      </c>
      <c r="S789" s="757"/>
      <c r="T789" s="756"/>
      <c r="U789" s="757"/>
      <c r="V789" s="757">
        <v>4.6035E-2</v>
      </c>
      <c r="W789" s="757">
        <v>9.2699999999999998E-4</v>
      </c>
      <c r="X789" s="757">
        <v>2.1949999999999999E-3</v>
      </c>
      <c r="Y789" s="757">
        <v>3.7581000000000003E-2</v>
      </c>
      <c r="Z789" s="757">
        <v>2E-3</v>
      </c>
      <c r="AA789" s="757">
        <v>2E-3</v>
      </c>
      <c r="AB789" s="758">
        <f t="shared" si="946"/>
        <v>-2E-3</v>
      </c>
      <c r="AC789" s="758">
        <f t="shared" si="947"/>
        <v>-4.0000000000000001E-3</v>
      </c>
      <c r="AD789" s="759">
        <v>4.1200000000000001E-2</v>
      </c>
      <c r="AE789" s="760">
        <v>3.7581000000000003E-2</v>
      </c>
      <c r="AF789" s="760">
        <f t="shared" si="948"/>
        <v>3.6189999999999972E-3</v>
      </c>
      <c r="AG789" s="761">
        <f t="shared" si="952"/>
        <v>4.1200000000000001E-2</v>
      </c>
      <c r="AH789" s="762">
        <v>45701</v>
      </c>
      <c r="AI789" s="763">
        <v>2</v>
      </c>
      <c r="AJ789" s="747" t="str">
        <f t="shared" si="950"/>
        <v>Y</v>
      </c>
      <c r="AK789" s="771" t="s">
        <v>4937</v>
      </c>
      <c r="AL789" s="772"/>
    </row>
    <row r="790" spans="1:38" s="764" customFormat="1" ht="20.25" customHeight="1">
      <c r="A790" s="747">
        <f t="shared" ref="A790" si="953">IF(B790="","",IF((YEAR(B790)-YEAR(B789))=0,A789+1,1))</f>
        <v>265</v>
      </c>
      <c r="B790" s="748">
        <v>45702</v>
      </c>
      <c r="C790" s="747" t="s">
        <v>4911</v>
      </c>
      <c r="D790" s="747" t="s">
        <v>4912</v>
      </c>
      <c r="E790" s="747" t="s">
        <v>4144</v>
      </c>
      <c r="F790" s="747" t="s">
        <v>4914</v>
      </c>
      <c r="G790" s="749">
        <v>45702</v>
      </c>
      <c r="H790" s="749">
        <v>45730</v>
      </c>
      <c r="I790" s="747">
        <f t="shared" si="944"/>
        <v>28</v>
      </c>
      <c r="J790" s="750">
        <f t="shared" si="945"/>
        <v>0</v>
      </c>
      <c r="K790" s="751" t="s">
        <v>29</v>
      </c>
      <c r="L790" s="752">
        <v>1</v>
      </c>
      <c r="M790" s="753"/>
      <c r="N790" s="754"/>
      <c r="O790" s="750" t="s">
        <v>2307</v>
      </c>
      <c r="P790" s="755">
        <v>4.31186E-2</v>
      </c>
      <c r="Q790" s="755"/>
      <c r="R790" s="756" t="s">
        <v>4475</v>
      </c>
      <c r="S790" s="757"/>
      <c r="T790" s="756"/>
      <c r="U790" s="757"/>
      <c r="V790" s="757">
        <v>4.6711000000000003E-2</v>
      </c>
      <c r="W790" s="757">
        <v>3.372E-3</v>
      </c>
      <c r="X790" s="757">
        <v>4.5729999999999998E-3</v>
      </c>
      <c r="Y790" s="757">
        <v>3.1859999999999999E-2</v>
      </c>
      <c r="Z790" s="757">
        <v>2E-3</v>
      </c>
      <c r="AA790" s="757">
        <v>2E-3</v>
      </c>
      <c r="AB790" s="758">
        <f t="shared" si="946"/>
        <v>-2E-3</v>
      </c>
      <c r="AC790" s="758">
        <f t="shared" si="947"/>
        <v>-4.0000000000000001E-3</v>
      </c>
      <c r="AD790" s="759">
        <v>3.85E-2</v>
      </c>
      <c r="AE790" s="760">
        <v>3.1859999999999999E-2</v>
      </c>
      <c r="AF790" s="760">
        <f t="shared" si="948"/>
        <v>6.6400000000000001E-3</v>
      </c>
      <c r="AG790" s="761">
        <f t="shared" si="952"/>
        <v>3.85E-2</v>
      </c>
      <c r="AH790" s="762">
        <v>45702</v>
      </c>
      <c r="AI790" s="763">
        <v>1</v>
      </c>
      <c r="AJ790" s="747" t="str">
        <f t="shared" si="950"/>
        <v>Y</v>
      </c>
      <c r="AK790" s="771" t="s">
        <v>4887</v>
      </c>
      <c r="AL790" s="772"/>
    </row>
    <row r="791" spans="1:38" s="764" customFormat="1" ht="20.25" customHeight="1">
      <c r="A791" s="747">
        <v>266</v>
      </c>
      <c r="B791" s="748">
        <v>45702</v>
      </c>
      <c r="C791" s="747" t="s">
        <v>4050</v>
      </c>
      <c r="D791" s="747" t="s">
        <v>4571</v>
      </c>
      <c r="E791" s="747" t="s">
        <v>4724</v>
      </c>
      <c r="F791" s="747" t="s">
        <v>4469</v>
      </c>
      <c r="G791" s="749">
        <v>45702</v>
      </c>
      <c r="H791" s="749">
        <v>45730</v>
      </c>
      <c r="I791" s="747">
        <f t="shared" si="944"/>
        <v>28</v>
      </c>
      <c r="J791" s="750">
        <f t="shared" si="945"/>
        <v>0</v>
      </c>
      <c r="K791" s="751" t="s">
        <v>29</v>
      </c>
      <c r="L791" s="752">
        <v>4.7889999999999997</v>
      </c>
      <c r="M791" s="753"/>
      <c r="N791" s="754"/>
      <c r="O791" s="750" t="s">
        <v>2307</v>
      </c>
      <c r="P791" s="755">
        <v>4.31186E-2</v>
      </c>
      <c r="Q791" s="755"/>
      <c r="R791" s="756" t="s">
        <v>4475</v>
      </c>
      <c r="S791" s="757"/>
      <c r="T791" s="756"/>
      <c r="U791" s="757"/>
      <c r="V791" s="757">
        <v>4.6711000000000003E-2</v>
      </c>
      <c r="W791" s="757">
        <v>3.372E-3</v>
      </c>
      <c r="X791" s="757">
        <v>4.5729999999999998E-3</v>
      </c>
      <c r="Y791" s="757">
        <v>3.1859999999999999E-2</v>
      </c>
      <c r="Z791" s="757">
        <v>2E-3</v>
      </c>
      <c r="AA791" s="757">
        <v>2E-3</v>
      </c>
      <c r="AB791" s="758">
        <f t="shared" si="946"/>
        <v>-2E-3</v>
      </c>
      <c r="AC791" s="758">
        <f t="shared" si="947"/>
        <v>-4.0000000000000001E-3</v>
      </c>
      <c r="AD791" s="759">
        <v>3.85E-2</v>
      </c>
      <c r="AE791" s="760">
        <v>3.1859999999999999E-2</v>
      </c>
      <c r="AF791" s="760">
        <f t="shared" si="948"/>
        <v>6.6400000000000001E-3</v>
      </c>
      <c r="AG791" s="761">
        <f t="shared" si="952"/>
        <v>3.85E-2</v>
      </c>
      <c r="AH791" s="762">
        <v>45702</v>
      </c>
      <c r="AI791" s="763">
        <v>2</v>
      </c>
      <c r="AJ791" s="747" t="str">
        <f t="shared" si="950"/>
        <v>Y</v>
      </c>
      <c r="AK791" s="771" t="s">
        <v>4887</v>
      </c>
      <c r="AL791" s="772"/>
    </row>
    <row r="792" spans="1:38" s="764" customFormat="1" ht="20.25" customHeight="1">
      <c r="A792" s="747">
        <v>267</v>
      </c>
      <c r="B792" s="748">
        <v>45705</v>
      </c>
      <c r="C792" s="747" t="s">
        <v>434</v>
      </c>
      <c r="D792" s="747" t="s">
        <v>4892</v>
      </c>
      <c r="E792" s="747" t="s">
        <v>4355</v>
      </c>
      <c r="F792" s="747" t="s">
        <v>4954</v>
      </c>
      <c r="G792" s="749">
        <v>45705</v>
      </c>
      <c r="H792" s="749">
        <v>45712</v>
      </c>
      <c r="I792" s="747">
        <f t="shared" ref="I792:I796" si="954">H792-G792</f>
        <v>7</v>
      </c>
      <c r="J792" s="750">
        <f t="shared" ref="J792:J796" si="955">TRUNC(I792/30,0)</f>
        <v>0</v>
      </c>
      <c r="K792" s="751" t="s">
        <v>28</v>
      </c>
      <c r="L792" s="752">
        <v>22.3</v>
      </c>
      <c r="M792" s="753"/>
      <c r="N792" s="754"/>
      <c r="O792" s="255" t="s">
        <v>2309</v>
      </c>
      <c r="P792" s="553">
        <v>4.3266199999999998E-2</v>
      </c>
      <c r="Q792" s="755"/>
      <c r="R792" s="756" t="s">
        <v>4475</v>
      </c>
      <c r="S792" s="757"/>
      <c r="T792" s="756"/>
      <c r="U792" s="757"/>
      <c r="V792" s="757">
        <v>4.4582999999999998E-2</v>
      </c>
      <c r="W792" s="757">
        <v>8.92E-4</v>
      </c>
      <c r="X792" s="757">
        <v>3.4710000000000001E-3</v>
      </c>
      <c r="Y792" s="757">
        <v>3.3937000000000002E-2</v>
      </c>
      <c r="Z792" s="757">
        <v>2E-3</v>
      </c>
      <c r="AA792" s="757">
        <v>2E-3</v>
      </c>
      <c r="AB792" s="758">
        <f t="shared" ref="AB792:AB796" si="956">S792-Z792</f>
        <v>-2E-3</v>
      </c>
      <c r="AC792" s="758">
        <f t="shared" ref="AC792:AC796" si="957">U792-Z792-AA792</f>
        <v>-4.0000000000000001E-3</v>
      </c>
      <c r="AD792" s="759">
        <v>3.85E-2</v>
      </c>
      <c r="AE792" s="760">
        <v>3.3937000000000002E-2</v>
      </c>
      <c r="AF792" s="760">
        <f t="shared" ref="AF792:AF796" si="958">AD792-AE792</f>
        <v>4.5629999999999976E-3</v>
      </c>
      <c r="AG792" s="761">
        <v>3.85E-2</v>
      </c>
      <c r="AH792" s="762">
        <v>45702</v>
      </c>
      <c r="AI792" s="763">
        <v>1</v>
      </c>
      <c r="AJ792" s="747" t="str">
        <f t="shared" ref="AJ792:AJ796" si="959">IF(AG792="","N","Y")</f>
        <v>Y</v>
      </c>
      <c r="AK792" s="771" t="s">
        <v>4939</v>
      </c>
      <c r="AL792" s="772"/>
    </row>
    <row r="793" spans="1:38" ht="20.25" customHeight="1">
      <c r="A793" s="16">
        <v>268</v>
      </c>
      <c r="B793" s="23">
        <v>45706</v>
      </c>
      <c r="C793" s="16" t="s">
        <v>4</v>
      </c>
      <c r="D793" s="16" t="s">
        <v>4893</v>
      </c>
      <c r="E793" s="16" t="s">
        <v>4768</v>
      </c>
      <c r="F793" s="16" t="s">
        <v>3947</v>
      </c>
      <c r="G793" s="18">
        <v>45706</v>
      </c>
      <c r="H793" s="18">
        <v>45796</v>
      </c>
      <c r="I793" s="16">
        <f t="shared" si="954"/>
        <v>90</v>
      </c>
      <c r="J793" s="255">
        <f t="shared" si="955"/>
        <v>3</v>
      </c>
      <c r="K793" s="438" t="s">
        <v>28</v>
      </c>
      <c r="L793" s="19">
        <v>2.04</v>
      </c>
      <c r="M793" s="249">
        <v>3.89</v>
      </c>
      <c r="N793" s="201" t="s">
        <v>4890</v>
      </c>
      <c r="O793" s="255" t="s">
        <v>1717</v>
      </c>
      <c r="P793" s="553">
        <v>4.3229900000000002E-2</v>
      </c>
      <c r="Q793" s="553"/>
      <c r="R793" s="261" t="s">
        <v>4475</v>
      </c>
      <c r="S793" s="20"/>
      <c r="T793" s="261"/>
      <c r="U793" s="20"/>
      <c r="V793" s="20">
        <v>4.7670999999999998E-2</v>
      </c>
      <c r="W793" s="20">
        <v>9.5299999999999996E-4</v>
      </c>
      <c r="X793" s="20">
        <v>1.72E-3</v>
      </c>
      <c r="Y793" s="20">
        <v>3.9465E-2</v>
      </c>
      <c r="Z793" s="20">
        <v>2E-3</v>
      </c>
      <c r="AA793" s="20">
        <v>2E-3</v>
      </c>
      <c r="AB793" s="423">
        <f t="shared" si="956"/>
        <v>-2E-3</v>
      </c>
      <c r="AC793" s="423">
        <f t="shared" si="957"/>
        <v>-4.0000000000000001E-3</v>
      </c>
      <c r="AD793" s="448">
        <v>4.2500000000000003E-2</v>
      </c>
      <c r="AE793" s="197">
        <v>3.9465E-2</v>
      </c>
      <c r="AF793" s="197">
        <f t="shared" si="958"/>
        <v>3.035000000000003E-3</v>
      </c>
      <c r="AG793" s="445">
        <f t="shared" ref="AG793:AG796" si="960">IF(AF793="","",AE793+AF793)</f>
        <v>4.2500000000000003E-2</v>
      </c>
      <c r="AH793" s="434">
        <v>45706</v>
      </c>
      <c r="AI793" s="446">
        <v>2</v>
      </c>
      <c r="AJ793" s="16" t="str">
        <f t="shared" si="959"/>
        <v>Y</v>
      </c>
      <c r="AK793" s="443" t="s">
        <v>4940</v>
      </c>
    </row>
    <row r="794" spans="1:38" ht="20.25" customHeight="1">
      <c r="A794" s="16">
        <v>269</v>
      </c>
      <c r="B794" s="23">
        <v>45708</v>
      </c>
      <c r="C794" s="16" t="s">
        <v>3275</v>
      </c>
      <c r="D794" s="16" t="s">
        <v>4758</v>
      </c>
      <c r="E794" s="16" t="s">
        <v>4806</v>
      </c>
      <c r="F794" s="16" t="s">
        <v>4762</v>
      </c>
      <c r="G794" s="18">
        <v>45708</v>
      </c>
      <c r="H794" s="18">
        <v>45736</v>
      </c>
      <c r="I794" s="16">
        <f t="shared" si="954"/>
        <v>28</v>
      </c>
      <c r="J794" s="255">
        <f t="shared" si="955"/>
        <v>0</v>
      </c>
      <c r="K794" s="438" t="s">
        <v>28</v>
      </c>
      <c r="L794" s="19">
        <v>1</v>
      </c>
      <c r="M794" s="249">
        <v>3.79</v>
      </c>
      <c r="N794" s="201" t="s">
        <v>4942</v>
      </c>
      <c r="O794" s="255" t="s">
        <v>2307</v>
      </c>
      <c r="P794" s="553">
        <v>4.32021E-2</v>
      </c>
      <c r="Q794" s="553"/>
      <c r="R794" s="261" t="s">
        <v>4475</v>
      </c>
      <c r="S794" s="20"/>
      <c r="T794" s="261"/>
      <c r="U794" s="20"/>
      <c r="V794" s="20">
        <v>4.6001E-2</v>
      </c>
      <c r="W794" s="20">
        <v>9.19E-4</v>
      </c>
      <c r="X794" s="20">
        <v>2.3280000000000002E-3</v>
      </c>
      <c r="Y794" s="20">
        <v>3.7637999999999998E-2</v>
      </c>
      <c r="Z794" s="20">
        <v>2E-3</v>
      </c>
      <c r="AA794" s="20">
        <v>2E-3</v>
      </c>
      <c r="AB794" s="423">
        <f t="shared" si="956"/>
        <v>-2E-3</v>
      </c>
      <c r="AC794" s="423">
        <f t="shared" si="957"/>
        <v>-4.0000000000000001E-3</v>
      </c>
      <c r="AD794" s="448">
        <v>4.1000000000000002E-2</v>
      </c>
      <c r="AE794" s="197">
        <v>3.7637999999999998E-2</v>
      </c>
      <c r="AF794" s="197">
        <f t="shared" si="958"/>
        <v>3.3620000000000039E-3</v>
      </c>
      <c r="AG794" s="445">
        <f t="shared" si="960"/>
        <v>4.1000000000000002E-2</v>
      </c>
      <c r="AH794" s="434">
        <v>45708</v>
      </c>
      <c r="AI794" s="446">
        <v>1</v>
      </c>
      <c r="AJ794" s="16" t="str">
        <f t="shared" si="959"/>
        <v>Y</v>
      </c>
      <c r="AK794" s="771" t="s">
        <v>4895</v>
      </c>
    </row>
    <row r="795" spans="1:38" ht="20.25" customHeight="1">
      <c r="A795" s="16">
        <v>270</v>
      </c>
      <c r="B795" s="23">
        <v>45708</v>
      </c>
      <c r="C795" s="16" t="s">
        <v>4</v>
      </c>
      <c r="D795" s="16" t="s">
        <v>4763</v>
      </c>
      <c r="E795" s="16" t="s">
        <v>4941</v>
      </c>
      <c r="F795" s="16" t="s">
        <v>3671</v>
      </c>
      <c r="G795" s="18">
        <v>45708</v>
      </c>
      <c r="H795" s="18">
        <v>45797</v>
      </c>
      <c r="I795" s="16">
        <f t="shared" si="954"/>
        <v>89</v>
      </c>
      <c r="J795" s="255">
        <f t="shared" si="955"/>
        <v>2</v>
      </c>
      <c r="K795" s="438" t="s">
        <v>28</v>
      </c>
      <c r="L795" s="19">
        <v>3.5</v>
      </c>
      <c r="M795" s="249">
        <v>3.89</v>
      </c>
      <c r="N795" s="201" t="s">
        <v>4890</v>
      </c>
      <c r="O795" s="255" t="s">
        <v>1717</v>
      </c>
      <c r="P795" s="553">
        <v>4.33003E-2</v>
      </c>
      <c r="Q795" s="553"/>
      <c r="R795" s="261" t="s">
        <v>4475</v>
      </c>
      <c r="S795" s="20"/>
      <c r="T795" s="261"/>
      <c r="U795" s="20"/>
      <c r="V795" s="20">
        <v>4.7660000000000001E-2</v>
      </c>
      <c r="W795" s="20">
        <v>9.5299999999999996E-4</v>
      </c>
      <c r="X795" s="20">
        <v>1.9870000000000001E-3</v>
      </c>
      <c r="Y795" s="20">
        <v>3.9534E-2</v>
      </c>
      <c r="Z795" s="20">
        <v>2E-3</v>
      </c>
      <c r="AA795" s="20">
        <v>2E-3</v>
      </c>
      <c r="AB795" s="423">
        <f t="shared" si="956"/>
        <v>-2E-3</v>
      </c>
      <c r="AC795" s="423">
        <f t="shared" si="957"/>
        <v>-4.0000000000000001E-3</v>
      </c>
      <c r="AD795" s="448">
        <v>4.2999999999999997E-2</v>
      </c>
      <c r="AE795" s="197">
        <v>3.9534E-2</v>
      </c>
      <c r="AF795" s="197">
        <f t="shared" si="958"/>
        <v>3.4659999999999969E-3</v>
      </c>
      <c r="AG795" s="445">
        <f t="shared" si="960"/>
        <v>4.2999999999999997E-2</v>
      </c>
      <c r="AH795" s="434">
        <v>45708</v>
      </c>
      <c r="AI795" s="446">
        <v>2</v>
      </c>
      <c r="AJ795" s="16" t="str">
        <f t="shared" si="959"/>
        <v>Y</v>
      </c>
      <c r="AK795" s="443" t="s">
        <v>4940</v>
      </c>
    </row>
    <row r="796" spans="1:38" s="764" customFormat="1" ht="20.25" customHeight="1">
      <c r="A796" s="747">
        <v>271</v>
      </c>
      <c r="B796" s="748">
        <v>45712</v>
      </c>
      <c r="C796" s="747" t="s">
        <v>54</v>
      </c>
      <c r="D796" s="747" t="s">
        <v>4794</v>
      </c>
      <c r="E796" s="747" t="s">
        <v>3967</v>
      </c>
      <c r="F796" s="747" t="s">
        <v>4886</v>
      </c>
      <c r="G796" s="749">
        <v>45712</v>
      </c>
      <c r="H796" s="749">
        <v>45740</v>
      </c>
      <c r="I796" s="747">
        <f t="shared" si="954"/>
        <v>28</v>
      </c>
      <c r="J796" s="750">
        <f t="shared" si="955"/>
        <v>0</v>
      </c>
      <c r="K796" s="751" t="s">
        <v>29</v>
      </c>
      <c r="L796" s="752">
        <v>12.46</v>
      </c>
      <c r="M796" s="753"/>
      <c r="N796" s="754"/>
      <c r="O796" s="750" t="s">
        <v>4943</v>
      </c>
      <c r="P796" s="755">
        <v>3.7629000000000003E-2</v>
      </c>
      <c r="Q796" s="755"/>
      <c r="R796" s="756" t="s">
        <v>4475</v>
      </c>
      <c r="S796" s="757"/>
      <c r="T796" s="756"/>
      <c r="U796" s="757"/>
      <c r="V796" s="757">
        <v>4.8242E-2</v>
      </c>
      <c r="W796" s="757">
        <v>3.3769999999999998E-3</v>
      </c>
      <c r="X796" s="757">
        <v>4.6449999999999998E-3</v>
      </c>
      <c r="Y796" s="757">
        <v>3.1947999999999997E-2</v>
      </c>
      <c r="Z796" s="757">
        <v>2E-3</v>
      </c>
      <c r="AA796" s="757">
        <v>2E-3</v>
      </c>
      <c r="AB796" s="758">
        <f t="shared" si="956"/>
        <v>-2E-3</v>
      </c>
      <c r="AC796" s="758">
        <f t="shared" si="957"/>
        <v>-4.0000000000000001E-3</v>
      </c>
      <c r="AD796" s="759">
        <v>3.85E-2</v>
      </c>
      <c r="AE796" s="760">
        <f t="shared" ref="AE796" si="961">IF(Y796="","",Y796)</f>
        <v>3.1947999999999997E-2</v>
      </c>
      <c r="AF796" s="760">
        <f t="shared" si="958"/>
        <v>6.5520000000000023E-3</v>
      </c>
      <c r="AG796" s="761">
        <f t="shared" si="960"/>
        <v>3.85E-2</v>
      </c>
      <c r="AH796" s="762">
        <v>45712</v>
      </c>
      <c r="AI796" s="763">
        <v>1</v>
      </c>
      <c r="AJ796" s="747" t="str">
        <f t="shared" si="959"/>
        <v>Y</v>
      </c>
      <c r="AK796" s="771" t="s">
        <v>4887</v>
      </c>
      <c r="AL796" s="772"/>
    </row>
    <row r="797" spans="1:38" s="764" customFormat="1" ht="20.25" customHeight="1">
      <c r="A797" s="747">
        <v>272</v>
      </c>
      <c r="B797" s="748">
        <v>45712</v>
      </c>
      <c r="C797" s="747" t="s">
        <v>434</v>
      </c>
      <c r="D797" s="747" t="s">
        <v>4892</v>
      </c>
      <c r="E797" s="747" t="s">
        <v>4355</v>
      </c>
      <c r="F797" s="747" t="s">
        <v>4872</v>
      </c>
      <c r="G797" s="749">
        <v>45712</v>
      </c>
      <c r="H797" s="749">
        <v>45720</v>
      </c>
      <c r="I797" s="747">
        <f t="shared" ref="I797" si="962">H797-G797</f>
        <v>8</v>
      </c>
      <c r="J797" s="750">
        <f t="shared" ref="J797" si="963">TRUNC(I797/30,0)</f>
        <v>0</v>
      </c>
      <c r="K797" s="751" t="s">
        <v>28</v>
      </c>
      <c r="L797" s="752">
        <v>30.23</v>
      </c>
      <c r="M797" s="753"/>
      <c r="N797" s="754"/>
      <c r="O797" s="750" t="s">
        <v>2309</v>
      </c>
      <c r="P797" s="755">
        <v>3.3947999999999999E-2</v>
      </c>
      <c r="Q797" s="755"/>
      <c r="R797" s="756" t="s">
        <v>4475</v>
      </c>
      <c r="S797" s="757"/>
      <c r="T797" s="756"/>
      <c r="U797" s="757"/>
      <c r="V797" s="757">
        <v>4.4901999999999997E-2</v>
      </c>
      <c r="W797" s="757">
        <v>8.9800000000000004E-4</v>
      </c>
      <c r="X797" s="757">
        <v>3.784E-3</v>
      </c>
      <c r="Y797" s="757">
        <v>3.3937000000000002E-2</v>
      </c>
      <c r="Z797" s="757">
        <v>2E-3</v>
      </c>
      <c r="AA797" s="757">
        <v>2E-3</v>
      </c>
      <c r="AB797" s="758">
        <f t="shared" ref="AB797:AB800" si="964">S797-Z797</f>
        <v>-2E-3</v>
      </c>
      <c r="AC797" s="758">
        <f t="shared" ref="AC797:AC800" si="965">U797-Z797-AA797</f>
        <v>-4.0000000000000001E-3</v>
      </c>
      <c r="AD797" s="759">
        <v>3.85E-2</v>
      </c>
      <c r="AE797" s="760">
        <v>3.3947999999999999E-2</v>
      </c>
      <c r="AF797" s="760">
        <f t="shared" ref="AF797" si="966">AD797-AE797</f>
        <v>4.5520000000000005E-3</v>
      </c>
      <c r="AG797" s="761">
        <v>3.85E-2</v>
      </c>
      <c r="AH797" s="762">
        <v>45712</v>
      </c>
      <c r="AI797" s="763">
        <v>2</v>
      </c>
      <c r="AJ797" s="747" t="str">
        <f t="shared" ref="AJ797" si="967">IF(AG797="","N","Y")</f>
        <v>Y</v>
      </c>
      <c r="AK797" s="771" t="s">
        <v>4910</v>
      </c>
      <c r="AL797" s="772"/>
    </row>
    <row r="798" spans="1:38" s="764" customFormat="1" ht="20.25" customHeight="1">
      <c r="A798" s="747">
        <v>273</v>
      </c>
      <c r="B798" s="748">
        <v>45712</v>
      </c>
      <c r="C798" s="747" t="s">
        <v>4945</v>
      </c>
      <c r="D798" s="747" t="s">
        <v>4946</v>
      </c>
      <c r="E798" s="747" t="s">
        <v>4944</v>
      </c>
      <c r="F798" s="747" t="s">
        <v>4947</v>
      </c>
      <c r="G798" s="749">
        <v>45712</v>
      </c>
      <c r="H798" s="749">
        <v>45740</v>
      </c>
      <c r="I798" s="747">
        <f t="shared" ref="I798:I806" si="968">H798-G798</f>
        <v>28</v>
      </c>
      <c r="J798" s="750">
        <f t="shared" ref="J798:J806" si="969">TRUNC(I798/30,0)</f>
        <v>0</v>
      </c>
      <c r="K798" s="751" t="s">
        <v>29</v>
      </c>
      <c r="L798" s="752">
        <v>10</v>
      </c>
      <c r="M798" s="753"/>
      <c r="N798" s="754"/>
      <c r="O798" s="750" t="s">
        <v>2307</v>
      </c>
      <c r="P798" s="755">
        <v>3.7629000000000003E-2</v>
      </c>
      <c r="Q798" s="755"/>
      <c r="R798" s="756" t="s">
        <v>4475</v>
      </c>
      <c r="S798" s="757"/>
      <c r="T798" s="756"/>
      <c r="U798" s="757"/>
      <c r="V798" s="757">
        <v>4.8242E-2</v>
      </c>
      <c r="W798" s="757">
        <v>3.3769999999999998E-3</v>
      </c>
      <c r="X798" s="757">
        <v>4.6449999999999998E-3</v>
      </c>
      <c r="Y798" s="757">
        <v>3.1947999999999997E-2</v>
      </c>
      <c r="Z798" s="757">
        <v>1.72E-3</v>
      </c>
      <c r="AA798" s="757">
        <v>2E-3</v>
      </c>
      <c r="AB798" s="758">
        <f t="shared" si="964"/>
        <v>-1.72E-3</v>
      </c>
      <c r="AC798" s="758">
        <f t="shared" si="965"/>
        <v>-3.7200000000000002E-3</v>
      </c>
      <c r="AD798" s="759">
        <v>3.6999999999999998E-2</v>
      </c>
      <c r="AE798" s="760">
        <v>3.1947999999999997E-2</v>
      </c>
      <c r="AF798" s="760">
        <f t="shared" ref="AF798:AF800" si="970">AD798-AE798</f>
        <v>5.0520000000000009E-3</v>
      </c>
      <c r="AG798" s="761">
        <v>3.6999999999999998E-2</v>
      </c>
      <c r="AH798" s="762">
        <v>45712</v>
      </c>
      <c r="AI798" s="763">
        <v>3</v>
      </c>
      <c r="AJ798" s="747" t="str">
        <f t="shared" ref="AJ798:AJ806" si="971">IF(AG798="","N","Y")</f>
        <v>Y</v>
      </c>
      <c r="AK798" s="771" t="s">
        <v>4887</v>
      </c>
      <c r="AL798" s="772"/>
    </row>
    <row r="799" spans="1:38" s="764" customFormat="1" ht="20.25" customHeight="1">
      <c r="A799" s="747">
        <v>274</v>
      </c>
      <c r="B799" s="748">
        <v>45714</v>
      </c>
      <c r="C799" s="747" t="s">
        <v>4948</v>
      </c>
      <c r="D799" s="747" t="s">
        <v>4949</v>
      </c>
      <c r="E799" s="747" t="s">
        <v>4950</v>
      </c>
      <c r="F799" s="747" t="s">
        <v>4951</v>
      </c>
      <c r="G799" s="749">
        <v>45714</v>
      </c>
      <c r="H799" s="749">
        <v>45803</v>
      </c>
      <c r="I799" s="747">
        <f t="shared" si="968"/>
        <v>89</v>
      </c>
      <c r="J799" s="750">
        <f t="shared" si="969"/>
        <v>2</v>
      </c>
      <c r="K799" s="751" t="s">
        <v>28</v>
      </c>
      <c r="L799" s="752">
        <v>20</v>
      </c>
      <c r="M799" s="753"/>
      <c r="N799" s="754"/>
      <c r="O799" s="750" t="s">
        <v>4952</v>
      </c>
      <c r="P799" s="755">
        <v>4.31852E-2</v>
      </c>
      <c r="Q799" s="755"/>
      <c r="R799" s="756" t="s">
        <v>4475</v>
      </c>
      <c r="S799" s="757"/>
      <c r="T799" s="756"/>
      <c r="U799" s="757"/>
      <c r="V799" s="757">
        <v>4.7627000000000003E-2</v>
      </c>
      <c r="W799" s="757">
        <v>9.5299999999999996E-4</v>
      </c>
      <c r="X799" s="757">
        <v>2.2539999999999999E-3</v>
      </c>
      <c r="Y799" s="755">
        <v>4.31852E-2</v>
      </c>
      <c r="Z799" s="757">
        <v>1.72E-3</v>
      </c>
      <c r="AA799" s="757">
        <v>2E-3</v>
      </c>
      <c r="AB799" s="758">
        <f t="shared" si="964"/>
        <v>-1.72E-3</v>
      </c>
      <c r="AC799" s="758">
        <f t="shared" si="965"/>
        <v>-3.7200000000000002E-3</v>
      </c>
      <c r="AD799" s="759">
        <v>4.2700000000000002E-2</v>
      </c>
      <c r="AE799" s="760">
        <v>3.9420999999999998E-2</v>
      </c>
      <c r="AF799" s="760">
        <f t="shared" si="970"/>
        <v>3.2790000000000041E-3</v>
      </c>
      <c r="AG799" s="761">
        <v>4.2700000000000002E-2</v>
      </c>
      <c r="AH799" s="762">
        <v>45714</v>
      </c>
      <c r="AI799" s="763">
        <v>3</v>
      </c>
      <c r="AJ799" s="747" t="str">
        <f t="shared" si="971"/>
        <v>Y</v>
      </c>
      <c r="AK799" s="771" t="s">
        <v>4953</v>
      </c>
      <c r="AL799" s="772"/>
    </row>
    <row r="800" spans="1:38" s="764" customFormat="1" ht="20.25" customHeight="1">
      <c r="A800" s="747">
        <v>275</v>
      </c>
      <c r="B800" s="748">
        <v>45716</v>
      </c>
      <c r="C800" s="747" t="s">
        <v>4547</v>
      </c>
      <c r="D800" s="747" t="s">
        <v>4903</v>
      </c>
      <c r="E800" s="747" t="s">
        <v>4904</v>
      </c>
      <c r="F800" s="747" t="s">
        <v>4905</v>
      </c>
      <c r="G800" s="749">
        <v>45716</v>
      </c>
      <c r="H800" s="749">
        <v>45744</v>
      </c>
      <c r="I800" s="747">
        <f t="shared" si="968"/>
        <v>28</v>
      </c>
      <c r="J800" s="750">
        <f t="shared" si="969"/>
        <v>0</v>
      </c>
      <c r="K800" s="751" t="s">
        <v>28</v>
      </c>
      <c r="L800" s="752">
        <v>2</v>
      </c>
      <c r="M800" s="753"/>
      <c r="N800" s="754"/>
      <c r="O800" s="750" t="s">
        <v>2307</v>
      </c>
      <c r="P800" s="755">
        <v>4.3226800000000003E-2</v>
      </c>
      <c r="Q800" s="755"/>
      <c r="R800" s="756" t="s">
        <v>4475</v>
      </c>
      <c r="S800" s="757"/>
      <c r="T800" s="756"/>
      <c r="U800" s="757"/>
      <c r="V800" s="757">
        <v>3.7662000000000001E-2</v>
      </c>
      <c r="W800" s="757">
        <v>9.2199999999999997E-4</v>
      </c>
      <c r="X800" s="757">
        <v>1.72E-3</v>
      </c>
      <c r="Y800" s="757">
        <v>3.7662000000000001E-2</v>
      </c>
      <c r="Z800" s="757">
        <v>1.72E-3</v>
      </c>
      <c r="AA800" s="757">
        <v>2E-3</v>
      </c>
      <c r="AB800" s="758">
        <f t="shared" si="964"/>
        <v>-1.72E-3</v>
      </c>
      <c r="AC800" s="758">
        <f t="shared" si="965"/>
        <v>-3.7200000000000002E-3</v>
      </c>
      <c r="AD800" s="759">
        <v>4.1000000000000002E-2</v>
      </c>
      <c r="AE800" s="760">
        <v>3.7524000000000002E-2</v>
      </c>
      <c r="AF800" s="760">
        <f t="shared" si="970"/>
        <v>3.4759999999999999E-3</v>
      </c>
      <c r="AG800" s="761">
        <v>4.1000000000000002E-2</v>
      </c>
      <c r="AH800" s="762">
        <v>45716</v>
      </c>
      <c r="AI800" s="763">
        <v>1</v>
      </c>
      <c r="AJ800" s="747" t="str">
        <f t="shared" si="971"/>
        <v>Y</v>
      </c>
      <c r="AK800" s="771" t="s">
        <v>4923</v>
      </c>
      <c r="AL800" s="772"/>
    </row>
    <row r="801" spans="1:38" s="764" customFormat="1" ht="20.25" customHeight="1">
      <c r="A801" s="747">
        <v>276</v>
      </c>
      <c r="B801" s="748">
        <v>45720</v>
      </c>
      <c r="C801" s="747" t="s">
        <v>4955</v>
      </c>
      <c r="D801" s="747" t="s">
        <v>4956</v>
      </c>
      <c r="E801" s="747" t="s">
        <v>4957</v>
      </c>
      <c r="F801" s="747" t="s">
        <v>3991</v>
      </c>
      <c r="G801" s="749">
        <v>45720</v>
      </c>
      <c r="H801" s="749">
        <v>45812</v>
      </c>
      <c r="I801" s="747">
        <f t="shared" si="968"/>
        <v>92</v>
      </c>
      <c r="J801" s="750">
        <f t="shared" si="969"/>
        <v>3</v>
      </c>
      <c r="K801" s="751" t="s">
        <v>28</v>
      </c>
      <c r="L801" s="752">
        <v>2</v>
      </c>
      <c r="M801" s="753"/>
      <c r="N801" s="754"/>
      <c r="O801" s="750" t="s">
        <v>1717</v>
      </c>
      <c r="P801" s="755">
        <v>4.3097099999999999E-2</v>
      </c>
      <c r="Q801" s="755"/>
      <c r="R801" s="756" t="s">
        <v>4475</v>
      </c>
      <c r="S801" s="757"/>
      <c r="T801" s="756"/>
      <c r="U801" s="757"/>
      <c r="V801" s="757">
        <v>4.7683999999999997E-2</v>
      </c>
      <c r="W801" s="757">
        <v>9.5399999999999999E-4</v>
      </c>
      <c r="X801" s="757">
        <v>2.0100000000000001E-3</v>
      </c>
      <c r="Y801" s="757">
        <v>3.9335000000000002E-2</v>
      </c>
      <c r="Z801" s="757">
        <v>1.72E-3</v>
      </c>
      <c r="AA801" s="757">
        <v>2E-3</v>
      </c>
      <c r="AB801" s="758">
        <f t="shared" ref="AB801:AB802" si="972">S801-Z801</f>
        <v>-1.72E-3</v>
      </c>
      <c r="AC801" s="758">
        <f t="shared" ref="AC801:AC802" si="973">U801-Z801-AA801</f>
        <v>-3.7200000000000002E-3</v>
      </c>
      <c r="AD801" s="759">
        <v>4.2999999999999997E-2</v>
      </c>
      <c r="AE801" s="757">
        <v>3.9335000000000002E-2</v>
      </c>
      <c r="AF801" s="760">
        <v>3.6649999999999999E-3</v>
      </c>
      <c r="AG801" s="761">
        <v>4.2999999999999997E-2</v>
      </c>
      <c r="AH801" s="762">
        <v>45720</v>
      </c>
      <c r="AI801" s="763">
        <v>5</v>
      </c>
      <c r="AJ801" s="747" t="str">
        <f t="shared" si="971"/>
        <v>Y</v>
      </c>
      <c r="AK801" s="771" t="s">
        <v>4953</v>
      </c>
      <c r="AL801" s="772"/>
    </row>
    <row r="802" spans="1:38" s="764" customFormat="1" ht="20.25" customHeight="1">
      <c r="A802" s="747">
        <v>277</v>
      </c>
      <c r="B802" s="748">
        <v>45720</v>
      </c>
      <c r="C802" s="747" t="s">
        <v>3467</v>
      </c>
      <c r="D802" s="747" t="s">
        <v>4958</v>
      </c>
      <c r="E802" s="747" t="s">
        <v>4959</v>
      </c>
      <c r="F802" s="747" t="s">
        <v>4383</v>
      </c>
      <c r="G802" s="749">
        <v>45720</v>
      </c>
      <c r="H802" s="749">
        <v>45751</v>
      </c>
      <c r="I802" s="747">
        <f t="shared" si="968"/>
        <v>31</v>
      </c>
      <c r="J802" s="750">
        <f t="shared" si="969"/>
        <v>1</v>
      </c>
      <c r="K802" s="751" t="s">
        <v>29</v>
      </c>
      <c r="L802" s="752">
        <v>4.0119999999999996</v>
      </c>
      <c r="M802" s="753"/>
      <c r="N802" s="754"/>
      <c r="O802" s="750" t="s">
        <v>2307</v>
      </c>
      <c r="P802" s="755">
        <v>4.32139E-2</v>
      </c>
      <c r="Q802" s="755"/>
      <c r="R802" s="756" t="s">
        <v>4475</v>
      </c>
      <c r="S802" s="757"/>
      <c r="T802" s="756"/>
      <c r="U802" s="757"/>
      <c r="V802" s="757">
        <v>4.6240999999999997E-2</v>
      </c>
      <c r="W802" s="757">
        <v>3.2880000000000001E-3</v>
      </c>
      <c r="X802" s="757">
        <v>3.6619999999999999E-3</v>
      </c>
      <c r="Y802" s="757">
        <v>3.2393999999999999E-2</v>
      </c>
      <c r="Z802" s="757">
        <v>1.72E-3</v>
      </c>
      <c r="AA802" s="757">
        <v>2E-3</v>
      </c>
      <c r="AB802" s="758">
        <f t="shared" si="972"/>
        <v>-1.72E-3</v>
      </c>
      <c r="AC802" s="758">
        <f t="shared" si="973"/>
        <v>-3.7200000000000002E-3</v>
      </c>
      <c r="AD802" s="759">
        <v>3.8300000000000001E-2</v>
      </c>
      <c r="AE802" s="757">
        <v>3.2393999999999999E-2</v>
      </c>
      <c r="AF802" s="760">
        <v>5.9059999999999998E-3</v>
      </c>
      <c r="AG802" s="761">
        <v>3.8300000000000001E-2</v>
      </c>
      <c r="AH802" s="762">
        <v>45720</v>
      </c>
      <c r="AI802" s="763">
        <v>2</v>
      </c>
      <c r="AJ802" s="747" t="str">
        <f t="shared" si="971"/>
        <v>Y</v>
      </c>
      <c r="AK802" s="771" t="s">
        <v>4895</v>
      </c>
      <c r="AL802" s="772"/>
    </row>
    <row r="803" spans="1:38" s="764" customFormat="1" ht="20.25" customHeight="1">
      <c r="A803" s="747">
        <v>278</v>
      </c>
      <c r="B803" s="748">
        <v>45720</v>
      </c>
      <c r="C803" s="747" t="s">
        <v>434</v>
      </c>
      <c r="D803" s="747" t="s">
        <v>4960</v>
      </c>
      <c r="E803" s="747" t="s">
        <v>4355</v>
      </c>
      <c r="F803" s="747" t="s">
        <v>4356</v>
      </c>
      <c r="G803" s="749">
        <v>45720</v>
      </c>
      <c r="H803" s="749">
        <v>45727</v>
      </c>
      <c r="I803" s="747">
        <f t="shared" si="968"/>
        <v>7</v>
      </c>
      <c r="J803" s="750">
        <f t="shared" si="969"/>
        <v>0</v>
      </c>
      <c r="K803" s="751" t="s">
        <v>28</v>
      </c>
      <c r="L803" s="752">
        <v>30.23</v>
      </c>
      <c r="M803" s="753"/>
      <c r="N803" s="754"/>
      <c r="O803" s="750" t="s">
        <v>4961</v>
      </c>
      <c r="P803" s="755">
        <v>4.3757999999999998E-2</v>
      </c>
      <c r="Q803" s="755"/>
      <c r="R803" s="756" t="s">
        <v>4475</v>
      </c>
      <c r="S803" s="757"/>
      <c r="T803" s="756"/>
      <c r="U803" s="757"/>
      <c r="V803" s="757">
        <v>4.4685000000000002E-2</v>
      </c>
      <c r="W803" s="757">
        <v>3.1280000000000001E-3</v>
      </c>
      <c r="X803" s="757">
        <v>1.3370000000000001E-3</v>
      </c>
      <c r="Y803" s="757">
        <v>3.4394000000000001E-2</v>
      </c>
      <c r="Z803" s="757">
        <v>1.72E-3</v>
      </c>
      <c r="AA803" s="757">
        <v>2E-3</v>
      </c>
      <c r="AB803" s="758">
        <f t="shared" ref="AB803:AB806" si="974">S803-Z803</f>
        <v>-1.72E-3</v>
      </c>
      <c r="AC803" s="758">
        <f t="shared" ref="AC803:AC806" si="975">U803-Z803-AA803</f>
        <v>-3.7200000000000002E-3</v>
      </c>
      <c r="AD803" s="759">
        <v>3.85E-2</v>
      </c>
      <c r="AE803" s="757">
        <v>3.4394000000000001E-2</v>
      </c>
      <c r="AF803" s="760">
        <v>4.1060000000000003E-3</v>
      </c>
      <c r="AG803" s="761">
        <v>3.85E-2</v>
      </c>
      <c r="AH803" s="762">
        <v>45720</v>
      </c>
      <c r="AI803" s="763">
        <v>6</v>
      </c>
      <c r="AJ803" s="747" t="str">
        <f t="shared" si="971"/>
        <v>Y</v>
      </c>
      <c r="AK803" s="771" t="s">
        <v>4910</v>
      </c>
      <c r="AL803" s="772"/>
    </row>
    <row r="804" spans="1:38" s="764" customFormat="1" ht="20.25" customHeight="1">
      <c r="A804" s="747">
        <v>279</v>
      </c>
      <c r="B804" s="748">
        <v>45723</v>
      </c>
      <c r="C804" s="747" t="s">
        <v>4897</v>
      </c>
      <c r="D804" s="747" t="s">
        <v>4571</v>
      </c>
      <c r="E804" s="747" t="s">
        <v>4896</v>
      </c>
      <c r="F804" s="778" t="s">
        <v>4318</v>
      </c>
      <c r="G804" s="749">
        <v>45723</v>
      </c>
      <c r="H804" s="749">
        <v>45754</v>
      </c>
      <c r="I804" s="747">
        <f t="shared" si="968"/>
        <v>31</v>
      </c>
      <c r="J804" s="750">
        <f t="shared" si="969"/>
        <v>1</v>
      </c>
      <c r="K804" s="751" t="s">
        <v>29</v>
      </c>
      <c r="L804" s="752">
        <v>2.4</v>
      </c>
      <c r="M804" s="753"/>
      <c r="N804" s="754"/>
      <c r="O804" s="750" t="s">
        <v>2307</v>
      </c>
      <c r="P804" s="755">
        <v>4.3215799999999999E-2</v>
      </c>
      <c r="Q804" s="755"/>
      <c r="R804" s="756" t="s">
        <v>4475</v>
      </c>
      <c r="S804" s="757"/>
      <c r="T804" s="756"/>
      <c r="U804" s="757"/>
      <c r="V804" s="757">
        <v>4.6760999999999997E-2</v>
      </c>
      <c r="W804" s="757">
        <v>3.2729999999999999E-3</v>
      </c>
      <c r="X804" s="757">
        <v>3.2680000000000001E-3</v>
      </c>
      <c r="Y804" s="757">
        <v>3.2025999999999999E-2</v>
      </c>
      <c r="Z804" s="757">
        <v>1.72E-3</v>
      </c>
      <c r="AA804" s="757">
        <v>2E-3</v>
      </c>
      <c r="AB804" s="758">
        <f t="shared" si="974"/>
        <v>-1.72E-3</v>
      </c>
      <c r="AC804" s="758">
        <f t="shared" si="975"/>
        <v>-3.7200000000000002E-3</v>
      </c>
      <c r="AD804" s="759">
        <v>3.85E-2</v>
      </c>
      <c r="AE804" s="760">
        <v>3.2025999999999999E-2</v>
      </c>
      <c r="AF804" s="760">
        <f t="shared" ref="AF804:AF806" si="976">AD804-AE804</f>
        <v>6.4740000000000006E-3</v>
      </c>
      <c r="AG804" s="761">
        <f t="shared" ref="AG804" si="977">IF(AF804="","",AE804+AF804)</f>
        <v>3.85E-2</v>
      </c>
      <c r="AH804" s="762">
        <v>45723</v>
      </c>
      <c r="AI804" s="763">
        <v>1</v>
      </c>
      <c r="AJ804" s="747" t="str">
        <f t="shared" si="971"/>
        <v>Y</v>
      </c>
      <c r="AK804" s="771" t="s">
        <v>4887</v>
      </c>
      <c r="AL804" s="772"/>
    </row>
    <row r="805" spans="1:38" s="764" customFormat="1" ht="20.25" customHeight="1">
      <c r="A805" s="747">
        <v>280</v>
      </c>
      <c r="B805" s="748">
        <v>45726</v>
      </c>
      <c r="C805" s="747" t="s">
        <v>1550</v>
      </c>
      <c r="D805" s="747" t="s">
        <v>4877</v>
      </c>
      <c r="E805" s="747" t="s">
        <v>4876</v>
      </c>
      <c r="F805" s="747" t="s">
        <v>3722</v>
      </c>
      <c r="G805" s="749">
        <v>45726</v>
      </c>
      <c r="H805" s="749">
        <v>45757</v>
      </c>
      <c r="I805" s="747">
        <f t="shared" si="968"/>
        <v>31</v>
      </c>
      <c r="J805" s="750">
        <f t="shared" si="969"/>
        <v>1</v>
      </c>
      <c r="K805" s="751" t="s">
        <v>28</v>
      </c>
      <c r="L805" s="752">
        <v>12.2</v>
      </c>
      <c r="M805" s="753"/>
      <c r="N805" s="754"/>
      <c r="O805" s="750" t="s">
        <v>2307</v>
      </c>
      <c r="P805" s="755">
        <v>4.3222099999999999E-2</v>
      </c>
      <c r="Q805" s="755"/>
      <c r="R805" s="756" t="s">
        <v>4475</v>
      </c>
      <c r="S805" s="757"/>
      <c r="T805" s="756"/>
      <c r="U805" s="757"/>
      <c r="V805" s="757">
        <v>4.6227999999999998E-2</v>
      </c>
      <c r="W805" s="757">
        <v>9.2500000000000004E-4</v>
      </c>
      <c r="X805" s="757">
        <v>2.5829999999999998E-3</v>
      </c>
      <c r="Y805" s="757">
        <v>3.7657000000000003E-2</v>
      </c>
      <c r="Z805" s="757">
        <v>1.72E-3</v>
      </c>
      <c r="AA805" s="757">
        <v>2E-3</v>
      </c>
      <c r="AB805" s="758">
        <f t="shared" si="974"/>
        <v>-1.72E-3</v>
      </c>
      <c r="AC805" s="758">
        <f t="shared" si="975"/>
        <v>-3.7200000000000002E-3</v>
      </c>
      <c r="AD805" s="759">
        <v>4.1000000000000002E-2</v>
      </c>
      <c r="AE805" s="760">
        <v>3.7657000000000003E-2</v>
      </c>
      <c r="AF805" s="760">
        <f t="shared" si="976"/>
        <v>3.3429999999999988E-3</v>
      </c>
      <c r="AG805" s="761">
        <v>4.1000000000000002E-2</v>
      </c>
      <c r="AH805" s="762">
        <v>45726</v>
      </c>
      <c r="AI805" s="763">
        <v>2</v>
      </c>
      <c r="AJ805" s="747" t="str">
        <f t="shared" si="971"/>
        <v>Y</v>
      </c>
      <c r="AK805" s="771" t="s">
        <v>4895</v>
      </c>
      <c r="AL805" s="772"/>
    </row>
    <row r="806" spans="1:38" s="764" customFormat="1" ht="20.25" customHeight="1">
      <c r="A806" s="747">
        <v>281</v>
      </c>
      <c r="B806" s="748">
        <v>45726</v>
      </c>
      <c r="C806" s="747" t="s">
        <v>3467</v>
      </c>
      <c r="D806" s="747" t="s">
        <v>4900</v>
      </c>
      <c r="E806" s="747" t="s">
        <v>4901</v>
      </c>
      <c r="F806" s="747" t="s">
        <v>4902</v>
      </c>
      <c r="G806" s="749">
        <v>45726</v>
      </c>
      <c r="H806" s="749">
        <v>45757</v>
      </c>
      <c r="I806" s="747">
        <f t="shared" si="968"/>
        <v>31</v>
      </c>
      <c r="J806" s="750">
        <f t="shared" si="969"/>
        <v>1</v>
      </c>
      <c r="K806" s="751" t="s">
        <v>28</v>
      </c>
      <c r="L806" s="752">
        <v>1.5</v>
      </c>
      <c r="M806" s="753"/>
      <c r="N806" s="754"/>
      <c r="O806" s="750" t="s">
        <v>2307</v>
      </c>
      <c r="P806" s="755">
        <v>4.3222099999999999E-2</v>
      </c>
      <c r="Q806" s="755"/>
      <c r="R806" s="756" t="s">
        <v>4475</v>
      </c>
      <c r="S806" s="757"/>
      <c r="T806" s="756"/>
      <c r="U806" s="757"/>
      <c r="V806" s="757">
        <v>4.6227999999999998E-2</v>
      </c>
      <c r="W806" s="757">
        <v>9.2500000000000004E-4</v>
      </c>
      <c r="X806" s="757">
        <v>2.0830000000000002E-3</v>
      </c>
      <c r="Y806" s="757">
        <v>3.7657000000000003E-2</v>
      </c>
      <c r="Z806" s="757">
        <v>1.72E-3</v>
      </c>
      <c r="AA806" s="757">
        <v>2E-3</v>
      </c>
      <c r="AB806" s="758">
        <f t="shared" si="974"/>
        <v>-1.72E-3</v>
      </c>
      <c r="AC806" s="758">
        <f t="shared" si="975"/>
        <v>-3.7200000000000002E-3</v>
      </c>
      <c r="AD806" s="759">
        <v>4.1500000000000002E-2</v>
      </c>
      <c r="AE806" s="760">
        <v>3.7657000000000003E-2</v>
      </c>
      <c r="AF806" s="760">
        <f t="shared" si="976"/>
        <v>3.8429999999999992E-3</v>
      </c>
      <c r="AG806" s="761">
        <f t="shared" ref="AG806" si="978">IF(AF806="","",AE806+AF806)</f>
        <v>4.1500000000000002E-2</v>
      </c>
      <c r="AH806" s="762">
        <v>45726</v>
      </c>
      <c r="AI806" s="763">
        <v>1</v>
      </c>
      <c r="AJ806" s="747" t="str">
        <f t="shared" si="971"/>
        <v>Y</v>
      </c>
      <c r="AK806" s="771" t="s">
        <v>4895</v>
      </c>
      <c r="AL806" s="772"/>
    </row>
    <row r="807" spans="1:38" s="764" customFormat="1" ht="20.25" customHeight="1">
      <c r="A807" s="747">
        <v>282</v>
      </c>
      <c r="B807" s="748">
        <v>45727</v>
      </c>
      <c r="C807" s="747" t="s">
        <v>1550</v>
      </c>
      <c r="D807" s="747" t="s">
        <v>4877</v>
      </c>
      <c r="E807" s="747" t="s">
        <v>4876</v>
      </c>
      <c r="F807" s="747" t="s">
        <v>3722</v>
      </c>
      <c r="G807" s="749">
        <v>45727</v>
      </c>
      <c r="H807" s="749">
        <v>45757</v>
      </c>
      <c r="I807" s="747">
        <f t="shared" ref="I807:I816" si="979">H807-G807</f>
        <v>30</v>
      </c>
      <c r="J807" s="750">
        <f t="shared" ref="J807:J816" si="980">TRUNC(I807/30,0)</f>
        <v>1</v>
      </c>
      <c r="K807" s="751" t="s">
        <v>29</v>
      </c>
      <c r="L807" s="752">
        <v>1.2</v>
      </c>
      <c r="M807" s="753"/>
      <c r="N807" s="754"/>
      <c r="O807" s="750" t="s">
        <v>2307</v>
      </c>
      <c r="P807" s="755">
        <v>4.3253699999999999E-2</v>
      </c>
      <c r="Q807" s="755"/>
      <c r="R807" s="756" t="s">
        <v>4475</v>
      </c>
      <c r="S807" s="757"/>
      <c r="T807" s="756"/>
      <c r="U807" s="757"/>
      <c r="V807" s="757">
        <v>3.7687999999999999E-2</v>
      </c>
      <c r="W807" s="757">
        <v>3.2780000000000001E-3</v>
      </c>
      <c r="X807" s="757">
        <v>3.836E-3</v>
      </c>
      <c r="Y807" s="757">
        <v>3.7687999999999999E-2</v>
      </c>
      <c r="Z807" s="757">
        <v>1.72E-3</v>
      </c>
      <c r="AA807" s="757">
        <v>2E-3</v>
      </c>
      <c r="AB807" s="758">
        <f t="shared" ref="AB807:AB809" si="981">S807-Z807</f>
        <v>-1.72E-3</v>
      </c>
      <c r="AC807" s="758">
        <f t="shared" ref="AC807:AC809" si="982">U807-Z807-AA807</f>
        <v>-3.7200000000000002E-3</v>
      </c>
      <c r="AD807" s="759">
        <v>3.7999999999999999E-2</v>
      </c>
      <c r="AE807" s="760">
        <v>3.7687999999999999E-2</v>
      </c>
      <c r="AF807" s="760">
        <f t="shared" ref="AF807" si="983">AD807-AE807</f>
        <v>3.1199999999999978E-4</v>
      </c>
      <c r="AG807" s="761">
        <v>3.7999999999999999E-2</v>
      </c>
      <c r="AH807" s="762">
        <v>45727</v>
      </c>
      <c r="AI807" s="763">
        <v>1</v>
      </c>
      <c r="AJ807" s="747" t="str">
        <f t="shared" ref="AJ807:AJ816" si="984">IF(AG807="","N","Y")</f>
        <v>Y</v>
      </c>
      <c r="AK807" s="771" t="s">
        <v>4887</v>
      </c>
      <c r="AL807" s="772"/>
    </row>
    <row r="808" spans="1:38" s="764" customFormat="1" ht="20.25" customHeight="1">
      <c r="A808" s="747">
        <v>283</v>
      </c>
      <c r="B808" s="748">
        <v>45727</v>
      </c>
      <c r="C808" s="747" t="s">
        <v>434</v>
      </c>
      <c r="D808" s="747" t="s">
        <v>4892</v>
      </c>
      <c r="E808" s="747" t="s">
        <v>4355</v>
      </c>
      <c r="F808" s="747" t="s">
        <v>4356</v>
      </c>
      <c r="G808" s="749">
        <v>45727</v>
      </c>
      <c r="H808" s="749">
        <v>45740</v>
      </c>
      <c r="I808" s="747">
        <f t="shared" si="979"/>
        <v>13</v>
      </c>
      <c r="J808" s="750">
        <f t="shared" si="980"/>
        <v>0</v>
      </c>
      <c r="K808" s="751" t="s">
        <v>28</v>
      </c>
      <c r="L808" s="752">
        <v>44.93</v>
      </c>
      <c r="M808" s="753"/>
      <c r="N808" s="754"/>
      <c r="O808" s="750" t="s">
        <v>2309</v>
      </c>
      <c r="P808" s="755">
        <v>4.3369699999999997E-2</v>
      </c>
      <c r="Q808" s="755"/>
      <c r="R808" s="756" t="s">
        <v>4475</v>
      </c>
      <c r="S808" s="757"/>
      <c r="T808" s="756"/>
      <c r="U808" s="757"/>
      <c r="V808" s="757">
        <v>3.4033000000000001E-2</v>
      </c>
      <c r="W808" s="757">
        <v>3.1640000000000001E-3</v>
      </c>
      <c r="X808" s="757">
        <v>1.812E-3</v>
      </c>
      <c r="Y808" s="757">
        <v>3.4033000000000001E-2</v>
      </c>
      <c r="Z808" s="757">
        <v>1.72E-3</v>
      </c>
      <c r="AA808" s="757">
        <v>2E-3</v>
      </c>
      <c r="AB808" s="758">
        <f t="shared" si="981"/>
        <v>-1.72E-3</v>
      </c>
      <c r="AC808" s="758">
        <f t="shared" si="982"/>
        <v>-3.7200000000000002E-3</v>
      </c>
      <c r="AD808" s="759">
        <v>3.85E-2</v>
      </c>
      <c r="AE808" s="757">
        <v>3.4033000000000001E-2</v>
      </c>
      <c r="AF808" s="760">
        <v>4.1060000000000003E-3</v>
      </c>
      <c r="AG808" s="761">
        <v>3.85E-2</v>
      </c>
      <c r="AH808" s="762">
        <v>45727</v>
      </c>
      <c r="AI808" s="763">
        <v>2</v>
      </c>
      <c r="AJ808" s="747" t="str">
        <f t="shared" si="984"/>
        <v>Y</v>
      </c>
      <c r="AK808" s="771" t="s">
        <v>4921</v>
      </c>
      <c r="AL808" s="772"/>
    </row>
    <row r="809" spans="1:38" ht="20.25" customHeight="1">
      <c r="A809" s="16">
        <v>284</v>
      </c>
      <c r="B809" s="23">
        <v>45728</v>
      </c>
      <c r="C809" s="16" t="s">
        <v>4547</v>
      </c>
      <c r="D809" s="16" t="s">
        <v>4903</v>
      </c>
      <c r="E809" s="16" t="s">
        <v>4904</v>
      </c>
      <c r="F809" s="16" t="s">
        <v>4905</v>
      </c>
      <c r="G809" s="18">
        <v>45728</v>
      </c>
      <c r="H809" s="18">
        <v>45758</v>
      </c>
      <c r="I809" s="16">
        <f t="shared" si="979"/>
        <v>30</v>
      </c>
      <c r="J809" s="255">
        <f t="shared" si="980"/>
        <v>1</v>
      </c>
      <c r="K809" s="751" t="s">
        <v>29</v>
      </c>
      <c r="L809" s="19">
        <v>1</v>
      </c>
      <c r="M809" s="249"/>
      <c r="N809" s="201"/>
      <c r="O809" s="255" t="s">
        <v>2307</v>
      </c>
      <c r="P809" s="553">
        <v>4.3248000000000002E-2</v>
      </c>
      <c r="Q809" s="553"/>
      <c r="R809" s="261" t="s">
        <v>4475</v>
      </c>
      <c r="S809" s="20"/>
      <c r="T809" s="261"/>
      <c r="U809" s="20"/>
      <c r="V809" s="20">
        <v>4.6882E-2</v>
      </c>
      <c r="W809" s="20">
        <v>3.2820000000000002E-3</v>
      </c>
      <c r="X809" s="20">
        <v>3.8800000000000002E-3</v>
      </c>
      <c r="Y809" s="20">
        <v>3.1958E-2</v>
      </c>
      <c r="Z809" s="20">
        <v>1.72E-3</v>
      </c>
      <c r="AA809" s="20">
        <v>2E-3</v>
      </c>
      <c r="AB809" s="423">
        <f t="shared" si="981"/>
        <v>-1.72E-3</v>
      </c>
      <c r="AC809" s="423">
        <f t="shared" si="982"/>
        <v>-3.7200000000000002E-3</v>
      </c>
      <c r="AD809" s="448">
        <v>3.7999999999999999E-2</v>
      </c>
      <c r="AE809" s="197">
        <v>3.1958E-2</v>
      </c>
      <c r="AF809" s="197">
        <f t="shared" ref="AF809:AF816" si="985">AD809-AE809</f>
        <v>6.0419999999999988E-3</v>
      </c>
      <c r="AG809" s="445">
        <v>3.7999999999999999E-2</v>
      </c>
      <c r="AH809" s="434">
        <v>45728</v>
      </c>
      <c r="AI809" s="446">
        <v>1</v>
      </c>
      <c r="AJ809" s="16" t="str">
        <f t="shared" si="984"/>
        <v>Y</v>
      </c>
      <c r="AK809" s="443" t="s">
        <v>4887</v>
      </c>
    </row>
    <row r="810" spans="1:38" ht="20.25" customHeight="1">
      <c r="A810" s="16">
        <v>285</v>
      </c>
      <c r="B810" s="23">
        <v>45729</v>
      </c>
      <c r="C810" s="16" t="s">
        <v>3275</v>
      </c>
      <c r="D810" s="16" t="s">
        <v>4758</v>
      </c>
      <c r="E810" s="16" t="s">
        <v>4806</v>
      </c>
      <c r="F810" s="16" t="s">
        <v>4762</v>
      </c>
      <c r="G810" s="18">
        <v>45729</v>
      </c>
      <c r="H810" s="18">
        <v>45821</v>
      </c>
      <c r="I810" s="16">
        <f t="shared" si="979"/>
        <v>92</v>
      </c>
      <c r="J810" s="255">
        <f t="shared" si="980"/>
        <v>3</v>
      </c>
      <c r="K810" s="438" t="s">
        <v>28</v>
      </c>
      <c r="L810" s="19">
        <v>1</v>
      </c>
      <c r="M810" s="249">
        <v>3.85</v>
      </c>
      <c r="N810" s="201" t="s">
        <v>4962</v>
      </c>
      <c r="O810" s="750" t="s">
        <v>1717</v>
      </c>
      <c r="P810" s="755">
        <v>4.2887700000000001E-2</v>
      </c>
      <c r="Q810" s="553"/>
      <c r="R810" s="261" t="s">
        <v>4475</v>
      </c>
      <c r="S810" s="20"/>
      <c r="T810" s="261"/>
      <c r="U810" s="20"/>
      <c r="V810" s="20">
        <v>4.7463999999999999E-2</v>
      </c>
      <c r="W810" s="20">
        <v>9.4499999999999998E-4</v>
      </c>
      <c r="X810" s="20">
        <v>2.2950000000000002E-3</v>
      </c>
      <c r="Y810" s="20">
        <v>3.9128999999999997E-2</v>
      </c>
      <c r="Z810" s="20">
        <v>1.72E-3</v>
      </c>
      <c r="AA810" s="20">
        <v>2E-3</v>
      </c>
      <c r="AB810" s="423">
        <f>S810-Z810</f>
        <v>-1.72E-3</v>
      </c>
      <c r="AC810" s="423">
        <f t="shared" ref="AC810:AC820" si="986">U810-Z810-AA810</f>
        <v>-3.7200000000000002E-3</v>
      </c>
      <c r="AD810" s="448">
        <v>4.2500000000000003E-2</v>
      </c>
      <c r="AE810" s="197">
        <v>3.9128999999999997E-2</v>
      </c>
      <c r="AF810" s="197">
        <f t="shared" si="985"/>
        <v>3.3710000000000059E-3</v>
      </c>
      <c r="AG810" s="445">
        <f t="shared" ref="AG810:AG813" si="987">IF(AF810="","",AE810+AF810)</f>
        <v>4.2500000000000003E-2</v>
      </c>
      <c r="AH810" s="434">
        <v>45729</v>
      </c>
      <c r="AI810" s="446">
        <v>3</v>
      </c>
      <c r="AJ810" s="16" t="str">
        <f t="shared" si="984"/>
        <v>Y</v>
      </c>
      <c r="AK810" s="771" t="s">
        <v>4964</v>
      </c>
    </row>
    <row r="811" spans="1:38" s="764" customFormat="1" ht="20.25" customHeight="1">
      <c r="A811" s="747">
        <v>286</v>
      </c>
      <c r="B811" s="748">
        <v>45729</v>
      </c>
      <c r="C811" s="747" t="s">
        <v>4</v>
      </c>
      <c r="D811" s="747" t="s">
        <v>4893</v>
      </c>
      <c r="E811" s="747" t="s">
        <v>4941</v>
      </c>
      <c r="F811" s="747" t="s">
        <v>4963</v>
      </c>
      <c r="G811" s="749">
        <v>45729</v>
      </c>
      <c r="H811" s="749">
        <v>45761</v>
      </c>
      <c r="I811" s="747">
        <f t="shared" si="979"/>
        <v>32</v>
      </c>
      <c r="J811" s="750">
        <f t="shared" si="980"/>
        <v>1</v>
      </c>
      <c r="K811" s="751" t="s">
        <v>28</v>
      </c>
      <c r="L811" s="752">
        <v>1</v>
      </c>
      <c r="M811" s="753">
        <v>3.81</v>
      </c>
      <c r="N811" s="754" t="s">
        <v>4918</v>
      </c>
      <c r="O811" s="750" t="s">
        <v>2307</v>
      </c>
      <c r="P811" s="755">
        <v>4.3205E-2</v>
      </c>
      <c r="Q811" s="755"/>
      <c r="R811" s="756" t="s">
        <v>4475</v>
      </c>
      <c r="S811" s="757"/>
      <c r="T811" s="756"/>
      <c r="U811" s="757"/>
      <c r="V811" s="757">
        <v>4.6260000000000003E-2</v>
      </c>
      <c r="W811" s="757">
        <v>9.2500000000000004E-4</v>
      </c>
      <c r="X811" s="757">
        <v>1.415E-3</v>
      </c>
      <c r="Y811" s="757">
        <v>3.7640899999999998E-2</v>
      </c>
      <c r="Z811" s="757">
        <v>1.72E-3</v>
      </c>
      <c r="AA811" s="757">
        <v>2E-3</v>
      </c>
      <c r="AB811" s="758">
        <f t="shared" ref="AB811:AB820" si="988">S811-Z811</f>
        <v>-1.72E-3</v>
      </c>
      <c r="AC811" s="758">
        <f t="shared" si="986"/>
        <v>-3.7200000000000002E-3</v>
      </c>
      <c r="AD811" s="759">
        <v>4.2200000000000001E-2</v>
      </c>
      <c r="AE811" s="760">
        <v>3.7640899999999998E-2</v>
      </c>
      <c r="AF811" s="760">
        <f t="shared" si="985"/>
        <v>4.5591000000000034E-3</v>
      </c>
      <c r="AG811" s="761">
        <f t="shared" si="987"/>
        <v>4.2200000000000001E-2</v>
      </c>
      <c r="AH811" s="762">
        <v>45729</v>
      </c>
      <c r="AI811" s="763">
        <v>1</v>
      </c>
      <c r="AJ811" s="747" t="str">
        <f t="shared" si="984"/>
        <v>Y</v>
      </c>
      <c r="AK811" s="771" t="s">
        <v>4965</v>
      </c>
      <c r="AL811" s="772"/>
    </row>
    <row r="812" spans="1:38" s="764" customFormat="1" ht="20.25" customHeight="1">
      <c r="A812" s="747">
        <f t="shared" ref="A812" si="989">IF(B812="","",IF((YEAR(B812)-YEAR(B811))=0,A811+1,1))</f>
        <v>287</v>
      </c>
      <c r="B812" s="748">
        <v>45730</v>
      </c>
      <c r="C812" s="747" t="s">
        <v>4911</v>
      </c>
      <c r="D812" s="747" t="s">
        <v>4912</v>
      </c>
      <c r="E812" s="747" t="s">
        <v>4144</v>
      </c>
      <c r="F812" s="747" t="s">
        <v>4914</v>
      </c>
      <c r="G812" s="749">
        <v>45730</v>
      </c>
      <c r="H812" s="749">
        <v>45761</v>
      </c>
      <c r="I812" s="747">
        <f t="shared" si="979"/>
        <v>31</v>
      </c>
      <c r="J812" s="750">
        <f t="shared" si="980"/>
        <v>1</v>
      </c>
      <c r="K812" s="751" t="s">
        <v>29</v>
      </c>
      <c r="L812" s="752">
        <v>1</v>
      </c>
      <c r="M812" s="753"/>
      <c r="N812" s="754"/>
      <c r="O812" s="750" t="s">
        <v>2307</v>
      </c>
      <c r="P812" s="755">
        <v>4.3191800000000002E-2</v>
      </c>
      <c r="Q812" s="755"/>
      <c r="R812" s="756" t="s">
        <v>4475</v>
      </c>
      <c r="S812" s="757"/>
      <c r="T812" s="756"/>
      <c r="U812" s="757"/>
      <c r="V812" s="757">
        <v>4.6808000000000002E-2</v>
      </c>
      <c r="W812" s="757">
        <v>3.277E-3</v>
      </c>
      <c r="X812" s="757">
        <v>4.5729999999999998E-3</v>
      </c>
      <c r="Y812" s="757">
        <v>3.1800000000000002E-2</v>
      </c>
      <c r="Z812" s="757">
        <v>1.72E-3</v>
      </c>
      <c r="AA812" s="757">
        <v>2E-3</v>
      </c>
      <c r="AB812" s="758">
        <f t="shared" si="988"/>
        <v>-1.72E-3</v>
      </c>
      <c r="AC812" s="758">
        <f t="shared" si="986"/>
        <v>-3.7200000000000002E-3</v>
      </c>
      <c r="AD812" s="759">
        <v>3.85E-2</v>
      </c>
      <c r="AE812" s="760">
        <v>3.1800000000000002E-2</v>
      </c>
      <c r="AF812" s="760">
        <f t="shared" si="985"/>
        <v>6.6999999999999976E-3</v>
      </c>
      <c r="AG812" s="761">
        <f t="shared" si="987"/>
        <v>3.85E-2</v>
      </c>
      <c r="AH812" s="762">
        <v>45730</v>
      </c>
      <c r="AI812" s="763">
        <v>1</v>
      </c>
      <c r="AJ812" s="747" t="str">
        <f t="shared" si="984"/>
        <v>Y</v>
      </c>
      <c r="AK812" s="771" t="s">
        <v>4887</v>
      </c>
      <c r="AL812" s="772"/>
    </row>
    <row r="813" spans="1:38" s="764" customFormat="1" ht="20.25" customHeight="1">
      <c r="A813" s="747">
        <v>288</v>
      </c>
      <c r="B813" s="748">
        <v>45730</v>
      </c>
      <c r="C813" s="747" t="s">
        <v>4050</v>
      </c>
      <c r="D813" s="747" t="s">
        <v>4571</v>
      </c>
      <c r="E813" s="747" t="s">
        <v>4724</v>
      </c>
      <c r="F813" s="747" t="s">
        <v>4469</v>
      </c>
      <c r="G813" s="749">
        <v>45730</v>
      </c>
      <c r="H813" s="749">
        <v>45761</v>
      </c>
      <c r="I813" s="747">
        <f t="shared" si="979"/>
        <v>31</v>
      </c>
      <c r="J813" s="750">
        <f t="shared" si="980"/>
        <v>1</v>
      </c>
      <c r="K813" s="751" t="s">
        <v>29</v>
      </c>
      <c r="L813" s="752">
        <v>4.7889999999999997</v>
      </c>
      <c r="M813" s="753"/>
      <c r="N813" s="754"/>
      <c r="O813" s="750" t="s">
        <v>2307</v>
      </c>
      <c r="P813" s="755">
        <v>4.3191800000000002E-2</v>
      </c>
      <c r="Q813" s="755"/>
      <c r="R813" s="756" t="s">
        <v>4475</v>
      </c>
      <c r="S813" s="757"/>
      <c r="T813" s="756"/>
      <c r="U813" s="757"/>
      <c r="V813" s="757">
        <v>4.6808000000000002E-2</v>
      </c>
      <c r="W813" s="757">
        <v>3.277E-3</v>
      </c>
      <c r="X813" s="757">
        <v>4.5729999999999998E-3</v>
      </c>
      <c r="Y813" s="757">
        <v>3.1800000000000002E-2</v>
      </c>
      <c r="Z813" s="757">
        <v>1.72E-3</v>
      </c>
      <c r="AA813" s="757">
        <v>2E-3</v>
      </c>
      <c r="AB813" s="758">
        <f t="shared" si="988"/>
        <v>-1.72E-3</v>
      </c>
      <c r="AC813" s="758">
        <f t="shared" si="986"/>
        <v>-3.7200000000000002E-3</v>
      </c>
      <c r="AD813" s="759">
        <v>3.85E-2</v>
      </c>
      <c r="AE813" s="760">
        <v>3.1800000000000002E-2</v>
      </c>
      <c r="AF813" s="760">
        <f t="shared" si="985"/>
        <v>6.6999999999999976E-3</v>
      </c>
      <c r="AG813" s="761">
        <f t="shared" si="987"/>
        <v>3.85E-2</v>
      </c>
      <c r="AH813" s="762">
        <v>45730</v>
      </c>
      <c r="AI813" s="763">
        <v>2</v>
      </c>
      <c r="AJ813" s="747" t="str">
        <f t="shared" si="984"/>
        <v>Y</v>
      </c>
      <c r="AK813" s="771" t="s">
        <v>4887</v>
      </c>
      <c r="AL813" s="772"/>
    </row>
    <row r="814" spans="1:38" s="764" customFormat="1" ht="20.25" customHeight="1">
      <c r="A814" s="747">
        <v>289</v>
      </c>
      <c r="B814" s="748">
        <v>45735</v>
      </c>
      <c r="C814" s="747" t="s">
        <v>434</v>
      </c>
      <c r="D814" s="747" t="s">
        <v>4966</v>
      </c>
      <c r="E814" s="747" t="s">
        <v>4967</v>
      </c>
      <c r="F814" s="747" t="s">
        <v>4968</v>
      </c>
      <c r="G814" s="749">
        <v>45735</v>
      </c>
      <c r="H814" s="749">
        <v>45765</v>
      </c>
      <c r="I814" s="747">
        <f t="shared" si="979"/>
        <v>30</v>
      </c>
      <c r="J814" s="750">
        <f t="shared" si="980"/>
        <v>1</v>
      </c>
      <c r="K814" s="751" t="s">
        <v>29</v>
      </c>
      <c r="L814" s="752">
        <v>1</v>
      </c>
      <c r="M814" s="753"/>
      <c r="N814" s="754"/>
      <c r="O814" s="750" t="s">
        <v>2307</v>
      </c>
      <c r="P814" s="755">
        <v>4.3193700000000002E-2</v>
      </c>
      <c r="Q814" s="755"/>
      <c r="R814" s="756" t="s">
        <v>4475</v>
      </c>
      <c r="S814" s="757"/>
      <c r="T814" s="756"/>
      <c r="U814" s="757"/>
      <c r="V814" s="757">
        <v>4.6822999999999997E-2</v>
      </c>
      <c r="W814" s="757">
        <v>3.2780000000000001E-3</v>
      </c>
      <c r="X814" s="757">
        <v>3.3249999999999998E-3</v>
      </c>
      <c r="Y814" s="757">
        <v>3.1874E-2</v>
      </c>
      <c r="Z814" s="757">
        <v>1.72E-3</v>
      </c>
      <c r="AA814" s="757">
        <v>2E-3</v>
      </c>
      <c r="AB814" s="758">
        <f t="shared" si="988"/>
        <v>-1.72E-3</v>
      </c>
      <c r="AC814" s="758">
        <f t="shared" si="986"/>
        <v>-3.7200000000000002E-3</v>
      </c>
      <c r="AD814" s="759">
        <v>3.85E-2</v>
      </c>
      <c r="AE814" s="760">
        <v>3.1874E-2</v>
      </c>
      <c r="AF814" s="760">
        <f t="shared" si="985"/>
        <v>6.6259999999999999E-3</v>
      </c>
      <c r="AG814" s="761">
        <v>3.85E-2</v>
      </c>
      <c r="AH814" s="762">
        <v>45735</v>
      </c>
      <c r="AI814" s="763">
        <v>1</v>
      </c>
      <c r="AJ814" s="747" t="str">
        <f t="shared" si="984"/>
        <v>Y</v>
      </c>
      <c r="AK814" s="771" t="s">
        <v>4887</v>
      </c>
      <c r="AL814" s="772"/>
    </row>
    <row r="815" spans="1:38" ht="20.25" customHeight="1">
      <c r="A815" s="16">
        <v>290</v>
      </c>
      <c r="B815" s="23">
        <v>45736</v>
      </c>
      <c r="C815" s="16" t="s">
        <v>3275</v>
      </c>
      <c r="D815" s="16" t="s">
        <v>4758</v>
      </c>
      <c r="E815" s="16" t="s">
        <v>4806</v>
      </c>
      <c r="F815" s="16" t="s">
        <v>4762</v>
      </c>
      <c r="G815" s="18">
        <v>45736</v>
      </c>
      <c r="H815" s="18">
        <v>45828</v>
      </c>
      <c r="I815" s="16">
        <f t="shared" si="979"/>
        <v>92</v>
      </c>
      <c r="J815" s="255">
        <f t="shared" si="980"/>
        <v>3</v>
      </c>
      <c r="K815" s="438" t="s">
        <v>28</v>
      </c>
      <c r="L815" s="19">
        <v>1</v>
      </c>
      <c r="M815" s="249">
        <v>3.89</v>
      </c>
      <c r="N815" s="201" t="s">
        <v>5005</v>
      </c>
      <c r="O815" s="255" t="s">
        <v>1717</v>
      </c>
      <c r="P815" s="553">
        <v>4.3053800000000003E-2</v>
      </c>
      <c r="Q815" s="553"/>
      <c r="R815" s="261" t="s">
        <v>4475</v>
      </c>
      <c r="S815" s="20"/>
      <c r="T815" s="261"/>
      <c r="U815" s="20"/>
      <c r="V815" s="20">
        <v>4.7544000000000003E-2</v>
      </c>
      <c r="W815" s="20">
        <v>9.5100000000000002E-4</v>
      </c>
      <c r="X815" s="20">
        <v>2.3730000000000001E-3</v>
      </c>
      <c r="Y815" s="20">
        <v>3.9292000000000001E-2</v>
      </c>
      <c r="Z815" s="20">
        <v>1.72E-3</v>
      </c>
      <c r="AA815" s="20">
        <v>2E-3</v>
      </c>
      <c r="AB815" s="423">
        <f t="shared" si="988"/>
        <v>-1.72E-3</v>
      </c>
      <c r="AC815" s="423">
        <f t="shared" si="986"/>
        <v>-3.7200000000000002E-3</v>
      </c>
      <c r="AD815" s="448">
        <v>4.2500000000000003E-2</v>
      </c>
      <c r="AE815" s="197">
        <v>3.9292000000000001E-2</v>
      </c>
      <c r="AF815" s="197">
        <f t="shared" si="985"/>
        <v>3.2080000000000025E-3</v>
      </c>
      <c r="AG815" s="445">
        <f t="shared" ref="AG815:AG816" si="990">IF(AF815="","",AE815+AF815)</f>
        <v>4.2500000000000003E-2</v>
      </c>
      <c r="AH815" s="434">
        <v>45736</v>
      </c>
      <c r="AI815" s="446">
        <v>1</v>
      </c>
      <c r="AJ815" s="16" t="str">
        <f t="shared" si="984"/>
        <v>Y</v>
      </c>
      <c r="AK815" s="771" t="s">
        <v>4969</v>
      </c>
    </row>
    <row r="816" spans="1:38" s="764" customFormat="1" ht="20.25" customHeight="1">
      <c r="A816" s="747">
        <v>291</v>
      </c>
      <c r="B816" s="748">
        <v>45740</v>
      </c>
      <c r="C816" s="747" t="s">
        <v>54</v>
      </c>
      <c r="D816" s="747" t="s">
        <v>4794</v>
      </c>
      <c r="E816" s="747" t="s">
        <v>3967</v>
      </c>
      <c r="F816" s="747" t="s">
        <v>4886</v>
      </c>
      <c r="G816" s="749">
        <v>45740</v>
      </c>
      <c r="H816" s="749">
        <v>45771</v>
      </c>
      <c r="I816" s="747">
        <f t="shared" si="979"/>
        <v>31</v>
      </c>
      <c r="J816" s="750">
        <f t="shared" si="980"/>
        <v>1</v>
      </c>
      <c r="K816" s="751" t="s">
        <v>29</v>
      </c>
      <c r="L816" s="752">
        <v>12.46</v>
      </c>
      <c r="M816" s="753"/>
      <c r="N816" s="754"/>
      <c r="O816" s="750" t="s">
        <v>2307</v>
      </c>
      <c r="P816" s="755">
        <v>4.3201099999999999E-2</v>
      </c>
      <c r="Q816" s="755"/>
      <c r="R816" s="756" t="s">
        <v>4475</v>
      </c>
      <c r="S816" s="757"/>
      <c r="T816" s="756"/>
      <c r="U816" s="757"/>
      <c r="V816" s="757">
        <v>4.6872999999999998E-2</v>
      </c>
      <c r="W816" s="757">
        <v>3.2810000000000001E-3</v>
      </c>
      <c r="X816" s="757">
        <v>3.872E-3</v>
      </c>
      <c r="Y816" s="757">
        <v>3.1654000000000002E-2</v>
      </c>
      <c r="Z816" s="757">
        <v>1.72E-3</v>
      </c>
      <c r="AA816" s="757">
        <v>2E-3</v>
      </c>
      <c r="AB816" s="758">
        <f t="shared" si="988"/>
        <v>-1.72E-3</v>
      </c>
      <c r="AC816" s="758">
        <f t="shared" si="986"/>
        <v>-3.7200000000000002E-3</v>
      </c>
      <c r="AD816" s="759">
        <v>3.7999999999999999E-2</v>
      </c>
      <c r="AE816" s="760">
        <v>3.1654000000000002E-2</v>
      </c>
      <c r="AF816" s="760">
        <f t="shared" si="985"/>
        <v>6.3459999999999975E-3</v>
      </c>
      <c r="AG816" s="761">
        <f t="shared" si="990"/>
        <v>3.7999999999999999E-2</v>
      </c>
      <c r="AH816" s="762">
        <v>45740</v>
      </c>
      <c r="AI816" s="763">
        <v>1</v>
      </c>
      <c r="AJ816" s="747" t="str">
        <f t="shared" si="984"/>
        <v>Y</v>
      </c>
      <c r="AK816" s="771" t="s">
        <v>4887</v>
      </c>
      <c r="AL816" s="772"/>
    </row>
    <row r="817" spans="1:38" s="764" customFormat="1" ht="20.25" customHeight="1">
      <c r="A817" s="747">
        <v>292</v>
      </c>
      <c r="B817" s="748">
        <v>45740</v>
      </c>
      <c r="C817" s="747" t="s">
        <v>434</v>
      </c>
      <c r="D817" s="747" t="s">
        <v>4892</v>
      </c>
      <c r="E817" s="747" t="s">
        <v>4355</v>
      </c>
      <c r="F817" s="747" t="s">
        <v>4356</v>
      </c>
      <c r="G817" s="749">
        <v>45740</v>
      </c>
      <c r="H817" s="749">
        <v>45758</v>
      </c>
      <c r="I817" s="747">
        <f t="shared" ref="I817:I820" si="991">H817-G817</f>
        <v>18</v>
      </c>
      <c r="J817" s="750">
        <f t="shared" ref="J817:J820" si="992">TRUNC(I817/30,0)</f>
        <v>0</v>
      </c>
      <c r="K817" s="751" t="s">
        <v>28</v>
      </c>
      <c r="L817" s="752">
        <v>44</v>
      </c>
      <c r="M817" s="753"/>
      <c r="N817" s="754"/>
      <c r="O817" s="750" t="s">
        <v>2309</v>
      </c>
      <c r="P817" s="755">
        <v>4.2962300000000002E-2</v>
      </c>
      <c r="Q817" s="755"/>
      <c r="R817" s="756" t="s">
        <v>4475</v>
      </c>
      <c r="S817" s="757"/>
      <c r="T817" s="756"/>
      <c r="U817" s="757"/>
      <c r="V817" s="757">
        <v>4.5220999999999997E-2</v>
      </c>
      <c r="W817" s="757">
        <v>3.1649999999999998E-3</v>
      </c>
      <c r="X817" s="757">
        <v>2.336E-3</v>
      </c>
      <c r="Y817" s="757">
        <v>3.3654000000000003E-2</v>
      </c>
      <c r="Z817" s="757">
        <v>1.72E-3</v>
      </c>
      <c r="AA817" s="757">
        <v>2E-3</v>
      </c>
      <c r="AB817" s="758">
        <f t="shared" si="988"/>
        <v>-1.72E-3</v>
      </c>
      <c r="AC817" s="758">
        <f t="shared" si="986"/>
        <v>-3.7200000000000002E-3</v>
      </c>
      <c r="AD817" s="759">
        <v>3.7999999999999999E-2</v>
      </c>
      <c r="AE817" s="757">
        <v>3.3654000000000003E-2</v>
      </c>
      <c r="AF817" s="760">
        <v>4.1060000000000003E-3</v>
      </c>
      <c r="AG817" s="761">
        <v>3.7999999999999999E-2</v>
      </c>
      <c r="AH817" s="762">
        <v>45740</v>
      </c>
      <c r="AI817" s="763">
        <v>2</v>
      </c>
      <c r="AJ817" s="747" t="str">
        <f t="shared" ref="AJ817:AJ820" si="993">IF(AG817="","N","Y")</f>
        <v>Y</v>
      </c>
      <c r="AK817" s="771" t="s">
        <v>4887</v>
      </c>
      <c r="AL817" s="772"/>
    </row>
    <row r="818" spans="1:38" s="764" customFormat="1" ht="20.25" customHeight="1">
      <c r="A818" s="747">
        <v>293</v>
      </c>
      <c r="B818" s="748">
        <v>45742</v>
      </c>
      <c r="C818" s="747" t="s">
        <v>4897</v>
      </c>
      <c r="D818" s="747" t="s">
        <v>4949</v>
      </c>
      <c r="E818" s="747" t="s">
        <v>4896</v>
      </c>
      <c r="F818" s="747" t="s">
        <v>4951</v>
      </c>
      <c r="G818" s="749">
        <v>45742</v>
      </c>
      <c r="H818" s="749">
        <v>45834</v>
      </c>
      <c r="I818" s="747">
        <f t="shared" si="991"/>
        <v>92</v>
      </c>
      <c r="J818" s="750">
        <f t="shared" si="992"/>
        <v>3</v>
      </c>
      <c r="K818" s="751" t="s">
        <v>28</v>
      </c>
      <c r="L818" s="752">
        <v>20</v>
      </c>
      <c r="M818" s="753"/>
      <c r="N818" s="754"/>
      <c r="O818" s="750" t="s">
        <v>1717</v>
      </c>
      <c r="P818" s="755">
        <v>4.3026700000000001E-2</v>
      </c>
      <c r="Q818" s="755"/>
      <c r="R818" s="756" t="s">
        <v>4475</v>
      </c>
      <c r="S818" s="757"/>
      <c r="T818" s="756"/>
      <c r="U818" s="757"/>
      <c r="V818" s="757">
        <v>4.2700000000000002E-2</v>
      </c>
      <c r="W818" s="757">
        <v>9.5100000000000002E-4</v>
      </c>
      <c r="X818" s="757">
        <v>2.1549999999999998E-3</v>
      </c>
      <c r="Y818" s="757">
        <v>3.9266000000000002E-2</v>
      </c>
      <c r="Z818" s="757">
        <v>1.72E-3</v>
      </c>
      <c r="AA818" s="757">
        <v>2E-3</v>
      </c>
      <c r="AB818" s="758">
        <f t="shared" si="988"/>
        <v>-1.72E-3</v>
      </c>
      <c r="AC818" s="758">
        <f t="shared" si="986"/>
        <v>-3.7200000000000002E-3</v>
      </c>
      <c r="AD818" s="759">
        <v>4.2700000000000002E-2</v>
      </c>
      <c r="AE818" s="760">
        <v>3.9420999999999998E-2</v>
      </c>
      <c r="AF818" s="760">
        <f t="shared" ref="AF818:AF821" si="994">AD818-AE818</f>
        <v>3.2790000000000041E-3</v>
      </c>
      <c r="AG818" s="761">
        <v>4.2700000000000002E-2</v>
      </c>
      <c r="AH818" s="762">
        <v>45743</v>
      </c>
      <c r="AI818" s="763">
        <v>1</v>
      </c>
      <c r="AJ818" s="747" t="str">
        <f t="shared" si="993"/>
        <v>Y</v>
      </c>
      <c r="AK818" s="771" t="s">
        <v>4971</v>
      </c>
      <c r="AL818" s="772"/>
    </row>
    <row r="819" spans="1:38" ht="20.25" customHeight="1">
      <c r="A819" s="16">
        <v>294</v>
      </c>
      <c r="B819" s="23">
        <v>45743</v>
      </c>
      <c r="C819" s="16" t="s">
        <v>4499</v>
      </c>
      <c r="D819" s="16" t="s">
        <v>4518</v>
      </c>
      <c r="E819" s="16" t="s">
        <v>251</v>
      </c>
      <c r="F819" s="16" t="s">
        <v>4817</v>
      </c>
      <c r="G819" s="18">
        <v>45743</v>
      </c>
      <c r="H819" s="18">
        <v>45929</v>
      </c>
      <c r="I819" s="16">
        <f t="shared" si="991"/>
        <v>186</v>
      </c>
      <c r="J819" s="255">
        <f t="shared" si="992"/>
        <v>6</v>
      </c>
      <c r="K819" s="438" t="s">
        <v>28</v>
      </c>
      <c r="L819" s="19">
        <v>2.56</v>
      </c>
      <c r="M819" s="249">
        <v>3.86</v>
      </c>
      <c r="N819" s="201" t="s">
        <v>4970</v>
      </c>
      <c r="O819" s="255">
        <v>6</v>
      </c>
      <c r="P819" s="553">
        <v>4.2235799999999997E-2</v>
      </c>
      <c r="Q819" s="553"/>
      <c r="R819" s="261" t="s">
        <v>4475</v>
      </c>
      <c r="S819" s="20"/>
      <c r="T819" s="261"/>
      <c r="U819" s="20"/>
      <c r="V819" s="20">
        <v>4.7160000000000001E-2</v>
      </c>
      <c r="W819" s="20">
        <v>9.4300000000000004E-4</v>
      </c>
      <c r="X819" s="20">
        <v>2.4970000000000001E-3</v>
      </c>
      <c r="Y819" s="20">
        <v>3.8990999999999998E-2</v>
      </c>
      <c r="Z819" s="20">
        <v>1.72E-3</v>
      </c>
      <c r="AA819" s="20">
        <v>2E-3</v>
      </c>
      <c r="AB819" s="423">
        <f t="shared" si="988"/>
        <v>-1.72E-3</v>
      </c>
      <c r="AC819" s="423">
        <f t="shared" si="986"/>
        <v>-3.7200000000000002E-3</v>
      </c>
      <c r="AD819" s="448">
        <v>4.2000000000000003E-2</v>
      </c>
      <c r="AE819" s="197">
        <f t="shared" ref="AE819" si="995">IF(Y819="","",Y819)</f>
        <v>3.8990999999999998E-2</v>
      </c>
      <c r="AF819" s="197">
        <f t="shared" si="994"/>
        <v>3.0090000000000047E-3</v>
      </c>
      <c r="AG819" s="445">
        <f t="shared" ref="AG819" si="996">IF(AF819="","",AE819+AF819)</f>
        <v>4.2000000000000003E-2</v>
      </c>
      <c r="AH819" s="434">
        <v>45743</v>
      </c>
      <c r="AI819" s="446">
        <v>1</v>
      </c>
      <c r="AJ819" s="16" t="str">
        <f t="shared" si="993"/>
        <v>Y</v>
      </c>
      <c r="AK819" s="771" t="s">
        <v>4972</v>
      </c>
    </row>
    <row r="820" spans="1:38" s="764" customFormat="1" ht="20.25" customHeight="1">
      <c r="A820" s="747">
        <v>295</v>
      </c>
      <c r="B820" s="748">
        <v>45744</v>
      </c>
      <c r="C820" s="747" t="s">
        <v>4547</v>
      </c>
      <c r="D820" s="747" t="s">
        <v>4903</v>
      </c>
      <c r="E820" s="747" t="s">
        <v>4904</v>
      </c>
      <c r="F820" s="747" t="s">
        <v>4905</v>
      </c>
      <c r="G820" s="749">
        <v>45744</v>
      </c>
      <c r="H820" s="749">
        <v>45838</v>
      </c>
      <c r="I820" s="747">
        <f t="shared" si="991"/>
        <v>94</v>
      </c>
      <c r="J820" s="750">
        <f t="shared" si="992"/>
        <v>3</v>
      </c>
      <c r="K820" s="751" t="s">
        <v>28</v>
      </c>
      <c r="L820" s="752">
        <v>2</v>
      </c>
      <c r="M820" s="753"/>
      <c r="N820" s="754"/>
      <c r="O820" s="750" t="s">
        <v>2307</v>
      </c>
      <c r="P820" s="755">
        <v>4.3226800000000003E-2</v>
      </c>
      <c r="Q820" s="755"/>
      <c r="R820" s="756" t="s">
        <v>4475</v>
      </c>
      <c r="S820" s="757"/>
      <c r="T820" s="756"/>
      <c r="U820" s="757"/>
      <c r="V820" s="757">
        <v>4.7524999999999998E-2</v>
      </c>
      <c r="W820" s="757">
        <v>9.2199999999999997E-4</v>
      </c>
      <c r="X820" s="757">
        <v>1.72E-3</v>
      </c>
      <c r="Y820" s="757">
        <v>3.9231000000000002E-2</v>
      </c>
      <c r="Z820" s="757">
        <v>1.72E-3</v>
      </c>
      <c r="AA820" s="757">
        <v>2E-3</v>
      </c>
      <c r="AB820" s="758">
        <f t="shared" si="988"/>
        <v>-1.72E-3</v>
      </c>
      <c r="AC820" s="758">
        <f t="shared" si="986"/>
        <v>-3.7200000000000002E-3</v>
      </c>
      <c r="AD820" s="759">
        <v>4.2500000000000003E-2</v>
      </c>
      <c r="AE820" s="760">
        <v>3.9231000000000002E-2</v>
      </c>
      <c r="AF820" s="760">
        <f t="shared" si="994"/>
        <v>3.2690000000000011E-3</v>
      </c>
      <c r="AG820" s="761">
        <v>4.2500000000000003E-2</v>
      </c>
      <c r="AH820" s="762">
        <v>45744</v>
      </c>
      <c r="AI820" s="763">
        <v>1</v>
      </c>
      <c r="AJ820" s="747" t="str">
        <f t="shared" si="993"/>
        <v>Y</v>
      </c>
      <c r="AK820" s="771" t="s">
        <v>4923</v>
      </c>
      <c r="AL820" s="772"/>
    </row>
    <row r="821" spans="1:38" s="777" customFormat="1" ht="20.100000000000001" customHeight="1">
      <c r="A821" s="747">
        <v>296</v>
      </c>
      <c r="B821" s="748">
        <v>45748</v>
      </c>
      <c r="C821" s="747" t="s">
        <v>149</v>
      </c>
      <c r="D821" s="747" t="s">
        <v>4835</v>
      </c>
      <c r="E821" s="747" t="s">
        <v>4836</v>
      </c>
      <c r="F821" s="747" t="s">
        <v>4832</v>
      </c>
      <c r="G821" s="749">
        <v>45748</v>
      </c>
      <c r="H821" s="749">
        <v>45769</v>
      </c>
      <c r="I821" s="747">
        <f t="shared" ref="I821:I832" si="997">H821-G821</f>
        <v>21</v>
      </c>
      <c r="J821" s="750">
        <f t="shared" ref="J821:J832" si="998">TRUNC(I821/30,0)</f>
        <v>0</v>
      </c>
      <c r="K821" s="751" t="s">
        <v>148</v>
      </c>
      <c r="L821" s="752">
        <v>30</v>
      </c>
      <c r="M821" s="753"/>
      <c r="N821" s="754" t="s">
        <v>4973</v>
      </c>
      <c r="O821" s="750" t="s">
        <v>4552</v>
      </c>
      <c r="P821" s="755">
        <v>4.3193700000000002E-2</v>
      </c>
      <c r="Q821" s="755"/>
      <c r="R821" s="756" t="s">
        <v>4475</v>
      </c>
      <c r="S821" s="757"/>
      <c r="T821" s="756"/>
      <c r="U821" s="757"/>
      <c r="V821" s="757">
        <v>4.5709E-2</v>
      </c>
      <c r="W821" s="757">
        <v>3.2000000000000002E-3</v>
      </c>
      <c r="X821" s="757">
        <v>2.2889999999999998E-3</v>
      </c>
      <c r="Y821" s="757">
        <v>3.4021999999999997E-2</v>
      </c>
      <c r="Z821" s="757">
        <v>1.72E-3</v>
      </c>
      <c r="AA821" s="757">
        <v>2E-3</v>
      </c>
      <c r="AB821" s="758">
        <f t="shared" ref="AB821:AB832" si="999">S821-Z821</f>
        <v>-1.72E-3</v>
      </c>
      <c r="AC821" s="758">
        <f t="shared" ref="AC821:AC832" si="1000">U821-Z821-AA821</f>
        <v>-3.7200000000000002E-3</v>
      </c>
      <c r="AD821" s="759">
        <v>3.85E-2</v>
      </c>
      <c r="AE821" s="760">
        <v>3.4021999999999997E-2</v>
      </c>
      <c r="AF821" s="760">
        <f t="shared" si="994"/>
        <v>4.4780000000000028E-3</v>
      </c>
      <c r="AG821" s="761">
        <v>3.85E-2</v>
      </c>
      <c r="AH821" s="762">
        <v>45748</v>
      </c>
      <c r="AI821" s="763">
        <v>1</v>
      </c>
      <c r="AJ821" s="747" t="s">
        <v>2832</v>
      </c>
      <c r="AK821" s="771" t="s">
        <v>4887</v>
      </c>
    </row>
    <row r="822" spans="1:38" s="764" customFormat="1" ht="20.25" customHeight="1">
      <c r="A822" s="747">
        <v>297</v>
      </c>
      <c r="B822" s="748">
        <v>45751</v>
      </c>
      <c r="C822" s="747" t="s">
        <v>3467</v>
      </c>
      <c r="D822" s="747" t="s">
        <v>4958</v>
      </c>
      <c r="E822" s="747" t="s">
        <v>2735</v>
      </c>
      <c r="F822" s="747" t="s">
        <v>4383</v>
      </c>
      <c r="G822" s="749">
        <v>45751</v>
      </c>
      <c r="H822" s="749">
        <v>45784</v>
      </c>
      <c r="I822" s="747">
        <f t="shared" si="997"/>
        <v>33</v>
      </c>
      <c r="J822" s="750">
        <f t="shared" si="998"/>
        <v>1</v>
      </c>
      <c r="K822" s="751" t="s">
        <v>29</v>
      </c>
      <c r="L822" s="752">
        <v>3</v>
      </c>
      <c r="M822" s="753"/>
      <c r="N822" s="754"/>
      <c r="O822" s="750" t="s">
        <v>2307</v>
      </c>
      <c r="P822" s="755">
        <v>4.3211399999999997E-2</v>
      </c>
      <c r="Q822" s="755"/>
      <c r="R822" s="756" t="s">
        <v>4475</v>
      </c>
      <c r="S822" s="757"/>
      <c r="T822" s="756"/>
      <c r="U822" s="757"/>
      <c r="V822" s="757">
        <v>4.7753999999999998E-2</v>
      </c>
      <c r="W822" s="757">
        <v>3.3430000000000001E-3</v>
      </c>
      <c r="X822" s="757">
        <v>4.1910000000000003E-3</v>
      </c>
      <c r="Y822" s="757">
        <v>3.2245999999999997E-2</v>
      </c>
      <c r="Z822" s="757">
        <v>1.72E-3</v>
      </c>
      <c r="AA822" s="757">
        <v>2E-3</v>
      </c>
      <c r="AB822" s="758">
        <f t="shared" si="999"/>
        <v>-1.72E-3</v>
      </c>
      <c r="AC822" s="758">
        <f t="shared" si="1000"/>
        <v>-3.7200000000000002E-3</v>
      </c>
      <c r="AD822" s="759">
        <v>3.85E-2</v>
      </c>
      <c r="AE822" s="757">
        <v>3.2245999999999997E-2</v>
      </c>
      <c r="AF822" s="760">
        <v>5.9059999999999998E-3</v>
      </c>
      <c r="AG822" s="761">
        <v>3.85E-2</v>
      </c>
      <c r="AH822" s="762">
        <v>45751</v>
      </c>
      <c r="AI822" s="763">
        <v>1</v>
      </c>
      <c r="AJ822" s="747" t="str">
        <f t="shared" ref="AJ822:AJ832" si="1001">IF(AG822="","N","Y")</f>
        <v>Y</v>
      </c>
      <c r="AK822" s="771" t="s">
        <v>4887</v>
      </c>
      <c r="AL822" s="772"/>
    </row>
    <row r="823" spans="1:38" s="764" customFormat="1" ht="20.25" customHeight="1">
      <c r="A823" s="747">
        <v>298</v>
      </c>
      <c r="B823" s="748">
        <v>45754</v>
      </c>
      <c r="C823" s="747" t="s">
        <v>4</v>
      </c>
      <c r="D823" s="747" t="s">
        <v>4893</v>
      </c>
      <c r="E823" s="747" t="s">
        <v>4930</v>
      </c>
      <c r="F823" s="747" t="s">
        <v>3582</v>
      </c>
      <c r="G823" s="749">
        <v>45754</v>
      </c>
      <c r="H823" s="749">
        <v>45786</v>
      </c>
      <c r="I823" s="747">
        <f t="shared" si="997"/>
        <v>32</v>
      </c>
      <c r="J823" s="750">
        <f t="shared" si="998"/>
        <v>1</v>
      </c>
      <c r="K823" s="751" t="s">
        <v>28</v>
      </c>
      <c r="L823" s="752">
        <v>10</v>
      </c>
      <c r="M823" s="753"/>
      <c r="N823" s="754"/>
      <c r="O823" s="750" t="s">
        <v>2307</v>
      </c>
      <c r="P823" s="755">
        <v>4.3198399999999998E-2</v>
      </c>
      <c r="Q823" s="755"/>
      <c r="R823" s="756" t="s">
        <v>4475</v>
      </c>
      <c r="S823" s="757"/>
      <c r="T823" s="756"/>
      <c r="U823" s="757"/>
      <c r="V823" s="757">
        <v>4.6240999999999997E-2</v>
      </c>
      <c r="W823" s="757">
        <v>9.2500000000000004E-4</v>
      </c>
      <c r="X823" s="757">
        <v>2.0960000000000002E-3</v>
      </c>
      <c r="Y823" s="757">
        <v>3.7511000000000003E-2</v>
      </c>
      <c r="Z823" s="757">
        <v>1.72E-3</v>
      </c>
      <c r="AA823" s="757">
        <v>2E-3</v>
      </c>
      <c r="AB823" s="758">
        <f t="shared" si="999"/>
        <v>-1.72E-3</v>
      </c>
      <c r="AC823" s="758">
        <f t="shared" si="1000"/>
        <v>-3.7200000000000002E-3</v>
      </c>
      <c r="AD823" s="759">
        <v>4.1500000000000002E-2</v>
      </c>
      <c r="AE823" s="760">
        <v>3.7511000000000003E-2</v>
      </c>
      <c r="AF823" s="760">
        <f t="shared" ref="AF823:AF834" si="1002">AD823-AE823</f>
        <v>3.9889999999999995E-3</v>
      </c>
      <c r="AG823" s="761">
        <f t="shared" ref="AG823:AG825" si="1003">IF(AF823="","",AE823+AF823)</f>
        <v>4.1500000000000002E-2</v>
      </c>
      <c r="AH823" s="762">
        <v>45754</v>
      </c>
      <c r="AI823" s="763">
        <v>1</v>
      </c>
      <c r="AJ823" s="747" t="str">
        <f t="shared" si="1001"/>
        <v>Y</v>
      </c>
      <c r="AK823" s="771" t="s">
        <v>4923</v>
      </c>
      <c r="AL823" s="772"/>
    </row>
    <row r="824" spans="1:38" s="764" customFormat="1" ht="20.25" customHeight="1">
      <c r="A824" s="747">
        <v>299</v>
      </c>
      <c r="B824" s="748">
        <v>45755</v>
      </c>
      <c r="C824" s="747" t="s">
        <v>4897</v>
      </c>
      <c r="D824" s="747" t="s">
        <v>4571</v>
      </c>
      <c r="E824" s="747" t="s">
        <v>4896</v>
      </c>
      <c r="F824" s="778" t="s">
        <v>4318</v>
      </c>
      <c r="G824" s="749">
        <v>45755</v>
      </c>
      <c r="H824" s="749">
        <v>45785</v>
      </c>
      <c r="I824" s="747">
        <f t="shared" si="997"/>
        <v>30</v>
      </c>
      <c r="J824" s="750">
        <f t="shared" si="998"/>
        <v>1</v>
      </c>
      <c r="K824" s="751" t="s">
        <v>29</v>
      </c>
      <c r="L824" s="752">
        <v>1</v>
      </c>
      <c r="M824" s="753"/>
      <c r="N824" s="754"/>
      <c r="O824" s="750" t="s">
        <v>2307</v>
      </c>
      <c r="P824" s="755">
        <v>4.3007900000000002E-2</v>
      </c>
      <c r="Q824" s="755"/>
      <c r="R824" s="756" t="s">
        <v>4475</v>
      </c>
      <c r="S824" s="757"/>
      <c r="T824" s="756"/>
      <c r="U824" s="757"/>
      <c r="V824" s="757">
        <v>4.6760999999999997E-2</v>
      </c>
      <c r="W824" s="757">
        <v>3.3240000000000001E-3</v>
      </c>
      <c r="X824" s="757">
        <v>4.4359999999999998E-3</v>
      </c>
      <c r="Y824" s="757">
        <v>3.2025999999999999E-2</v>
      </c>
      <c r="Z824" s="757">
        <v>1.72E-3</v>
      </c>
      <c r="AA824" s="757">
        <v>2E-3</v>
      </c>
      <c r="AB824" s="758">
        <f t="shared" si="999"/>
        <v>-1.72E-3</v>
      </c>
      <c r="AC824" s="758">
        <f t="shared" si="1000"/>
        <v>-3.7200000000000002E-3</v>
      </c>
      <c r="AD824" s="759">
        <v>3.7999999999999999E-2</v>
      </c>
      <c r="AE824" s="760">
        <v>3.2059999999999998E-2</v>
      </c>
      <c r="AF824" s="760">
        <f t="shared" si="1002"/>
        <v>5.9400000000000008E-3</v>
      </c>
      <c r="AG824" s="761">
        <f t="shared" si="1003"/>
        <v>3.7999999999999999E-2</v>
      </c>
      <c r="AH824" s="762">
        <v>45755</v>
      </c>
      <c r="AI824" s="763">
        <v>1</v>
      </c>
      <c r="AJ824" s="747" t="str">
        <f t="shared" si="1001"/>
        <v>Y</v>
      </c>
      <c r="AK824" s="771" t="s">
        <v>4887</v>
      </c>
      <c r="AL824" s="772"/>
    </row>
    <row r="825" spans="1:38" s="764" customFormat="1" ht="20.25" customHeight="1">
      <c r="A825" s="747">
        <v>300</v>
      </c>
      <c r="B825" s="748">
        <v>45757</v>
      </c>
      <c r="C825" s="747" t="s">
        <v>3467</v>
      </c>
      <c r="D825" s="747" t="s">
        <v>4900</v>
      </c>
      <c r="E825" s="747" t="s">
        <v>4901</v>
      </c>
      <c r="F825" s="747" t="s">
        <v>4902</v>
      </c>
      <c r="G825" s="749">
        <v>45757</v>
      </c>
      <c r="H825" s="749">
        <v>45789</v>
      </c>
      <c r="I825" s="747">
        <f t="shared" si="997"/>
        <v>32</v>
      </c>
      <c r="J825" s="750">
        <f t="shared" si="998"/>
        <v>1</v>
      </c>
      <c r="K825" s="751" t="s">
        <v>28</v>
      </c>
      <c r="L825" s="752">
        <v>1.5</v>
      </c>
      <c r="M825" s="753"/>
      <c r="N825" s="754"/>
      <c r="O825" s="750" t="s">
        <v>2307</v>
      </c>
      <c r="P825" s="755">
        <v>4.3222099999999999E-2</v>
      </c>
      <c r="Q825" s="755"/>
      <c r="R825" s="756" t="s">
        <v>4475</v>
      </c>
      <c r="S825" s="757"/>
      <c r="T825" s="756"/>
      <c r="U825" s="757"/>
      <c r="V825" s="757">
        <v>4.5894999999999998E-2</v>
      </c>
      <c r="W825" s="757">
        <v>9.1799999999999998E-4</v>
      </c>
      <c r="X825" s="757">
        <v>2.2569999999999999E-3</v>
      </c>
      <c r="Y825" s="757">
        <v>3.7644999999999998E-2</v>
      </c>
      <c r="Z825" s="757">
        <v>1.72E-3</v>
      </c>
      <c r="AA825" s="757">
        <v>2E-3</v>
      </c>
      <c r="AB825" s="758">
        <f t="shared" si="999"/>
        <v>-1.72E-3</v>
      </c>
      <c r="AC825" s="758">
        <f t="shared" si="1000"/>
        <v>-3.7200000000000002E-3</v>
      </c>
      <c r="AD825" s="759">
        <v>4.1000000000000002E-2</v>
      </c>
      <c r="AE825" s="760">
        <v>3.7644999999999998E-2</v>
      </c>
      <c r="AF825" s="760">
        <f t="shared" si="1002"/>
        <v>3.3550000000000038E-3</v>
      </c>
      <c r="AG825" s="761">
        <f t="shared" si="1003"/>
        <v>4.1000000000000002E-2</v>
      </c>
      <c r="AH825" s="762">
        <v>45757</v>
      </c>
      <c r="AI825" s="763">
        <v>1</v>
      </c>
      <c r="AJ825" s="747" t="str">
        <f t="shared" si="1001"/>
        <v>Y</v>
      </c>
      <c r="AK825" s="771" t="s">
        <v>4895</v>
      </c>
      <c r="AL825" s="772"/>
    </row>
    <row r="826" spans="1:38" s="764" customFormat="1" ht="20.25" customHeight="1">
      <c r="A826" s="747">
        <v>301</v>
      </c>
      <c r="B826" s="748">
        <v>45758</v>
      </c>
      <c r="C826" s="747" t="s">
        <v>1550</v>
      </c>
      <c r="D826" s="747" t="s">
        <v>4877</v>
      </c>
      <c r="E826" s="747" t="s">
        <v>4876</v>
      </c>
      <c r="F826" s="747" t="s">
        <v>3722</v>
      </c>
      <c r="G826" s="749">
        <v>45758</v>
      </c>
      <c r="H826" s="749">
        <v>45789</v>
      </c>
      <c r="I826" s="747">
        <f t="shared" si="997"/>
        <v>31</v>
      </c>
      <c r="J826" s="750">
        <f t="shared" si="998"/>
        <v>1</v>
      </c>
      <c r="K826" s="751" t="s">
        <v>29</v>
      </c>
      <c r="L826" s="752">
        <v>1.2</v>
      </c>
      <c r="M826" s="753"/>
      <c r="N826" s="754"/>
      <c r="O826" s="750" t="s">
        <v>2307</v>
      </c>
      <c r="P826" s="755">
        <v>4.3288E-2</v>
      </c>
      <c r="Q826" s="755"/>
      <c r="R826" s="756" t="s">
        <v>4475</v>
      </c>
      <c r="S826" s="757"/>
      <c r="T826" s="756"/>
      <c r="U826" s="757"/>
      <c r="V826" s="757">
        <v>4.7459000000000001E-2</v>
      </c>
      <c r="W826" s="757">
        <v>3.3219999999999999E-3</v>
      </c>
      <c r="X826" s="757">
        <v>4.4169999999999999E-3</v>
      </c>
      <c r="Y826" s="757">
        <v>3.2629999999999999E-2</v>
      </c>
      <c r="Z826" s="757">
        <v>1.72E-3</v>
      </c>
      <c r="AA826" s="757">
        <v>2E-3</v>
      </c>
      <c r="AB826" s="758">
        <f t="shared" si="999"/>
        <v>-1.72E-3</v>
      </c>
      <c r="AC826" s="758">
        <f t="shared" si="1000"/>
        <v>-3.7200000000000002E-3</v>
      </c>
      <c r="AD826" s="759">
        <v>3.7999999999999999E-2</v>
      </c>
      <c r="AE826" s="760">
        <v>3.2629999999999999E-2</v>
      </c>
      <c r="AF826" s="760">
        <f t="shared" si="1002"/>
        <v>5.3699999999999998E-3</v>
      </c>
      <c r="AG826" s="761">
        <v>3.7999999999999999E-2</v>
      </c>
      <c r="AH826" s="762">
        <v>45758</v>
      </c>
      <c r="AI826" s="763">
        <v>1</v>
      </c>
      <c r="AJ826" s="747" t="str">
        <f t="shared" si="1001"/>
        <v>Y</v>
      </c>
      <c r="AK826" s="771" t="s">
        <v>4887</v>
      </c>
      <c r="AL826" s="772"/>
    </row>
    <row r="827" spans="1:38" s="764" customFormat="1" ht="20.25" customHeight="1">
      <c r="A827" s="747">
        <v>302</v>
      </c>
      <c r="B827" s="748">
        <v>45758</v>
      </c>
      <c r="C827" s="747" t="s">
        <v>1550</v>
      </c>
      <c r="D827" s="747" t="s">
        <v>4877</v>
      </c>
      <c r="E827" s="747" t="s">
        <v>4876</v>
      </c>
      <c r="F827" s="747" t="s">
        <v>3722</v>
      </c>
      <c r="G827" s="749">
        <v>45758</v>
      </c>
      <c r="H827" s="749">
        <v>45789</v>
      </c>
      <c r="I827" s="747">
        <f t="shared" si="997"/>
        <v>31</v>
      </c>
      <c r="J827" s="750">
        <f t="shared" si="998"/>
        <v>1</v>
      </c>
      <c r="K827" s="751" t="s">
        <v>28</v>
      </c>
      <c r="L827" s="752">
        <v>12.2</v>
      </c>
      <c r="M827" s="753"/>
      <c r="N827" s="754"/>
      <c r="O827" s="750" t="s">
        <v>2307</v>
      </c>
      <c r="P827" s="755">
        <v>4.3288E-2</v>
      </c>
      <c r="Q827" s="755"/>
      <c r="R827" s="756" t="s">
        <v>4475</v>
      </c>
      <c r="S827" s="757"/>
      <c r="T827" s="756"/>
      <c r="U827" s="757"/>
      <c r="V827" s="757">
        <v>4.6191999999999997E-2</v>
      </c>
      <c r="W827" s="757">
        <v>9.2400000000000002E-4</v>
      </c>
      <c r="X827" s="757">
        <v>3.3479999999999998E-3</v>
      </c>
      <c r="Y827" s="757">
        <v>3.7721999999999999E-2</v>
      </c>
      <c r="Z827" s="757">
        <v>1.72E-3</v>
      </c>
      <c r="AA827" s="757">
        <v>2E-3</v>
      </c>
      <c r="AB827" s="758">
        <f t="shared" si="999"/>
        <v>-1.72E-3</v>
      </c>
      <c r="AC827" s="758">
        <f t="shared" si="1000"/>
        <v>-3.7200000000000002E-3</v>
      </c>
      <c r="AD827" s="759">
        <v>4.02E-2</v>
      </c>
      <c r="AE827" s="760">
        <v>3.7721999999999999E-2</v>
      </c>
      <c r="AF827" s="760">
        <f t="shared" si="1002"/>
        <v>2.478000000000001E-3</v>
      </c>
      <c r="AG827" s="761">
        <v>4.02E-2</v>
      </c>
      <c r="AH827" s="762">
        <v>45758</v>
      </c>
      <c r="AI827" s="763">
        <v>2</v>
      </c>
      <c r="AJ827" s="747" t="str">
        <f t="shared" si="1001"/>
        <v>Y</v>
      </c>
      <c r="AK827" s="771" t="s">
        <v>4895</v>
      </c>
      <c r="AL827" s="772"/>
    </row>
    <row r="828" spans="1:38" s="764" customFormat="1" ht="20.25" customHeight="1">
      <c r="A828" s="747">
        <v>303</v>
      </c>
      <c r="B828" s="748">
        <v>45758</v>
      </c>
      <c r="C828" s="747" t="s">
        <v>4547</v>
      </c>
      <c r="D828" s="747" t="s">
        <v>4903</v>
      </c>
      <c r="E828" s="747" t="s">
        <v>4904</v>
      </c>
      <c r="F828" s="747" t="s">
        <v>4905</v>
      </c>
      <c r="G828" s="749">
        <v>45758</v>
      </c>
      <c r="H828" s="749">
        <v>45789</v>
      </c>
      <c r="I828" s="747">
        <f t="shared" si="997"/>
        <v>31</v>
      </c>
      <c r="J828" s="750">
        <f t="shared" si="998"/>
        <v>1</v>
      </c>
      <c r="K828" s="751" t="s">
        <v>29</v>
      </c>
      <c r="L828" s="752">
        <v>1</v>
      </c>
      <c r="M828" s="753"/>
      <c r="N828" s="754"/>
      <c r="O828" s="750" t="s">
        <v>2307</v>
      </c>
      <c r="P828" s="755">
        <v>4.3288E-2</v>
      </c>
      <c r="Q828" s="755"/>
      <c r="R828" s="756" t="s">
        <v>4475</v>
      </c>
      <c r="S828" s="757"/>
      <c r="T828" s="756"/>
      <c r="U828" s="757"/>
      <c r="V828" s="757">
        <v>4.7459000000000001E-2</v>
      </c>
      <c r="W828" s="757">
        <v>3.3219999999999999E-3</v>
      </c>
      <c r="X828" s="757">
        <v>4.4169999999999999E-3</v>
      </c>
      <c r="Y828" s="757">
        <v>3.2629999999999999E-2</v>
      </c>
      <c r="Z828" s="757">
        <v>1.72E-3</v>
      </c>
      <c r="AA828" s="757">
        <v>2E-3</v>
      </c>
      <c r="AB828" s="758">
        <f t="shared" si="999"/>
        <v>-1.72E-3</v>
      </c>
      <c r="AC828" s="758">
        <f t="shared" si="1000"/>
        <v>-3.7200000000000002E-3</v>
      </c>
      <c r="AD828" s="759">
        <v>3.7999999999999999E-2</v>
      </c>
      <c r="AE828" s="760">
        <v>3.2629999999999999E-2</v>
      </c>
      <c r="AF828" s="760">
        <f t="shared" si="1002"/>
        <v>5.3699999999999998E-3</v>
      </c>
      <c r="AG828" s="761">
        <v>3.7999999999999999E-2</v>
      </c>
      <c r="AH828" s="762">
        <v>45758</v>
      </c>
      <c r="AI828" s="763">
        <v>1</v>
      </c>
      <c r="AJ828" s="747" t="str">
        <f t="shared" si="1001"/>
        <v>Y</v>
      </c>
      <c r="AK828" s="771" t="s">
        <v>4887</v>
      </c>
      <c r="AL828" s="772"/>
    </row>
    <row r="829" spans="1:38" s="764" customFormat="1" ht="20.25" customHeight="1">
      <c r="A829" s="747">
        <v>304</v>
      </c>
      <c r="B829" s="748">
        <v>45758</v>
      </c>
      <c r="C829" s="747" t="s">
        <v>434</v>
      </c>
      <c r="D829" s="747" t="s">
        <v>4892</v>
      </c>
      <c r="E829" s="747" t="s">
        <v>4355</v>
      </c>
      <c r="F829" s="747" t="s">
        <v>4356</v>
      </c>
      <c r="G829" s="749">
        <v>45758</v>
      </c>
      <c r="H829" s="749">
        <v>45771</v>
      </c>
      <c r="I829" s="747">
        <f t="shared" si="997"/>
        <v>13</v>
      </c>
      <c r="J829" s="750">
        <f t="shared" si="998"/>
        <v>0</v>
      </c>
      <c r="K829" s="751" t="s">
        <v>28</v>
      </c>
      <c r="L829" s="752">
        <v>54.9</v>
      </c>
      <c r="M829" s="753"/>
      <c r="N829" s="754"/>
      <c r="O829" s="750" t="s">
        <v>2309</v>
      </c>
      <c r="P829" s="755">
        <v>4.4011300000000003E-2</v>
      </c>
      <c r="Q829" s="755"/>
      <c r="R829" s="756" t="s">
        <v>4475</v>
      </c>
      <c r="S829" s="757"/>
      <c r="T829" s="756"/>
      <c r="U829" s="757"/>
      <c r="V829" s="757">
        <v>4.5484999999999998E-2</v>
      </c>
      <c r="W829" s="757">
        <v>3.1840000000000002E-3</v>
      </c>
      <c r="X829" s="757">
        <v>2.581E-3</v>
      </c>
      <c r="Y829" s="757">
        <v>3.4630000000000001E-2</v>
      </c>
      <c r="Z829" s="757">
        <v>1.72E-3</v>
      </c>
      <c r="AA829" s="757">
        <v>2E-3</v>
      </c>
      <c r="AB829" s="758">
        <f t="shared" si="999"/>
        <v>-1.72E-3</v>
      </c>
      <c r="AC829" s="758">
        <f t="shared" si="1000"/>
        <v>-3.7200000000000002E-3</v>
      </c>
      <c r="AD829" s="759">
        <v>3.7999999999999999E-2</v>
      </c>
      <c r="AE829" s="757">
        <v>3.4630000000000001E-2</v>
      </c>
      <c r="AF829" s="760">
        <f t="shared" si="1002"/>
        <v>3.369999999999998E-3</v>
      </c>
      <c r="AG829" s="761">
        <v>3.7999999999999999E-2</v>
      </c>
      <c r="AH829" s="762">
        <v>45758</v>
      </c>
      <c r="AI829" s="763">
        <v>2</v>
      </c>
      <c r="AJ829" s="747" t="str">
        <f t="shared" si="1001"/>
        <v>Y</v>
      </c>
      <c r="AK829" s="771" t="s">
        <v>4887</v>
      </c>
      <c r="AL829" s="772"/>
    </row>
    <row r="830" spans="1:38" s="764" customFormat="1" ht="20.25" customHeight="1">
      <c r="A830" s="747">
        <f t="shared" ref="A830" si="1004">IF(B830="","",IF((YEAR(B830)-YEAR(B829))=0,A829+1,1))</f>
        <v>305</v>
      </c>
      <c r="B830" s="748">
        <v>45761</v>
      </c>
      <c r="C830" s="747" t="s">
        <v>4911</v>
      </c>
      <c r="D830" s="747" t="s">
        <v>4912</v>
      </c>
      <c r="E830" s="747" t="s">
        <v>4144</v>
      </c>
      <c r="F830" s="747" t="s">
        <v>4914</v>
      </c>
      <c r="G830" s="749">
        <v>45761</v>
      </c>
      <c r="H830" s="749">
        <v>45791</v>
      </c>
      <c r="I830" s="747">
        <f t="shared" si="997"/>
        <v>30</v>
      </c>
      <c r="J830" s="750">
        <f t="shared" si="998"/>
        <v>1</v>
      </c>
      <c r="K830" s="751" t="s">
        <v>29</v>
      </c>
      <c r="L830" s="752">
        <v>1.4</v>
      </c>
      <c r="M830" s="753"/>
      <c r="N830" s="754"/>
      <c r="O830" s="750" t="s">
        <v>2307</v>
      </c>
      <c r="P830" s="755">
        <v>4.3218600000000003E-2</v>
      </c>
      <c r="Q830" s="755"/>
      <c r="R830" s="756" t="s">
        <v>4475</v>
      </c>
      <c r="S830" s="757"/>
      <c r="T830" s="756"/>
      <c r="U830" s="757"/>
      <c r="V830" s="757">
        <v>4.7463999999999999E-2</v>
      </c>
      <c r="W830" s="757">
        <v>3.3219999999999999E-3</v>
      </c>
      <c r="X830" s="757">
        <v>4.4219999999999997E-3</v>
      </c>
      <c r="Y830" s="757">
        <v>3.2247999999999999E-2</v>
      </c>
      <c r="Z830" s="757">
        <v>1.72E-3</v>
      </c>
      <c r="AA830" s="757">
        <v>2E-3</v>
      </c>
      <c r="AB830" s="758">
        <f t="shared" si="999"/>
        <v>-1.72E-3</v>
      </c>
      <c r="AC830" s="758">
        <f t="shared" si="1000"/>
        <v>-3.7200000000000002E-3</v>
      </c>
      <c r="AD830" s="759">
        <v>3.7999999999999999E-2</v>
      </c>
      <c r="AE830" s="760">
        <v>3.2247999999999999E-2</v>
      </c>
      <c r="AF830" s="760">
        <f t="shared" si="1002"/>
        <v>5.7520000000000002E-3</v>
      </c>
      <c r="AG830" s="761">
        <f t="shared" ref="AG830:AG832" si="1005">IF(AF830="","",AE830+AF830)</f>
        <v>3.7999999999999999E-2</v>
      </c>
      <c r="AH830" s="762">
        <v>45761</v>
      </c>
      <c r="AI830" s="763">
        <v>1</v>
      </c>
      <c r="AJ830" s="747" t="str">
        <f t="shared" si="1001"/>
        <v>Y</v>
      </c>
      <c r="AK830" s="771" t="s">
        <v>4887</v>
      </c>
      <c r="AL830" s="772"/>
    </row>
    <row r="831" spans="1:38" s="764" customFormat="1" ht="20.25" customHeight="1">
      <c r="A831" s="747">
        <v>306</v>
      </c>
      <c r="B831" s="748">
        <v>45761</v>
      </c>
      <c r="C831" s="747" t="s">
        <v>4050</v>
      </c>
      <c r="D831" s="747" t="s">
        <v>4571</v>
      </c>
      <c r="E831" s="747" t="s">
        <v>4724</v>
      </c>
      <c r="F831" s="747" t="s">
        <v>4469</v>
      </c>
      <c r="G831" s="749">
        <v>45761</v>
      </c>
      <c r="H831" s="749">
        <v>45791</v>
      </c>
      <c r="I831" s="747">
        <f t="shared" si="997"/>
        <v>30</v>
      </c>
      <c r="J831" s="750">
        <f t="shared" si="998"/>
        <v>1</v>
      </c>
      <c r="K831" s="751" t="s">
        <v>29</v>
      </c>
      <c r="L831" s="752">
        <v>4.5</v>
      </c>
      <c r="M831" s="753"/>
      <c r="N831" s="754"/>
      <c r="O831" s="750" t="s">
        <v>2307</v>
      </c>
      <c r="P831" s="755">
        <v>4.3218600000000003E-2</v>
      </c>
      <c r="Q831" s="755"/>
      <c r="R831" s="756" t="s">
        <v>4475</v>
      </c>
      <c r="S831" s="757"/>
      <c r="T831" s="756"/>
      <c r="U831" s="757"/>
      <c r="V831" s="757">
        <v>4.7463999999999999E-2</v>
      </c>
      <c r="W831" s="757">
        <v>3.3219999999999999E-3</v>
      </c>
      <c r="X831" s="757">
        <v>4.4219999999999997E-3</v>
      </c>
      <c r="Y831" s="757">
        <v>3.2247999999999999E-2</v>
      </c>
      <c r="Z831" s="757">
        <v>1.72E-3</v>
      </c>
      <c r="AA831" s="757">
        <v>2E-3</v>
      </c>
      <c r="AB831" s="758">
        <f t="shared" si="999"/>
        <v>-1.72E-3</v>
      </c>
      <c r="AC831" s="758">
        <f t="shared" si="1000"/>
        <v>-3.7200000000000002E-3</v>
      </c>
      <c r="AD831" s="759">
        <v>3.7999999999999999E-2</v>
      </c>
      <c r="AE831" s="760">
        <v>3.2247999999999999E-2</v>
      </c>
      <c r="AF831" s="760">
        <f t="shared" si="1002"/>
        <v>5.7520000000000002E-3</v>
      </c>
      <c r="AG831" s="761">
        <f t="shared" si="1005"/>
        <v>3.7999999999999999E-2</v>
      </c>
      <c r="AH831" s="762">
        <v>45761</v>
      </c>
      <c r="AI831" s="763">
        <v>2</v>
      </c>
      <c r="AJ831" s="747" t="str">
        <f t="shared" si="1001"/>
        <v>Y</v>
      </c>
      <c r="AK831" s="771" t="s">
        <v>4887</v>
      </c>
      <c r="AL831" s="772"/>
    </row>
    <row r="832" spans="1:38" s="764" customFormat="1" ht="20.25" customHeight="1">
      <c r="A832" s="747">
        <v>307</v>
      </c>
      <c r="B832" s="748">
        <v>45761</v>
      </c>
      <c r="C832" s="747" t="s">
        <v>4</v>
      </c>
      <c r="D832" s="747" t="s">
        <v>4893</v>
      </c>
      <c r="E832" s="747" t="s">
        <v>4975</v>
      </c>
      <c r="F832" s="747" t="s">
        <v>4963</v>
      </c>
      <c r="G832" s="749">
        <v>45761</v>
      </c>
      <c r="H832" s="749">
        <v>45791</v>
      </c>
      <c r="I832" s="747">
        <f t="shared" si="997"/>
        <v>30</v>
      </c>
      <c r="J832" s="750">
        <f t="shared" si="998"/>
        <v>1</v>
      </c>
      <c r="K832" s="751" t="s">
        <v>28</v>
      </c>
      <c r="L832" s="752">
        <v>1</v>
      </c>
      <c r="M832" s="753">
        <v>3.81</v>
      </c>
      <c r="N832" s="754" t="s">
        <v>4976</v>
      </c>
      <c r="O832" s="750" t="s">
        <v>2307</v>
      </c>
      <c r="P832" s="755">
        <v>4.3218600000000003E-2</v>
      </c>
      <c r="Q832" s="755"/>
      <c r="R832" s="756" t="s">
        <v>4475</v>
      </c>
      <c r="S832" s="757"/>
      <c r="T832" s="756"/>
      <c r="U832" s="757"/>
      <c r="V832" s="757">
        <v>4.6272000000000001E-2</v>
      </c>
      <c r="W832" s="757">
        <v>9.2500000000000004E-4</v>
      </c>
      <c r="X832" s="757">
        <v>2.127E-3</v>
      </c>
      <c r="Y832" s="757">
        <v>3.7654E-2</v>
      </c>
      <c r="Z832" s="757">
        <v>1.72E-3</v>
      </c>
      <c r="AA832" s="757">
        <v>2E-3</v>
      </c>
      <c r="AB832" s="758">
        <f t="shared" si="999"/>
        <v>-1.72E-3</v>
      </c>
      <c r="AC832" s="758">
        <f t="shared" si="1000"/>
        <v>-3.7200000000000002E-3</v>
      </c>
      <c r="AD832" s="759">
        <v>4.1500000000000002E-2</v>
      </c>
      <c r="AE832" s="760">
        <v>3.7654E-2</v>
      </c>
      <c r="AF832" s="760">
        <f t="shared" si="1002"/>
        <v>3.8460000000000022E-3</v>
      </c>
      <c r="AG832" s="761">
        <f t="shared" si="1005"/>
        <v>4.1500000000000002E-2</v>
      </c>
      <c r="AH832" s="762">
        <v>45761</v>
      </c>
      <c r="AI832" s="763">
        <v>3</v>
      </c>
      <c r="AJ832" s="747" t="str">
        <f t="shared" si="1001"/>
        <v>Y</v>
      </c>
      <c r="AK832" s="771" t="s">
        <v>4895</v>
      </c>
      <c r="AL832" s="772"/>
    </row>
    <row r="833" spans="1:38" s="764" customFormat="1" ht="20.25" customHeight="1">
      <c r="A833" s="747">
        <f t="shared" ref="A833" si="1006">IF(B833="","",IF((YEAR(B833)-YEAR(B832))=0,A832+1,1))</f>
        <v>308</v>
      </c>
      <c r="B833" s="748">
        <v>45761</v>
      </c>
      <c r="C833" s="747" t="s">
        <v>2888</v>
      </c>
      <c r="D833" s="747" t="s">
        <v>4977</v>
      </c>
      <c r="E833" s="747" t="s">
        <v>4978</v>
      </c>
      <c r="F833" s="747" t="s">
        <v>4979</v>
      </c>
      <c r="G833" s="749">
        <v>45761</v>
      </c>
      <c r="H833" s="749">
        <v>45791</v>
      </c>
      <c r="I833" s="747">
        <f t="shared" ref="I833:I840" si="1007">H833-G833</f>
        <v>30</v>
      </c>
      <c r="J833" s="750">
        <f t="shared" ref="J833:J840" si="1008">TRUNC(I833/30,0)</f>
        <v>1</v>
      </c>
      <c r="K833" s="751" t="s">
        <v>28</v>
      </c>
      <c r="L833" s="752">
        <v>1.1200000000000001</v>
      </c>
      <c r="M833" s="753"/>
      <c r="N833" s="754"/>
      <c r="O833" s="750" t="s">
        <v>2307</v>
      </c>
      <c r="P833" s="755">
        <v>4.3218600000000003E-2</v>
      </c>
      <c r="Q833" s="755"/>
      <c r="R833" s="756" t="s">
        <v>4475</v>
      </c>
      <c r="S833" s="757"/>
      <c r="T833" s="756"/>
      <c r="U833" s="757"/>
      <c r="V833" s="757">
        <v>4.6272000000000001E-2</v>
      </c>
      <c r="W833" s="757">
        <v>9.2500000000000004E-4</v>
      </c>
      <c r="X833" s="757">
        <v>2.127E-3</v>
      </c>
      <c r="Y833" s="757">
        <v>3.7654E-2</v>
      </c>
      <c r="Z833" s="757">
        <v>1.72E-3</v>
      </c>
      <c r="AA833" s="757">
        <v>2E-3</v>
      </c>
      <c r="AB833" s="758">
        <f t="shared" ref="AB833:AB840" si="1009">S833-Z833</f>
        <v>-1.72E-3</v>
      </c>
      <c r="AC833" s="758">
        <f t="shared" ref="AC833:AC840" si="1010">U833-Z833-AA833</f>
        <v>-3.7200000000000002E-3</v>
      </c>
      <c r="AD833" s="759">
        <v>4.1500000000000002E-2</v>
      </c>
      <c r="AE833" s="760">
        <v>3.7654E-2</v>
      </c>
      <c r="AF833" s="760">
        <f t="shared" si="1002"/>
        <v>3.8460000000000022E-3</v>
      </c>
      <c r="AG833" s="761">
        <f t="shared" ref="AG833" si="1011">IF(AF833="","",AE833+AF833)</f>
        <v>4.1500000000000002E-2</v>
      </c>
      <c r="AH833" s="762">
        <v>45761</v>
      </c>
      <c r="AI833" s="763">
        <v>4</v>
      </c>
      <c r="AJ833" s="747" t="str">
        <f t="shared" ref="AJ833:AJ840" si="1012">IF(AG833="","N","Y")</f>
        <v>Y</v>
      </c>
      <c r="AK833" s="771" t="s">
        <v>4895</v>
      </c>
      <c r="AL833" s="772"/>
    </row>
    <row r="834" spans="1:38" s="764" customFormat="1" ht="20.25" customHeight="1">
      <c r="A834" s="747">
        <v>309</v>
      </c>
      <c r="B834" s="748">
        <v>45765</v>
      </c>
      <c r="C834" s="747" t="s">
        <v>434</v>
      </c>
      <c r="D834" s="747" t="s">
        <v>4966</v>
      </c>
      <c r="E834" s="747" t="s">
        <v>4967</v>
      </c>
      <c r="F834" s="747" t="s">
        <v>4968</v>
      </c>
      <c r="G834" s="749">
        <v>45765</v>
      </c>
      <c r="H834" s="749">
        <v>45793</v>
      </c>
      <c r="I834" s="747">
        <f t="shared" si="1007"/>
        <v>28</v>
      </c>
      <c r="J834" s="750">
        <f t="shared" si="1008"/>
        <v>0</v>
      </c>
      <c r="K834" s="751" t="s">
        <v>29</v>
      </c>
      <c r="L834" s="752">
        <v>1.5</v>
      </c>
      <c r="M834" s="753"/>
      <c r="N834" s="754"/>
      <c r="O834" s="750" t="s">
        <v>2307</v>
      </c>
      <c r="P834" s="755">
        <v>4.3185899999999999E-2</v>
      </c>
      <c r="Q834" s="755"/>
      <c r="R834" s="756" t="s">
        <v>4475</v>
      </c>
      <c r="S834" s="757"/>
      <c r="T834" s="756"/>
      <c r="U834" s="757"/>
      <c r="V834" s="757">
        <v>4.7957E-2</v>
      </c>
      <c r="W834" s="757">
        <v>3.3570000000000002E-3</v>
      </c>
      <c r="X834" s="757">
        <v>4.3800000000000002E-3</v>
      </c>
      <c r="Y834" s="757">
        <v>3.1799000000000001E-2</v>
      </c>
      <c r="Z834" s="757">
        <v>1.72E-3</v>
      </c>
      <c r="AA834" s="757">
        <v>2E-3</v>
      </c>
      <c r="AB834" s="758">
        <f t="shared" si="1009"/>
        <v>-1.72E-3</v>
      </c>
      <c r="AC834" s="758">
        <f t="shared" si="1010"/>
        <v>-3.7200000000000002E-3</v>
      </c>
      <c r="AD834" s="759">
        <v>3.85E-2</v>
      </c>
      <c r="AE834" s="760">
        <v>3.1799000000000001E-2</v>
      </c>
      <c r="AF834" s="760">
        <f t="shared" si="1002"/>
        <v>6.7009999999999986E-3</v>
      </c>
      <c r="AG834" s="761">
        <v>3.85E-2</v>
      </c>
      <c r="AH834" s="762">
        <v>45765</v>
      </c>
      <c r="AI834" s="763">
        <v>1</v>
      </c>
      <c r="AJ834" s="747" t="str">
        <f t="shared" si="1012"/>
        <v>Y</v>
      </c>
      <c r="AK834" s="771" t="s">
        <v>4887</v>
      </c>
      <c r="AL834" s="772"/>
    </row>
    <row r="835" spans="1:38" s="764" customFormat="1" ht="20.25" customHeight="1">
      <c r="A835" s="747">
        <v>310</v>
      </c>
      <c r="B835" s="748">
        <v>45771</v>
      </c>
      <c r="C835" s="747" t="s">
        <v>434</v>
      </c>
      <c r="D835" s="747" t="s">
        <v>4892</v>
      </c>
      <c r="E835" s="747" t="s">
        <v>4355</v>
      </c>
      <c r="F835" s="747" t="s">
        <v>4356</v>
      </c>
      <c r="G835" s="749">
        <v>45771</v>
      </c>
      <c r="H835" s="749">
        <v>45789</v>
      </c>
      <c r="I835" s="747">
        <f t="shared" si="1007"/>
        <v>18</v>
      </c>
      <c r="J835" s="750">
        <f t="shared" si="1008"/>
        <v>0</v>
      </c>
      <c r="K835" s="751" t="s">
        <v>28</v>
      </c>
      <c r="L835" s="752">
        <v>52.4</v>
      </c>
      <c r="M835" s="753"/>
      <c r="N835" s="754"/>
      <c r="O835" s="750" t="s">
        <v>2309</v>
      </c>
      <c r="P835" s="755">
        <v>4.3055099999999999E-2</v>
      </c>
      <c r="Q835" s="755"/>
      <c r="R835" s="756" t="s">
        <v>4475</v>
      </c>
      <c r="S835" s="757"/>
      <c r="T835" s="756"/>
      <c r="U835" s="757"/>
      <c r="V835" s="757">
        <v>4.5371000000000002E-2</v>
      </c>
      <c r="W835" s="757">
        <v>3.176E-3</v>
      </c>
      <c r="X835" s="757">
        <v>2.4750000000000002E-3</v>
      </c>
      <c r="Y835" s="757">
        <v>3.3741E-2</v>
      </c>
      <c r="Z835" s="757">
        <v>1.72E-3</v>
      </c>
      <c r="AA835" s="757">
        <v>2E-3</v>
      </c>
      <c r="AB835" s="758">
        <f t="shared" si="1009"/>
        <v>-1.72E-3</v>
      </c>
      <c r="AC835" s="758">
        <f t="shared" si="1010"/>
        <v>-3.7200000000000002E-3</v>
      </c>
      <c r="AD835" s="759">
        <v>3.7999999999999999E-2</v>
      </c>
      <c r="AE835" s="757">
        <v>3.3741E-2</v>
      </c>
      <c r="AF835" s="760">
        <f t="shared" ref="AF835:AF839" si="1013">AD835-AE835</f>
        <v>4.2589999999999989E-3</v>
      </c>
      <c r="AG835" s="761">
        <v>3.7999999999999999E-2</v>
      </c>
      <c r="AH835" s="762">
        <v>45771</v>
      </c>
      <c r="AI835" s="763">
        <v>1</v>
      </c>
      <c r="AJ835" s="747" t="str">
        <f t="shared" si="1012"/>
        <v>Y</v>
      </c>
      <c r="AK835" s="771" t="s">
        <v>4887</v>
      </c>
      <c r="AL835" s="772"/>
    </row>
    <row r="836" spans="1:38" s="764" customFormat="1" ht="20.25" customHeight="1">
      <c r="A836" s="747">
        <v>311</v>
      </c>
      <c r="B836" s="748">
        <v>45771</v>
      </c>
      <c r="C836" s="747" t="s">
        <v>54</v>
      </c>
      <c r="D836" s="747" t="s">
        <v>4794</v>
      </c>
      <c r="E836" s="747" t="s">
        <v>3967</v>
      </c>
      <c r="F836" s="747" t="s">
        <v>4886</v>
      </c>
      <c r="G836" s="749">
        <v>45771</v>
      </c>
      <c r="H836" s="749">
        <v>45800</v>
      </c>
      <c r="I836" s="747">
        <f t="shared" si="1007"/>
        <v>29</v>
      </c>
      <c r="J836" s="750">
        <f t="shared" si="1008"/>
        <v>0</v>
      </c>
      <c r="K836" s="751" t="s">
        <v>29</v>
      </c>
      <c r="L836" s="752">
        <v>10.199999999999999</v>
      </c>
      <c r="M836" s="753"/>
      <c r="N836" s="754"/>
      <c r="O836" s="750" t="s">
        <v>2307</v>
      </c>
      <c r="P836" s="755">
        <v>4.3266100000000002E-2</v>
      </c>
      <c r="Q836" s="755"/>
      <c r="R836" s="756" t="s">
        <v>4475</v>
      </c>
      <c r="S836" s="757"/>
      <c r="T836" s="756"/>
      <c r="U836" s="757"/>
      <c r="V836" s="757">
        <v>4.8341000000000002E-2</v>
      </c>
      <c r="W836" s="757">
        <v>3.3839999999999999E-3</v>
      </c>
      <c r="X836" s="757">
        <v>5.2370000000000003E-3</v>
      </c>
      <c r="Y836" s="757">
        <v>3.1740999999999998E-2</v>
      </c>
      <c r="Z836" s="757">
        <v>1.72E-3</v>
      </c>
      <c r="AA836" s="757">
        <v>2E-3</v>
      </c>
      <c r="AB836" s="758">
        <f t="shared" si="1009"/>
        <v>-1.72E-3</v>
      </c>
      <c r="AC836" s="758">
        <f t="shared" si="1010"/>
        <v>-3.7200000000000002E-3</v>
      </c>
      <c r="AD836" s="759">
        <v>3.7999999999999999E-2</v>
      </c>
      <c r="AE836" s="760">
        <v>3.1740999999999998E-2</v>
      </c>
      <c r="AF836" s="760">
        <f t="shared" si="1013"/>
        <v>6.2590000000000007E-3</v>
      </c>
      <c r="AG836" s="761">
        <f t="shared" ref="AG836" si="1014">IF(AF836="","",AE836+AF836)</f>
        <v>3.7999999999999999E-2</v>
      </c>
      <c r="AH836" s="762">
        <v>45771</v>
      </c>
      <c r="AI836" s="763">
        <v>1</v>
      </c>
      <c r="AJ836" s="747" t="str">
        <f t="shared" si="1012"/>
        <v>Y</v>
      </c>
      <c r="AK836" s="771" t="s">
        <v>4887</v>
      </c>
      <c r="AL836" s="772"/>
    </row>
    <row r="837" spans="1:38" s="764" customFormat="1" ht="20.25" customHeight="1">
      <c r="A837" s="747">
        <v>312</v>
      </c>
      <c r="B837" s="748">
        <v>45771</v>
      </c>
      <c r="C837" s="747" t="s">
        <v>4945</v>
      </c>
      <c r="D837" s="747" t="s">
        <v>4946</v>
      </c>
      <c r="E837" s="747" t="s">
        <v>4944</v>
      </c>
      <c r="F837" s="747" t="s">
        <v>4947</v>
      </c>
      <c r="G837" s="749">
        <v>45771</v>
      </c>
      <c r="H837" s="749">
        <v>45803</v>
      </c>
      <c r="I837" s="747">
        <f t="shared" si="1007"/>
        <v>32</v>
      </c>
      <c r="J837" s="750">
        <f t="shared" si="1008"/>
        <v>1</v>
      </c>
      <c r="K837" s="751" t="s">
        <v>29</v>
      </c>
      <c r="L837" s="752">
        <v>10</v>
      </c>
      <c r="M837" s="753"/>
      <c r="N837" s="754"/>
      <c r="O837" s="750" t="s">
        <v>2307</v>
      </c>
      <c r="P837" s="755">
        <v>4.3266100000000002E-2</v>
      </c>
      <c r="Q837" s="755"/>
      <c r="R837" s="756" t="s">
        <v>4475</v>
      </c>
      <c r="S837" s="757"/>
      <c r="T837" s="756"/>
      <c r="U837" s="757"/>
      <c r="V837" s="757">
        <v>4.8341000000000002E-2</v>
      </c>
      <c r="W837" s="757">
        <v>3.3839999999999999E-3</v>
      </c>
      <c r="X837" s="757">
        <v>6.2370000000000004E-3</v>
      </c>
      <c r="Y837" s="757">
        <v>3.1740999999999998E-2</v>
      </c>
      <c r="Z837" s="757">
        <v>1.72E-3</v>
      </c>
      <c r="AA837" s="757">
        <v>2E-3</v>
      </c>
      <c r="AB837" s="758">
        <f t="shared" si="1009"/>
        <v>-1.72E-3</v>
      </c>
      <c r="AC837" s="758">
        <f t="shared" si="1010"/>
        <v>-3.7200000000000002E-3</v>
      </c>
      <c r="AD837" s="759">
        <v>3.6999999999999998E-2</v>
      </c>
      <c r="AE837" s="760">
        <v>3.1740999999999998E-2</v>
      </c>
      <c r="AF837" s="760">
        <f t="shared" si="1013"/>
        <v>5.2589999999999998E-3</v>
      </c>
      <c r="AG837" s="761">
        <v>3.6999999999999998E-2</v>
      </c>
      <c r="AH837" s="762">
        <v>45771</v>
      </c>
      <c r="AI837" s="763">
        <v>3</v>
      </c>
      <c r="AJ837" s="747" t="str">
        <f t="shared" si="1012"/>
        <v>Y</v>
      </c>
      <c r="AK837" s="771" t="s">
        <v>4887</v>
      </c>
      <c r="AL837" s="772"/>
    </row>
    <row r="838" spans="1:38" s="764" customFormat="1" ht="20.25" customHeight="1">
      <c r="A838" s="747">
        <v>313</v>
      </c>
      <c r="B838" s="748">
        <v>45777</v>
      </c>
      <c r="C838" s="747" t="s">
        <v>4790</v>
      </c>
      <c r="D838" s="747" t="s">
        <v>4792</v>
      </c>
      <c r="E838" s="747" t="s">
        <v>4793</v>
      </c>
      <c r="F838" s="747" t="s">
        <v>3991</v>
      </c>
      <c r="G838" s="749">
        <v>45777</v>
      </c>
      <c r="H838" s="749">
        <v>45868</v>
      </c>
      <c r="I838" s="747">
        <f t="shared" si="1007"/>
        <v>91</v>
      </c>
      <c r="J838" s="750">
        <f t="shared" si="1008"/>
        <v>3</v>
      </c>
      <c r="K838" s="751" t="s">
        <v>148</v>
      </c>
      <c r="L838" s="752">
        <v>1</v>
      </c>
      <c r="M838" s="753">
        <v>3.87</v>
      </c>
      <c r="N838" s="754" t="s">
        <v>4925</v>
      </c>
      <c r="O838" s="750" t="s">
        <v>1717</v>
      </c>
      <c r="P838" s="755">
        <v>4.2907099999999997E-2</v>
      </c>
      <c r="Q838" s="755"/>
      <c r="R838" s="756" t="s">
        <v>4475</v>
      </c>
      <c r="S838" s="757"/>
      <c r="T838" s="756"/>
      <c r="U838" s="757"/>
      <c r="V838" s="757">
        <v>4.7448999999999998E-2</v>
      </c>
      <c r="W838" s="757">
        <v>9.4899999999999997E-4</v>
      </c>
      <c r="X838" s="757">
        <v>2.2799999999999999E-3</v>
      </c>
      <c r="Y838" s="757">
        <v>3.9148000000000002E-2</v>
      </c>
      <c r="Z838" s="757">
        <v>2E-3</v>
      </c>
      <c r="AA838" s="757">
        <v>2E-3</v>
      </c>
      <c r="AB838" s="758">
        <f t="shared" si="1009"/>
        <v>-2E-3</v>
      </c>
      <c r="AC838" s="758">
        <f t="shared" si="1010"/>
        <v>-4.0000000000000001E-3</v>
      </c>
      <c r="AD838" s="759">
        <v>4.2500000000000003E-2</v>
      </c>
      <c r="AE838" s="760">
        <f t="shared" ref="AE838" si="1015">IF(Y838="","",Y838)</f>
        <v>3.9148000000000002E-2</v>
      </c>
      <c r="AF838" s="760">
        <f t="shared" si="1013"/>
        <v>3.3520000000000008E-3</v>
      </c>
      <c r="AG838" s="761">
        <f t="shared" ref="AG838" si="1016">IF(AF838="","",AE838+AF838)</f>
        <v>4.2500000000000003E-2</v>
      </c>
      <c r="AH838" s="762">
        <v>45777</v>
      </c>
      <c r="AI838" s="763">
        <v>1</v>
      </c>
      <c r="AJ838" s="747" t="str">
        <f t="shared" si="1012"/>
        <v>Y</v>
      </c>
      <c r="AK838" s="771" t="s">
        <v>4924</v>
      </c>
      <c r="AL838" s="772"/>
    </row>
    <row r="839" spans="1:38" s="764" customFormat="1" ht="20.25" customHeight="1">
      <c r="A839" s="747">
        <v>314</v>
      </c>
      <c r="B839" s="748">
        <v>45777</v>
      </c>
      <c r="C839" s="747" t="s">
        <v>4547</v>
      </c>
      <c r="D839" s="747" t="s">
        <v>4903</v>
      </c>
      <c r="E839" s="747" t="s">
        <v>4904</v>
      </c>
      <c r="F839" s="747" t="s">
        <v>4905</v>
      </c>
      <c r="G839" s="749">
        <v>45777</v>
      </c>
      <c r="H839" s="749">
        <v>45868</v>
      </c>
      <c r="I839" s="747">
        <f t="shared" si="1007"/>
        <v>91</v>
      </c>
      <c r="J839" s="750">
        <f t="shared" si="1008"/>
        <v>3</v>
      </c>
      <c r="K839" s="751" t="s">
        <v>28</v>
      </c>
      <c r="L839" s="752">
        <v>1</v>
      </c>
      <c r="M839" s="753"/>
      <c r="N839" s="754"/>
      <c r="O839" s="750" t="s">
        <v>2307</v>
      </c>
      <c r="P839" s="755">
        <v>4.3226800000000003E-2</v>
      </c>
      <c r="Q839" s="755"/>
      <c r="R839" s="756" t="s">
        <v>4475</v>
      </c>
      <c r="S839" s="757"/>
      <c r="T839" s="756"/>
      <c r="U839" s="757"/>
      <c r="V839" s="757">
        <v>4.7292000000000001E-2</v>
      </c>
      <c r="W839" s="757">
        <v>9.4600000000000001E-4</v>
      </c>
      <c r="X839" s="757">
        <v>2.6259999999999999E-3</v>
      </c>
      <c r="Y839" s="757">
        <v>3.9003999999999997E-2</v>
      </c>
      <c r="Z839" s="757">
        <v>1.72E-3</v>
      </c>
      <c r="AA839" s="757">
        <v>2E-3</v>
      </c>
      <c r="AB839" s="758">
        <f t="shared" si="1009"/>
        <v>-1.72E-3</v>
      </c>
      <c r="AC839" s="758">
        <f t="shared" si="1010"/>
        <v>-3.7200000000000002E-3</v>
      </c>
      <c r="AD839" s="759">
        <v>4.2000000000000003E-2</v>
      </c>
      <c r="AE839" s="760">
        <v>3.9003999999999997E-2</v>
      </c>
      <c r="AF839" s="760">
        <f t="shared" si="1013"/>
        <v>2.9960000000000056E-3</v>
      </c>
      <c r="AG839" s="761">
        <v>4.2000000000000003E-2</v>
      </c>
      <c r="AH839" s="762">
        <v>45777</v>
      </c>
      <c r="AI839" s="763">
        <v>2</v>
      </c>
      <c r="AJ839" s="747" t="str">
        <f t="shared" si="1012"/>
        <v>Y</v>
      </c>
      <c r="AK839" s="669" t="s">
        <v>4969</v>
      </c>
      <c r="AL839" s="772"/>
    </row>
    <row r="840" spans="1:38" s="764" customFormat="1" ht="20.25" customHeight="1">
      <c r="A840" s="747">
        <v>315</v>
      </c>
      <c r="B840" s="748">
        <v>45784</v>
      </c>
      <c r="C840" s="747" t="s">
        <v>3467</v>
      </c>
      <c r="D840" s="747" t="s">
        <v>4958</v>
      </c>
      <c r="E840" s="747" t="s">
        <v>2735</v>
      </c>
      <c r="F840" s="747" t="s">
        <v>4383</v>
      </c>
      <c r="G840" s="749">
        <v>45784</v>
      </c>
      <c r="H840" s="749">
        <v>45817</v>
      </c>
      <c r="I840" s="747">
        <f t="shared" si="1007"/>
        <v>33</v>
      </c>
      <c r="J840" s="750">
        <f t="shared" si="1008"/>
        <v>1</v>
      </c>
      <c r="K840" s="751" t="s">
        <v>29</v>
      </c>
      <c r="L840" s="752">
        <v>4.5</v>
      </c>
      <c r="M840" s="753"/>
      <c r="N840" s="754"/>
      <c r="O840" s="750" t="s">
        <v>2307</v>
      </c>
      <c r="P840" s="755">
        <v>4.33693E-2</v>
      </c>
      <c r="Q840" s="755"/>
      <c r="R840" s="756" t="s">
        <v>4475</v>
      </c>
      <c r="S840" s="757"/>
      <c r="T840" s="756"/>
      <c r="U840" s="757"/>
      <c r="V840" s="757">
        <v>4.6698999999999997E-2</v>
      </c>
      <c r="W840" s="757">
        <v>3.2690000000000002E-3</v>
      </c>
      <c r="X840" s="757">
        <v>3.7100000000000002E-3</v>
      </c>
      <c r="Y840" s="757">
        <v>3.1981999999999997E-2</v>
      </c>
      <c r="Z840" s="757">
        <v>1.72E-3</v>
      </c>
      <c r="AA840" s="757">
        <v>2E-3</v>
      </c>
      <c r="AB840" s="758">
        <f t="shared" si="1009"/>
        <v>-1.72E-3</v>
      </c>
      <c r="AC840" s="758">
        <f t="shared" si="1010"/>
        <v>-3.7200000000000002E-3</v>
      </c>
      <c r="AD840" s="759">
        <v>3.7999999999999999E-2</v>
      </c>
      <c r="AE840" s="757">
        <v>3.1981999999999997E-2</v>
      </c>
      <c r="AF840" s="760">
        <v>5.9059999999999998E-3</v>
      </c>
      <c r="AG840" s="761">
        <v>3.7999999999999999E-2</v>
      </c>
      <c r="AH840" s="762">
        <v>45784</v>
      </c>
      <c r="AI840" s="763">
        <v>1</v>
      </c>
      <c r="AJ840" s="747" t="str">
        <f t="shared" si="1012"/>
        <v>Y</v>
      </c>
      <c r="AK840" s="771" t="s">
        <v>4887</v>
      </c>
      <c r="AL840" s="772"/>
    </row>
    <row r="841" spans="1:38" s="764" customFormat="1" ht="20.25" customHeight="1">
      <c r="A841" s="747">
        <v>316</v>
      </c>
      <c r="B841" s="748">
        <v>45784</v>
      </c>
      <c r="C841" s="747" t="s">
        <v>434</v>
      </c>
      <c r="D841" s="747" t="s">
        <v>4892</v>
      </c>
      <c r="E841" s="747" t="s">
        <v>4355</v>
      </c>
      <c r="F841" s="747" t="s">
        <v>4356</v>
      </c>
      <c r="G841" s="749">
        <v>45784</v>
      </c>
      <c r="H841" s="749">
        <v>45791</v>
      </c>
      <c r="I841" s="747">
        <f t="shared" ref="I841" si="1017">H841-G841</f>
        <v>7</v>
      </c>
      <c r="J841" s="750">
        <f t="shared" ref="J841" si="1018">TRUNC(I841/30,0)</f>
        <v>0</v>
      </c>
      <c r="K841" s="751" t="s">
        <v>28</v>
      </c>
      <c r="L841" s="752">
        <v>12</v>
      </c>
      <c r="M841" s="753"/>
      <c r="N841" s="754"/>
      <c r="O841" s="750" t="s">
        <v>2309</v>
      </c>
      <c r="P841" s="755">
        <v>4.33143E-2</v>
      </c>
      <c r="Q841" s="755"/>
      <c r="R841" s="756" t="s">
        <v>4475</v>
      </c>
      <c r="S841" s="757"/>
      <c r="T841" s="756"/>
      <c r="U841" s="757"/>
      <c r="V841" s="757">
        <v>4.5331000000000003E-2</v>
      </c>
      <c r="W841" s="757">
        <v>3.173E-3</v>
      </c>
      <c r="X841" s="757">
        <v>2.4380000000000001E-3</v>
      </c>
      <c r="Y841" s="757">
        <v>3.3981999999999998E-2</v>
      </c>
      <c r="Z841" s="757">
        <v>1.72E-3</v>
      </c>
      <c r="AA841" s="757">
        <v>2E-3</v>
      </c>
      <c r="AB841" s="758">
        <f t="shared" ref="AB841" si="1019">S841-Z841</f>
        <v>-1.72E-3</v>
      </c>
      <c r="AC841" s="758">
        <f t="shared" ref="AC841" si="1020">U841-Z841-AA841</f>
        <v>-3.7200000000000002E-3</v>
      </c>
      <c r="AD841" s="759">
        <v>3.7999999999999999E-2</v>
      </c>
      <c r="AE841" s="757">
        <v>3.3981999999999998E-2</v>
      </c>
      <c r="AF841" s="760">
        <f t="shared" ref="AF841" si="1021">AD841-AE841</f>
        <v>4.0180000000000007E-3</v>
      </c>
      <c r="AG841" s="761">
        <v>3.7999999999999999E-2</v>
      </c>
      <c r="AH841" s="762">
        <v>45784</v>
      </c>
      <c r="AI841" s="763">
        <v>2</v>
      </c>
      <c r="AJ841" s="747" t="str">
        <f t="shared" ref="AJ841" si="1022">IF(AG841="","N","Y")</f>
        <v>Y</v>
      </c>
      <c r="AK841" s="771" t="s">
        <v>4887</v>
      </c>
      <c r="AL841" s="772"/>
    </row>
    <row r="842" spans="1:38" s="764" customFormat="1" ht="20.25" customHeight="1">
      <c r="A842" s="747">
        <v>317</v>
      </c>
      <c r="B842" s="748">
        <v>45785</v>
      </c>
      <c r="C842" s="747" t="s">
        <v>4980</v>
      </c>
      <c r="D842" s="747" t="s">
        <v>4981</v>
      </c>
      <c r="E842" s="747" t="s">
        <v>4982</v>
      </c>
      <c r="F842" s="747" t="s">
        <v>4983</v>
      </c>
      <c r="G842" s="749">
        <v>45785</v>
      </c>
      <c r="H842" s="749">
        <v>45877</v>
      </c>
      <c r="I842" s="747">
        <f t="shared" ref="I842:I853" si="1023">H842-G842</f>
        <v>92</v>
      </c>
      <c r="J842" s="750">
        <f t="shared" ref="J842:J853" si="1024">TRUNC(I842/30,0)</f>
        <v>3</v>
      </c>
      <c r="K842" s="751" t="s">
        <v>28</v>
      </c>
      <c r="L842" s="752">
        <v>2</v>
      </c>
      <c r="M842" s="753"/>
      <c r="N842" s="754"/>
      <c r="O842" s="750" t="s">
        <v>1717</v>
      </c>
      <c r="P842" s="755">
        <v>4.2982399999999997E-2</v>
      </c>
      <c r="Q842" s="755"/>
      <c r="R842" s="756" t="s">
        <v>4475</v>
      </c>
      <c r="S842" s="757"/>
      <c r="T842" s="756"/>
      <c r="U842" s="757"/>
      <c r="V842" s="757">
        <v>4.7566999999999998E-2</v>
      </c>
      <c r="W842" s="757">
        <v>9.5100000000000002E-4</v>
      </c>
      <c r="X842" s="757">
        <v>2.8960000000000001E-3</v>
      </c>
      <c r="Y842" s="757">
        <v>3.9222E-2</v>
      </c>
      <c r="Z842" s="757">
        <v>1.72E-3</v>
      </c>
      <c r="AA842" s="757">
        <v>2E-3</v>
      </c>
      <c r="AB842" s="758">
        <f t="shared" ref="AB842:AB853" si="1025">S842-Z842</f>
        <v>-1.72E-3</v>
      </c>
      <c r="AC842" s="758">
        <f t="shared" ref="AC842:AC853" si="1026">U842-Z842-AA842</f>
        <v>-3.7200000000000002E-3</v>
      </c>
      <c r="AD842" s="759">
        <v>4.2000000000000003E-2</v>
      </c>
      <c r="AE842" s="757">
        <v>3.9222E-2</v>
      </c>
      <c r="AF842" s="760">
        <f t="shared" ref="AF842:AF853" si="1027">AD842-AE842</f>
        <v>2.7780000000000027E-3</v>
      </c>
      <c r="AG842" s="761">
        <v>4.2000000000000003E-2</v>
      </c>
      <c r="AH842" s="762">
        <v>45785</v>
      </c>
      <c r="AI842" s="763">
        <v>1</v>
      </c>
      <c r="AJ842" s="747" t="str">
        <f t="shared" ref="AJ842:AJ853" si="1028">IF(AG842="","N","Y")</f>
        <v>Y</v>
      </c>
      <c r="AK842" s="771" t="s">
        <v>4984</v>
      </c>
      <c r="AL842" s="772"/>
    </row>
    <row r="843" spans="1:38" s="764" customFormat="1" ht="20.25" customHeight="1">
      <c r="A843" s="747">
        <v>318</v>
      </c>
      <c r="B843" s="748">
        <v>45785</v>
      </c>
      <c r="C843" s="747" t="s">
        <v>4897</v>
      </c>
      <c r="D843" s="747" t="s">
        <v>4571</v>
      </c>
      <c r="E843" s="747" t="s">
        <v>4724</v>
      </c>
      <c r="F843" s="778" t="s">
        <v>4318</v>
      </c>
      <c r="G843" s="749">
        <v>45785</v>
      </c>
      <c r="H843" s="749">
        <v>45817</v>
      </c>
      <c r="I843" s="747">
        <f t="shared" si="1023"/>
        <v>32</v>
      </c>
      <c r="J843" s="750">
        <f t="shared" si="1024"/>
        <v>1</v>
      </c>
      <c r="K843" s="751" t="s">
        <v>29</v>
      </c>
      <c r="L843" s="752">
        <v>1</v>
      </c>
      <c r="M843" s="753"/>
      <c r="N843" s="754"/>
      <c r="O843" s="750" t="s">
        <v>2307</v>
      </c>
      <c r="P843" s="755">
        <v>4.3007900000000002E-2</v>
      </c>
      <c r="Q843" s="755"/>
      <c r="R843" s="756" t="s">
        <v>4475</v>
      </c>
      <c r="S843" s="757"/>
      <c r="T843" s="756"/>
      <c r="U843" s="757"/>
      <c r="V843" s="757">
        <v>4.6982999999999997E-2</v>
      </c>
      <c r="W843" s="757">
        <v>3.2889999999999998E-3</v>
      </c>
      <c r="X843" s="757">
        <v>3.9740000000000001E-3</v>
      </c>
      <c r="Y843" s="757">
        <v>3.1909E-2</v>
      </c>
      <c r="Z843" s="757">
        <v>1.72E-3</v>
      </c>
      <c r="AA843" s="757">
        <v>2E-3</v>
      </c>
      <c r="AB843" s="758">
        <f t="shared" si="1025"/>
        <v>-1.72E-3</v>
      </c>
      <c r="AC843" s="758">
        <f t="shared" si="1026"/>
        <v>-3.7200000000000002E-3</v>
      </c>
      <c r="AD843" s="759">
        <v>3.7999999999999999E-2</v>
      </c>
      <c r="AE843" s="760">
        <v>3.1909E-2</v>
      </c>
      <c r="AF843" s="760">
        <f t="shared" si="1027"/>
        <v>6.0909999999999992E-3</v>
      </c>
      <c r="AG843" s="761">
        <f t="shared" ref="AG843:AG844" si="1029">IF(AF843="","",AE843+AF843)</f>
        <v>3.7999999999999999E-2</v>
      </c>
      <c r="AH843" s="762">
        <v>45785</v>
      </c>
      <c r="AI843" s="763">
        <v>2</v>
      </c>
      <c r="AJ843" s="747" t="str">
        <f t="shared" si="1028"/>
        <v>Y</v>
      </c>
      <c r="AK843" s="771" t="s">
        <v>4887</v>
      </c>
      <c r="AL843" s="772"/>
    </row>
    <row r="844" spans="1:38" s="813" customFormat="1" ht="20.25" customHeight="1">
      <c r="A844" s="778">
        <v>319</v>
      </c>
      <c r="B844" s="799">
        <v>45786</v>
      </c>
      <c r="C844" s="778" t="s">
        <v>4</v>
      </c>
      <c r="D844" s="778" t="s">
        <v>4893</v>
      </c>
      <c r="E844" s="778" t="s">
        <v>4975</v>
      </c>
      <c r="F844" s="778" t="s">
        <v>3582</v>
      </c>
      <c r="G844" s="800">
        <v>45786</v>
      </c>
      <c r="H844" s="800">
        <v>45817</v>
      </c>
      <c r="I844" s="778">
        <f t="shared" si="1023"/>
        <v>31</v>
      </c>
      <c r="J844" s="801">
        <f t="shared" si="1024"/>
        <v>1</v>
      </c>
      <c r="K844" s="802" t="s">
        <v>28</v>
      </c>
      <c r="L844" s="803">
        <v>10</v>
      </c>
      <c r="M844" s="804"/>
      <c r="N844" s="805"/>
      <c r="O844" s="801" t="s">
        <v>2307</v>
      </c>
      <c r="P844" s="806">
        <v>4.33271E-2</v>
      </c>
      <c r="Q844" s="806"/>
      <c r="R844" s="807" t="s">
        <v>4475</v>
      </c>
      <c r="S844" s="808"/>
      <c r="T844" s="807"/>
      <c r="U844" s="808"/>
      <c r="V844" s="808">
        <v>4.6385000000000003E-2</v>
      </c>
      <c r="W844" s="808">
        <v>9.2800000000000001E-4</v>
      </c>
      <c r="X844" s="808">
        <v>2.2369999999999998E-3</v>
      </c>
      <c r="Y844" s="808">
        <v>3.7760000000000002E-2</v>
      </c>
      <c r="Z844" s="808">
        <v>1.72E-3</v>
      </c>
      <c r="AA844" s="808">
        <v>2E-3</v>
      </c>
      <c r="AB844" s="808">
        <f t="shared" si="1025"/>
        <v>-1.72E-3</v>
      </c>
      <c r="AC844" s="808">
        <f t="shared" si="1026"/>
        <v>-3.7200000000000002E-3</v>
      </c>
      <c r="AD844" s="809">
        <v>4.1500000000000002E-2</v>
      </c>
      <c r="AE844" s="808">
        <v>3.7760000000000002E-2</v>
      </c>
      <c r="AF844" s="808">
        <f t="shared" si="1027"/>
        <v>3.7400000000000003E-3</v>
      </c>
      <c r="AG844" s="808">
        <f t="shared" si="1029"/>
        <v>4.1500000000000002E-2</v>
      </c>
      <c r="AH844" s="762">
        <v>45786</v>
      </c>
      <c r="AI844" s="810">
        <v>1</v>
      </c>
      <c r="AJ844" s="778" t="str">
        <f t="shared" si="1028"/>
        <v>Y</v>
      </c>
      <c r="AK844" s="811" t="s">
        <v>4923</v>
      </c>
      <c r="AL844" s="812"/>
    </row>
    <row r="845" spans="1:38" s="764" customFormat="1" ht="20.25" customHeight="1">
      <c r="A845" s="747">
        <v>320</v>
      </c>
      <c r="B845" s="748">
        <v>45789</v>
      </c>
      <c r="C845" s="747" t="s">
        <v>1550</v>
      </c>
      <c r="D845" s="747" t="s">
        <v>4877</v>
      </c>
      <c r="E845" s="747" t="s">
        <v>4876</v>
      </c>
      <c r="F845" s="747" t="s">
        <v>3722</v>
      </c>
      <c r="G845" s="749">
        <v>45789</v>
      </c>
      <c r="H845" s="749">
        <v>45819</v>
      </c>
      <c r="I845" s="747">
        <f t="shared" si="1023"/>
        <v>30</v>
      </c>
      <c r="J845" s="750">
        <f t="shared" si="1024"/>
        <v>1</v>
      </c>
      <c r="K845" s="751" t="s">
        <v>29</v>
      </c>
      <c r="L845" s="752">
        <v>1.2</v>
      </c>
      <c r="M845" s="753"/>
      <c r="N845" s="754"/>
      <c r="O845" s="750" t="s">
        <v>2307</v>
      </c>
      <c r="P845" s="755">
        <v>4.3288E-2</v>
      </c>
      <c r="Q845" s="755"/>
      <c r="R845" s="756" t="s">
        <v>4475</v>
      </c>
      <c r="S845" s="757"/>
      <c r="T845" s="756"/>
      <c r="U845" s="757"/>
      <c r="V845" s="757">
        <v>4.6926000000000002E-2</v>
      </c>
      <c r="W845" s="757">
        <v>3.2850000000000002E-3</v>
      </c>
      <c r="X845" s="757">
        <v>3.921E-3</v>
      </c>
      <c r="Y845" s="757">
        <v>3.1663999999999998E-2</v>
      </c>
      <c r="Z845" s="757">
        <v>1.72E-3</v>
      </c>
      <c r="AA845" s="757">
        <v>2E-3</v>
      </c>
      <c r="AB845" s="758">
        <f t="shared" si="1025"/>
        <v>-1.72E-3</v>
      </c>
      <c r="AC845" s="758">
        <f t="shared" si="1026"/>
        <v>-3.7200000000000002E-3</v>
      </c>
      <c r="AD845" s="759">
        <v>3.7999999999999999E-2</v>
      </c>
      <c r="AE845" s="760">
        <v>3.1663999999999998E-2</v>
      </c>
      <c r="AF845" s="760">
        <f t="shared" si="1027"/>
        <v>6.3360000000000014E-3</v>
      </c>
      <c r="AG845" s="761">
        <v>3.7999999999999999E-2</v>
      </c>
      <c r="AH845" s="762">
        <v>45789</v>
      </c>
      <c r="AI845" s="763">
        <v>1</v>
      </c>
      <c r="AJ845" s="747" t="str">
        <f t="shared" si="1028"/>
        <v>Y</v>
      </c>
      <c r="AK845" s="771" t="s">
        <v>4887</v>
      </c>
      <c r="AL845" s="772"/>
    </row>
    <row r="846" spans="1:38" s="780" customFormat="1" ht="20.25" customHeight="1">
      <c r="A846" s="747">
        <v>321</v>
      </c>
      <c r="B846" s="748">
        <v>45789</v>
      </c>
      <c r="C846" s="747" t="s">
        <v>1550</v>
      </c>
      <c r="D846" s="747" t="s">
        <v>4877</v>
      </c>
      <c r="E846" s="747" t="s">
        <v>4876</v>
      </c>
      <c r="F846" s="747" t="s">
        <v>3722</v>
      </c>
      <c r="G846" s="749">
        <v>45789</v>
      </c>
      <c r="H846" s="749">
        <v>45819</v>
      </c>
      <c r="I846" s="747">
        <f t="shared" si="1023"/>
        <v>30</v>
      </c>
      <c r="J846" s="750">
        <f t="shared" si="1024"/>
        <v>1</v>
      </c>
      <c r="K846" s="751" t="s">
        <v>28</v>
      </c>
      <c r="L846" s="752">
        <v>12</v>
      </c>
      <c r="M846" s="753"/>
      <c r="N846" s="754"/>
      <c r="O846" s="750" t="s">
        <v>2307</v>
      </c>
      <c r="P846" s="755">
        <v>4.3288E-2</v>
      </c>
      <c r="Q846" s="755"/>
      <c r="R846" s="756" t="s">
        <v>4475</v>
      </c>
      <c r="S846" s="757"/>
      <c r="T846" s="756"/>
      <c r="U846" s="757"/>
      <c r="V846" s="757">
        <v>4.6337999999999997E-2</v>
      </c>
      <c r="W846" s="757">
        <v>9.2699999999999998E-4</v>
      </c>
      <c r="X846" s="757">
        <v>3.4910000000000002E-3</v>
      </c>
      <c r="Y846" s="757">
        <v>3.7685000000000003E-2</v>
      </c>
      <c r="Z846" s="757">
        <v>1.72E-3</v>
      </c>
      <c r="AA846" s="757">
        <v>2E-3</v>
      </c>
      <c r="AB846" s="758">
        <f t="shared" si="1025"/>
        <v>-1.72E-3</v>
      </c>
      <c r="AC846" s="758">
        <f t="shared" si="1026"/>
        <v>-3.7200000000000002E-3</v>
      </c>
      <c r="AD846" s="759">
        <v>4.02E-2</v>
      </c>
      <c r="AE846" s="760">
        <v>3.7685000000000003E-2</v>
      </c>
      <c r="AF846" s="760">
        <f t="shared" si="1027"/>
        <v>2.5149999999999964E-3</v>
      </c>
      <c r="AG846" s="761">
        <v>4.02E-2</v>
      </c>
      <c r="AH846" s="762">
        <v>45789</v>
      </c>
      <c r="AI846" s="763">
        <v>2</v>
      </c>
      <c r="AJ846" s="747" t="str">
        <f t="shared" si="1028"/>
        <v>Y</v>
      </c>
      <c r="AK846" s="771" t="s">
        <v>4985</v>
      </c>
      <c r="AL846" s="779"/>
    </row>
    <row r="847" spans="1:38" s="764" customFormat="1" ht="20.25" customHeight="1">
      <c r="A847" s="781">
        <v>322</v>
      </c>
      <c r="B847" s="782">
        <v>45789</v>
      </c>
      <c r="C847" s="781" t="s">
        <v>4547</v>
      </c>
      <c r="D847" s="781" t="s">
        <v>4903</v>
      </c>
      <c r="E847" s="781" t="s">
        <v>4904</v>
      </c>
      <c r="F847" s="781" t="s">
        <v>4905</v>
      </c>
      <c r="G847" s="783">
        <v>45789</v>
      </c>
      <c r="H847" s="783">
        <v>45820</v>
      </c>
      <c r="I847" s="781">
        <f t="shared" si="1023"/>
        <v>31</v>
      </c>
      <c r="J847" s="784">
        <f t="shared" si="1024"/>
        <v>1</v>
      </c>
      <c r="K847" s="785" t="s">
        <v>29</v>
      </c>
      <c r="L847" s="786">
        <v>1</v>
      </c>
      <c r="M847" s="787"/>
      <c r="N847" s="788"/>
      <c r="O847" s="784" t="s">
        <v>2307</v>
      </c>
      <c r="P847" s="789">
        <v>4.3288E-2</v>
      </c>
      <c r="Q847" s="789"/>
      <c r="R847" s="790" t="s">
        <v>4475</v>
      </c>
      <c r="S847" s="791"/>
      <c r="T847" s="790"/>
      <c r="U847" s="791"/>
      <c r="V847" s="791">
        <v>4.6926000000000002E-2</v>
      </c>
      <c r="W847" s="791">
        <v>3.2850000000000002E-3</v>
      </c>
      <c r="X847" s="791">
        <v>3.921E-3</v>
      </c>
      <c r="Y847" s="791">
        <v>3.1663999999999998E-2</v>
      </c>
      <c r="Z847" s="791">
        <v>1.72E-3</v>
      </c>
      <c r="AA847" s="791">
        <v>2E-3</v>
      </c>
      <c r="AB847" s="792">
        <f t="shared" si="1025"/>
        <v>-1.72E-3</v>
      </c>
      <c r="AC847" s="792">
        <f t="shared" si="1026"/>
        <v>-3.7200000000000002E-3</v>
      </c>
      <c r="AD847" s="793">
        <v>3.7999999999999999E-2</v>
      </c>
      <c r="AE847" s="794">
        <v>3.1663999999999998E-2</v>
      </c>
      <c r="AF847" s="794">
        <f t="shared" si="1027"/>
        <v>6.3360000000000014E-3</v>
      </c>
      <c r="AG847" s="795">
        <v>3.7999999999999999E-2</v>
      </c>
      <c r="AH847" s="796">
        <v>45789</v>
      </c>
      <c r="AI847" s="797">
        <v>3</v>
      </c>
      <c r="AJ847" s="781" t="str">
        <f t="shared" si="1028"/>
        <v>Y</v>
      </c>
      <c r="AK847" s="798" t="s">
        <v>4887</v>
      </c>
      <c r="AL847" s="772"/>
    </row>
    <row r="848" spans="1:38" s="764" customFormat="1" ht="20.25" customHeight="1">
      <c r="A848" s="747">
        <v>323</v>
      </c>
      <c r="B848" s="748">
        <v>45789</v>
      </c>
      <c r="C848" s="747" t="s">
        <v>3467</v>
      </c>
      <c r="D848" s="747" t="s">
        <v>4900</v>
      </c>
      <c r="E848" s="747" t="s">
        <v>4901</v>
      </c>
      <c r="F848" s="747" t="s">
        <v>4902</v>
      </c>
      <c r="G848" s="749">
        <v>45789</v>
      </c>
      <c r="H848" s="749">
        <v>45820</v>
      </c>
      <c r="I848" s="747">
        <f t="shared" si="1023"/>
        <v>31</v>
      </c>
      <c r="J848" s="750">
        <f t="shared" si="1024"/>
        <v>1</v>
      </c>
      <c r="K848" s="751" t="s">
        <v>28</v>
      </c>
      <c r="L848" s="752">
        <v>1.5</v>
      </c>
      <c r="M848" s="753"/>
      <c r="N848" s="754"/>
      <c r="O848" s="750" t="s">
        <v>2307</v>
      </c>
      <c r="P848" s="755">
        <v>4.3288E-2</v>
      </c>
      <c r="Q848" s="755"/>
      <c r="R848" s="756" t="s">
        <v>4475</v>
      </c>
      <c r="S848" s="757"/>
      <c r="T848" s="756"/>
      <c r="U848" s="757"/>
      <c r="V848" s="757">
        <v>4.6337999999999997E-2</v>
      </c>
      <c r="W848" s="757">
        <v>9.2699999999999998E-4</v>
      </c>
      <c r="X848" s="757">
        <v>2.6909999999999998E-3</v>
      </c>
      <c r="Y848" s="757">
        <v>3.7685000000000003E-2</v>
      </c>
      <c r="Z848" s="757">
        <v>1.72E-3</v>
      </c>
      <c r="AA848" s="757">
        <v>2E-3</v>
      </c>
      <c r="AB848" s="758">
        <f t="shared" si="1025"/>
        <v>-1.72E-3</v>
      </c>
      <c r="AC848" s="758">
        <f t="shared" si="1026"/>
        <v>-3.7200000000000002E-3</v>
      </c>
      <c r="AD848" s="759">
        <v>4.1000000000000002E-2</v>
      </c>
      <c r="AE848" s="760">
        <v>3.7685000000000003E-2</v>
      </c>
      <c r="AF848" s="760">
        <f t="shared" si="1027"/>
        <v>3.3149999999999985E-3</v>
      </c>
      <c r="AG848" s="761">
        <f t="shared" ref="AG848:AG851" si="1030">IF(AF848="","",AE848+AF848)</f>
        <v>4.1000000000000002E-2</v>
      </c>
      <c r="AH848" s="762">
        <v>45789</v>
      </c>
      <c r="AI848" s="763">
        <v>4</v>
      </c>
      <c r="AJ848" s="747" t="str">
        <f t="shared" si="1028"/>
        <v>Y</v>
      </c>
      <c r="AK848" s="771" t="s">
        <v>4985</v>
      </c>
      <c r="AL848" s="772"/>
    </row>
    <row r="849" spans="1:38" s="764" customFormat="1" ht="20.25" customHeight="1">
      <c r="A849" s="747">
        <f t="shared" ref="A849" si="1031">IF(B849="","",IF((YEAR(B849)-YEAR(B848))=0,A848+1,1))</f>
        <v>324</v>
      </c>
      <c r="B849" s="748">
        <v>45791</v>
      </c>
      <c r="C849" s="747" t="s">
        <v>4911</v>
      </c>
      <c r="D849" s="747" t="s">
        <v>4912</v>
      </c>
      <c r="E849" s="747" t="s">
        <v>4144</v>
      </c>
      <c r="F849" s="747" t="s">
        <v>4914</v>
      </c>
      <c r="G849" s="749">
        <v>45791</v>
      </c>
      <c r="H849" s="749">
        <v>45821</v>
      </c>
      <c r="I849" s="747">
        <f t="shared" si="1023"/>
        <v>30</v>
      </c>
      <c r="J849" s="750">
        <f t="shared" si="1024"/>
        <v>1</v>
      </c>
      <c r="K849" s="751" t="s">
        <v>29</v>
      </c>
      <c r="L849" s="752">
        <v>1.55</v>
      </c>
      <c r="M849" s="753"/>
      <c r="N849" s="754"/>
      <c r="O849" s="750" t="s">
        <v>2307</v>
      </c>
      <c r="P849" s="755">
        <v>4.3287100000000002E-2</v>
      </c>
      <c r="Q849" s="755"/>
      <c r="R849" s="756" t="s">
        <v>4475</v>
      </c>
      <c r="S849" s="757"/>
      <c r="T849" s="756"/>
      <c r="U849" s="757"/>
      <c r="V849" s="757">
        <v>4.6927000000000003E-2</v>
      </c>
      <c r="W849" s="757">
        <v>3.2850000000000002E-3</v>
      </c>
      <c r="X849" s="757">
        <v>3.9220000000000001E-3</v>
      </c>
      <c r="Y849" s="757">
        <v>3.1597E-2</v>
      </c>
      <c r="Z849" s="757">
        <v>1.72E-3</v>
      </c>
      <c r="AA849" s="757">
        <v>2E-3</v>
      </c>
      <c r="AB849" s="758">
        <f t="shared" si="1025"/>
        <v>-1.72E-3</v>
      </c>
      <c r="AC849" s="758">
        <f t="shared" si="1026"/>
        <v>-3.7200000000000002E-3</v>
      </c>
      <c r="AD849" s="759">
        <v>3.7999999999999999E-2</v>
      </c>
      <c r="AE849" s="760">
        <v>3.1597E-2</v>
      </c>
      <c r="AF849" s="760">
        <f t="shared" si="1027"/>
        <v>6.402999999999999E-3</v>
      </c>
      <c r="AG849" s="761">
        <f t="shared" si="1030"/>
        <v>3.7999999999999999E-2</v>
      </c>
      <c r="AH849" s="762">
        <v>45791</v>
      </c>
      <c r="AI849" s="763">
        <v>1</v>
      </c>
      <c r="AJ849" s="747" t="str">
        <f t="shared" si="1028"/>
        <v>Y</v>
      </c>
      <c r="AK849" s="771" t="s">
        <v>4887</v>
      </c>
      <c r="AL849" s="772"/>
    </row>
    <row r="850" spans="1:38" s="764" customFormat="1" ht="20.25" customHeight="1">
      <c r="A850" s="747">
        <v>325</v>
      </c>
      <c r="B850" s="748">
        <v>45791</v>
      </c>
      <c r="C850" s="747" t="s">
        <v>4050</v>
      </c>
      <c r="D850" s="747" t="s">
        <v>4571</v>
      </c>
      <c r="E850" s="747" t="s">
        <v>4896</v>
      </c>
      <c r="F850" s="747" t="s">
        <v>4469</v>
      </c>
      <c r="G850" s="749">
        <v>45791</v>
      </c>
      <c r="H850" s="749">
        <v>45824</v>
      </c>
      <c r="I850" s="747">
        <f t="shared" si="1023"/>
        <v>33</v>
      </c>
      <c r="J850" s="750">
        <f t="shared" si="1024"/>
        <v>1</v>
      </c>
      <c r="K850" s="751" t="s">
        <v>29</v>
      </c>
      <c r="L850" s="752">
        <v>8.6199999999999992</v>
      </c>
      <c r="M850" s="753"/>
      <c r="N850" s="754"/>
      <c r="O850" s="750" t="s">
        <v>2307</v>
      </c>
      <c r="P850" s="755">
        <v>4.3287100000000002E-2</v>
      </c>
      <c r="Q850" s="755"/>
      <c r="R850" s="756" t="s">
        <v>4475</v>
      </c>
      <c r="S850" s="757"/>
      <c r="T850" s="756"/>
      <c r="U850" s="757"/>
      <c r="V850" s="757">
        <v>4.6927000000000003E-2</v>
      </c>
      <c r="W850" s="757">
        <v>3.2850000000000002E-3</v>
      </c>
      <c r="X850" s="757">
        <v>3.9220000000000001E-3</v>
      </c>
      <c r="Y850" s="757">
        <v>3.1597E-2</v>
      </c>
      <c r="Z850" s="757">
        <v>1.72E-3</v>
      </c>
      <c r="AA850" s="757">
        <v>2E-3</v>
      </c>
      <c r="AB850" s="758">
        <f t="shared" si="1025"/>
        <v>-1.72E-3</v>
      </c>
      <c r="AC850" s="758">
        <f t="shared" si="1026"/>
        <v>-3.7200000000000002E-3</v>
      </c>
      <c r="AD850" s="759">
        <v>3.7999999999999999E-2</v>
      </c>
      <c r="AE850" s="760">
        <v>3.1597E-2</v>
      </c>
      <c r="AF850" s="760">
        <f t="shared" si="1027"/>
        <v>6.402999999999999E-3</v>
      </c>
      <c r="AG850" s="761">
        <f t="shared" si="1030"/>
        <v>3.7999999999999999E-2</v>
      </c>
      <c r="AH850" s="762">
        <v>45791</v>
      </c>
      <c r="AI850" s="763">
        <v>2</v>
      </c>
      <c r="AJ850" s="747" t="str">
        <f t="shared" si="1028"/>
        <v>Y</v>
      </c>
      <c r="AK850" s="771" t="s">
        <v>4887</v>
      </c>
      <c r="AL850" s="772"/>
    </row>
    <row r="851" spans="1:38" s="764" customFormat="1" ht="20.25" customHeight="1">
      <c r="A851" s="747">
        <v>326</v>
      </c>
      <c r="B851" s="748">
        <v>45791</v>
      </c>
      <c r="C851" s="747" t="s">
        <v>4</v>
      </c>
      <c r="D851" s="747" t="s">
        <v>4893</v>
      </c>
      <c r="E851" s="747" t="s">
        <v>4975</v>
      </c>
      <c r="F851" s="747" t="s">
        <v>4963</v>
      </c>
      <c r="G851" s="749">
        <v>45791</v>
      </c>
      <c r="H851" s="749">
        <v>45822</v>
      </c>
      <c r="I851" s="747">
        <f t="shared" si="1023"/>
        <v>31</v>
      </c>
      <c r="J851" s="750">
        <f t="shared" si="1024"/>
        <v>1</v>
      </c>
      <c r="K851" s="751" t="s">
        <v>28</v>
      </c>
      <c r="L851" s="752">
        <v>1</v>
      </c>
      <c r="M851" s="753">
        <v>3.82</v>
      </c>
      <c r="N851" s="754" t="s">
        <v>4970</v>
      </c>
      <c r="O851" s="750" t="s">
        <v>2307</v>
      </c>
      <c r="P851" s="755">
        <v>4.3287100000000002E-2</v>
      </c>
      <c r="Q851" s="755"/>
      <c r="R851" s="756" t="s">
        <v>4475</v>
      </c>
      <c r="S851" s="757"/>
      <c r="T851" s="756"/>
      <c r="U851" s="757"/>
      <c r="V851" s="757">
        <v>4.6265000000000001E-2</v>
      </c>
      <c r="W851" s="757">
        <v>9.2500000000000004E-4</v>
      </c>
      <c r="X851" s="757">
        <v>2.1199999999999999E-3</v>
      </c>
      <c r="Y851" s="757">
        <v>3.7720999999999998E-2</v>
      </c>
      <c r="Z851" s="757">
        <v>1.72E-3</v>
      </c>
      <c r="AA851" s="757">
        <v>2E-3</v>
      </c>
      <c r="AB851" s="758">
        <f t="shared" si="1025"/>
        <v>-1.72E-3</v>
      </c>
      <c r="AC851" s="758">
        <f t="shared" si="1026"/>
        <v>-3.7200000000000002E-3</v>
      </c>
      <c r="AD851" s="759">
        <v>4.1500000000000002E-2</v>
      </c>
      <c r="AE851" s="760">
        <v>3.7720999999999998E-2</v>
      </c>
      <c r="AF851" s="760">
        <f t="shared" si="1027"/>
        <v>3.7790000000000046E-3</v>
      </c>
      <c r="AG851" s="761">
        <f t="shared" si="1030"/>
        <v>4.1500000000000002E-2</v>
      </c>
      <c r="AH851" s="762">
        <v>45791</v>
      </c>
      <c r="AI851" s="763">
        <v>3</v>
      </c>
      <c r="AJ851" s="747" t="str">
        <f t="shared" si="1028"/>
        <v>Y</v>
      </c>
      <c r="AK851" s="771" t="s">
        <v>4895</v>
      </c>
      <c r="AL851" s="772"/>
    </row>
    <row r="852" spans="1:38" s="764" customFormat="1" ht="20.25" customHeight="1">
      <c r="A852" s="747">
        <v>327</v>
      </c>
      <c r="B852" s="748">
        <v>45791</v>
      </c>
      <c r="C852" s="747" t="s">
        <v>434</v>
      </c>
      <c r="D852" s="747" t="s">
        <v>4892</v>
      </c>
      <c r="E852" s="747" t="s">
        <v>4355</v>
      </c>
      <c r="F852" s="747" t="s">
        <v>4356</v>
      </c>
      <c r="G852" s="749">
        <v>45791</v>
      </c>
      <c r="H852" s="749">
        <v>45800</v>
      </c>
      <c r="I852" s="747">
        <f t="shared" si="1023"/>
        <v>9</v>
      </c>
      <c r="J852" s="750">
        <f t="shared" si="1024"/>
        <v>0</v>
      </c>
      <c r="K852" s="751" t="s">
        <v>28</v>
      </c>
      <c r="L852" s="752">
        <v>12</v>
      </c>
      <c r="M852" s="753"/>
      <c r="N852" s="754"/>
      <c r="O852" s="750" t="s">
        <v>2309</v>
      </c>
      <c r="P852" s="755">
        <v>4.2900800000000003E-2</v>
      </c>
      <c r="Q852" s="755"/>
      <c r="R852" s="756" t="s">
        <v>4475</v>
      </c>
      <c r="S852" s="757"/>
      <c r="T852" s="756"/>
      <c r="U852" s="757"/>
      <c r="V852" s="757">
        <v>4.4461000000000001E-2</v>
      </c>
      <c r="W852" s="757">
        <v>3.1120000000000002E-3</v>
      </c>
      <c r="X852" s="757">
        <v>1.629E-3</v>
      </c>
      <c r="Y852" s="757">
        <v>3.3597000000000002E-2</v>
      </c>
      <c r="Z852" s="757">
        <v>1.72E-3</v>
      </c>
      <c r="AA852" s="757">
        <v>2E-3</v>
      </c>
      <c r="AB852" s="758">
        <f t="shared" si="1025"/>
        <v>-1.72E-3</v>
      </c>
      <c r="AC852" s="758">
        <f t="shared" si="1026"/>
        <v>-3.7200000000000002E-3</v>
      </c>
      <c r="AD852" s="759">
        <v>3.7999999999999999E-2</v>
      </c>
      <c r="AE852" s="757">
        <v>3.3597000000000002E-2</v>
      </c>
      <c r="AF852" s="760">
        <f t="shared" si="1027"/>
        <v>4.4029999999999972E-3</v>
      </c>
      <c r="AG852" s="761">
        <v>3.7999999999999999E-2</v>
      </c>
      <c r="AH852" s="762">
        <v>45791</v>
      </c>
      <c r="AI852" s="763">
        <v>4</v>
      </c>
      <c r="AJ852" s="747" t="str">
        <f t="shared" si="1028"/>
        <v>Y</v>
      </c>
      <c r="AK852" s="771" t="s">
        <v>4887</v>
      </c>
      <c r="AL852" s="772"/>
    </row>
    <row r="853" spans="1:38" s="764" customFormat="1" ht="20.25" customHeight="1">
      <c r="A853" s="747">
        <v>328</v>
      </c>
      <c r="B853" s="748">
        <v>45791</v>
      </c>
      <c r="C853" s="747" t="s">
        <v>2888</v>
      </c>
      <c r="D853" s="747" t="s">
        <v>4977</v>
      </c>
      <c r="E853" s="747" t="s">
        <v>4978</v>
      </c>
      <c r="F853" s="747" t="s">
        <v>4979</v>
      </c>
      <c r="G853" s="749">
        <v>45791</v>
      </c>
      <c r="H853" s="749">
        <v>45824</v>
      </c>
      <c r="I853" s="747">
        <f t="shared" si="1023"/>
        <v>33</v>
      </c>
      <c r="J853" s="750">
        <f t="shared" si="1024"/>
        <v>1</v>
      </c>
      <c r="K853" s="751" t="s">
        <v>28</v>
      </c>
      <c r="L853" s="752">
        <v>1.1200000000000001</v>
      </c>
      <c r="M853" s="753"/>
      <c r="N853" s="754"/>
      <c r="O853" s="750" t="s">
        <v>2307</v>
      </c>
      <c r="P853" s="755">
        <v>4.3287100000000002E-2</v>
      </c>
      <c r="Q853" s="755"/>
      <c r="R853" s="756" t="s">
        <v>4475</v>
      </c>
      <c r="S853" s="757"/>
      <c r="T853" s="756"/>
      <c r="U853" s="757"/>
      <c r="V853" s="757">
        <v>4.6265000000000001E-2</v>
      </c>
      <c r="W853" s="757">
        <v>9.2500000000000004E-4</v>
      </c>
      <c r="X853" s="757">
        <v>2.6199999999999999E-3</v>
      </c>
      <c r="Y853" s="757">
        <v>3.7720999999999998E-2</v>
      </c>
      <c r="Z853" s="757">
        <v>1.72E-3</v>
      </c>
      <c r="AA853" s="757">
        <v>2E-3</v>
      </c>
      <c r="AB853" s="758">
        <f t="shared" si="1025"/>
        <v>-1.72E-3</v>
      </c>
      <c r="AC853" s="758">
        <f t="shared" si="1026"/>
        <v>-3.7200000000000002E-3</v>
      </c>
      <c r="AD853" s="759">
        <v>4.1000000000000002E-2</v>
      </c>
      <c r="AE853" s="760">
        <v>3.7720999999999998E-2</v>
      </c>
      <c r="AF853" s="760">
        <f t="shared" si="1027"/>
        <v>3.2790000000000041E-3</v>
      </c>
      <c r="AG853" s="761">
        <f t="shared" ref="AG853:AG854" si="1032">IF(AF853="","",AE853+AF853)</f>
        <v>4.1000000000000002E-2</v>
      </c>
      <c r="AH853" s="762">
        <v>45791</v>
      </c>
      <c r="AI853" s="763">
        <v>5</v>
      </c>
      <c r="AJ853" s="747" t="str">
        <f t="shared" si="1028"/>
        <v>Y</v>
      </c>
      <c r="AK853" s="771" t="s">
        <v>4895</v>
      </c>
      <c r="AL853" s="772"/>
    </row>
    <row r="854" spans="1:38" s="764" customFormat="1" ht="20.25" customHeight="1">
      <c r="A854" s="747">
        <f t="shared" ref="A854" si="1033">IF(B854="","",IF((YEAR(B854)-YEAR(B853))=0,A853+1,1))</f>
        <v>329</v>
      </c>
      <c r="B854" s="748">
        <v>45792</v>
      </c>
      <c r="C854" s="747" t="s">
        <v>4911</v>
      </c>
      <c r="D854" s="747" t="s">
        <v>4912</v>
      </c>
      <c r="E854" s="747" t="s">
        <v>4144</v>
      </c>
      <c r="F854" s="747" t="s">
        <v>4914</v>
      </c>
      <c r="G854" s="749">
        <v>45792</v>
      </c>
      <c r="H854" s="749">
        <v>45887</v>
      </c>
      <c r="I854" s="747">
        <f t="shared" ref="I854:I856" si="1034">H854-G854</f>
        <v>95</v>
      </c>
      <c r="J854" s="750">
        <f t="shared" ref="J854:J856" si="1035">TRUNC(I854/30,0)</f>
        <v>3</v>
      </c>
      <c r="K854" s="751" t="s">
        <v>28</v>
      </c>
      <c r="L854" s="752">
        <v>1</v>
      </c>
      <c r="M854" s="753"/>
      <c r="N854" s="754"/>
      <c r="O854" s="750" t="s">
        <v>1717</v>
      </c>
      <c r="P854" s="755">
        <v>4.3251999999999999E-2</v>
      </c>
      <c r="Q854" s="755"/>
      <c r="R854" s="756" t="s">
        <v>4475</v>
      </c>
      <c r="S854" s="757"/>
      <c r="T854" s="756"/>
      <c r="U854" s="757"/>
      <c r="V854" s="757">
        <v>4.7760999999999998E-2</v>
      </c>
      <c r="W854" s="757">
        <v>9.5500000000000001E-4</v>
      </c>
      <c r="X854" s="757">
        <v>3.0860000000000002E-3</v>
      </c>
      <c r="Y854" s="757">
        <v>3.9486E-2</v>
      </c>
      <c r="Z854" s="757">
        <v>1.72E-3</v>
      </c>
      <c r="AA854" s="757">
        <v>2E-3</v>
      </c>
      <c r="AB854" s="758">
        <f t="shared" ref="AB854:AB856" si="1036">S854-Z854</f>
        <v>-1.72E-3</v>
      </c>
      <c r="AC854" s="758">
        <f t="shared" ref="AC854:AC856" si="1037">U854-Z854-AA854</f>
        <v>-3.7200000000000002E-3</v>
      </c>
      <c r="AD854" s="759">
        <v>4.2000000000000003E-2</v>
      </c>
      <c r="AE854" s="760">
        <v>3.9486E-2</v>
      </c>
      <c r="AF854" s="760">
        <f t="shared" ref="AF854:AF856" si="1038">AD854-AE854</f>
        <v>2.5140000000000023E-3</v>
      </c>
      <c r="AG854" s="761">
        <f t="shared" si="1032"/>
        <v>4.2000000000000003E-2</v>
      </c>
      <c r="AH854" s="762">
        <v>45792</v>
      </c>
      <c r="AI854" s="763">
        <v>1</v>
      </c>
      <c r="AJ854" s="747" t="str">
        <f t="shared" ref="AJ854:AJ856" si="1039">IF(AG854="","N","Y")</f>
        <v>Y</v>
      </c>
      <c r="AK854" s="771" t="s">
        <v>4986</v>
      </c>
      <c r="AL854" s="772"/>
    </row>
    <row r="855" spans="1:38" s="764" customFormat="1" ht="20.25" customHeight="1">
      <c r="A855" s="747">
        <v>330</v>
      </c>
      <c r="B855" s="748">
        <v>45793</v>
      </c>
      <c r="C855" s="747" t="s">
        <v>434</v>
      </c>
      <c r="D855" s="747" t="s">
        <v>4966</v>
      </c>
      <c r="E855" s="747" t="s">
        <v>4967</v>
      </c>
      <c r="F855" s="747" t="s">
        <v>4968</v>
      </c>
      <c r="G855" s="749">
        <v>45793</v>
      </c>
      <c r="H855" s="749">
        <v>45824</v>
      </c>
      <c r="I855" s="747">
        <f t="shared" si="1034"/>
        <v>31</v>
      </c>
      <c r="J855" s="750">
        <f t="shared" si="1035"/>
        <v>1</v>
      </c>
      <c r="K855" s="751" t="s">
        <v>29</v>
      </c>
      <c r="L855" s="752">
        <v>1.5</v>
      </c>
      <c r="M855" s="753"/>
      <c r="N855" s="754"/>
      <c r="O855" s="750" t="s">
        <v>2307</v>
      </c>
      <c r="P855" s="755">
        <v>4.3185899999999999E-2</v>
      </c>
      <c r="Q855" s="755"/>
      <c r="R855" s="756" t="s">
        <v>4475</v>
      </c>
      <c r="S855" s="757"/>
      <c r="T855" s="756"/>
      <c r="U855" s="757"/>
      <c r="V855" s="757">
        <v>4.7957E-2</v>
      </c>
      <c r="W855" s="757">
        <v>3.3570000000000002E-3</v>
      </c>
      <c r="X855" s="757">
        <v>4.3800000000000002E-3</v>
      </c>
      <c r="Y855" s="757">
        <v>3.1799000000000001E-2</v>
      </c>
      <c r="Z855" s="757">
        <v>1.72E-3</v>
      </c>
      <c r="AA855" s="757">
        <v>2E-3</v>
      </c>
      <c r="AB855" s="758">
        <f t="shared" si="1036"/>
        <v>-1.72E-3</v>
      </c>
      <c r="AC855" s="758">
        <f t="shared" si="1037"/>
        <v>-3.7200000000000002E-3</v>
      </c>
      <c r="AD855" s="759">
        <v>3.85E-2</v>
      </c>
      <c r="AE855" s="760">
        <v>3.1799000000000001E-2</v>
      </c>
      <c r="AF855" s="760">
        <f t="shared" si="1038"/>
        <v>6.7009999999999986E-3</v>
      </c>
      <c r="AG855" s="761">
        <v>3.85E-2</v>
      </c>
      <c r="AH855" s="762">
        <v>45793</v>
      </c>
      <c r="AI855" s="763">
        <v>1</v>
      </c>
      <c r="AJ855" s="747" t="str">
        <f t="shared" si="1039"/>
        <v>Y</v>
      </c>
      <c r="AK855" s="771" t="s">
        <v>4887</v>
      </c>
      <c r="AL855" s="772"/>
    </row>
    <row r="856" spans="1:38" ht="20.25" customHeight="1">
      <c r="A856" s="16">
        <v>331</v>
      </c>
      <c r="B856" s="23">
        <v>45796</v>
      </c>
      <c r="C856" s="16" t="s">
        <v>4</v>
      </c>
      <c r="D856" s="16" t="s">
        <v>4893</v>
      </c>
      <c r="E856" s="16" t="s">
        <v>4899</v>
      </c>
      <c r="F856" s="16" t="s">
        <v>3947</v>
      </c>
      <c r="G856" s="18">
        <v>45796</v>
      </c>
      <c r="H856" s="18">
        <v>45888</v>
      </c>
      <c r="I856" s="16">
        <f t="shared" si="1034"/>
        <v>92</v>
      </c>
      <c r="J856" s="255">
        <f t="shared" si="1035"/>
        <v>3</v>
      </c>
      <c r="K856" s="438" t="s">
        <v>28</v>
      </c>
      <c r="L856" s="19">
        <v>2.06</v>
      </c>
      <c r="M856" s="249">
        <v>3.9</v>
      </c>
      <c r="N856" s="201" t="s">
        <v>4987</v>
      </c>
      <c r="O856" s="255" t="s">
        <v>1717</v>
      </c>
      <c r="P856" s="553">
        <v>4.3219899999999999E-2</v>
      </c>
      <c r="Q856" s="553"/>
      <c r="R856" s="261" t="s">
        <v>4475</v>
      </c>
      <c r="S856" s="20"/>
      <c r="T856" s="261"/>
      <c r="U856" s="20"/>
      <c r="V856" s="20">
        <v>4.7744000000000002E-2</v>
      </c>
      <c r="W856" s="20">
        <v>9.5500000000000001E-4</v>
      </c>
      <c r="X856" s="20">
        <v>3.0690000000000001E-3</v>
      </c>
      <c r="Y856" s="20">
        <v>3.9454999999999997E-2</v>
      </c>
      <c r="Z856" s="20">
        <v>1.72E-3</v>
      </c>
      <c r="AA856" s="20">
        <v>2E-3</v>
      </c>
      <c r="AB856" s="423">
        <f t="shared" si="1036"/>
        <v>-1.72E-3</v>
      </c>
      <c r="AC856" s="423">
        <f t="shared" si="1037"/>
        <v>-3.7200000000000002E-3</v>
      </c>
      <c r="AD856" s="448">
        <v>4.2000000000000003E-2</v>
      </c>
      <c r="AE856" s="197">
        <v>3.9454999999999997E-2</v>
      </c>
      <c r="AF856" s="197">
        <f t="shared" si="1038"/>
        <v>2.5450000000000056E-3</v>
      </c>
      <c r="AG856" s="445">
        <v>4.2000000000000003E-2</v>
      </c>
      <c r="AH856" s="434">
        <v>45796</v>
      </c>
      <c r="AI856" s="446">
        <v>1</v>
      </c>
      <c r="AJ856" s="16" t="str">
        <f t="shared" si="1039"/>
        <v>Y</v>
      </c>
      <c r="AK856" s="443" t="s">
        <v>4940</v>
      </c>
    </row>
    <row r="857" spans="1:38" ht="20.25" customHeight="1">
      <c r="A857" s="16">
        <v>332</v>
      </c>
      <c r="B857" s="23">
        <v>45797</v>
      </c>
      <c r="C857" s="16" t="s">
        <v>4989</v>
      </c>
      <c r="D857" s="16" t="s">
        <v>4990</v>
      </c>
      <c r="E857" s="16" t="s">
        <v>4991</v>
      </c>
      <c r="F857" s="16" t="s">
        <v>4992</v>
      </c>
      <c r="G857" s="18">
        <v>45797</v>
      </c>
      <c r="H857" s="18">
        <v>45887</v>
      </c>
      <c r="I857" s="16">
        <f t="shared" ref="I857:I859" si="1040">H857-G857</f>
        <v>90</v>
      </c>
      <c r="J857" s="255">
        <f t="shared" ref="J857:J859" si="1041">TRUNC(I857/30,0)</f>
        <v>3</v>
      </c>
      <c r="K857" s="438" t="s">
        <v>28</v>
      </c>
      <c r="L857" s="19">
        <v>2</v>
      </c>
      <c r="M857" s="249">
        <v>3.91</v>
      </c>
      <c r="N857" s="201" t="s">
        <v>4987</v>
      </c>
      <c r="O857" s="255" t="s">
        <v>1717</v>
      </c>
      <c r="P857" s="553">
        <v>3.9449999999999999E-2</v>
      </c>
      <c r="Q857" s="553"/>
      <c r="R857" s="261" t="s">
        <v>4475</v>
      </c>
      <c r="S857" s="20"/>
      <c r="T857" s="261"/>
      <c r="U857" s="20"/>
      <c r="V857" s="20">
        <v>4.7718999999999998E-2</v>
      </c>
      <c r="W857" s="20">
        <v>9.5399999999999999E-4</v>
      </c>
      <c r="X857" s="20">
        <v>2.8449999999999999E-3</v>
      </c>
      <c r="Y857" s="20">
        <v>3.9449999999999999E-2</v>
      </c>
      <c r="Z857" s="20">
        <v>1.72E-3</v>
      </c>
      <c r="AA857" s="20">
        <v>2E-3</v>
      </c>
      <c r="AB857" s="423">
        <f t="shared" ref="AB857:AB859" si="1042">S857-Z857</f>
        <v>-1.72E-3</v>
      </c>
      <c r="AC857" s="423">
        <f t="shared" ref="AC857:AC859" si="1043">U857-Z857-AA857</f>
        <v>-3.7200000000000002E-3</v>
      </c>
      <c r="AD857" s="448">
        <v>4.2200000000000001E-2</v>
      </c>
      <c r="AE857" s="197">
        <v>3.9449999999999999E-2</v>
      </c>
      <c r="AF857" s="197">
        <f t="shared" ref="AF857" si="1044">AD857-AE857</f>
        <v>2.7500000000000024E-3</v>
      </c>
      <c r="AG857" s="445">
        <v>4.2200000000000001E-2</v>
      </c>
      <c r="AH857" s="434">
        <v>45797</v>
      </c>
      <c r="AI857" s="446">
        <v>1</v>
      </c>
      <c r="AJ857" s="16" t="str">
        <f t="shared" ref="AJ857:AJ859" si="1045">IF(AG857="","N","Y")</f>
        <v>Y</v>
      </c>
      <c r="AK857" s="443" t="s">
        <v>4940</v>
      </c>
    </row>
    <row r="858" spans="1:38" s="764" customFormat="1" ht="20.25" customHeight="1">
      <c r="A858" s="747">
        <v>333</v>
      </c>
      <c r="B858" s="748">
        <v>45800</v>
      </c>
      <c r="C858" s="747" t="s">
        <v>54</v>
      </c>
      <c r="D858" s="747" t="s">
        <v>4794</v>
      </c>
      <c r="E858" s="747" t="s">
        <v>4795</v>
      </c>
      <c r="F858" s="747" t="s">
        <v>4886</v>
      </c>
      <c r="G858" s="749">
        <v>45800</v>
      </c>
      <c r="H858" s="749">
        <v>45831</v>
      </c>
      <c r="I858" s="747">
        <f t="shared" si="1040"/>
        <v>31</v>
      </c>
      <c r="J858" s="750">
        <f t="shared" si="1041"/>
        <v>1</v>
      </c>
      <c r="K858" s="751" t="s">
        <v>29</v>
      </c>
      <c r="L858" s="752">
        <v>5.23</v>
      </c>
      <c r="M858" s="753"/>
      <c r="N858" s="754"/>
      <c r="O858" s="750" t="s">
        <v>2307</v>
      </c>
      <c r="P858" s="755">
        <v>4.32472E-2</v>
      </c>
      <c r="Q858" s="755"/>
      <c r="R858" s="756" t="s">
        <v>4475</v>
      </c>
      <c r="S858" s="757"/>
      <c r="T858" s="756"/>
      <c r="U858" s="757"/>
      <c r="V858" s="757">
        <v>4.7031000000000003E-2</v>
      </c>
      <c r="W858" s="757">
        <v>3.2919999999999998E-3</v>
      </c>
      <c r="X858" s="757">
        <v>4.019E-3</v>
      </c>
      <c r="Y858" s="757">
        <v>3.1441999999999998E-2</v>
      </c>
      <c r="Z858" s="757">
        <v>1.72E-3</v>
      </c>
      <c r="AA858" s="757">
        <v>2E-3</v>
      </c>
      <c r="AB858" s="758">
        <f t="shared" si="1042"/>
        <v>-1.72E-3</v>
      </c>
      <c r="AC858" s="758">
        <f t="shared" si="1043"/>
        <v>-3.7200000000000002E-3</v>
      </c>
      <c r="AD858" s="759">
        <v>3.7999999999999999E-2</v>
      </c>
      <c r="AE858" s="760">
        <v>3.1441999999999998E-2</v>
      </c>
      <c r="AF858" s="760">
        <v>6.5579999999999996E-3</v>
      </c>
      <c r="AG858" s="761">
        <f t="shared" ref="AG858" si="1046">IF(AF858="","",AE858+AF858)</f>
        <v>3.7999999999999999E-2</v>
      </c>
      <c r="AH858" s="762">
        <v>45800</v>
      </c>
      <c r="AI858" s="763">
        <v>1</v>
      </c>
      <c r="AJ858" s="747" t="str">
        <f t="shared" si="1045"/>
        <v>Y</v>
      </c>
      <c r="AK858" s="771" t="s">
        <v>4887</v>
      </c>
      <c r="AL858" s="772"/>
    </row>
    <row r="859" spans="1:38" s="764" customFormat="1" ht="20.25" customHeight="1">
      <c r="A859" s="747">
        <v>334</v>
      </c>
      <c r="B859" s="748">
        <v>45800</v>
      </c>
      <c r="C859" s="747" t="s">
        <v>434</v>
      </c>
      <c r="D859" s="747" t="s">
        <v>4892</v>
      </c>
      <c r="E859" s="747" t="s">
        <v>4355</v>
      </c>
      <c r="F859" s="747" t="s">
        <v>4356</v>
      </c>
      <c r="G859" s="749">
        <v>45800</v>
      </c>
      <c r="H859" s="749">
        <v>45818</v>
      </c>
      <c r="I859" s="747">
        <f t="shared" si="1040"/>
        <v>18</v>
      </c>
      <c r="J859" s="750">
        <f t="shared" si="1041"/>
        <v>0</v>
      </c>
      <c r="K859" s="751" t="s">
        <v>28</v>
      </c>
      <c r="L859" s="752">
        <v>10</v>
      </c>
      <c r="M859" s="753"/>
      <c r="N859" s="754"/>
      <c r="O859" s="750" t="s">
        <v>2309</v>
      </c>
      <c r="P859" s="755">
        <v>4.2733899999999998E-2</v>
      </c>
      <c r="Q859" s="755"/>
      <c r="R859" s="756" t="s">
        <v>4475</v>
      </c>
      <c r="S859" s="757"/>
      <c r="T859" s="756"/>
      <c r="U859" s="757"/>
      <c r="V859" s="757">
        <v>4.5169000000000001E-2</v>
      </c>
      <c r="W859" s="757">
        <v>3.1619999999999999E-3</v>
      </c>
      <c r="X859" s="757">
        <v>2.287E-3</v>
      </c>
      <c r="Y859" s="757">
        <v>3.3442E-2</v>
      </c>
      <c r="Z859" s="757">
        <v>1.72E-3</v>
      </c>
      <c r="AA859" s="757">
        <v>2E-3</v>
      </c>
      <c r="AB859" s="758">
        <f t="shared" si="1042"/>
        <v>-1.72E-3</v>
      </c>
      <c r="AC859" s="758">
        <f t="shared" si="1043"/>
        <v>-3.7200000000000002E-3</v>
      </c>
      <c r="AD859" s="759">
        <v>3.7999999999999999E-2</v>
      </c>
      <c r="AE859" s="757">
        <v>3.3442E-2</v>
      </c>
      <c r="AF859" s="760">
        <f t="shared" ref="AF859" si="1047">AD859-AE859</f>
        <v>4.5579999999999996E-3</v>
      </c>
      <c r="AG859" s="761">
        <v>3.7999999999999999E-2</v>
      </c>
      <c r="AH859" s="762">
        <v>45800</v>
      </c>
      <c r="AI859" s="763">
        <v>3</v>
      </c>
      <c r="AJ859" s="747" t="str">
        <f t="shared" si="1045"/>
        <v>Y</v>
      </c>
      <c r="AK859" s="771" t="s">
        <v>4996</v>
      </c>
      <c r="AL859" s="772"/>
    </row>
    <row r="860" spans="1:38" s="764" customFormat="1" ht="20.25" customHeight="1">
      <c r="A860" s="747">
        <v>335</v>
      </c>
      <c r="B860" s="748">
        <v>45800</v>
      </c>
      <c r="C860" s="747" t="s">
        <v>24</v>
      </c>
      <c r="D860" s="747" t="s">
        <v>4993</v>
      </c>
      <c r="E860" s="747" t="s">
        <v>4994</v>
      </c>
      <c r="F860" s="747" t="s">
        <v>4995</v>
      </c>
      <c r="G860" s="749">
        <v>45800</v>
      </c>
      <c r="H860" s="749">
        <v>45831</v>
      </c>
      <c r="I860" s="747">
        <f t="shared" ref="I860:I862" si="1048">H860-G860</f>
        <v>31</v>
      </c>
      <c r="J860" s="750">
        <f t="shared" ref="J860:J862" si="1049">TRUNC(I860/30,0)</f>
        <v>1</v>
      </c>
      <c r="K860" s="751" t="s">
        <v>29</v>
      </c>
      <c r="L860" s="752">
        <v>10</v>
      </c>
      <c r="M860" s="753"/>
      <c r="N860" s="754"/>
      <c r="O860" s="750" t="s">
        <v>2307</v>
      </c>
      <c r="P860" s="755">
        <v>4.32472E-2</v>
      </c>
      <c r="Q860" s="755"/>
      <c r="R860" s="756" t="s">
        <v>4475</v>
      </c>
      <c r="S860" s="757"/>
      <c r="T860" s="756"/>
      <c r="U860" s="757"/>
      <c r="V860" s="757">
        <v>4.7031000000000003E-2</v>
      </c>
      <c r="W860" s="757">
        <v>3.2919999999999998E-3</v>
      </c>
      <c r="X860" s="757">
        <v>3.7190000000000001E-3</v>
      </c>
      <c r="Y860" s="757">
        <v>3.1441999999999998E-2</v>
      </c>
      <c r="Z860" s="757">
        <v>1.72E-3</v>
      </c>
      <c r="AA860" s="757">
        <v>2E-3</v>
      </c>
      <c r="AB860" s="758">
        <f t="shared" ref="AB860:AB862" si="1050">S860-Z860</f>
        <v>-1.72E-3</v>
      </c>
      <c r="AC860" s="758">
        <f t="shared" ref="AC860:AC862" si="1051">U860-Z860-AA860</f>
        <v>-3.7200000000000002E-3</v>
      </c>
      <c r="AD860" s="759">
        <v>3.8300000000000001E-2</v>
      </c>
      <c r="AE860" s="757">
        <v>3.1441999999999998E-2</v>
      </c>
      <c r="AF860" s="760">
        <f t="shared" ref="AF860:AF862" si="1052">AD860-AE860</f>
        <v>6.858000000000003E-3</v>
      </c>
      <c r="AG860" s="761">
        <v>3.8300000000000001E-2</v>
      </c>
      <c r="AH860" s="762">
        <v>45800</v>
      </c>
      <c r="AI860" s="763">
        <v>2</v>
      </c>
      <c r="AJ860" s="747" t="str">
        <f t="shared" ref="AJ860:AJ862" si="1053">IF(AG860="","N","Y")</f>
        <v>Y</v>
      </c>
      <c r="AK860" s="771" t="s">
        <v>4887</v>
      </c>
      <c r="AL860" s="772"/>
    </row>
    <row r="861" spans="1:38" s="764" customFormat="1" ht="20.25" customHeight="1">
      <c r="A861" s="747">
        <v>336</v>
      </c>
      <c r="B861" s="748">
        <v>45803</v>
      </c>
      <c r="C861" s="747" t="s">
        <v>4945</v>
      </c>
      <c r="D861" s="747" t="s">
        <v>4946</v>
      </c>
      <c r="E861" s="747" t="s">
        <v>4944</v>
      </c>
      <c r="F861" s="747" t="s">
        <v>4947</v>
      </c>
      <c r="G861" s="749">
        <v>45803</v>
      </c>
      <c r="H861" s="749">
        <v>45834</v>
      </c>
      <c r="I861" s="747">
        <f t="shared" si="1048"/>
        <v>31</v>
      </c>
      <c r="J861" s="750">
        <f t="shared" si="1049"/>
        <v>1</v>
      </c>
      <c r="K861" s="751" t="s">
        <v>29</v>
      </c>
      <c r="L861" s="752">
        <v>10</v>
      </c>
      <c r="M861" s="753"/>
      <c r="N861" s="754"/>
      <c r="O861" s="750" t="s">
        <v>2307</v>
      </c>
      <c r="P861" s="755">
        <v>4.3284999999999997E-2</v>
      </c>
      <c r="Q861" s="755"/>
      <c r="R861" s="756" t="s">
        <v>4475</v>
      </c>
      <c r="S861" s="757"/>
      <c r="T861" s="756"/>
      <c r="U861" s="757"/>
      <c r="V861" s="757">
        <v>4.7038000000000003E-2</v>
      </c>
      <c r="W861" s="757">
        <v>3.2929999999999999E-3</v>
      </c>
      <c r="X861" s="757">
        <v>5.025E-3</v>
      </c>
      <c r="Y861" s="757">
        <v>3.1448999999999998E-2</v>
      </c>
      <c r="Z861" s="757">
        <v>1.72E-3</v>
      </c>
      <c r="AA861" s="757">
        <v>2E-3</v>
      </c>
      <c r="AB861" s="758">
        <f t="shared" si="1050"/>
        <v>-1.72E-3</v>
      </c>
      <c r="AC861" s="758">
        <f t="shared" si="1051"/>
        <v>-3.7200000000000002E-3</v>
      </c>
      <c r="AD861" s="759">
        <v>3.6999999999999998E-2</v>
      </c>
      <c r="AE861" s="760">
        <v>3.1448999999999998E-2</v>
      </c>
      <c r="AF861" s="760">
        <f t="shared" si="1052"/>
        <v>5.5510000000000004E-3</v>
      </c>
      <c r="AG861" s="761">
        <v>3.6999999999999998E-2</v>
      </c>
      <c r="AH861" s="762">
        <v>45803</v>
      </c>
      <c r="AI861" s="763">
        <v>1</v>
      </c>
      <c r="AJ861" s="747" t="str">
        <f t="shared" si="1053"/>
        <v>Y</v>
      </c>
      <c r="AK861" s="771" t="s">
        <v>4887</v>
      </c>
      <c r="AL861" s="772"/>
    </row>
    <row r="862" spans="1:38" s="764" customFormat="1" ht="20.25" customHeight="1">
      <c r="A862" s="747">
        <v>337</v>
      </c>
      <c r="B862" s="748">
        <v>45804</v>
      </c>
      <c r="C862" s="747" t="s">
        <v>4897</v>
      </c>
      <c r="D862" s="747" t="s">
        <v>4949</v>
      </c>
      <c r="E862" s="747" t="s">
        <v>4896</v>
      </c>
      <c r="F862" s="747" t="s">
        <v>4951</v>
      </c>
      <c r="G862" s="749">
        <v>45804</v>
      </c>
      <c r="H862" s="749">
        <v>45896</v>
      </c>
      <c r="I862" s="747">
        <f t="shared" si="1048"/>
        <v>92</v>
      </c>
      <c r="J862" s="750">
        <f t="shared" si="1049"/>
        <v>3</v>
      </c>
      <c r="K862" s="751" t="s">
        <v>28</v>
      </c>
      <c r="L862" s="752">
        <v>20</v>
      </c>
      <c r="M862" s="753"/>
      <c r="N862" s="754"/>
      <c r="O862" s="750" t="s">
        <v>1717</v>
      </c>
      <c r="P862" s="755">
        <v>4.31852E-2</v>
      </c>
      <c r="Q862" s="755"/>
      <c r="R862" s="756" t="s">
        <v>4475</v>
      </c>
      <c r="S862" s="757"/>
      <c r="T862" s="756"/>
      <c r="U862" s="757"/>
      <c r="V862" s="757">
        <v>4.7798E-2</v>
      </c>
      <c r="W862" s="757">
        <v>9.5600000000000004E-4</v>
      </c>
      <c r="X862" s="757">
        <v>2.6220000000000002E-3</v>
      </c>
      <c r="Y862" s="757">
        <v>3.9532999999999999E-2</v>
      </c>
      <c r="Z862" s="757">
        <v>1.72E-3</v>
      </c>
      <c r="AA862" s="757">
        <v>2E-3</v>
      </c>
      <c r="AB862" s="758">
        <f t="shared" si="1050"/>
        <v>-1.72E-3</v>
      </c>
      <c r="AC862" s="758">
        <f t="shared" si="1051"/>
        <v>-3.7200000000000002E-3</v>
      </c>
      <c r="AD862" s="759">
        <v>4.2500000000000003E-2</v>
      </c>
      <c r="AE862" s="760">
        <v>3.9532999999999999E-2</v>
      </c>
      <c r="AF862" s="760">
        <f t="shared" si="1052"/>
        <v>2.9670000000000044E-3</v>
      </c>
      <c r="AG862" s="761">
        <v>4.2500000000000003E-2</v>
      </c>
      <c r="AH862" s="762">
        <v>45804</v>
      </c>
      <c r="AI862" s="763">
        <v>1</v>
      </c>
      <c r="AJ862" s="747" t="str">
        <f t="shared" si="1053"/>
        <v>Y</v>
      </c>
      <c r="AK862" s="771" t="s">
        <v>4971</v>
      </c>
      <c r="AL862" s="772"/>
    </row>
    <row r="863" spans="1:38" s="764" customFormat="1" ht="20.25" customHeight="1">
      <c r="A863" s="747">
        <v>338</v>
      </c>
      <c r="B863" s="748">
        <v>45807</v>
      </c>
      <c r="C863" s="747" t="s">
        <v>3001</v>
      </c>
      <c r="D863" s="747" t="s">
        <v>4997</v>
      </c>
      <c r="E863" s="747" t="s">
        <v>4998</v>
      </c>
      <c r="F863" s="747" t="s">
        <v>4999</v>
      </c>
      <c r="G863" s="749">
        <v>45807</v>
      </c>
      <c r="H863" s="749">
        <v>45838</v>
      </c>
      <c r="I863" s="747">
        <f t="shared" ref="I863:I871" si="1054">H863-G863</f>
        <v>31</v>
      </c>
      <c r="J863" s="750">
        <f t="shared" ref="J863:J871" si="1055">TRUNC(I863/30,0)</f>
        <v>1</v>
      </c>
      <c r="K863" s="751" t="s">
        <v>29</v>
      </c>
      <c r="L863" s="752">
        <v>1.1599999999999999</v>
      </c>
      <c r="M863" s="753"/>
      <c r="N863" s="754"/>
      <c r="O863" s="750" t="s">
        <v>2307</v>
      </c>
      <c r="P863" s="755">
        <v>4.3241300000000003E-2</v>
      </c>
      <c r="Q863" s="755"/>
      <c r="R863" s="756" t="s">
        <v>4475</v>
      </c>
      <c r="S863" s="757"/>
      <c r="T863" s="756"/>
      <c r="U863" s="757"/>
      <c r="V863" s="757">
        <v>4.7062E-2</v>
      </c>
      <c r="W863" s="757">
        <v>3.2940000000000001E-3</v>
      </c>
      <c r="X863" s="757">
        <v>7.0479999999999996E-3</v>
      </c>
      <c r="Y863" s="757">
        <v>3.1956999999999999E-2</v>
      </c>
      <c r="Z863" s="757">
        <v>1.72E-3</v>
      </c>
      <c r="AA863" s="757">
        <v>2E-3</v>
      </c>
      <c r="AB863" s="758">
        <f t="shared" ref="AB863:AB871" si="1056">S863-Z863</f>
        <v>-1.72E-3</v>
      </c>
      <c r="AC863" s="758">
        <f t="shared" ref="AC863:AC871" si="1057">U863-Z863-AA863</f>
        <v>-3.7200000000000002E-3</v>
      </c>
      <c r="AD863" s="759">
        <v>3.5000000000000003E-2</v>
      </c>
      <c r="AE863" s="757">
        <v>3.1956999999999999E-2</v>
      </c>
      <c r="AF863" s="760">
        <f t="shared" ref="AF863" si="1058">AD863-AE863</f>
        <v>3.043000000000004E-3</v>
      </c>
      <c r="AG863" s="761">
        <v>3.5000000000000003E-2</v>
      </c>
      <c r="AH863" s="762">
        <v>45807</v>
      </c>
      <c r="AI863" s="763">
        <v>1</v>
      </c>
      <c r="AJ863" s="747" t="str">
        <f t="shared" ref="AJ863:AJ871" si="1059">IF(AG863="","N","Y")</f>
        <v>Y</v>
      </c>
      <c r="AK863" s="771" t="s">
        <v>4887</v>
      </c>
      <c r="AL863" s="772"/>
    </row>
    <row r="864" spans="1:38" s="764" customFormat="1" ht="20.25" customHeight="1">
      <c r="A864" s="747">
        <v>339</v>
      </c>
      <c r="B864" s="748">
        <v>45812</v>
      </c>
      <c r="C864" s="747" t="s">
        <v>3971</v>
      </c>
      <c r="D864" s="747" t="s">
        <v>4956</v>
      </c>
      <c r="E864" s="747" t="s">
        <v>4793</v>
      </c>
      <c r="F864" s="747" t="s">
        <v>3991</v>
      </c>
      <c r="G864" s="749">
        <v>45812</v>
      </c>
      <c r="H864" s="749">
        <v>45904</v>
      </c>
      <c r="I864" s="747">
        <f t="shared" si="1054"/>
        <v>92</v>
      </c>
      <c r="J864" s="750">
        <f t="shared" si="1055"/>
        <v>3</v>
      </c>
      <c r="K864" s="751" t="s">
        <v>28</v>
      </c>
      <c r="L864" s="752">
        <v>2</v>
      </c>
      <c r="M864" s="753"/>
      <c r="N864" s="754"/>
      <c r="O864" s="750" t="s">
        <v>1717</v>
      </c>
      <c r="P864" s="755">
        <v>4.31782E-2</v>
      </c>
      <c r="Q864" s="755"/>
      <c r="R864" s="756" t="s">
        <v>4475</v>
      </c>
      <c r="S864" s="757"/>
      <c r="T864" s="756"/>
      <c r="U864" s="757"/>
      <c r="V864" s="757">
        <v>4.7737000000000002E-2</v>
      </c>
      <c r="W864" s="757">
        <v>9.5500000000000001E-4</v>
      </c>
      <c r="X864" s="757">
        <v>2.062E-3</v>
      </c>
      <c r="Y864" s="757">
        <v>3.9335000000000002E-2</v>
      </c>
      <c r="Z864" s="757">
        <v>1.72E-3</v>
      </c>
      <c r="AA864" s="757">
        <v>2E-3</v>
      </c>
      <c r="AB864" s="758">
        <f t="shared" si="1056"/>
        <v>-1.72E-3</v>
      </c>
      <c r="AC864" s="758">
        <f t="shared" si="1057"/>
        <v>-3.7200000000000002E-3</v>
      </c>
      <c r="AD864" s="759">
        <v>4.2999999999999997E-2</v>
      </c>
      <c r="AE864" s="757">
        <v>3.9413999999999998E-2</v>
      </c>
      <c r="AF864" s="760">
        <v>3.5860000000000002E-3</v>
      </c>
      <c r="AG864" s="761">
        <v>4.2999999999999997E-2</v>
      </c>
      <c r="AH864" s="762">
        <v>45812</v>
      </c>
      <c r="AI864" s="763">
        <v>1</v>
      </c>
      <c r="AJ864" s="747" t="str">
        <f t="shared" si="1059"/>
        <v>Y</v>
      </c>
      <c r="AK864" s="771" t="s">
        <v>5000</v>
      </c>
      <c r="AL864" s="772"/>
    </row>
    <row r="865" spans="1:38" s="764" customFormat="1" ht="20.25" customHeight="1">
      <c r="A865" s="747">
        <v>340</v>
      </c>
      <c r="B865" s="748">
        <v>45817</v>
      </c>
      <c r="C865" s="747" t="s">
        <v>3467</v>
      </c>
      <c r="D865" s="747" t="s">
        <v>4958</v>
      </c>
      <c r="E865" s="747" t="s">
        <v>2735</v>
      </c>
      <c r="F865" s="747" t="s">
        <v>4383</v>
      </c>
      <c r="G865" s="749">
        <v>45817</v>
      </c>
      <c r="H865" s="749">
        <v>45847</v>
      </c>
      <c r="I865" s="747">
        <f t="shared" si="1054"/>
        <v>30</v>
      </c>
      <c r="J865" s="750">
        <f t="shared" si="1055"/>
        <v>1</v>
      </c>
      <c r="K865" s="751" t="s">
        <v>29</v>
      </c>
      <c r="L865" s="752">
        <v>4.5</v>
      </c>
      <c r="M865" s="753"/>
      <c r="N865" s="754"/>
      <c r="O865" s="750" t="s">
        <v>2307</v>
      </c>
      <c r="P865" s="755">
        <v>4.3112699999999997E-2</v>
      </c>
      <c r="Q865" s="755"/>
      <c r="R865" s="756" t="s">
        <v>4475</v>
      </c>
      <c r="S865" s="757"/>
      <c r="T865" s="756"/>
      <c r="U865" s="757"/>
      <c r="V865" s="757">
        <v>4.8409000000000001E-2</v>
      </c>
      <c r="W865" s="757">
        <v>3.3890000000000001E-3</v>
      </c>
      <c r="X865" s="757">
        <v>5.3E-3</v>
      </c>
      <c r="Y865" s="757">
        <v>3.1636999999999998E-2</v>
      </c>
      <c r="Z865" s="757">
        <v>1.72E-3</v>
      </c>
      <c r="AA865" s="757">
        <v>2E-3</v>
      </c>
      <c r="AB865" s="758">
        <f t="shared" si="1056"/>
        <v>-1.72E-3</v>
      </c>
      <c r="AC865" s="758">
        <f t="shared" si="1057"/>
        <v>-3.7200000000000002E-3</v>
      </c>
      <c r="AD865" s="759">
        <v>3.7999999999999999E-2</v>
      </c>
      <c r="AE865" s="757">
        <v>3.1636999999999998E-2</v>
      </c>
      <c r="AF865" s="808">
        <f t="shared" ref="AF865:AF871" si="1060">AD865-AE865</f>
        <v>6.3630000000000006E-3</v>
      </c>
      <c r="AG865" s="761">
        <v>3.7999999999999999E-2</v>
      </c>
      <c r="AH865" s="762">
        <v>45817</v>
      </c>
      <c r="AI865" s="763">
        <v>1</v>
      </c>
      <c r="AJ865" s="747" t="str">
        <f t="shared" si="1059"/>
        <v>Y</v>
      </c>
      <c r="AK865" s="771" t="s">
        <v>4887</v>
      </c>
      <c r="AL865" s="772"/>
    </row>
    <row r="866" spans="1:38" s="813" customFormat="1" ht="20.25" customHeight="1">
      <c r="A866" s="778">
        <v>341</v>
      </c>
      <c r="B866" s="799">
        <v>45817</v>
      </c>
      <c r="C866" s="778" t="s">
        <v>4</v>
      </c>
      <c r="D866" s="778" t="s">
        <v>4893</v>
      </c>
      <c r="E866" s="778" t="s">
        <v>4975</v>
      </c>
      <c r="F866" s="778" t="s">
        <v>3582</v>
      </c>
      <c r="G866" s="800">
        <v>45817</v>
      </c>
      <c r="H866" s="800">
        <v>45848</v>
      </c>
      <c r="I866" s="778">
        <f t="shared" si="1054"/>
        <v>31</v>
      </c>
      <c r="J866" s="801">
        <f t="shared" si="1055"/>
        <v>1</v>
      </c>
      <c r="K866" s="802" t="s">
        <v>28</v>
      </c>
      <c r="L866" s="803">
        <v>10</v>
      </c>
      <c r="M866" s="804"/>
      <c r="N866" s="805"/>
      <c r="O866" s="801" t="s">
        <v>2307</v>
      </c>
      <c r="P866" s="806">
        <v>4.3112699999999997E-2</v>
      </c>
      <c r="Q866" s="806"/>
      <c r="R866" s="807" t="s">
        <v>4475</v>
      </c>
      <c r="S866" s="808"/>
      <c r="T866" s="807"/>
      <c r="U866" s="808"/>
      <c r="V866" s="808">
        <v>4.6101000000000003E-2</v>
      </c>
      <c r="W866" s="808">
        <v>9.2199999999999997E-4</v>
      </c>
      <c r="X866" s="808">
        <v>2.0590000000000001E-3</v>
      </c>
      <c r="Y866" s="808">
        <v>3.755E-2</v>
      </c>
      <c r="Z866" s="808">
        <v>1.72E-3</v>
      </c>
      <c r="AA866" s="808">
        <v>2E-3</v>
      </c>
      <c r="AB866" s="808">
        <f t="shared" si="1056"/>
        <v>-1.72E-3</v>
      </c>
      <c r="AC866" s="808">
        <f t="shared" si="1057"/>
        <v>-3.7200000000000002E-3</v>
      </c>
      <c r="AD866" s="809">
        <v>4.1399999999999999E-2</v>
      </c>
      <c r="AE866" s="808">
        <v>3.755E-2</v>
      </c>
      <c r="AF866" s="808">
        <f t="shared" si="1060"/>
        <v>3.8499999999999993E-3</v>
      </c>
      <c r="AG866" s="808">
        <f t="shared" ref="AG866:AG867" si="1061">IF(AF866="","",AE866+AF866)</f>
        <v>4.1399999999999999E-2</v>
      </c>
      <c r="AH866" s="762">
        <v>45817</v>
      </c>
      <c r="AI866" s="810">
        <v>2</v>
      </c>
      <c r="AJ866" s="778" t="str">
        <f t="shared" si="1059"/>
        <v>Y</v>
      </c>
      <c r="AK866" s="811" t="s">
        <v>4923</v>
      </c>
      <c r="AL866" s="812"/>
    </row>
    <row r="867" spans="1:38" s="764" customFormat="1" ht="20.25" customHeight="1">
      <c r="A867" s="747">
        <v>342</v>
      </c>
      <c r="B867" s="748">
        <v>45817</v>
      </c>
      <c r="C867" s="747" t="s">
        <v>4897</v>
      </c>
      <c r="D867" s="747" t="s">
        <v>4571</v>
      </c>
      <c r="E867" s="747" t="s">
        <v>4724</v>
      </c>
      <c r="F867" s="778" t="s">
        <v>4318</v>
      </c>
      <c r="G867" s="749">
        <v>45817</v>
      </c>
      <c r="H867" s="749">
        <v>45847</v>
      </c>
      <c r="I867" s="747">
        <f t="shared" si="1054"/>
        <v>30</v>
      </c>
      <c r="J867" s="750">
        <f t="shared" si="1055"/>
        <v>1</v>
      </c>
      <c r="K867" s="751" t="s">
        <v>29</v>
      </c>
      <c r="L867" s="752">
        <v>1</v>
      </c>
      <c r="M867" s="753"/>
      <c r="N867" s="754"/>
      <c r="O867" s="750" t="s">
        <v>2307</v>
      </c>
      <c r="P867" s="755">
        <v>4.3112699999999997E-2</v>
      </c>
      <c r="Q867" s="755"/>
      <c r="R867" s="756" t="s">
        <v>4475</v>
      </c>
      <c r="S867" s="757"/>
      <c r="T867" s="756"/>
      <c r="U867" s="757"/>
      <c r="V867" s="757">
        <v>4.8409000000000001E-2</v>
      </c>
      <c r="W867" s="757">
        <v>3.3890000000000001E-3</v>
      </c>
      <c r="X867" s="757">
        <v>5.3E-3</v>
      </c>
      <c r="Y867" s="757">
        <v>3.1636999999999998E-2</v>
      </c>
      <c r="Z867" s="757">
        <v>1.72E-3</v>
      </c>
      <c r="AA867" s="757">
        <v>2E-3</v>
      </c>
      <c r="AB867" s="758">
        <f t="shared" si="1056"/>
        <v>-1.72E-3</v>
      </c>
      <c r="AC867" s="758">
        <f t="shared" si="1057"/>
        <v>-3.7200000000000002E-3</v>
      </c>
      <c r="AD867" s="759">
        <v>3.7999999999999999E-2</v>
      </c>
      <c r="AE867" s="760">
        <v>3.1636999999999998E-2</v>
      </c>
      <c r="AF867" s="760">
        <f t="shared" si="1060"/>
        <v>6.3630000000000006E-3</v>
      </c>
      <c r="AG867" s="761">
        <f t="shared" si="1061"/>
        <v>3.7999999999999999E-2</v>
      </c>
      <c r="AH867" s="762">
        <v>45817</v>
      </c>
      <c r="AI867" s="763">
        <v>3</v>
      </c>
      <c r="AJ867" s="747" t="str">
        <f t="shared" si="1059"/>
        <v>Y</v>
      </c>
      <c r="AK867" s="771" t="s">
        <v>4887</v>
      </c>
      <c r="AL867" s="772"/>
    </row>
    <row r="868" spans="1:38" s="764" customFormat="1">
      <c r="A868" s="747">
        <v>343</v>
      </c>
      <c r="B868" s="748">
        <v>45818</v>
      </c>
      <c r="C868" s="747" t="s">
        <v>434</v>
      </c>
      <c r="D868" s="747" t="s">
        <v>4892</v>
      </c>
      <c r="E868" s="747" t="s">
        <v>4355</v>
      </c>
      <c r="F868" s="747" t="s">
        <v>4356</v>
      </c>
      <c r="G868" s="749">
        <v>45818</v>
      </c>
      <c r="H868" s="749">
        <v>45832</v>
      </c>
      <c r="I868" s="747">
        <f t="shared" si="1054"/>
        <v>14</v>
      </c>
      <c r="J868" s="750">
        <f t="shared" si="1055"/>
        <v>0</v>
      </c>
      <c r="K868" s="751" t="s">
        <v>28</v>
      </c>
      <c r="L868" s="752">
        <v>9</v>
      </c>
      <c r="M868" s="753"/>
      <c r="N868" s="754"/>
      <c r="O868" s="750" t="s">
        <v>2309</v>
      </c>
      <c r="P868" s="755">
        <v>4.2950299999999997E-2</v>
      </c>
      <c r="Q868" s="755"/>
      <c r="R868" s="756" t="s">
        <v>4475</v>
      </c>
      <c r="S868" s="757"/>
      <c r="T868" s="756"/>
      <c r="U868" s="757"/>
      <c r="V868" s="757">
        <v>4.8580999999999999E-2</v>
      </c>
      <c r="W868" s="757">
        <v>3.1410000000000001E-3</v>
      </c>
      <c r="X868" s="757">
        <v>2.0119999999999999E-3</v>
      </c>
      <c r="Y868" s="757">
        <v>3.3642999999999999E-2</v>
      </c>
      <c r="Z868" s="757">
        <v>1.72E-3</v>
      </c>
      <c r="AA868" s="757">
        <v>2E-3</v>
      </c>
      <c r="AB868" s="758">
        <f t="shared" si="1056"/>
        <v>-1.72E-3</v>
      </c>
      <c r="AC868" s="758">
        <f t="shared" si="1057"/>
        <v>-3.7200000000000002E-3</v>
      </c>
      <c r="AD868" s="759">
        <v>3.7999999999999999E-2</v>
      </c>
      <c r="AE868" s="757">
        <v>3.3642999999999999E-2</v>
      </c>
      <c r="AF868" s="760">
        <f t="shared" si="1060"/>
        <v>4.3569999999999998E-3</v>
      </c>
      <c r="AG868" s="761">
        <v>3.7999999999999999E-2</v>
      </c>
      <c r="AH868" s="762">
        <v>45818</v>
      </c>
      <c r="AI868" s="763">
        <v>1</v>
      </c>
      <c r="AJ868" s="747" t="str">
        <f t="shared" si="1059"/>
        <v>Y</v>
      </c>
      <c r="AK868" s="771" t="s">
        <v>4887</v>
      </c>
      <c r="AL868" s="772"/>
    </row>
    <row r="869" spans="1:38" s="764" customFormat="1" ht="20.25" customHeight="1">
      <c r="A869" s="747">
        <v>344</v>
      </c>
      <c r="B869" s="748">
        <v>45818</v>
      </c>
      <c r="C869" s="747" t="s">
        <v>4911</v>
      </c>
      <c r="D869" s="747" t="s">
        <v>4912</v>
      </c>
      <c r="E869" s="747" t="s">
        <v>4144</v>
      </c>
      <c r="F869" s="747" t="s">
        <v>4914</v>
      </c>
      <c r="G869" s="749">
        <v>45818</v>
      </c>
      <c r="H869" s="749">
        <v>45910</v>
      </c>
      <c r="I869" s="747">
        <f t="shared" si="1054"/>
        <v>92</v>
      </c>
      <c r="J869" s="750">
        <f t="shared" si="1055"/>
        <v>3</v>
      </c>
      <c r="K869" s="751" t="s">
        <v>28</v>
      </c>
      <c r="L869" s="752">
        <v>1.5</v>
      </c>
      <c r="M869" s="753"/>
      <c r="N869" s="754"/>
      <c r="O869" s="750" t="s">
        <v>1717</v>
      </c>
      <c r="P869" s="755">
        <v>4.3232199999999998E-2</v>
      </c>
      <c r="Q869" s="755"/>
      <c r="R869" s="756" t="s">
        <v>4475</v>
      </c>
      <c r="S869" s="757"/>
      <c r="T869" s="756"/>
      <c r="U869" s="757"/>
      <c r="V869" s="757">
        <v>4.7760999999999998E-2</v>
      </c>
      <c r="W869" s="757">
        <v>9.5500000000000001E-4</v>
      </c>
      <c r="X869" s="757">
        <v>1.9009999999999999E-3</v>
      </c>
      <c r="Y869" s="757">
        <v>3.9467000000000002E-2</v>
      </c>
      <c r="Z869" s="757">
        <v>1.72E-3</v>
      </c>
      <c r="AA869" s="757">
        <v>2E-3</v>
      </c>
      <c r="AB869" s="758">
        <f t="shared" si="1056"/>
        <v>-1.72E-3</v>
      </c>
      <c r="AC869" s="758">
        <f t="shared" si="1057"/>
        <v>-3.7200000000000002E-3</v>
      </c>
      <c r="AD869" s="759">
        <v>4.2999999999999997E-2</v>
      </c>
      <c r="AE869" s="760">
        <v>3.9467000000000002E-2</v>
      </c>
      <c r="AF869" s="760">
        <f t="shared" si="1060"/>
        <v>3.5329999999999945E-3</v>
      </c>
      <c r="AG869" s="761">
        <f t="shared" ref="AG869" si="1062">IF(AF869="","",AE869+AF869)</f>
        <v>4.2999999999999997E-2</v>
      </c>
      <c r="AH869" s="762">
        <v>45818</v>
      </c>
      <c r="AI869" s="763">
        <v>2</v>
      </c>
      <c r="AJ869" s="747" t="str">
        <f t="shared" si="1059"/>
        <v>Y</v>
      </c>
      <c r="AK869" s="771" t="s">
        <v>5002</v>
      </c>
      <c r="AL869" s="772"/>
    </row>
    <row r="870" spans="1:38" s="764" customFormat="1" ht="20.25" customHeight="1">
      <c r="A870" s="747">
        <v>345</v>
      </c>
      <c r="B870" s="748">
        <v>45819</v>
      </c>
      <c r="C870" s="747" t="s">
        <v>1550</v>
      </c>
      <c r="D870" s="747" t="s">
        <v>4877</v>
      </c>
      <c r="E870" s="747" t="s">
        <v>4876</v>
      </c>
      <c r="F870" s="747" t="s">
        <v>3722</v>
      </c>
      <c r="G870" s="749">
        <v>45819</v>
      </c>
      <c r="H870" s="749">
        <v>45849</v>
      </c>
      <c r="I870" s="747">
        <f t="shared" si="1054"/>
        <v>30</v>
      </c>
      <c r="J870" s="750">
        <f t="shared" si="1055"/>
        <v>1</v>
      </c>
      <c r="K870" s="751" t="s">
        <v>29</v>
      </c>
      <c r="L870" s="752">
        <v>1.42</v>
      </c>
      <c r="M870" s="753"/>
      <c r="N870" s="754"/>
      <c r="O870" s="750" t="s">
        <v>2307</v>
      </c>
      <c r="P870" s="755">
        <v>4.3144000000000002E-2</v>
      </c>
      <c r="Q870" s="755"/>
      <c r="R870" s="756" t="s">
        <v>4475</v>
      </c>
      <c r="S870" s="757"/>
      <c r="T870" s="756"/>
      <c r="U870" s="757"/>
      <c r="V870" s="757">
        <v>4.8698999999999999E-2</v>
      </c>
      <c r="W870" s="757">
        <v>3.4090000000000001E-3</v>
      </c>
      <c r="X870" s="757">
        <v>5.5700000000000003E-3</v>
      </c>
      <c r="Y870" s="757">
        <v>3.1642999999999998E-2</v>
      </c>
      <c r="Z870" s="757">
        <v>1.72E-3</v>
      </c>
      <c r="AA870" s="757">
        <v>2E-3</v>
      </c>
      <c r="AB870" s="758">
        <f t="shared" si="1056"/>
        <v>-1.72E-3</v>
      </c>
      <c r="AC870" s="758">
        <f t="shared" si="1057"/>
        <v>-3.7200000000000002E-3</v>
      </c>
      <c r="AD870" s="759">
        <v>3.7999999999999999E-2</v>
      </c>
      <c r="AE870" s="760">
        <v>3.1642999999999998E-2</v>
      </c>
      <c r="AF870" s="760">
        <f t="shared" si="1060"/>
        <v>6.3570000000000015E-3</v>
      </c>
      <c r="AG870" s="761">
        <v>3.7999999999999999E-2</v>
      </c>
      <c r="AH870" s="762">
        <v>45819</v>
      </c>
      <c r="AI870" s="763">
        <v>1</v>
      </c>
      <c r="AJ870" s="747" t="str">
        <f t="shared" si="1059"/>
        <v>Y</v>
      </c>
      <c r="AK870" s="771" t="s">
        <v>4887</v>
      </c>
      <c r="AL870" s="772"/>
    </row>
    <row r="871" spans="1:38" s="780" customFormat="1" ht="20.25" customHeight="1">
      <c r="A871" s="747">
        <v>346</v>
      </c>
      <c r="B871" s="748">
        <v>45819</v>
      </c>
      <c r="C871" s="747" t="s">
        <v>1550</v>
      </c>
      <c r="D871" s="747" t="s">
        <v>4877</v>
      </c>
      <c r="E871" s="747" t="s">
        <v>4876</v>
      </c>
      <c r="F871" s="747" t="s">
        <v>3722</v>
      </c>
      <c r="G871" s="749">
        <v>45819</v>
      </c>
      <c r="H871" s="749">
        <v>45849</v>
      </c>
      <c r="I871" s="747">
        <f t="shared" si="1054"/>
        <v>30</v>
      </c>
      <c r="J871" s="750">
        <f t="shared" si="1055"/>
        <v>1</v>
      </c>
      <c r="K871" s="751" t="s">
        <v>28</v>
      </c>
      <c r="L871" s="752">
        <v>11</v>
      </c>
      <c r="M871" s="753"/>
      <c r="N871" s="754"/>
      <c r="O871" s="750" t="s">
        <v>2307</v>
      </c>
      <c r="P871" s="755">
        <v>4.3144000000000002E-2</v>
      </c>
      <c r="Q871" s="755"/>
      <c r="R871" s="756" t="s">
        <v>4475</v>
      </c>
      <c r="S871" s="757"/>
      <c r="T871" s="756"/>
      <c r="U871" s="757"/>
      <c r="V871" s="757">
        <v>4.6110999999999999E-2</v>
      </c>
      <c r="W871" s="757">
        <v>9.2199999999999997E-4</v>
      </c>
      <c r="X871" s="757">
        <v>3.2690000000000002E-3</v>
      </c>
      <c r="Y871" s="757">
        <v>3.7581000000000003E-2</v>
      </c>
      <c r="Z871" s="757">
        <v>1.72E-3</v>
      </c>
      <c r="AA871" s="757">
        <v>2E-3</v>
      </c>
      <c r="AB871" s="758">
        <f t="shared" si="1056"/>
        <v>-1.72E-3</v>
      </c>
      <c r="AC871" s="758">
        <f t="shared" si="1057"/>
        <v>-3.7200000000000002E-3</v>
      </c>
      <c r="AD871" s="759">
        <v>4.02E-2</v>
      </c>
      <c r="AE871" s="760">
        <v>3.7581000000000003E-2</v>
      </c>
      <c r="AF871" s="760">
        <f t="shared" si="1060"/>
        <v>2.6189999999999963E-3</v>
      </c>
      <c r="AG871" s="761">
        <v>4.02E-2</v>
      </c>
      <c r="AH871" s="762">
        <v>45819</v>
      </c>
      <c r="AI871" s="763">
        <v>2</v>
      </c>
      <c r="AJ871" s="747" t="str">
        <f t="shared" si="1059"/>
        <v>Y</v>
      </c>
      <c r="AK871" s="771" t="s">
        <v>4965</v>
      </c>
      <c r="AL871" s="779"/>
    </row>
    <row r="872" spans="1:38" s="780" customFormat="1" ht="20.25" customHeight="1">
      <c r="A872" s="747">
        <v>347</v>
      </c>
      <c r="B872" s="748">
        <v>45819</v>
      </c>
      <c r="C872" s="747" t="s">
        <v>1550</v>
      </c>
      <c r="D872" s="747" t="s">
        <v>4877</v>
      </c>
      <c r="E872" s="747" t="s">
        <v>4876</v>
      </c>
      <c r="F872" s="747" t="s">
        <v>3722</v>
      </c>
      <c r="G872" s="749">
        <v>45819</v>
      </c>
      <c r="H872" s="749">
        <v>45849</v>
      </c>
      <c r="I872" s="747">
        <f t="shared" ref="I872:I874" si="1063">H872-G872</f>
        <v>30</v>
      </c>
      <c r="J872" s="750">
        <f t="shared" ref="J872:J874" si="1064">TRUNC(I872/30,0)</f>
        <v>1</v>
      </c>
      <c r="K872" s="751" t="s">
        <v>28</v>
      </c>
      <c r="L872" s="752">
        <v>1.5</v>
      </c>
      <c r="M872" s="753"/>
      <c r="N872" s="754"/>
      <c r="O872" s="750" t="s">
        <v>2307</v>
      </c>
      <c r="P872" s="755">
        <v>4.3144000000000002E-2</v>
      </c>
      <c r="Q872" s="755"/>
      <c r="R872" s="756" t="s">
        <v>4475</v>
      </c>
      <c r="S872" s="757"/>
      <c r="T872" s="756"/>
      <c r="U872" s="757"/>
      <c r="V872" s="757">
        <v>4.6110999999999999E-2</v>
      </c>
      <c r="W872" s="757">
        <v>9.2199999999999997E-4</v>
      </c>
      <c r="X872" s="757">
        <v>3.2690000000000002E-3</v>
      </c>
      <c r="Y872" s="757">
        <v>3.7581000000000003E-2</v>
      </c>
      <c r="Z872" s="757">
        <v>1.72E-3</v>
      </c>
      <c r="AA872" s="757">
        <v>2E-3</v>
      </c>
      <c r="AB872" s="758">
        <f t="shared" ref="AB872:AB874" si="1065">S872-Z872</f>
        <v>-1.72E-3</v>
      </c>
      <c r="AC872" s="758">
        <f t="shared" ref="AC872:AC874" si="1066">U872-Z872-AA872</f>
        <v>-3.7200000000000002E-3</v>
      </c>
      <c r="AD872" s="759">
        <v>4.02E-2</v>
      </c>
      <c r="AE872" s="760">
        <v>3.7581000000000003E-2</v>
      </c>
      <c r="AF872" s="760">
        <f t="shared" ref="AF872:AF874" si="1067">AD872-AE872</f>
        <v>2.6189999999999963E-3</v>
      </c>
      <c r="AG872" s="761">
        <v>4.02E-2</v>
      </c>
      <c r="AH872" s="762">
        <v>45819</v>
      </c>
      <c r="AI872" s="763">
        <v>3</v>
      </c>
      <c r="AJ872" s="747" t="str">
        <f t="shared" ref="AJ872:AJ874" si="1068">IF(AG872="","N","Y")</f>
        <v>Y</v>
      </c>
      <c r="AK872" s="771" t="s">
        <v>4965</v>
      </c>
      <c r="AL872" s="779"/>
    </row>
    <row r="873" spans="1:38" s="764" customFormat="1">
      <c r="A873" s="747">
        <v>348</v>
      </c>
      <c r="B873" s="748">
        <v>45819</v>
      </c>
      <c r="C873" s="747" t="s">
        <v>434</v>
      </c>
      <c r="D873" s="747" t="s">
        <v>4892</v>
      </c>
      <c r="E873" s="747" t="s">
        <v>4355</v>
      </c>
      <c r="F873" s="747" t="s">
        <v>4356</v>
      </c>
      <c r="G873" s="749">
        <v>45819</v>
      </c>
      <c r="H873" s="749">
        <v>45832</v>
      </c>
      <c r="I873" s="747">
        <f t="shared" si="1063"/>
        <v>13</v>
      </c>
      <c r="J873" s="750">
        <f t="shared" si="1064"/>
        <v>0</v>
      </c>
      <c r="K873" s="751" t="s">
        <v>28</v>
      </c>
      <c r="L873" s="752">
        <v>4.2</v>
      </c>
      <c r="M873" s="753"/>
      <c r="N873" s="754"/>
      <c r="O873" s="750" t="s">
        <v>2309</v>
      </c>
      <c r="P873" s="755">
        <v>4.2950500000000003E-2</v>
      </c>
      <c r="Q873" s="755"/>
      <c r="R873" s="756" t="s">
        <v>4475</v>
      </c>
      <c r="S873" s="757"/>
      <c r="T873" s="756"/>
      <c r="U873" s="757"/>
      <c r="V873" s="757">
        <v>4.8580999999999999E-2</v>
      </c>
      <c r="W873" s="757">
        <v>3.137E-3</v>
      </c>
      <c r="X873" s="757">
        <v>1.952E-3</v>
      </c>
      <c r="Y873" s="757">
        <v>3.3642999999999999E-2</v>
      </c>
      <c r="Z873" s="757">
        <v>1.72E-3</v>
      </c>
      <c r="AA873" s="757">
        <v>2E-3</v>
      </c>
      <c r="AB873" s="758">
        <f t="shared" si="1065"/>
        <v>-1.72E-3</v>
      </c>
      <c r="AC873" s="758">
        <f t="shared" si="1066"/>
        <v>-3.7200000000000002E-3</v>
      </c>
      <c r="AD873" s="759">
        <v>3.7999999999999999E-2</v>
      </c>
      <c r="AE873" s="757">
        <v>3.3642999999999999E-2</v>
      </c>
      <c r="AF873" s="760">
        <f t="shared" si="1067"/>
        <v>4.3569999999999998E-3</v>
      </c>
      <c r="AG873" s="761">
        <v>3.7999999999999999E-2</v>
      </c>
      <c r="AH873" s="762">
        <v>45819</v>
      </c>
      <c r="AI873" s="763">
        <v>4</v>
      </c>
      <c r="AJ873" s="747" t="str">
        <f t="shared" si="1068"/>
        <v>Y</v>
      </c>
      <c r="AK873" s="771" t="s">
        <v>4887</v>
      </c>
      <c r="AL873" s="772"/>
    </row>
    <row r="874" spans="1:38" s="764" customFormat="1" ht="20.25" customHeight="1">
      <c r="A874" s="747">
        <v>349</v>
      </c>
      <c r="B874" s="748">
        <v>45820</v>
      </c>
      <c r="C874" s="747" t="s">
        <v>3467</v>
      </c>
      <c r="D874" s="747" t="s">
        <v>4900</v>
      </c>
      <c r="E874" s="747" t="s">
        <v>4901</v>
      </c>
      <c r="F874" s="747" t="s">
        <v>4902</v>
      </c>
      <c r="G874" s="749">
        <v>45820</v>
      </c>
      <c r="H874" s="749">
        <v>45852</v>
      </c>
      <c r="I874" s="747">
        <f t="shared" si="1063"/>
        <v>32</v>
      </c>
      <c r="J874" s="750">
        <f t="shared" si="1064"/>
        <v>1</v>
      </c>
      <c r="K874" s="751" t="s">
        <v>28</v>
      </c>
      <c r="L874" s="752">
        <v>1.5</v>
      </c>
      <c r="M874" s="753"/>
      <c r="N874" s="754"/>
      <c r="O874" s="750" t="s">
        <v>2307</v>
      </c>
      <c r="P874" s="755">
        <v>4.3132400000000001E-2</v>
      </c>
      <c r="Q874" s="755"/>
      <c r="R874" s="756" t="s">
        <v>4475</v>
      </c>
      <c r="S874" s="757"/>
      <c r="T874" s="756"/>
      <c r="U874" s="757"/>
      <c r="V874" s="757">
        <v>4.6112E-2</v>
      </c>
      <c r="W874" s="757">
        <v>9.2199999999999997E-4</v>
      </c>
      <c r="X874" s="757">
        <v>2.47E-3</v>
      </c>
      <c r="Y874" s="757">
        <v>3.7658999999999998E-2</v>
      </c>
      <c r="Z874" s="757">
        <v>1.72E-3</v>
      </c>
      <c r="AA874" s="757">
        <v>2E-3</v>
      </c>
      <c r="AB874" s="758">
        <f t="shared" si="1065"/>
        <v>-1.72E-3</v>
      </c>
      <c r="AC874" s="758">
        <f t="shared" si="1066"/>
        <v>-3.7200000000000002E-3</v>
      </c>
      <c r="AD874" s="759">
        <v>4.1000000000000002E-2</v>
      </c>
      <c r="AE874" s="760">
        <v>3.7658999999999998E-2</v>
      </c>
      <c r="AF874" s="760">
        <f t="shared" si="1067"/>
        <v>3.3410000000000037E-3</v>
      </c>
      <c r="AG874" s="761">
        <f t="shared" ref="AG874" si="1069">IF(AF874="","",AE874+AF874)</f>
        <v>4.1000000000000002E-2</v>
      </c>
      <c r="AH874" s="762">
        <v>45820</v>
      </c>
      <c r="AI874" s="763">
        <v>1</v>
      </c>
      <c r="AJ874" s="747" t="str">
        <f t="shared" si="1068"/>
        <v>Y</v>
      </c>
      <c r="AK874" s="771" t="s">
        <v>4965</v>
      </c>
      <c r="AL874" s="772"/>
    </row>
    <row r="875" spans="1:38" s="764" customFormat="1" ht="20.25" customHeight="1">
      <c r="A875" s="781">
        <v>350</v>
      </c>
      <c r="B875" s="782">
        <v>45821</v>
      </c>
      <c r="C875" s="781" t="s">
        <v>4547</v>
      </c>
      <c r="D875" s="781" t="s">
        <v>4903</v>
      </c>
      <c r="E875" s="781" t="s">
        <v>4904</v>
      </c>
      <c r="F875" s="781" t="s">
        <v>4905</v>
      </c>
      <c r="G875" s="783">
        <v>45821</v>
      </c>
      <c r="H875" s="783">
        <v>45852</v>
      </c>
      <c r="I875" s="781">
        <f t="shared" ref="I875:I876" si="1070">H875-G875</f>
        <v>31</v>
      </c>
      <c r="J875" s="784">
        <f t="shared" ref="J875:J876" si="1071">TRUNC(I875/30,0)</f>
        <v>1</v>
      </c>
      <c r="K875" s="785" t="s">
        <v>29</v>
      </c>
      <c r="L875" s="786">
        <v>1</v>
      </c>
      <c r="M875" s="787"/>
      <c r="N875" s="788"/>
      <c r="O875" s="784" t="s">
        <v>2307</v>
      </c>
      <c r="P875" s="789">
        <v>4.3117599999999999E-2</v>
      </c>
      <c r="Q875" s="789"/>
      <c r="R875" s="790" t="s">
        <v>4475</v>
      </c>
      <c r="S875" s="791"/>
      <c r="T875" s="790"/>
      <c r="U875" s="791"/>
      <c r="V875" s="791">
        <v>4.8758999999999997E-2</v>
      </c>
      <c r="W875" s="791">
        <v>3.2850000000000002E-3</v>
      </c>
      <c r="X875" s="791">
        <v>3.921E-3</v>
      </c>
      <c r="Y875" s="791">
        <v>3.1565000000000003E-2</v>
      </c>
      <c r="Z875" s="791">
        <v>1.72E-3</v>
      </c>
      <c r="AA875" s="791">
        <v>2E-3</v>
      </c>
      <c r="AB875" s="792">
        <f t="shared" ref="AB875" si="1072">S875-Z875</f>
        <v>-1.72E-3</v>
      </c>
      <c r="AC875" s="792">
        <f t="shared" ref="AC875:AC876" si="1073">U875-Z875-AA875</f>
        <v>-3.7200000000000002E-3</v>
      </c>
      <c r="AD875" s="793">
        <v>3.7999999999999999E-2</v>
      </c>
      <c r="AE875" s="794">
        <v>3.1565000000000003E-2</v>
      </c>
      <c r="AF875" s="794">
        <f t="shared" ref="AF875:AF876" si="1074">AD875-AE875</f>
        <v>6.4349999999999963E-3</v>
      </c>
      <c r="AG875" s="795">
        <v>3.7999999999999999E-2</v>
      </c>
      <c r="AH875" s="796">
        <v>45821</v>
      </c>
      <c r="AI875" s="797">
        <v>3</v>
      </c>
      <c r="AJ875" s="781" t="str">
        <f t="shared" ref="AJ875:AJ876" si="1075">IF(AG875="","N","Y")</f>
        <v>Y</v>
      </c>
      <c r="AK875" s="798" t="s">
        <v>4887</v>
      </c>
      <c r="AL875" s="772"/>
    </row>
    <row r="876" spans="1:38" s="764" customFormat="1" ht="20.25" customHeight="1">
      <c r="A876" s="747">
        <v>351</v>
      </c>
      <c r="B876" s="748">
        <v>45821</v>
      </c>
      <c r="C876" s="747" t="s">
        <v>3275</v>
      </c>
      <c r="D876" s="747" t="s">
        <v>4758</v>
      </c>
      <c r="E876" s="747" t="s">
        <v>4806</v>
      </c>
      <c r="F876" s="747" t="s">
        <v>4762</v>
      </c>
      <c r="G876" s="749">
        <v>45821</v>
      </c>
      <c r="H876" s="749">
        <v>45915</v>
      </c>
      <c r="I876" s="747">
        <f t="shared" si="1070"/>
        <v>94</v>
      </c>
      <c r="J876" s="750">
        <f t="shared" si="1071"/>
        <v>3</v>
      </c>
      <c r="K876" s="751" t="s">
        <v>28</v>
      </c>
      <c r="L876" s="752">
        <v>1</v>
      </c>
      <c r="M876" s="753">
        <v>3.9</v>
      </c>
      <c r="N876" s="754" t="s">
        <v>4925</v>
      </c>
      <c r="O876" s="750" t="s">
        <v>1717</v>
      </c>
      <c r="P876" s="755">
        <v>4.3184699999999999E-2</v>
      </c>
      <c r="Q876" s="755"/>
      <c r="R876" s="756" t="s">
        <v>4475</v>
      </c>
      <c r="S876" s="757"/>
      <c r="T876" s="756"/>
      <c r="U876" s="757"/>
      <c r="V876" s="757">
        <v>4.7724000000000003E-2</v>
      </c>
      <c r="W876" s="757">
        <v>9.4499999999999998E-4</v>
      </c>
      <c r="X876" s="757">
        <v>2.2950000000000002E-3</v>
      </c>
      <c r="Y876" s="757">
        <v>3.9420999999999998E-2</v>
      </c>
      <c r="Z876" s="757">
        <v>1.72E-3</v>
      </c>
      <c r="AA876" s="757">
        <v>2E-3</v>
      </c>
      <c r="AB876" s="758">
        <f>S876-Z876</f>
        <v>-1.72E-3</v>
      </c>
      <c r="AC876" s="758">
        <f t="shared" si="1073"/>
        <v>-3.7200000000000002E-3</v>
      </c>
      <c r="AD876" s="759">
        <v>4.2000000000000003E-2</v>
      </c>
      <c r="AE876" s="760">
        <v>3.9420999999999998E-2</v>
      </c>
      <c r="AF876" s="760">
        <f t="shared" si="1074"/>
        <v>2.5790000000000049E-3</v>
      </c>
      <c r="AG876" s="761">
        <v>4.2000000000000003E-2</v>
      </c>
      <c r="AH876" s="762">
        <v>45821</v>
      </c>
      <c r="AI876" s="763">
        <v>1</v>
      </c>
      <c r="AJ876" s="747" t="str">
        <f t="shared" si="1075"/>
        <v>Y</v>
      </c>
      <c r="AK876" s="771" t="s">
        <v>4940</v>
      </c>
      <c r="AL876" s="772"/>
    </row>
    <row r="877" spans="1:38" s="764" customFormat="1" ht="20.25" customHeight="1">
      <c r="A877" s="747">
        <v>352</v>
      </c>
      <c r="B877" s="748">
        <v>45821</v>
      </c>
      <c r="C877" s="747" t="s">
        <v>3275</v>
      </c>
      <c r="D877" s="747" t="s">
        <v>4758</v>
      </c>
      <c r="E877" s="747" t="s">
        <v>4806</v>
      </c>
      <c r="F877" s="747" t="s">
        <v>4762</v>
      </c>
      <c r="G877" s="749">
        <v>45821</v>
      </c>
      <c r="H877" s="749">
        <v>45915</v>
      </c>
      <c r="I877" s="747">
        <f t="shared" ref="I877:I881" si="1076">H877-G877</f>
        <v>94</v>
      </c>
      <c r="J877" s="750">
        <f t="shared" ref="J877:J881" si="1077">TRUNC(I877/30,0)</f>
        <v>3</v>
      </c>
      <c r="K877" s="751" t="s">
        <v>28</v>
      </c>
      <c r="L877" s="752">
        <v>1</v>
      </c>
      <c r="M877" s="753">
        <v>3.9</v>
      </c>
      <c r="N877" s="754" t="s">
        <v>4925</v>
      </c>
      <c r="O877" s="750" t="s">
        <v>1717</v>
      </c>
      <c r="P877" s="755">
        <v>4.3184699999999999E-2</v>
      </c>
      <c r="Q877" s="755"/>
      <c r="R877" s="756" t="s">
        <v>4475</v>
      </c>
      <c r="S877" s="757"/>
      <c r="T877" s="756"/>
      <c r="U877" s="757"/>
      <c r="V877" s="757">
        <v>4.7724000000000003E-2</v>
      </c>
      <c r="W877" s="757">
        <v>9.4499999999999998E-4</v>
      </c>
      <c r="X877" s="757">
        <v>2.2950000000000002E-3</v>
      </c>
      <c r="Y877" s="757">
        <v>3.9420999999999998E-2</v>
      </c>
      <c r="Z877" s="757">
        <v>1.72E-3</v>
      </c>
      <c r="AA877" s="757">
        <v>2E-3</v>
      </c>
      <c r="AB877" s="758">
        <f>S877-Z877</f>
        <v>-1.72E-3</v>
      </c>
      <c r="AC877" s="758">
        <f t="shared" ref="AC877:AC881" si="1078">U877-Z877-AA877</f>
        <v>-3.7200000000000002E-3</v>
      </c>
      <c r="AD877" s="759">
        <v>4.2000000000000003E-2</v>
      </c>
      <c r="AE877" s="760">
        <v>3.9420999999999998E-2</v>
      </c>
      <c r="AF877" s="760">
        <f t="shared" ref="AF877:AF880" si="1079">AD877-AE877</f>
        <v>2.5790000000000049E-3</v>
      </c>
      <c r="AG877" s="761">
        <v>4.2000000000000003E-2</v>
      </c>
      <c r="AH877" s="762">
        <v>45821</v>
      </c>
      <c r="AI877" s="763">
        <v>2</v>
      </c>
      <c r="AJ877" s="747" t="str">
        <f t="shared" ref="AJ877:AJ881" si="1080">IF(AG877="","N","Y")</f>
        <v>Y</v>
      </c>
      <c r="AK877" s="771" t="s">
        <v>4940</v>
      </c>
      <c r="AL877" s="772"/>
    </row>
    <row r="878" spans="1:38" s="764" customFormat="1" ht="20.25" customHeight="1">
      <c r="A878" s="747">
        <v>353</v>
      </c>
      <c r="B878" s="748">
        <v>45824</v>
      </c>
      <c r="C878" s="747" t="s">
        <v>4050</v>
      </c>
      <c r="D878" s="747" t="s">
        <v>4571</v>
      </c>
      <c r="E878" s="747" t="s">
        <v>4896</v>
      </c>
      <c r="F878" s="747" t="s">
        <v>4469</v>
      </c>
      <c r="G878" s="749">
        <v>45824</v>
      </c>
      <c r="H878" s="749">
        <v>45854</v>
      </c>
      <c r="I878" s="747">
        <f t="shared" si="1076"/>
        <v>30</v>
      </c>
      <c r="J878" s="750">
        <f t="shared" si="1077"/>
        <v>1</v>
      </c>
      <c r="K878" s="751" t="s">
        <v>29</v>
      </c>
      <c r="L878" s="752">
        <v>5.5</v>
      </c>
      <c r="M878" s="753"/>
      <c r="N878" s="754"/>
      <c r="O878" s="750" t="s">
        <v>2307</v>
      </c>
      <c r="P878" s="755">
        <v>4.3137000000000002E-2</v>
      </c>
      <c r="Q878" s="755"/>
      <c r="R878" s="756" t="s">
        <v>4475</v>
      </c>
      <c r="S878" s="757"/>
      <c r="T878" s="756"/>
      <c r="U878" s="757"/>
      <c r="V878" s="757">
        <v>4.8719999999999999E-2</v>
      </c>
      <c r="W878" s="757">
        <v>3.4099999999999998E-3</v>
      </c>
      <c r="X878" s="757">
        <v>5.5900000000000004E-3</v>
      </c>
      <c r="Y878" s="757">
        <v>3.1567999999999999E-2</v>
      </c>
      <c r="Z878" s="757">
        <v>1.72E-3</v>
      </c>
      <c r="AA878" s="757">
        <v>2E-3</v>
      </c>
      <c r="AB878" s="758">
        <f t="shared" ref="AB878:AB881" si="1081">S878-Z878</f>
        <v>-1.72E-3</v>
      </c>
      <c r="AC878" s="758">
        <f t="shared" si="1078"/>
        <v>-3.7200000000000002E-3</v>
      </c>
      <c r="AD878" s="759">
        <v>3.7999999999999999E-2</v>
      </c>
      <c r="AE878" s="760">
        <v>3.1597E-2</v>
      </c>
      <c r="AF878" s="760">
        <f t="shared" si="1079"/>
        <v>6.402999999999999E-3</v>
      </c>
      <c r="AG878" s="761">
        <f t="shared" ref="AG878" si="1082">IF(AF878="","",AE878+AF878)</f>
        <v>3.7999999999999999E-2</v>
      </c>
      <c r="AH878" s="762">
        <v>45824</v>
      </c>
      <c r="AI878" s="763">
        <v>1</v>
      </c>
      <c r="AJ878" s="747" t="str">
        <f t="shared" si="1080"/>
        <v>Y</v>
      </c>
      <c r="AK878" s="771" t="s">
        <v>4887</v>
      </c>
      <c r="AL878" s="772"/>
    </row>
    <row r="879" spans="1:38" s="764" customFormat="1" ht="20.25" customHeight="1">
      <c r="A879" s="747">
        <v>354</v>
      </c>
      <c r="B879" s="748">
        <v>45824</v>
      </c>
      <c r="C879" s="747" t="s">
        <v>434</v>
      </c>
      <c r="D879" s="747" t="s">
        <v>4966</v>
      </c>
      <c r="E879" s="747" t="s">
        <v>4967</v>
      </c>
      <c r="F879" s="747" t="s">
        <v>4968</v>
      </c>
      <c r="G879" s="749">
        <v>45824</v>
      </c>
      <c r="H879" s="749">
        <v>45854</v>
      </c>
      <c r="I879" s="747">
        <f t="shared" si="1076"/>
        <v>30</v>
      </c>
      <c r="J879" s="750">
        <f t="shared" si="1077"/>
        <v>1</v>
      </c>
      <c r="K879" s="751" t="s">
        <v>29</v>
      </c>
      <c r="L879" s="752">
        <v>1.5</v>
      </c>
      <c r="M879" s="753"/>
      <c r="N879" s="754"/>
      <c r="O879" s="750" t="s">
        <v>2307</v>
      </c>
      <c r="P879" s="755">
        <v>4.3137000000000002E-2</v>
      </c>
      <c r="Q879" s="755"/>
      <c r="R879" s="756" t="s">
        <v>4475</v>
      </c>
      <c r="S879" s="757"/>
      <c r="T879" s="756"/>
      <c r="U879" s="757"/>
      <c r="V879" s="757">
        <v>4.8719999999999999E-2</v>
      </c>
      <c r="W879" s="757">
        <v>3.4099999999999998E-3</v>
      </c>
      <c r="X879" s="757">
        <v>5.5900000000000004E-3</v>
      </c>
      <c r="Y879" s="757">
        <v>3.1567999999999999E-2</v>
      </c>
      <c r="Z879" s="757">
        <v>1.72E-3</v>
      </c>
      <c r="AA879" s="757">
        <v>2E-3</v>
      </c>
      <c r="AB879" s="758">
        <f t="shared" si="1081"/>
        <v>-1.72E-3</v>
      </c>
      <c r="AC879" s="758">
        <f t="shared" si="1078"/>
        <v>-3.7200000000000002E-3</v>
      </c>
      <c r="AD879" s="759">
        <v>3.7999999999999999E-2</v>
      </c>
      <c r="AE879" s="760">
        <v>3.1597E-2</v>
      </c>
      <c r="AF879" s="760">
        <f t="shared" si="1079"/>
        <v>6.402999999999999E-3</v>
      </c>
      <c r="AG879" s="761">
        <v>3.7999999999999999E-2</v>
      </c>
      <c r="AH879" s="762">
        <v>45824</v>
      </c>
      <c r="AI879" s="763">
        <v>2</v>
      </c>
      <c r="AJ879" s="747" t="str">
        <f t="shared" si="1080"/>
        <v>Y</v>
      </c>
      <c r="AK879" s="771" t="s">
        <v>4887</v>
      </c>
      <c r="AL879" s="772"/>
    </row>
    <row r="880" spans="1:38" s="764" customFormat="1" ht="20.25" customHeight="1">
      <c r="A880" s="747">
        <v>355</v>
      </c>
      <c r="B880" s="748">
        <v>45824</v>
      </c>
      <c r="C880" s="747" t="s">
        <v>2888</v>
      </c>
      <c r="D880" s="747" t="s">
        <v>4977</v>
      </c>
      <c r="E880" s="747" t="s">
        <v>4978</v>
      </c>
      <c r="F880" s="747" t="s">
        <v>4979</v>
      </c>
      <c r="G880" s="749">
        <v>45824</v>
      </c>
      <c r="H880" s="749">
        <v>45854</v>
      </c>
      <c r="I880" s="747">
        <f t="shared" si="1076"/>
        <v>30</v>
      </c>
      <c r="J880" s="750">
        <f t="shared" si="1077"/>
        <v>1</v>
      </c>
      <c r="K880" s="751" t="s">
        <v>28</v>
      </c>
      <c r="L880" s="752">
        <v>1</v>
      </c>
      <c r="M880" s="753"/>
      <c r="N880" s="754"/>
      <c r="O880" s="750" t="s">
        <v>2307</v>
      </c>
      <c r="P880" s="755">
        <v>4.3137000000000002E-2</v>
      </c>
      <c r="Q880" s="755"/>
      <c r="R880" s="756" t="s">
        <v>4475</v>
      </c>
      <c r="S880" s="757"/>
      <c r="T880" s="756"/>
      <c r="U880" s="757"/>
      <c r="V880" s="757">
        <v>4.6085000000000001E-2</v>
      </c>
      <c r="W880" s="757">
        <v>9.2199999999999997E-4</v>
      </c>
      <c r="X880" s="757">
        <v>2.4429999999999999E-3</v>
      </c>
      <c r="Y880" s="757">
        <v>3.7574000000000003E-2</v>
      </c>
      <c r="Z880" s="757">
        <v>1.72E-3</v>
      </c>
      <c r="AA880" s="757">
        <v>2E-3</v>
      </c>
      <c r="AB880" s="758">
        <f t="shared" si="1081"/>
        <v>-1.72E-3</v>
      </c>
      <c r="AC880" s="758">
        <f t="shared" si="1078"/>
        <v>-3.7200000000000002E-3</v>
      </c>
      <c r="AD880" s="759">
        <v>4.1000000000000002E-2</v>
      </c>
      <c r="AE880" s="760">
        <v>3.7720999999999998E-2</v>
      </c>
      <c r="AF880" s="760">
        <f t="shared" si="1079"/>
        <v>3.2790000000000041E-3</v>
      </c>
      <c r="AG880" s="761">
        <f t="shared" ref="AG880:AG883" si="1083">IF(AF880="","",AE880+AF880)</f>
        <v>4.1000000000000002E-2</v>
      </c>
      <c r="AH880" s="762">
        <v>45824</v>
      </c>
      <c r="AI880" s="763">
        <v>3</v>
      </c>
      <c r="AJ880" s="747" t="str">
        <f t="shared" si="1080"/>
        <v>Y</v>
      </c>
      <c r="AK880" s="771" t="s">
        <v>4985</v>
      </c>
      <c r="AL880" s="772"/>
    </row>
    <row r="881" spans="1:38" s="764" customFormat="1" ht="20.25" customHeight="1">
      <c r="A881" s="747">
        <v>356</v>
      </c>
      <c r="B881" s="748">
        <v>45825</v>
      </c>
      <c r="C881" s="747" t="s">
        <v>3971</v>
      </c>
      <c r="D881" s="747" t="s">
        <v>4956</v>
      </c>
      <c r="E881" s="747" t="s">
        <v>4793</v>
      </c>
      <c r="F881" s="747" t="s">
        <v>3991</v>
      </c>
      <c r="G881" s="749">
        <v>45825</v>
      </c>
      <c r="H881" s="749">
        <v>45917</v>
      </c>
      <c r="I881" s="747">
        <f t="shared" si="1076"/>
        <v>92</v>
      </c>
      <c r="J881" s="750">
        <f t="shared" si="1077"/>
        <v>3</v>
      </c>
      <c r="K881" s="751" t="s">
        <v>28</v>
      </c>
      <c r="L881" s="752">
        <v>1</v>
      </c>
      <c r="M881" s="753"/>
      <c r="N881" s="754"/>
      <c r="O881" s="750" t="s">
        <v>1717</v>
      </c>
      <c r="P881" s="755">
        <v>4.3134800000000001E-2</v>
      </c>
      <c r="Q881" s="755"/>
      <c r="R881" s="756" t="s">
        <v>4475</v>
      </c>
      <c r="S881" s="757"/>
      <c r="T881" s="756"/>
      <c r="U881" s="757"/>
      <c r="V881" s="757">
        <v>4.7595999999999999E-2</v>
      </c>
      <c r="W881" s="757">
        <v>9.5200000000000005E-4</v>
      </c>
      <c r="X881" s="757">
        <v>2.2239999999999998E-3</v>
      </c>
      <c r="Y881" s="757">
        <v>3.9335000000000002E-2</v>
      </c>
      <c r="Z881" s="757">
        <v>1.72E-3</v>
      </c>
      <c r="AA881" s="757">
        <v>2E-3</v>
      </c>
      <c r="AB881" s="758">
        <f t="shared" si="1081"/>
        <v>-1.72E-3</v>
      </c>
      <c r="AC881" s="758">
        <f t="shared" si="1078"/>
        <v>-3.7200000000000002E-3</v>
      </c>
      <c r="AD881" s="759">
        <v>4.2700000000000002E-2</v>
      </c>
      <c r="AE881" s="757">
        <v>3.9371999999999997E-2</v>
      </c>
      <c r="AF881" s="760">
        <v>3.3279999999999998E-3</v>
      </c>
      <c r="AG881" s="761">
        <v>4.2700000000000002E-2</v>
      </c>
      <c r="AH881" s="762">
        <v>45825</v>
      </c>
      <c r="AI881" s="763">
        <v>1</v>
      </c>
      <c r="AJ881" s="747" t="str">
        <f t="shared" si="1080"/>
        <v>Y</v>
      </c>
      <c r="AK881" s="771" t="s">
        <v>4971</v>
      </c>
      <c r="AL881" s="772"/>
    </row>
    <row r="882" spans="1:38" s="764" customFormat="1" ht="20.25" customHeight="1">
      <c r="A882" s="747">
        <v>357</v>
      </c>
      <c r="B882" s="748">
        <v>45828</v>
      </c>
      <c r="C882" s="747" t="s">
        <v>3971</v>
      </c>
      <c r="D882" s="747" t="s">
        <v>4874</v>
      </c>
      <c r="E882" s="747" t="s">
        <v>5003</v>
      </c>
      <c r="F882" s="747" t="s">
        <v>5004</v>
      </c>
      <c r="G882" s="749">
        <v>45828</v>
      </c>
      <c r="H882" s="749">
        <v>45922</v>
      </c>
      <c r="I882" s="747">
        <f t="shared" ref="I882:I885" si="1084">H882-G882</f>
        <v>94</v>
      </c>
      <c r="J882" s="750">
        <f t="shared" ref="J882:J885" si="1085">TRUNC(I882/30,0)</f>
        <v>3</v>
      </c>
      <c r="K882" s="751" t="s">
        <v>28</v>
      </c>
      <c r="L882" s="752">
        <v>2</v>
      </c>
      <c r="M882" s="753"/>
      <c r="N882" s="754" t="s">
        <v>5005</v>
      </c>
      <c r="O882" s="750" t="s">
        <v>1717</v>
      </c>
      <c r="P882" s="755">
        <v>4.3236900000000002E-2</v>
      </c>
      <c r="Q882" s="755"/>
      <c r="R882" s="756" t="s">
        <v>4475</v>
      </c>
      <c r="S882" s="757"/>
      <c r="T882" s="756"/>
      <c r="U882" s="757"/>
      <c r="V882" s="757">
        <v>4.7735E-2</v>
      </c>
      <c r="W882" s="757">
        <v>9.5500000000000001E-4</v>
      </c>
      <c r="X882" s="757">
        <v>2.3600000000000001E-3</v>
      </c>
      <c r="Y882" s="757">
        <v>3.9472E-2</v>
      </c>
      <c r="Z882" s="757">
        <v>1.72E-3</v>
      </c>
      <c r="AA882" s="757">
        <v>2E-3</v>
      </c>
      <c r="AB882" s="758">
        <f t="shared" ref="AB882:AB885" si="1086">S882-Z882</f>
        <v>-1.72E-3</v>
      </c>
      <c r="AC882" s="758">
        <f t="shared" ref="AC882:AC885" si="1087">U882-Z882-AA882</f>
        <v>-3.7200000000000002E-3</v>
      </c>
      <c r="AD882" s="759">
        <v>4.2700000000000002E-2</v>
      </c>
      <c r="AE882" s="757">
        <v>3.9472E-2</v>
      </c>
      <c r="AF882" s="760">
        <v>3.228E-3</v>
      </c>
      <c r="AG882" s="761">
        <f t="shared" si="1083"/>
        <v>4.2700000000000002E-2</v>
      </c>
      <c r="AH882" s="762">
        <v>45828</v>
      </c>
      <c r="AI882" s="763">
        <v>1</v>
      </c>
      <c r="AJ882" s="747" t="str">
        <f t="shared" ref="AJ882:AJ885" si="1088">IF(AG882="","N","Y")</f>
        <v>Y</v>
      </c>
      <c r="AK882" s="771" t="s">
        <v>4971</v>
      </c>
      <c r="AL882" s="772"/>
    </row>
    <row r="883" spans="1:38" s="764" customFormat="1" ht="20.25" customHeight="1">
      <c r="A883" s="747">
        <v>358</v>
      </c>
      <c r="B883" s="748">
        <v>45831</v>
      </c>
      <c r="C883" s="747" t="s">
        <v>3275</v>
      </c>
      <c r="D883" s="747" t="s">
        <v>4758</v>
      </c>
      <c r="E883" s="747" t="s">
        <v>4806</v>
      </c>
      <c r="F883" s="747" t="s">
        <v>4762</v>
      </c>
      <c r="G883" s="749">
        <v>45831</v>
      </c>
      <c r="H883" s="749">
        <v>45923</v>
      </c>
      <c r="I883" s="747">
        <f t="shared" si="1084"/>
        <v>92</v>
      </c>
      <c r="J883" s="750">
        <f t="shared" si="1085"/>
        <v>3</v>
      </c>
      <c r="K883" s="751" t="s">
        <v>28</v>
      </c>
      <c r="L883" s="752">
        <v>1</v>
      </c>
      <c r="M883" s="753">
        <v>3.88</v>
      </c>
      <c r="N883" s="754" t="s">
        <v>4987</v>
      </c>
      <c r="O883" s="750" t="s">
        <v>1717</v>
      </c>
      <c r="P883" s="755">
        <v>4.32086E-2</v>
      </c>
      <c r="Q883" s="755"/>
      <c r="R883" s="756" t="s">
        <v>4475</v>
      </c>
      <c r="S883" s="757"/>
      <c r="T883" s="756"/>
      <c r="U883" s="757"/>
      <c r="V883" s="757">
        <v>4.7735E-2</v>
      </c>
      <c r="W883" s="757">
        <v>9.5500000000000001E-4</v>
      </c>
      <c r="X883" s="757">
        <v>3.0599999999999998E-3</v>
      </c>
      <c r="Y883" s="757">
        <v>3.9444E-2</v>
      </c>
      <c r="Z883" s="757">
        <v>1.72E-3</v>
      </c>
      <c r="AA883" s="757">
        <v>2E-3</v>
      </c>
      <c r="AB883" s="758">
        <f t="shared" si="1086"/>
        <v>-1.72E-3</v>
      </c>
      <c r="AC883" s="758">
        <f t="shared" si="1087"/>
        <v>-3.7200000000000002E-3</v>
      </c>
      <c r="AD883" s="759">
        <v>4.2000000000000003E-2</v>
      </c>
      <c r="AE883" s="760">
        <v>3.9444E-2</v>
      </c>
      <c r="AF883" s="760">
        <f t="shared" ref="AF883" si="1089">AD883-AE883</f>
        <v>2.5560000000000027E-3</v>
      </c>
      <c r="AG883" s="761">
        <f t="shared" si="1083"/>
        <v>4.2000000000000003E-2</v>
      </c>
      <c r="AH883" s="762">
        <v>45831</v>
      </c>
      <c r="AI883" s="763">
        <v>1</v>
      </c>
      <c r="AJ883" s="747" t="str">
        <f t="shared" si="1088"/>
        <v>Y</v>
      </c>
      <c r="AK883" s="771" t="s">
        <v>4971</v>
      </c>
      <c r="AL883" s="772"/>
    </row>
    <row r="884" spans="1:38" s="764" customFormat="1" ht="20.25" customHeight="1">
      <c r="A884" s="747">
        <v>359</v>
      </c>
      <c r="B884" s="748">
        <v>45831</v>
      </c>
      <c r="C884" s="747" t="s">
        <v>54</v>
      </c>
      <c r="D884" s="747" t="s">
        <v>4794</v>
      </c>
      <c r="E884" s="747" t="s">
        <v>4795</v>
      </c>
      <c r="F884" s="747" t="s">
        <v>4886</v>
      </c>
      <c r="G884" s="749">
        <v>45831</v>
      </c>
      <c r="H884" s="749">
        <v>45861</v>
      </c>
      <c r="I884" s="747">
        <f t="shared" si="1084"/>
        <v>30</v>
      </c>
      <c r="J884" s="750">
        <f t="shared" si="1085"/>
        <v>1</v>
      </c>
      <c r="K884" s="751" t="s">
        <v>29</v>
      </c>
      <c r="L884" s="752">
        <v>4.78</v>
      </c>
      <c r="M884" s="753"/>
      <c r="N884" s="754"/>
      <c r="O884" s="750" t="s">
        <v>2307</v>
      </c>
      <c r="P884" s="755">
        <v>4.32472E-2</v>
      </c>
      <c r="Q884" s="755"/>
      <c r="R884" s="756" t="s">
        <v>4475</v>
      </c>
      <c r="S884" s="757"/>
      <c r="T884" s="756"/>
      <c r="U884" s="757"/>
      <c r="V884" s="757">
        <v>4.8635999999999999E-2</v>
      </c>
      <c r="W884" s="757">
        <v>3.405E-3</v>
      </c>
      <c r="X884" s="757">
        <v>6.0109999999999999E-3</v>
      </c>
      <c r="Y884" s="757">
        <v>3.1579999999999997E-2</v>
      </c>
      <c r="Z884" s="757">
        <v>1.72E-3</v>
      </c>
      <c r="AA884" s="757">
        <v>2E-3</v>
      </c>
      <c r="AB884" s="758">
        <f t="shared" si="1086"/>
        <v>-1.72E-3</v>
      </c>
      <c r="AC884" s="758">
        <f t="shared" si="1087"/>
        <v>-3.7200000000000002E-3</v>
      </c>
      <c r="AD884" s="759">
        <v>3.7499999999999999E-2</v>
      </c>
      <c r="AE884" s="760">
        <v>3.1579999999999997E-2</v>
      </c>
      <c r="AF884" s="760">
        <f>AG884-AE884</f>
        <v>5.9200000000000016E-3</v>
      </c>
      <c r="AG884" s="761">
        <v>3.7499999999999999E-2</v>
      </c>
      <c r="AH884" s="762">
        <v>45831</v>
      </c>
      <c r="AI884" s="763">
        <v>2</v>
      </c>
      <c r="AJ884" s="747" t="str">
        <f t="shared" si="1088"/>
        <v>Y</v>
      </c>
      <c r="AK884" s="771" t="s">
        <v>4887</v>
      </c>
      <c r="AL884" s="772"/>
    </row>
    <row r="885" spans="1:38" s="764" customFormat="1" ht="19.5" customHeight="1">
      <c r="A885" s="747">
        <v>360</v>
      </c>
      <c r="B885" s="748">
        <v>45832</v>
      </c>
      <c r="C885" s="747" t="s">
        <v>434</v>
      </c>
      <c r="D885" s="747" t="s">
        <v>4892</v>
      </c>
      <c r="E885" s="747" t="s">
        <v>4355</v>
      </c>
      <c r="F885" s="747" t="s">
        <v>4356</v>
      </c>
      <c r="G885" s="749">
        <v>45832</v>
      </c>
      <c r="H885" s="749">
        <v>45839</v>
      </c>
      <c r="I885" s="747">
        <f t="shared" si="1084"/>
        <v>7</v>
      </c>
      <c r="J885" s="750">
        <f t="shared" si="1085"/>
        <v>0</v>
      </c>
      <c r="K885" s="751" t="s">
        <v>28</v>
      </c>
      <c r="L885" s="752">
        <v>9.0109999999999992</v>
      </c>
      <c r="M885" s="753"/>
      <c r="N885" s="754"/>
      <c r="O885" s="750" t="s">
        <v>2309</v>
      </c>
      <c r="P885" s="755">
        <v>4.2960400000000003E-2</v>
      </c>
      <c r="Q885" s="755"/>
      <c r="R885" s="756" t="s">
        <v>4475</v>
      </c>
      <c r="S885" s="757"/>
      <c r="T885" s="756"/>
      <c r="U885" s="757"/>
      <c r="V885" s="757">
        <v>4.4282000000000002E-2</v>
      </c>
      <c r="W885" s="757">
        <v>3.0999999999999999E-3</v>
      </c>
      <c r="X885" s="757">
        <v>1.462E-3</v>
      </c>
      <c r="Y885" s="757">
        <v>3.3653000000000002E-2</v>
      </c>
      <c r="Z885" s="757">
        <v>1.72E-3</v>
      </c>
      <c r="AA885" s="757">
        <v>2E-3</v>
      </c>
      <c r="AB885" s="758">
        <f t="shared" si="1086"/>
        <v>-1.72E-3</v>
      </c>
      <c r="AC885" s="758">
        <f t="shared" si="1087"/>
        <v>-3.7200000000000002E-3</v>
      </c>
      <c r="AD885" s="759">
        <v>3.7999999999999999E-2</v>
      </c>
      <c r="AE885" s="757">
        <v>3.3653000000000002E-2</v>
      </c>
      <c r="AF885" s="760">
        <f t="shared" ref="AF885" si="1090">AD885-AE885</f>
        <v>4.3469999999999967E-3</v>
      </c>
      <c r="AG885" s="761">
        <v>3.7999999999999999E-2</v>
      </c>
      <c r="AH885" s="762">
        <v>45832</v>
      </c>
      <c r="AI885" s="763">
        <v>1</v>
      </c>
      <c r="AJ885" s="747" t="str">
        <f t="shared" si="1088"/>
        <v>Y</v>
      </c>
      <c r="AK885" s="771" t="s">
        <v>4887</v>
      </c>
      <c r="AL885" s="772"/>
    </row>
    <row r="886" spans="1:38" s="764" customFormat="1" ht="19.5" customHeight="1">
      <c r="A886" s="747">
        <v>361</v>
      </c>
      <c r="B886" s="748">
        <v>45832</v>
      </c>
      <c r="C886" s="747" t="s">
        <v>434</v>
      </c>
      <c r="D886" s="747" t="s">
        <v>4892</v>
      </c>
      <c r="E886" s="747" t="s">
        <v>4355</v>
      </c>
      <c r="F886" s="747" t="s">
        <v>4356</v>
      </c>
      <c r="G886" s="749">
        <v>45832</v>
      </c>
      <c r="H886" s="749">
        <v>45839</v>
      </c>
      <c r="I886" s="747">
        <f t="shared" ref="I886:I888" si="1091">H886-G886</f>
        <v>7</v>
      </c>
      <c r="J886" s="750">
        <f t="shared" ref="J886:J888" si="1092">TRUNC(I886/30,0)</f>
        <v>0</v>
      </c>
      <c r="K886" s="751" t="s">
        <v>28</v>
      </c>
      <c r="L886" s="752">
        <v>10</v>
      </c>
      <c r="M886" s="753"/>
      <c r="N886" s="754"/>
      <c r="O886" s="750" t="s">
        <v>2309</v>
      </c>
      <c r="P886" s="755">
        <v>4.2960400000000003E-2</v>
      </c>
      <c r="Q886" s="755"/>
      <c r="R886" s="756" t="s">
        <v>4475</v>
      </c>
      <c r="S886" s="757"/>
      <c r="T886" s="756"/>
      <c r="U886" s="757"/>
      <c r="V886" s="757">
        <v>4.4282000000000002E-2</v>
      </c>
      <c r="W886" s="757">
        <v>3.0999999999999999E-3</v>
      </c>
      <c r="X886" s="757">
        <v>1.462E-3</v>
      </c>
      <c r="Y886" s="757">
        <v>3.3653000000000002E-2</v>
      </c>
      <c r="Z886" s="757">
        <v>1.72E-3</v>
      </c>
      <c r="AA886" s="757">
        <v>2E-3</v>
      </c>
      <c r="AB886" s="758">
        <f t="shared" ref="AB886:AB888" si="1093">S886-Z886</f>
        <v>-1.72E-3</v>
      </c>
      <c r="AC886" s="758">
        <f t="shared" ref="AC886:AC888" si="1094">U886-Z886-AA886</f>
        <v>-3.7200000000000002E-3</v>
      </c>
      <c r="AD886" s="759">
        <v>3.7999999999999999E-2</v>
      </c>
      <c r="AE886" s="757">
        <v>3.3653000000000002E-2</v>
      </c>
      <c r="AF886" s="760">
        <f t="shared" ref="AF886:AF888" si="1095">AD886-AE886</f>
        <v>4.3469999999999967E-3</v>
      </c>
      <c r="AG886" s="761">
        <v>3.7999999999999999E-2</v>
      </c>
      <c r="AH886" s="762">
        <v>45832</v>
      </c>
      <c r="AI886" s="763">
        <v>2</v>
      </c>
      <c r="AJ886" s="747" t="str">
        <f t="shared" ref="AJ886:AJ888" si="1096">IF(AG886="","N","Y")</f>
        <v>Y</v>
      </c>
      <c r="AK886" s="771" t="s">
        <v>5006</v>
      </c>
      <c r="AL886" s="772"/>
    </row>
    <row r="887" spans="1:38" s="764" customFormat="1" ht="19.5" customHeight="1">
      <c r="A887" s="747">
        <v>362</v>
      </c>
      <c r="B887" s="748">
        <v>45832</v>
      </c>
      <c r="C887" s="747" t="s">
        <v>434</v>
      </c>
      <c r="D887" s="747" t="s">
        <v>4892</v>
      </c>
      <c r="E887" s="747" t="s">
        <v>4355</v>
      </c>
      <c r="F887" s="747" t="s">
        <v>4356</v>
      </c>
      <c r="G887" s="749">
        <v>45832</v>
      </c>
      <c r="H887" s="749">
        <v>45839</v>
      </c>
      <c r="I887" s="747">
        <f t="shared" si="1091"/>
        <v>7</v>
      </c>
      <c r="J887" s="750">
        <f t="shared" si="1092"/>
        <v>0</v>
      </c>
      <c r="K887" s="751" t="s">
        <v>28</v>
      </c>
      <c r="L887" s="752">
        <v>10</v>
      </c>
      <c r="M887" s="753"/>
      <c r="N887" s="754"/>
      <c r="O887" s="750" t="s">
        <v>2309</v>
      </c>
      <c r="P887" s="755">
        <v>4.2960400000000003E-2</v>
      </c>
      <c r="Q887" s="755"/>
      <c r="R887" s="756" t="s">
        <v>4475</v>
      </c>
      <c r="S887" s="757"/>
      <c r="T887" s="756"/>
      <c r="U887" s="757"/>
      <c r="V887" s="757">
        <v>4.4282000000000002E-2</v>
      </c>
      <c r="W887" s="757">
        <v>3.0999999999999999E-3</v>
      </c>
      <c r="X887" s="757">
        <v>1.462E-3</v>
      </c>
      <c r="Y887" s="757">
        <v>3.3653000000000002E-2</v>
      </c>
      <c r="Z887" s="757">
        <v>1.72E-3</v>
      </c>
      <c r="AA887" s="757">
        <v>2E-3</v>
      </c>
      <c r="AB887" s="758">
        <f t="shared" si="1093"/>
        <v>-1.72E-3</v>
      </c>
      <c r="AC887" s="758">
        <f t="shared" si="1094"/>
        <v>-3.7200000000000002E-3</v>
      </c>
      <c r="AD887" s="759">
        <v>3.7999999999999999E-2</v>
      </c>
      <c r="AE887" s="757">
        <v>3.3653000000000002E-2</v>
      </c>
      <c r="AF887" s="760">
        <f t="shared" si="1095"/>
        <v>4.3469999999999967E-3</v>
      </c>
      <c r="AG887" s="761">
        <v>3.7999999999999999E-2</v>
      </c>
      <c r="AH887" s="762">
        <v>45832</v>
      </c>
      <c r="AI887" s="763">
        <v>3</v>
      </c>
      <c r="AJ887" s="747" t="str">
        <f t="shared" si="1096"/>
        <v>Y</v>
      </c>
      <c r="AK887" s="771" t="s">
        <v>5006</v>
      </c>
      <c r="AL887" s="772"/>
    </row>
    <row r="888" spans="1:38" s="764" customFormat="1" ht="20.25" customHeight="1">
      <c r="A888" s="747">
        <v>363</v>
      </c>
      <c r="B888" s="748">
        <v>45832</v>
      </c>
      <c r="C888" s="747" t="s">
        <v>24</v>
      </c>
      <c r="D888" s="747" t="s">
        <v>4993</v>
      </c>
      <c r="E888" s="747" t="s">
        <v>4994</v>
      </c>
      <c r="F888" s="747" t="s">
        <v>4995</v>
      </c>
      <c r="G888" s="749">
        <v>45831</v>
      </c>
      <c r="H888" s="749">
        <v>45862</v>
      </c>
      <c r="I888" s="747">
        <f t="shared" si="1091"/>
        <v>31</v>
      </c>
      <c r="J888" s="750">
        <f t="shared" si="1092"/>
        <v>1</v>
      </c>
      <c r="K888" s="751" t="s">
        <v>29</v>
      </c>
      <c r="L888" s="752">
        <v>10</v>
      </c>
      <c r="M888" s="753"/>
      <c r="N888" s="754"/>
      <c r="O888" s="750" t="s">
        <v>2307</v>
      </c>
      <c r="P888" s="755">
        <v>4.3192000000000001E-2</v>
      </c>
      <c r="Q888" s="755"/>
      <c r="R888" s="756" t="s">
        <v>4475</v>
      </c>
      <c r="S888" s="757"/>
      <c r="T888" s="756"/>
      <c r="U888" s="757"/>
      <c r="V888" s="757">
        <v>4.8833000000000001E-2</v>
      </c>
      <c r="W888" s="757">
        <v>3.418E-3</v>
      </c>
      <c r="X888" s="757">
        <v>5.3949999999999996E-3</v>
      </c>
      <c r="Y888" s="757">
        <v>3.1653000000000001E-2</v>
      </c>
      <c r="Z888" s="757">
        <v>1.72E-3</v>
      </c>
      <c r="AA888" s="757">
        <v>2E-3</v>
      </c>
      <c r="AB888" s="758">
        <f t="shared" si="1093"/>
        <v>-1.72E-3</v>
      </c>
      <c r="AC888" s="758">
        <f t="shared" si="1094"/>
        <v>-3.7200000000000002E-3</v>
      </c>
      <c r="AD888" s="759">
        <v>3.8300000000000001E-2</v>
      </c>
      <c r="AE888" s="757">
        <v>3.1653000000000001E-2</v>
      </c>
      <c r="AF888" s="760">
        <f t="shared" si="1095"/>
        <v>6.6470000000000001E-3</v>
      </c>
      <c r="AG888" s="761">
        <v>3.8300000000000001E-2</v>
      </c>
      <c r="AH888" s="762">
        <v>45832</v>
      </c>
      <c r="AI888" s="763">
        <v>4</v>
      </c>
      <c r="AJ888" s="747" t="str">
        <f t="shared" si="1096"/>
        <v>Y</v>
      </c>
      <c r="AK888" s="771" t="s">
        <v>4887</v>
      </c>
      <c r="AL888" s="772"/>
    </row>
    <row r="889" spans="1:38" s="764" customFormat="1" ht="20.25" customHeight="1">
      <c r="A889" s="747">
        <v>364</v>
      </c>
      <c r="B889" s="748">
        <v>45834</v>
      </c>
      <c r="C889" s="747" t="s">
        <v>24</v>
      </c>
      <c r="D889" s="747" t="s">
        <v>4993</v>
      </c>
      <c r="E889" s="747" t="s">
        <v>4994</v>
      </c>
      <c r="F889" s="747" t="s">
        <v>5007</v>
      </c>
      <c r="G889" s="749">
        <v>45834</v>
      </c>
      <c r="H889" s="749">
        <v>45866</v>
      </c>
      <c r="I889" s="747">
        <f t="shared" ref="I889:I892" si="1097">H889-G889</f>
        <v>32</v>
      </c>
      <c r="J889" s="750">
        <f t="shared" ref="J889:J892" si="1098">TRUNC(I889/30,0)</f>
        <v>1</v>
      </c>
      <c r="K889" s="751" t="s">
        <v>28</v>
      </c>
      <c r="L889" s="752">
        <v>2</v>
      </c>
      <c r="M889" s="753"/>
      <c r="N889" s="754"/>
      <c r="O889" s="750" t="s">
        <v>2307</v>
      </c>
      <c r="P889" s="755">
        <v>4.3215099999999999E-2</v>
      </c>
      <c r="Q889" s="755"/>
      <c r="R889" s="756" t="s">
        <v>4475</v>
      </c>
      <c r="S889" s="757"/>
      <c r="T889" s="756"/>
      <c r="U889" s="757"/>
      <c r="V889" s="757">
        <v>4.6178999999999998E-2</v>
      </c>
      <c r="W889" s="757">
        <v>9.2400000000000002E-4</v>
      </c>
      <c r="X889" s="757">
        <v>2.5349999999999999E-3</v>
      </c>
      <c r="Y889" s="757">
        <v>3.7650000000000003E-2</v>
      </c>
      <c r="Z889" s="757">
        <v>1.72E-3</v>
      </c>
      <c r="AA889" s="757">
        <v>2E-3</v>
      </c>
      <c r="AB889" s="758">
        <f t="shared" ref="AB889:AB892" si="1099">S889-Z889</f>
        <v>-1.72E-3</v>
      </c>
      <c r="AC889" s="758">
        <f t="shared" ref="AC889:AC892" si="1100">U889-Z889-AA889</f>
        <v>-3.7200000000000002E-3</v>
      </c>
      <c r="AD889" s="759">
        <v>4.1000000000000002E-2</v>
      </c>
      <c r="AE889" s="757">
        <v>3.7650000000000003E-2</v>
      </c>
      <c r="AF889" s="760">
        <f t="shared" ref="AF889:AF892" si="1101">AD889-AE889</f>
        <v>3.3499999999999988E-3</v>
      </c>
      <c r="AG889" s="761">
        <v>4.1000000000000002E-2</v>
      </c>
      <c r="AH889" s="762">
        <v>45834</v>
      </c>
      <c r="AI889" s="763">
        <v>2</v>
      </c>
      <c r="AJ889" s="747" t="str">
        <f t="shared" ref="AJ889:AJ892" si="1102">IF(AG889="","N","Y")</f>
        <v>Y</v>
      </c>
      <c r="AK889" s="771" t="s">
        <v>4965</v>
      </c>
      <c r="AL889" s="772"/>
    </row>
    <row r="890" spans="1:38" s="764" customFormat="1" ht="20.25" customHeight="1">
      <c r="A890" s="747">
        <v>365</v>
      </c>
      <c r="B890" s="748">
        <v>45834</v>
      </c>
      <c r="C890" s="747" t="s">
        <v>4897</v>
      </c>
      <c r="D890" s="747" t="s">
        <v>4949</v>
      </c>
      <c r="E890" s="747" t="s">
        <v>4896</v>
      </c>
      <c r="F890" s="747" t="s">
        <v>4951</v>
      </c>
      <c r="G890" s="749">
        <v>45834</v>
      </c>
      <c r="H890" s="749">
        <v>45867</v>
      </c>
      <c r="I890" s="747">
        <f t="shared" si="1097"/>
        <v>33</v>
      </c>
      <c r="J890" s="750">
        <f t="shared" si="1098"/>
        <v>1</v>
      </c>
      <c r="K890" s="751" t="s">
        <v>28</v>
      </c>
      <c r="L890" s="752">
        <v>10</v>
      </c>
      <c r="M890" s="753"/>
      <c r="N890" s="754"/>
      <c r="O890" s="750" t="s">
        <v>2307</v>
      </c>
      <c r="P890" s="755">
        <v>4.3215099999999999E-2</v>
      </c>
      <c r="Q890" s="755"/>
      <c r="R890" s="756" t="s">
        <v>4475</v>
      </c>
      <c r="S890" s="757"/>
      <c r="T890" s="756"/>
      <c r="U890" s="757"/>
      <c r="V890" s="757">
        <v>4.6178999999999998E-2</v>
      </c>
      <c r="W890" s="757">
        <v>9.2400000000000002E-4</v>
      </c>
      <c r="X890" s="757">
        <v>2.5349999999999999E-3</v>
      </c>
      <c r="Y890" s="757">
        <v>3.7650000000000003E-2</v>
      </c>
      <c r="Z890" s="757">
        <v>1.72E-3</v>
      </c>
      <c r="AA890" s="757">
        <v>2E-3</v>
      </c>
      <c r="AB890" s="758">
        <f t="shared" si="1099"/>
        <v>-1.72E-3</v>
      </c>
      <c r="AC890" s="758">
        <f t="shared" si="1100"/>
        <v>-3.7200000000000002E-3</v>
      </c>
      <c r="AD890" s="759">
        <v>4.1000000000000002E-2</v>
      </c>
      <c r="AE890" s="760">
        <v>3.7650000000000003E-2</v>
      </c>
      <c r="AF890" s="760">
        <f t="shared" si="1101"/>
        <v>3.3499999999999988E-3</v>
      </c>
      <c r="AG890" s="761">
        <v>4.1000000000000002E-2</v>
      </c>
      <c r="AH890" s="762">
        <v>45834</v>
      </c>
      <c r="AI890" s="763">
        <v>1</v>
      </c>
      <c r="AJ890" s="747" t="str">
        <f t="shared" si="1102"/>
        <v>Y</v>
      </c>
      <c r="AK890" s="771" t="s">
        <v>4965</v>
      </c>
      <c r="AL890" s="772"/>
    </row>
    <row r="891" spans="1:38" s="764" customFormat="1" ht="20.25" customHeight="1">
      <c r="A891" s="747">
        <v>366</v>
      </c>
      <c r="B891" s="748">
        <v>45834</v>
      </c>
      <c r="C891" s="747" t="s">
        <v>4945</v>
      </c>
      <c r="D891" s="747" t="s">
        <v>4946</v>
      </c>
      <c r="E891" s="747" t="s">
        <v>4944</v>
      </c>
      <c r="F891" s="747" t="s">
        <v>4947</v>
      </c>
      <c r="G891" s="749">
        <v>45834</v>
      </c>
      <c r="H891" s="749">
        <v>45866</v>
      </c>
      <c r="I891" s="747">
        <f t="shared" si="1097"/>
        <v>32</v>
      </c>
      <c r="J891" s="750">
        <f t="shared" si="1098"/>
        <v>1</v>
      </c>
      <c r="K891" s="751" t="s">
        <v>29</v>
      </c>
      <c r="L891" s="752">
        <v>9</v>
      </c>
      <c r="M891" s="753"/>
      <c r="N891" s="754"/>
      <c r="O891" s="750" t="s">
        <v>2307</v>
      </c>
      <c r="P891" s="755">
        <v>4.3215099999999999E-2</v>
      </c>
      <c r="Q891" s="755"/>
      <c r="R891" s="756" t="s">
        <v>4475</v>
      </c>
      <c r="S891" s="757"/>
      <c r="T891" s="756"/>
      <c r="U891" s="757"/>
      <c r="V891" s="757">
        <v>4.8681000000000002E-2</v>
      </c>
      <c r="W891" s="757">
        <v>3.408E-3</v>
      </c>
      <c r="X891" s="757">
        <v>6.5529999999999998E-3</v>
      </c>
      <c r="Y891" s="757">
        <v>3.1731000000000002E-2</v>
      </c>
      <c r="Z891" s="757">
        <v>1.72E-3</v>
      </c>
      <c r="AA891" s="757">
        <v>2E-3</v>
      </c>
      <c r="AB891" s="758">
        <f t="shared" si="1099"/>
        <v>-1.72E-3</v>
      </c>
      <c r="AC891" s="758">
        <f t="shared" si="1100"/>
        <v>-3.7200000000000002E-3</v>
      </c>
      <c r="AD891" s="759">
        <v>3.6999999999999998E-2</v>
      </c>
      <c r="AE891" s="760">
        <v>3.1731000000000002E-2</v>
      </c>
      <c r="AF891" s="760">
        <f t="shared" si="1101"/>
        <v>5.2689999999999959E-3</v>
      </c>
      <c r="AG891" s="761">
        <v>3.6999999999999998E-2</v>
      </c>
      <c r="AH891" s="762">
        <v>45834</v>
      </c>
      <c r="AI891" s="763">
        <v>3</v>
      </c>
      <c r="AJ891" s="747" t="str">
        <f t="shared" si="1102"/>
        <v>Y</v>
      </c>
      <c r="AK891" s="771" t="s">
        <v>4887</v>
      </c>
      <c r="AL891" s="772"/>
    </row>
    <row r="892" spans="1:38" s="764" customFormat="1" ht="20.25" customHeight="1">
      <c r="A892" s="747">
        <v>367</v>
      </c>
      <c r="B892" s="748">
        <v>45834</v>
      </c>
      <c r="C892" s="747" t="s">
        <v>4980</v>
      </c>
      <c r="D892" s="747" t="s">
        <v>4981</v>
      </c>
      <c r="E892" s="747" t="s">
        <v>4982</v>
      </c>
      <c r="F892" s="747" t="s">
        <v>5008</v>
      </c>
      <c r="G892" s="749">
        <v>45834</v>
      </c>
      <c r="H892" s="749">
        <v>45863</v>
      </c>
      <c r="I892" s="747">
        <f t="shared" si="1097"/>
        <v>29</v>
      </c>
      <c r="J892" s="750">
        <f t="shared" si="1098"/>
        <v>0</v>
      </c>
      <c r="K892" s="751" t="s">
        <v>29</v>
      </c>
      <c r="L892" s="752">
        <v>1</v>
      </c>
      <c r="M892" s="753"/>
      <c r="N892" s="754"/>
      <c r="O892" s="750" t="s">
        <v>2307</v>
      </c>
      <c r="P892" s="755">
        <v>4.3215099999999999E-2</v>
      </c>
      <c r="Q892" s="755"/>
      <c r="R892" s="756" t="s">
        <v>4475</v>
      </c>
      <c r="S892" s="757"/>
      <c r="T892" s="756"/>
      <c r="U892" s="757"/>
      <c r="V892" s="757">
        <v>4.8681000000000002E-2</v>
      </c>
      <c r="W892" s="757">
        <v>3.408E-3</v>
      </c>
      <c r="X892" s="757">
        <v>5.5529999999999998E-3</v>
      </c>
      <c r="Y892" s="757">
        <v>3.1731000000000002E-2</v>
      </c>
      <c r="Z892" s="757">
        <v>1.72E-3</v>
      </c>
      <c r="AA892" s="757">
        <v>2E-3</v>
      </c>
      <c r="AB892" s="758">
        <f t="shared" si="1099"/>
        <v>-1.72E-3</v>
      </c>
      <c r="AC892" s="758">
        <f t="shared" si="1100"/>
        <v>-3.7200000000000002E-3</v>
      </c>
      <c r="AD892" s="759">
        <v>3.7999999999999999E-2</v>
      </c>
      <c r="AE892" s="757">
        <v>3.1731000000000002E-2</v>
      </c>
      <c r="AF892" s="760">
        <f t="shared" si="1101"/>
        <v>6.2689999999999968E-3</v>
      </c>
      <c r="AG892" s="761">
        <v>3.7999999999999999E-2</v>
      </c>
      <c r="AH892" s="762">
        <v>45834</v>
      </c>
      <c r="AI892" s="763">
        <v>4</v>
      </c>
      <c r="AJ892" s="747" t="str">
        <f t="shared" si="1102"/>
        <v>Y</v>
      </c>
      <c r="AK892" s="771" t="s">
        <v>4887</v>
      </c>
      <c r="AL892" s="772"/>
    </row>
    <row r="893" spans="1:38" s="764" customFormat="1" ht="20.25" customHeight="1">
      <c r="A893" s="747">
        <v>368</v>
      </c>
      <c r="B893" s="748">
        <v>45835</v>
      </c>
      <c r="C893" s="747" t="s">
        <v>5009</v>
      </c>
      <c r="D893" s="747" t="s">
        <v>5010</v>
      </c>
      <c r="E893" s="747" t="s">
        <v>5011</v>
      </c>
      <c r="F893" s="747" t="s">
        <v>5012</v>
      </c>
      <c r="G893" s="749">
        <v>45835</v>
      </c>
      <c r="H893" s="749">
        <v>45866</v>
      </c>
      <c r="I893" s="747">
        <f t="shared" ref="I893:I898" si="1103">H893-G893</f>
        <v>31</v>
      </c>
      <c r="J893" s="750">
        <f t="shared" ref="J893:J898" si="1104">TRUNC(I893/30,0)</f>
        <v>1</v>
      </c>
      <c r="K893" s="751" t="s">
        <v>28</v>
      </c>
      <c r="L893" s="752">
        <v>2</v>
      </c>
      <c r="M893" s="753"/>
      <c r="N893" s="754" t="s">
        <v>5013</v>
      </c>
      <c r="O893" s="750" t="s">
        <v>2307</v>
      </c>
      <c r="P893" s="755">
        <v>4.3215099999999999E-2</v>
      </c>
      <c r="Q893" s="755"/>
      <c r="R893" s="756" t="s">
        <v>4475</v>
      </c>
      <c r="S893" s="757"/>
      <c r="T893" s="756"/>
      <c r="U893" s="757"/>
      <c r="V893" s="757">
        <v>4.6184000000000003E-2</v>
      </c>
      <c r="W893" s="757">
        <v>9.2400000000000002E-4</v>
      </c>
      <c r="X893" s="757">
        <v>2.5400000000000002E-3</v>
      </c>
      <c r="Y893" s="757">
        <v>3.7701999999999999E-2</v>
      </c>
      <c r="Z893" s="757">
        <v>1.72E-3</v>
      </c>
      <c r="AA893" s="757">
        <v>2E-3</v>
      </c>
      <c r="AB893" s="758">
        <f t="shared" ref="AB893:AB898" si="1105">S893-Z893</f>
        <v>-1.72E-3</v>
      </c>
      <c r="AC893" s="758">
        <f t="shared" ref="AC893:AC898" si="1106">U893-Z893-AA893</f>
        <v>-3.7200000000000002E-3</v>
      </c>
      <c r="AD893" s="759">
        <v>4.1000000000000002E-2</v>
      </c>
      <c r="AE893" s="757">
        <v>3.7701999999999999E-2</v>
      </c>
      <c r="AF893" s="760">
        <f t="shared" ref="AF893:AF897" si="1107">AD893-AE893</f>
        <v>3.2980000000000023E-3</v>
      </c>
      <c r="AG893" s="761">
        <v>4.1000000000000002E-2</v>
      </c>
      <c r="AH893" s="762">
        <v>45835</v>
      </c>
      <c r="AI893" s="763">
        <v>1</v>
      </c>
      <c r="AJ893" s="747" t="str">
        <f t="shared" ref="AJ893:AJ898" si="1108">IF(AG893="","N","Y")</f>
        <v>Y</v>
      </c>
      <c r="AK893" s="771" t="s">
        <v>4985</v>
      </c>
      <c r="AL893" s="772"/>
    </row>
    <row r="894" spans="1:38" s="764" customFormat="1" ht="20.25" customHeight="1">
      <c r="A894" s="747">
        <v>369</v>
      </c>
      <c r="B894" s="748">
        <v>45838</v>
      </c>
      <c r="C894" s="747" t="s">
        <v>3001</v>
      </c>
      <c r="D894" s="747" t="s">
        <v>4997</v>
      </c>
      <c r="E894" s="747" t="s">
        <v>4998</v>
      </c>
      <c r="F894" s="747" t="s">
        <v>4999</v>
      </c>
      <c r="G894" s="749">
        <v>45838</v>
      </c>
      <c r="H894" s="749">
        <v>45869</v>
      </c>
      <c r="I894" s="747">
        <f t="shared" si="1103"/>
        <v>31</v>
      </c>
      <c r="J894" s="750">
        <f t="shared" si="1104"/>
        <v>1</v>
      </c>
      <c r="K894" s="751" t="s">
        <v>29</v>
      </c>
      <c r="L894" s="752">
        <v>1.24</v>
      </c>
      <c r="M894" s="753"/>
      <c r="N894" s="754"/>
      <c r="O894" s="750" t="s">
        <v>2307</v>
      </c>
      <c r="P894" s="755">
        <v>4.3288699999999999E-2</v>
      </c>
      <c r="Q894" s="755"/>
      <c r="R894" s="756" t="s">
        <v>4475</v>
      </c>
      <c r="S894" s="757"/>
      <c r="T894" s="756"/>
      <c r="U894" s="757"/>
      <c r="V894" s="757">
        <v>4.8175000000000003E-2</v>
      </c>
      <c r="W894" s="757">
        <v>3.372E-3</v>
      </c>
      <c r="X894" s="757">
        <v>8.0829999999999999E-3</v>
      </c>
      <c r="Y894" s="757">
        <v>3.2482999999999998E-2</v>
      </c>
      <c r="Z894" s="757">
        <v>1.72E-3</v>
      </c>
      <c r="AA894" s="757">
        <v>2E-3</v>
      </c>
      <c r="AB894" s="758">
        <f t="shared" si="1105"/>
        <v>-1.72E-3</v>
      </c>
      <c r="AC894" s="758">
        <f t="shared" si="1106"/>
        <v>-3.7200000000000002E-3</v>
      </c>
      <c r="AD894" s="759">
        <v>3.5000000000000003E-2</v>
      </c>
      <c r="AE894" s="757">
        <v>3.2482999999999998E-2</v>
      </c>
      <c r="AF894" s="760">
        <f t="shared" si="1107"/>
        <v>2.5170000000000053E-3</v>
      </c>
      <c r="AG894" s="761">
        <v>3.5000000000000003E-2</v>
      </c>
      <c r="AH894" s="762">
        <v>45838</v>
      </c>
      <c r="AI894" s="763">
        <v>1</v>
      </c>
      <c r="AJ894" s="747" t="str">
        <f t="shared" si="1108"/>
        <v>Y</v>
      </c>
      <c r="AK894" s="771" t="s">
        <v>4887</v>
      </c>
      <c r="AL894" s="772"/>
    </row>
    <row r="895" spans="1:38" s="813" customFormat="1" ht="19.5" customHeight="1">
      <c r="A895" s="778">
        <v>370</v>
      </c>
      <c r="B895" s="799">
        <v>45839</v>
      </c>
      <c r="C895" s="778" t="s">
        <v>434</v>
      </c>
      <c r="D895" s="778" t="s">
        <v>4892</v>
      </c>
      <c r="E895" s="778" t="s">
        <v>5014</v>
      </c>
      <c r="F895" s="778" t="s">
        <v>4356</v>
      </c>
      <c r="G895" s="800">
        <v>45839</v>
      </c>
      <c r="H895" s="800">
        <v>45846</v>
      </c>
      <c r="I895" s="778">
        <f t="shared" si="1103"/>
        <v>7</v>
      </c>
      <c r="J895" s="801">
        <f t="shared" si="1104"/>
        <v>0</v>
      </c>
      <c r="K895" s="802" t="s">
        <v>28</v>
      </c>
      <c r="L895" s="803">
        <v>8.43</v>
      </c>
      <c r="M895" s="804"/>
      <c r="N895" s="805"/>
      <c r="O895" s="801" t="s">
        <v>2309</v>
      </c>
      <c r="P895" s="806">
        <v>4.3759899999999997E-2</v>
      </c>
      <c r="Q895" s="806"/>
      <c r="R895" s="807" t="s">
        <v>4475</v>
      </c>
      <c r="S895" s="808"/>
      <c r="T895" s="807"/>
      <c r="U895" s="808"/>
      <c r="V895" s="808">
        <v>4.5253000000000002E-2</v>
      </c>
      <c r="W895" s="808">
        <v>3.1679999999999998E-3</v>
      </c>
      <c r="X895" s="808">
        <v>2.3649999999999999E-3</v>
      </c>
      <c r="Y895" s="808">
        <v>3.4396000000000003E-2</v>
      </c>
      <c r="Z895" s="808">
        <v>1.72E-3</v>
      </c>
      <c r="AA895" s="808">
        <v>2E-3</v>
      </c>
      <c r="AB895" s="808">
        <f t="shared" si="1105"/>
        <v>-1.72E-3</v>
      </c>
      <c r="AC895" s="808">
        <f t="shared" si="1106"/>
        <v>-3.7200000000000002E-3</v>
      </c>
      <c r="AD895" s="809">
        <v>3.7999999999999999E-2</v>
      </c>
      <c r="AE895" s="808">
        <v>3.4396000000000003E-2</v>
      </c>
      <c r="AF895" s="808">
        <f t="shared" si="1107"/>
        <v>3.6039999999999961E-3</v>
      </c>
      <c r="AG895" s="808">
        <v>3.7999999999999999E-2</v>
      </c>
      <c r="AH895" s="762">
        <v>45839</v>
      </c>
      <c r="AI895" s="810">
        <v>1</v>
      </c>
      <c r="AJ895" s="778" t="str">
        <f t="shared" si="1108"/>
        <v>Y</v>
      </c>
      <c r="AK895" s="811" t="s">
        <v>5015</v>
      </c>
      <c r="AL895" s="812"/>
    </row>
    <row r="896" spans="1:38" s="813" customFormat="1" ht="19.5" customHeight="1">
      <c r="A896" s="778">
        <v>371</v>
      </c>
      <c r="B896" s="799">
        <v>45839</v>
      </c>
      <c r="C896" s="778" t="s">
        <v>434</v>
      </c>
      <c r="D896" s="778" t="s">
        <v>4892</v>
      </c>
      <c r="E896" s="778" t="s">
        <v>5014</v>
      </c>
      <c r="F896" s="778" t="s">
        <v>4356</v>
      </c>
      <c r="G896" s="800">
        <v>45839</v>
      </c>
      <c r="H896" s="800">
        <v>45846</v>
      </c>
      <c r="I896" s="778">
        <f t="shared" si="1103"/>
        <v>7</v>
      </c>
      <c r="J896" s="801">
        <f t="shared" si="1104"/>
        <v>0</v>
      </c>
      <c r="K896" s="802" t="s">
        <v>28</v>
      </c>
      <c r="L896" s="803">
        <v>10</v>
      </c>
      <c r="M896" s="804"/>
      <c r="N896" s="805"/>
      <c r="O896" s="801" t="s">
        <v>2309</v>
      </c>
      <c r="P896" s="806">
        <v>4.3759899999999997E-2</v>
      </c>
      <c r="Q896" s="806"/>
      <c r="R896" s="807" t="s">
        <v>4475</v>
      </c>
      <c r="S896" s="808"/>
      <c r="T896" s="807"/>
      <c r="U896" s="808"/>
      <c r="V896" s="808">
        <v>4.5253000000000002E-2</v>
      </c>
      <c r="W896" s="808">
        <v>3.1679999999999998E-3</v>
      </c>
      <c r="X896" s="808">
        <v>2.3649999999999999E-3</v>
      </c>
      <c r="Y896" s="808">
        <v>3.4396000000000003E-2</v>
      </c>
      <c r="Z896" s="808">
        <v>1.72E-3</v>
      </c>
      <c r="AA896" s="808">
        <v>2E-3</v>
      </c>
      <c r="AB896" s="808">
        <f t="shared" si="1105"/>
        <v>-1.72E-3</v>
      </c>
      <c r="AC896" s="808">
        <f t="shared" si="1106"/>
        <v>-3.7200000000000002E-3</v>
      </c>
      <c r="AD896" s="809">
        <v>3.7999999999999999E-2</v>
      </c>
      <c r="AE896" s="808">
        <v>3.4396000000000003E-2</v>
      </c>
      <c r="AF896" s="808">
        <f t="shared" si="1107"/>
        <v>3.6039999999999961E-3</v>
      </c>
      <c r="AG896" s="808">
        <v>3.7999999999999999E-2</v>
      </c>
      <c r="AH896" s="762">
        <v>45839</v>
      </c>
      <c r="AI896" s="810">
        <v>2</v>
      </c>
      <c r="AJ896" s="778" t="str">
        <f t="shared" si="1108"/>
        <v>Y</v>
      </c>
      <c r="AK896" s="811" t="s">
        <v>5015</v>
      </c>
      <c r="AL896" s="812"/>
    </row>
    <row r="897" spans="1:38" s="813" customFormat="1" ht="19.5" customHeight="1">
      <c r="A897" s="778">
        <v>372</v>
      </c>
      <c r="B897" s="799">
        <v>45839</v>
      </c>
      <c r="C897" s="778" t="s">
        <v>434</v>
      </c>
      <c r="D897" s="778" t="s">
        <v>4892</v>
      </c>
      <c r="E897" s="778" t="s">
        <v>5014</v>
      </c>
      <c r="F897" s="778" t="s">
        <v>4356</v>
      </c>
      <c r="G897" s="800">
        <v>45839</v>
      </c>
      <c r="H897" s="800">
        <v>45846</v>
      </c>
      <c r="I897" s="778">
        <f t="shared" si="1103"/>
        <v>7</v>
      </c>
      <c r="J897" s="801">
        <f t="shared" si="1104"/>
        <v>0</v>
      </c>
      <c r="K897" s="802" t="s">
        <v>28</v>
      </c>
      <c r="L897" s="803">
        <v>10</v>
      </c>
      <c r="M897" s="804"/>
      <c r="N897" s="805"/>
      <c r="O897" s="801" t="s">
        <v>2309</v>
      </c>
      <c r="P897" s="806">
        <v>4.3759899999999997E-2</v>
      </c>
      <c r="Q897" s="806"/>
      <c r="R897" s="807" t="s">
        <v>4475</v>
      </c>
      <c r="S897" s="808"/>
      <c r="T897" s="807"/>
      <c r="U897" s="808"/>
      <c r="V897" s="808">
        <v>4.5253000000000002E-2</v>
      </c>
      <c r="W897" s="808">
        <v>3.1679999999999998E-3</v>
      </c>
      <c r="X897" s="808">
        <v>2.3649999999999999E-3</v>
      </c>
      <c r="Y897" s="808">
        <v>3.4396000000000003E-2</v>
      </c>
      <c r="Z897" s="808">
        <v>1.72E-3</v>
      </c>
      <c r="AA897" s="808">
        <v>2E-3</v>
      </c>
      <c r="AB897" s="808">
        <f t="shared" si="1105"/>
        <v>-1.72E-3</v>
      </c>
      <c r="AC897" s="808">
        <f t="shared" si="1106"/>
        <v>-3.7200000000000002E-3</v>
      </c>
      <c r="AD897" s="809">
        <v>3.7999999999999999E-2</v>
      </c>
      <c r="AE897" s="808">
        <v>3.4396000000000003E-2</v>
      </c>
      <c r="AF897" s="808">
        <f t="shared" si="1107"/>
        <v>3.6039999999999961E-3</v>
      </c>
      <c r="AG897" s="808">
        <v>3.7999999999999999E-2</v>
      </c>
      <c r="AH897" s="762">
        <v>45839</v>
      </c>
      <c r="AI897" s="810">
        <v>3</v>
      </c>
      <c r="AJ897" s="778" t="str">
        <f t="shared" si="1108"/>
        <v>Y</v>
      </c>
      <c r="AK897" s="811" t="s">
        <v>5015</v>
      </c>
      <c r="AL897" s="812"/>
    </row>
    <row r="898" spans="1:38" s="813" customFormat="1" ht="20.25" customHeight="1">
      <c r="A898" s="778">
        <v>373</v>
      </c>
      <c r="B898" s="799">
        <v>45842</v>
      </c>
      <c r="C898" s="778" t="s">
        <v>4</v>
      </c>
      <c r="D898" s="778" t="s">
        <v>4893</v>
      </c>
      <c r="E898" s="778" t="s">
        <v>4975</v>
      </c>
      <c r="F898" s="778" t="s">
        <v>3582</v>
      </c>
      <c r="G898" s="800">
        <v>45842</v>
      </c>
      <c r="H898" s="800">
        <v>45931</v>
      </c>
      <c r="I898" s="778">
        <f t="shared" si="1103"/>
        <v>89</v>
      </c>
      <c r="J898" s="801">
        <f t="shared" si="1104"/>
        <v>2</v>
      </c>
      <c r="K898" s="802" t="s">
        <v>28</v>
      </c>
      <c r="L898" s="803">
        <v>10</v>
      </c>
      <c r="M898" s="804"/>
      <c r="N898" s="805"/>
      <c r="O898" s="801" t="s">
        <v>5017</v>
      </c>
      <c r="P898" s="806">
        <v>4.2786200000000003E-2</v>
      </c>
      <c r="Q898" s="806"/>
      <c r="R898" s="807" t="s">
        <v>4475</v>
      </c>
      <c r="S898" s="808"/>
      <c r="T898" s="807"/>
      <c r="U898" s="808"/>
      <c r="V898" s="808">
        <v>4.7317999999999999E-2</v>
      </c>
      <c r="W898" s="808">
        <v>9.4600000000000001E-4</v>
      </c>
      <c r="X898" s="808">
        <v>2.1519999999999998E-3</v>
      </c>
      <c r="Y898" s="808">
        <v>3.755E-2</v>
      </c>
      <c r="Z898" s="808">
        <v>1.72E-3</v>
      </c>
      <c r="AA898" s="808">
        <v>2E-3</v>
      </c>
      <c r="AB898" s="808">
        <f t="shared" si="1105"/>
        <v>-1.72E-3</v>
      </c>
      <c r="AC898" s="808">
        <f t="shared" si="1106"/>
        <v>-3.7200000000000002E-3</v>
      </c>
      <c r="AD898" s="809">
        <v>4.2500000000000003E-2</v>
      </c>
      <c r="AE898" s="808">
        <v>3.7680999999999999E-2</v>
      </c>
      <c r="AF898" s="808">
        <v>4.8190000000000004E-3</v>
      </c>
      <c r="AG898" s="808">
        <v>4.2500000000000003E-2</v>
      </c>
      <c r="AH898" s="762">
        <v>45842</v>
      </c>
      <c r="AI898" s="810">
        <v>1</v>
      </c>
      <c r="AJ898" s="778" t="str">
        <f t="shared" si="1108"/>
        <v>Y</v>
      </c>
      <c r="AK898" s="811" t="s">
        <v>5016</v>
      </c>
      <c r="AL898" s="812"/>
    </row>
    <row r="899" spans="1:38" s="813" customFormat="1" ht="19.5" customHeight="1">
      <c r="A899" s="778">
        <v>374</v>
      </c>
      <c r="B899" s="799">
        <v>45846</v>
      </c>
      <c r="C899" s="778" t="s">
        <v>434</v>
      </c>
      <c r="D899" s="778" t="s">
        <v>4892</v>
      </c>
      <c r="E899" s="778" t="s">
        <v>5014</v>
      </c>
      <c r="F899" s="778" t="s">
        <v>4356</v>
      </c>
      <c r="G899" s="800">
        <v>45846</v>
      </c>
      <c r="H899" s="800">
        <v>45853</v>
      </c>
      <c r="I899" s="778">
        <f t="shared" ref="I899:I907" si="1109">H899-G899</f>
        <v>7</v>
      </c>
      <c r="J899" s="801">
        <f t="shared" ref="J899:J907" si="1110">TRUNC(I899/30,0)</f>
        <v>0</v>
      </c>
      <c r="K899" s="802" t="s">
        <v>28</v>
      </c>
      <c r="L899" s="803">
        <v>10</v>
      </c>
      <c r="M899" s="804"/>
      <c r="N899" s="805"/>
      <c r="O899" s="801" t="s">
        <v>2309</v>
      </c>
      <c r="P899" s="806">
        <v>4.3470300000000003E-2</v>
      </c>
      <c r="Q899" s="806"/>
      <c r="R899" s="807" t="s">
        <v>4475</v>
      </c>
      <c r="S899" s="808"/>
      <c r="T899" s="807"/>
      <c r="U899" s="808"/>
      <c r="V899" s="808">
        <v>4.5243999999999999E-2</v>
      </c>
      <c r="W899" s="808">
        <v>3.1670000000000001E-3</v>
      </c>
      <c r="X899" s="808">
        <v>2.3570000000000002E-3</v>
      </c>
      <c r="Y899" s="808">
        <v>3.4126999999999998E-2</v>
      </c>
      <c r="Z899" s="808">
        <v>1.72E-3</v>
      </c>
      <c r="AA899" s="808">
        <v>2E-3</v>
      </c>
      <c r="AB899" s="808">
        <f t="shared" ref="AB899:AB907" si="1111">S899-Z899</f>
        <v>-1.72E-3</v>
      </c>
      <c r="AC899" s="808">
        <f t="shared" ref="AC899:AC907" si="1112">U899-Z899-AA899</f>
        <v>-3.7200000000000002E-3</v>
      </c>
      <c r="AD899" s="809">
        <v>3.7999999999999999E-2</v>
      </c>
      <c r="AE899" s="808">
        <v>3.4126999999999998E-2</v>
      </c>
      <c r="AF899" s="808">
        <f t="shared" ref="AF899:AF907" si="1113">AD899-AE899</f>
        <v>3.8730000000000014E-3</v>
      </c>
      <c r="AG899" s="808">
        <v>3.7999999999999999E-2</v>
      </c>
      <c r="AH899" s="762">
        <v>45846</v>
      </c>
      <c r="AI899" s="810">
        <v>1</v>
      </c>
      <c r="AJ899" s="778" t="str">
        <f t="shared" ref="AJ899:AJ907" si="1114">IF(AG899="","N","Y")</f>
        <v>Y</v>
      </c>
      <c r="AK899" s="811" t="s">
        <v>5018</v>
      </c>
      <c r="AL899" s="812"/>
    </row>
    <row r="900" spans="1:38" s="447" customFormat="1" ht="20.25" customHeight="1">
      <c r="A900" s="16">
        <v>375</v>
      </c>
      <c r="B900" s="23">
        <v>45846</v>
      </c>
      <c r="C900" s="16" t="s">
        <v>3467</v>
      </c>
      <c r="D900" s="16" t="s">
        <v>4958</v>
      </c>
      <c r="E900" s="16" t="s">
        <v>2735</v>
      </c>
      <c r="F900" s="16" t="s">
        <v>4383</v>
      </c>
      <c r="G900" s="18">
        <v>45847</v>
      </c>
      <c r="H900" s="18">
        <v>45880</v>
      </c>
      <c r="I900" s="16">
        <f t="shared" si="1109"/>
        <v>33</v>
      </c>
      <c r="J900" s="255">
        <f t="shared" si="1110"/>
        <v>1</v>
      </c>
      <c r="K900" s="438" t="s">
        <v>29</v>
      </c>
      <c r="L900" s="19">
        <v>6.56</v>
      </c>
      <c r="M900" s="249"/>
      <c r="N900" s="201"/>
      <c r="O900" s="255" t="s">
        <v>2307</v>
      </c>
      <c r="P900" s="553">
        <v>4.3112699999999997E-2</v>
      </c>
      <c r="Q900" s="553"/>
      <c r="R900" s="261" t="s">
        <v>4475</v>
      </c>
      <c r="S900" s="20"/>
      <c r="T900" s="261"/>
      <c r="U900" s="20"/>
      <c r="V900" s="20">
        <v>4.8487000000000002E-2</v>
      </c>
      <c r="W900" s="20">
        <v>3.3939999999999999E-3</v>
      </c>
      <c r="X900" s="20">
        <v>5.8729999999999997E-3</v>
      </c>
      <c r="Y900" s="20">
        <v>3.1983999999999999E-2</v>
      </c>
      <c r="Z900" s="20">
        <v>1.72E-3</v>
      </c>
      <c r="AA900" s="20">
        <v>2E-3</v>
      </c>
      <c r="AB900" s="423">
        <f t="shared" si="1111"/>
        <v>-1.72E-3</v>
      </c>
      <c r="AC900" s="423">
        <f t="shared" si="1112"/>
        <v>-3.7200000000000002E-3</v>
      </c>
      <c r="AD900" s="448">
        <v>3.7499999999999999E-2</v>
      </c>
      <c r="AE900" s="20">
        <v>3.1983999999999999E-2</v>
      </c>
      <c r="AF900" s="693">
        <f t="shared" si="1113"/>
        <v>5.5160000000000001E-3</v>
      </c>
      <c r="AG900" s="445">
        <v>3.7499999999999999E-2</v>
      </c>
      <c r="AH900" s="434">
        <v>45847</v>
      </c>
      <c r="AI900" s="446">
        <v>2</v>
      </c>
      <c r="AJ900" s="16" t="str">
        <f t="shared" si="1114"/>
        <v>Y</v>
      </c>
      <c r="AK900" s="443" t="s">
        <v>4887</v>
      </c>
      <c r="AL900" s="449"/>
    </row>
    <row r="901" spans="1:38" s="447" customFormat="1" ht="20.25" customHeight="1">
      <c r="A901" s="16">
        <v>376</v>
      </c>
      <c r="B901" s="23">
        <v>45846</v>
      </c>
      <c r="C901" s="16" t="s">
        <v>4897</v>
      </c>
      <c r="D901" s="16" t="s">
        <v>4571</v>
      </c>
      <c r="E901" s="16" t="s">
        <v>4724</v>
      </c>
      <c r="F901" s="773" t="s">
        <v>4318</v>
      </c>
      <c r="G901" s="18">
        <v>45847</v>
      </c>
      <c r="H901" s="18">
        <v>45877</v>
      </c>
      <c r="I901" s="16">
        <f t="shared" si="1109"/>
        <v>30</v>
      </c>
      <c r="J901" s="255">
        <f t="shared" si="1110"/>
        <v>1</v>
      </c>
      <c r="K901" s="438" t="s">
        <v>29</v>
      </c>
      <c r="L901" s="19">
        <v>2.5</v>
      </c>
      <c r="M901" s="249"/>
      <c r="N901" s="201"/>
      <c r="O901" s="255" t="s">
        <v>2307</v>
      </c>
      <c r="P901" s="553">
        <v>4.3112699999999997E-2</v>
      </c>
      <c r="Q901" s="553"/>
      <c r="R901" s="261" t="s">
        <v>4475</v>
      </c>
      <c r="S901" s="20"/>
      <c r="T901" s="261"/>
      <c r="U901" s="20"/>
      <c r="V901" s="20">
        <v>4.8487000000000002E-2</v>
      </c>
      <c r="W901" s="20">
        <v>3.3939999999999999E-3</v>
      </c>
      <c r="X901" s="20">
        <v>5.8729999999999997E-3</v>
      </c>
      <c r="Y901" s="20">
        <v>3.1983999999999999E-2</v>
      </c>
      <c r="Z901" s="20">
        <v>1.72E-3</v>
      </c>
      <c r="AA901" s="20">
        <v>2E-3</v>
      </c>
      <c r="AB901" s="423">
        <f t="shared" si="1111"/>
        <v>-1.72E-3</v>
      </c>
      <c r="AC901" s="423">
        <f t="shared" si="1112"/>
        <v>-3.7200000000000002E-3</v>
      </c>
      <c r="AD901" s="448">
        <v>3.7499999999999999E-2</v>
      </c>
      <c r="AE901" s="197">
        <v>3.1983999999999999E-2</v>
      </c>
      <c r="AF901" s="197">
        <f t="shared" si="1113"/>
        <v>5.5160000000000001E-3</v>
      </c>
      <c r="AG901" s="445">
        <f t="shared" ref="AG901:AG902" si="1115">IF(AF901="","",AE901+AF901)</f>
        <v>3.7499999999999999E-2</v>
      </c>
      <c r="AH901" s="434">
        <v>45847</v>
      </c>
      <c r="AI901" s="446">
        <v>1</v>
      </c>
      <c r="AJ901" s="16" t="str">
        <f t="shared" si="1114"/>
        <v>Y</v>
      </c>
      <c r="AK901" s="443" t="s">
        <v>4887</v>
      </c>
      <c r="AL901" s="449"/>
    </row>
    <row r="902" spans="1:38" s="813" customFormat="1" ht="20.25" customHeight="1">
      <c r="A902" s="778">
        <v>377</v>
      </c>
      <c r="B902" s="799">
        <v>45848</v>
      </c>
      <c r="C902" s="778" t="s">
        <v>4</v>
      </c>
      <c r="D902" s="778" t="s">
        <v>4893</v>
      </c>
      <c r="E902" s="778" t="s">
        <v>4975</v>
      </c>
      <c r="F902" s="778" t="s">
        <v>3582</v>
      </c>
      <c r="G902" s="800">
        <v>45848</v>
      </c>
      <c r="H902" s="800">
        <v>45882</v>
      </c>
      <c r="I902" s="778">
        <f t="shared" si="1109"/>
        <v>34</v>
      </c>
      <c r="J902" s="801">
        <f t="shared" si="1110"/>
        <v>1</v>
      </c>
      <c r="K902" s="802" t="s">
        <v>28</v>
      </c>
      <c r="L902" s="803">
        <v>10</v>
      </c>
      <c r="M902" s="804"/>
      <c r="N902" s="805"/>
      <c r="O902" s="801" t="s">
        <v>2307</v>
      </c>
      <c r="P902" s="806">
        <v>4.3463700000000001E-2</v>
      </c>
      <c r="Q902" s="806"/>
      <c r="R902" s="807" t="s">
        <v>4475</v>
      </c>
      <c r="S902" s="808"/>
      <c r="T902" s="807"/>
      <c r="U902" s="808"/>
      <c r="V902" s="808">
        <v>4.6463999999999998E-2</v>
      </c>
      <c r="W902" s="808">
        <v>9.2900000000000003E-4</v>
      </c>
      <c r="X902" s="808">
        <v>2.3149999999999998E-3</v>
      </c>
      <c r="Y902" s="808">
        <v>3.7893999999999997E-2</v>
      </c>
      <c r="Z902" s="808">
        <v>1.72E-3</v>
      </c>
      <c r="AA902" s="808">
        <v>2E-3</v>
      </c>
      <c r="AB902" s="808">
        <f t="shared" si="1111"/>
        <v>-1.72E-3</v>
      </c>
      <c r="AC902" s="808">
        <f t="shared" si="1112"/>
        <v>-3.7200000000000002E-3</v>
      </c>
      <c r="AD902" s="809">
        <v>4.1500000000000002E-2</v>
      </c>
      <c r="AE902" s="808">
        <v>3.7893999999999997E-2</v>
      </c>
      <c r="AF902" s="808">
        <f t="shared" si="1113"/>
        <v>3.606000000000005E-3</v>
      </c>
      <c r="AG902" s="808">
        <f t="shared" si="1115"/>
        <v>4.1500000000000002E-2</v>
      </c>
      <c r="AH902" s="762">
        <v>45848</v>
      </c>
      <c r="AI902" s="810">
        <v>1</v>
      </c>
      <c r="AJ902" s="778" t="str">
        <f t="shared" si="1114"/>
        <v>Y</v>
      </c>
      <c r="AK902" s="811" t="s">
        <v>5019</v>
      </c>
      <c r="AL902" s="812"/>
    </row>
    <row r="903" spans="1:38" s="447" customFormat="1" ht="20.25" customHeight="1">
      <c r="A903" s="16">
        <v>378</v>
      </c>
      <c r="B903" s="23">
        <v>45849</v>
      </c>
      <c r="C903" s="16" t="s">
        <v>1550</v>
      </c>
      <c r="D903" s="16" t="s">
        <v>4877</v>
      </c>
      <c r="E903" s="16" t="s">
        <v>4876</v>
      </c>
      <c r="F903" s="16" t="s">
        <v>3722</v>
      </c>
      <c r="G903" s="18">
        <v>45849</v>
      </c>
      <c r="H903" s="18">
        <v>45880</v>
      </c>
      <c r="I903" s="16">
        <f t="shared" si="1109"/>
        <v>31</v>
      </c>
      <c r="J903" s="255">
        <f t="shared" si="1110"/>
        <v>1</v>
      </c>
      <c r="K903" s="438" t="s">
        <v>29</v>
      </c>
      <c r="L903" s="19">
        <v>1.8</v>
      </c>
      <c r="M903" s="249"/>
      <c r="N903" s="201"/>
      <c r="O903" s="255" t="s">
        <v>2307</v>
      </c>
      <c r="P903" s="553">
        <v>4.3433600000000003E-2</v>
      </c>
      <c r="Q903" s="553"/>
      <c r="R903" s="261" t="s">
        <v>4475</v>
      </c>
      <c r="S903" s="20"/>
      <c r="T903" s="261"/>
      <c r="U903" s="20"/>
      <c r="V903" s="20">
        <v>4.7142000000000003E-2</v>
      </c>
      <c r="W903" s="20">
        <v>3.3E-3</v>
      </c>
      <c r="X903" s="20">
        <v>4.6220000000000002E-3</v>
      </c>
      <c r="Y903" s="20">
        <v>3.1919999999999997E-2</v>
      </c>
      <c r="Z903" s="20">
        <v>1.72E-3</v>
      </c>
      <c r="AA903" s="20">
        <v>2E-3</v>
      </c>
      <c r="AB903" s="423">
        <f t="shared" si="1111"/>
        <v>-1.72E-3</v>
      </c>
      <c r="AC903" s="423">
        <f t="shared" si="1112"/>
        <v>-3.7200000000000002E-3</v>
      </c>
      <c r="AD903" s="448">
        <v>3.7499999999999999E-2</v>
      </c>
      <c r="AE903" s="197">
        <v>3.1919999999999997E-2</v>
      </c>
      <c r="AF903" s="197">
        <f t="shared" si="1113"/>
        <v>5.5800000000000016E-3</v>
      </c>
      <c r="AG903" s="445">
        <v>3.7499999999999999E-2</v>
      </c>
      <c r="AH903" s="434">
        <v>45849</v>
      </c>
      <c r="AI903" s="446">
        <v>1</v>
      </c>
      <c r="AJ903" s="16" t="str">
        <f t="shared" si="1114"/>
        <v>Y</v>
      </c>
      <c r="AK903" s="443" t="s">
        <v>4887</v>
      </c>
      <c r="AL903" s="449"/>
    </row>
    <row r="904" spans="1:38" s="823" customFormat="1" ht="20.25" customHeight="1">
      <c r="A904" s="16">
        <v>379</v>
      </c>
      <c r="B904" s="23">
        <v>45849</v>
      </c>
      <c r="C904" s="16" t="s">
        <v>1550</v>
      </c>
      <c r="D904" s="16" t="s">
        <v>4877</v>
      </c>
      <c r="E904" s="16" t="s">
        <v>4876</v>
      </c>
      <c r="F904" s="16" t="s">
        <v>3722</v>
      </c>
      <c r="G904" s="18">
        <v>45849</v>
      </c>
      <c r="H904" s="18">
        <v>45880</v>
      </c>
      <c r="I904" s="16">
        <f t="shared" si="1109"/>
        <v>31</v>
      </c>
      <c r="J904" s="255">
        <f t="shared" si="1110"/>
        <v>1</v>
      </c>
      <c r="K904" s="438" t="s">
        <v>28</v>
      </c>
      <c r="L904" s="19">
        <v>11</v>
      </c>
      <c r="M904" s="249"/>
      <c r="N904" s="201"/>
      <c r="O904" s="255" t="s">
        <v>2307</v>
      </c>
      <c r="P904" s="553">
        <v>4.3433600000000003E-2</v>
      </c>
      <c r="Q904" s="553"/>
      <c r="R904" s="261" t="s">
        <v>4475</v>
      </c>
      <c r="S904" s="20"/>
      <c r="T904" s="261"/>
      <c r="U904" s="20"/>
      <c r="V904" s="20">
        <v>4.6476999999999997E-2</v>
      </c>
      <c r="W904" s="20">
        <v>9.3000000000000005E-4</v>
      </c>
      <c r="X904" s="20">
        <v>3.627E-3</v>
      </c>
      <c r="Y904" s="20">
        <v>3.7864000000000002E-2</v>
      </c>
      <c r="Z904" s="20">
        <v>1.72E-3</v>
      </c>
      <c r="AA904" s="20">
        <v>2E-3</v>
      </c>
      <c r="AB904" s="423">
        <f t="shared" si="1111"/>
        <v>-1.72E-3</v>
      </c>
      <c r="AC904" s="423">
        <f t="shared" si="1112"/>
        <v>-3.7200000000000002E-3</v>
      </c>
      <c r="AD904" s="448">
        <v>4.02E-2</v>
      </c>
      <c r="AE904" s="197">
        <v>3.7864000000000002E-2</v>
      </c>
      <c r="AF904" s="197">
        <f t="shared" si="1113"/>
        <v>2.3359999999999978E-3</v>
      </c>
      <c r="AG904" s="445">
        <v>4.02E-2</v>
      </c>
      <c r="AH904" s="434">
        <v>45849</v>
      </c>
      <c r="AI904" s="446">
        <v>2</v>
      </c>
      <c r="AJ904" s="16" t="str">
        <f t="shared" si="1114"/>
        <v>Y</v>
      </c>
      <c r="AK904" s="824" t="s">
        <v>5019</v>
      </c>
      <c r="AL904" s="822"/>
    </row>
    <row r="905" spans="1:38" s="823" customFormat="1" ht="20.25" customHeight="1">
      <c r="A905" s="16">
        <v>380</v>
      </c>
      <c r="B905" s="23">
        <v>45849</v>
      </c>
      <c r="C905" s="16" t="s">
        <v>1550</v>
      </c>
      <c r="D905" s="16" t="s">
        <v>4877</v>
      </c>
      <c r="E905" s="16" t="s">
        <v>4876</v>
      </c>
      <c r="F905" s="16" t="s">
        <v>3722</v>
      </c>
      <c r="G905" s="18">
        <v>45849</v>
      </c>
      <c r="H905" s="18">
        <v>45880</v>
      </c>
      <c r="I905" s="16">
        <f t="shared" si="1109"/>
        <v>31</v>
      </c>
      <c r="J905" s="255">
        <f t="shared" si="1110"/>
        <v>1</v>
      </c>
      <c r="K905" s="438" t="s">
        <v>28</v>
      </c>
      <c r="L905" s="19">
        <v>1.5</v>
      </c>
      <c r="M905" s="249"/>
      <c r="N905" s="201"/>
      <c r="O905" s="255" t="s">
        <v>2307</v>
      </c>
      <c r="P905" s="553">
        <v>4.3433600000000003E-2</v>
      </c>
      <c r="Q905" s="553"/>
      <c r="R905" s="261" t="s">
        <v>4475</v>
      </c>
      <c r="S905" s="20"/>
      <c r="T905" s="261"/>
      <c r="U905" s="20"/>
      <c r="V905" s="20">
        <v>4.6476999999999997E-2</v>
      </c>
      <c r="W905" s="20">
        <v>9.3000000000000005E-4</v>
      </c>
      <c r="X905" s="20">
        <v>3.627E-3</v>
      </c>
      <c r="Y905" s="20">
        <v>3.7864000000000002E-2</v>
      </c>
      <c r="Z905" s="20">
        <v>1.72E-3</v>
      </c>
      <c r="AA905" s="20">
        <v>2E-3</v>
      </c>
      <c r="AB905" s="423">
        <f t="shared" si="1111"/>
        <v>-1.72E-3</v>
      </c>
      <c r="AC905" s="423">
        <f t="shared" si="1112"/>
        <v>-3.7200000000000002E-3</v>
      </c>
      <c r="AD905" s="448">
        <v>4.02E-2</v>
      </c>
      <c r="AE905" s="197">
        <v>3.7864000000000002E-2</v>
      </c>
      <c r="AF905" s="197">
        <f t="shared" si="1113"/>
        <v>2.3359999999999978E-3</v>
      </c>
      <c r="AG905" s="445">
        <v>4.02E-2</v>
      </c>
      <c r="AH905" s="434">
        <v>45849</v>
      </c>
      <c r="AI905" s="446">
        <v>3</v>
      </c>
      <c r="AJ905" s="16" t="str">
        <f t="shared" si="1114"/>
        <v>Y</v>
      </c>
      <c r="AK905" s="824" t="s">
        <v>5019</v>
      </c>
      <c r="AL905" s="822"/>
    </row>
    <row r="906" spans="1:38" s="764" customFormat="1" ht="20.25" customHeight="1">
      <c r="A906" s="747">
        <v>381</v>
      </c>
      <c r="B906" s="748">
        <v>45852</v>
      </c>
      <c r="C906" s="747" t="s">
        <v>3467</v>
      </c>
      <c r="D906" s="747" t="s">
        <v>4900</v>
      </c>
      <c r="E906" s="747" t="s">
        <v>4901</v>
      </c>
      <c r="F906" s="747" t="s">
        <v>4902</v>
      </c>
      <c r="G906" s="749">
        <v>45852</v>
      </c>
      <c r="H906" s="749">
        <v>45883</v>
      </c>
      <c r="I906" s="747">
        <f t="shared" si="1109"/>
        <v>31</v>
      </c>
      <c r="J906" s="750">
        <f t="shared" si="1110"/>
        <v>1</v>
      </c>
      <c r="K906" s="751" t="s">
        <v>28</v>
      </c>
      <c r="L906" s="752">
        <v>1.5</v>
      </c>
      <c r="M906" s="753"/>
      <c r="N906" s="754"/>
      <c r="O906" s="750" t="s">
        <v>2307</v>
      </c>
      <c r="P906" s="755">
        <v>4.3419399999999997E-2</v>
      </c>
      <c r="Q906" s="755"/>
      <c r="R906" s="756" t="s">
        <v>4475</v>
      </c>
      <c r="S906" s="757"/>
      <c r="T906" s="756"/>
      <c r="U906" s="757"/>
      <c r="V906" s="757">
        <v>4.6446000000000001E-2</v>
      </c>
      <c r="W906" s="757">
        <v>9.2900000000000003E-4</v>
      </c>
      <c r="X906" s="757">
        <v>2.7409999999999999E-3</v>
      </c>
      <c r="Y906" s="757">
        <v>3.7851000000000003E-2</v>
      </c>
      <c r="Z906" s="757">
        <v>1.72E-3</v>
      </c>
      <c r="AA906" s="757">
        <v>2E-3</v>
      </c>
      <c r="AB906" s="758">
        <f t="shared" si="1111"/>
        <v>-1.72E-3</v>
      </c>
      <c r="AC906" s="758">
        <f t="shared" si="1112"/>
        <v>-3.7200000000000002E-3</v>
      </c>
      <c r="AD906" s="759">
        <v>4.1000000000000002E-2</v>
      </c>
      <c r="AE906" s="760">
        <v>3.7851000000000003E-2</v>
      </c>
      <c r="AF906" s="760">
        <f t="shared" si="1113"/>
        <v>3.148999999999999E-3</v>
      </c>
      <c r="AG906" s="761">
        <f t="shared" ref="AG906" si="1116">IF(AF906="","",AE906+AF906)</f>
        <v>4.1000000000000002E-2</v>
      </c>
      <c r="AH906" s="762">
        <v>45852</v>
      </c>
      <c r="AI906" s="763">
        <v>1</v>
      </c>
      <c r="AJ906" s="747" t="str">
        <f t="shared" si="1114"/>
        <v>Y</v>
      </c>
      <c r="AK906" s="771" t="s">
        <v>4937</v>
      </c>
      <c r="AL906" s="772"/>
    </row>
    <row r="907" spans="1:38" s="764" customFormat="1" ht="20.25" customHeight="1">
      <c r="A907" s="781">
        <v>382</v>
      </c>
      <c r="B907" s="782">
        <v>45852</v>
      </c>
      <c r="C907" s="781" t="s">
        <v>4547</v>
      </c>
      <c r="D907" s="781" t="s">
        <v>4903</v>
      </c>
      <c r="E907" s="781" t="s">
        <v>4904</v>
      </c>
      <c r="F907" s="781" t="s">
        <v>4905</v>
      </c>
      <c r="G907" s="783">
        <v>45852</v>
      </c>
      <c r="H907" s="783">
        <v>45883</v>
      </c>
      <c r="I907" s="781">
        <f t="shared" si="1109"/>
        <v>31</v>
      </c>
      <c r="J907" s="784">
        <f t="shared" si="1110"/>
        <v>1</v>
      </c>
      <c r="K907" s="785" t="s">
        <v>29</v>
      </c>
      <c r="L907" s="786">
        <v>1</v>
      </c>
      <c r="M907" s="787"/>
      <c r="N907" s="788"/>
      <c r="O907" s="784" t="s">
        <v>2307</v>
      </c>
      <c r="P907" s="789">
        <v>4.3419399999999997E-2</v>
      </c>
      <c r="Q907" s="789"/>
      <c r="R907" s="790" t="s">
        <v>4475</v>
      </c>
      <c r="S907" s="791"/>
      <c r="T907" s="790"/>
      <c r="U907" s="791"/>
      <c r="V907" s="791">
        <v>4.7079999999999997E-2</v>
      </c>
      <c r="W907" s="791">
        <v>3.2959999999999999E-3</v>
      </c>
      <c r="X907" s="791">
        <v>4.5079999999999999E-3</v>
      </c>
      <c r="Y907" s="791">
        <v>3.1843999999999997E-2</v>
      </c>
      <c r="Z907" s="791">
        <v>1.72E-3</v>
      </c>
      <c r="AA907" s="791">
        <v>2E-3</v>
      </c>
      <c r="AB907" s="792">
        <f t="shared" si="1111"/>
        <v>-1.72E-3</v>
      </c>
      <c r="AC907" s="792">
        <f t="shared" si="1112"/>
        <v>-3.7200000000000002E-3</v>
      </c>
      <c r="AD907" s="793">
        <v>3.7499999999999999E-2</v>
      </c>
      <c r="AE907" s="794">
        <v>3.1843999999999997E-2</v>
      </c>
      <c r="AF907" s="794">
        <f t="shared" si="1113"/>
        <v>5.6560000000000013E-3</v>
      </c>
      <c r="AG907" s="795">
        <v>3.7499999999999999E-2</v>
      </c>
      <c r="AH907" s="796">
        <v>45852</v>
      </c>
      <c r="AI907" s="797">
        <v>2</v>
      </c>
      <c r="AJ907" s="781" t="str">
        <f t="shared" si="1114"/>
        <v>Y</v>
      </c>
      <c r="AK907" s="798" t="s">
        <v>4887</v>
      </c>
      <c r="AL907" s="772"/>
    </row>
    <row r="908" spans="1:38" s="813" customFormat="1" ht="19.5" customHeight="1">
      <c r="A908" s="778">
        <v>383</v>
      </c>
      <c r="B908" s="799">
        <v>45853</v>
      </c>
      <c r="C908" s="778" t="s">
        <v>434</v>
      </c>
      <c r="D908" s="778" t="s">
        <v>4892</v>
      </c>
      <c r="E908" s="778" t="s">
        <v>5014</v>
      </c>
      <c r="F908" s="778" t="s">
        <v>4356</v>
      </c>
      <c r="G908" s="800">
        <v>45853</v>
      </c>
      <c r="H908" s="800">
        <v>45860</v>
      </c>
      <c r="I908" s="778">
        <f t="shared" ref="I908:I911" si="1117">H908-G908</f>
        <v>7</v>
      </c>
      <c r="J908" s="801">
        <f t="shared" ref="J908:J911" si="1118">TRUNC(I908/30,0)</f>
        <v>0</v>
      </c>
      <c r="K908" s="802" t="s">
        <v>28</v>
      </c>
      <c r="L908" s="803">
        <v>10</v>
      </c>
      <c r="M908" s="804"/>
      <c r="N908" s="805"/>
      <c r="O908" s="801" t="s">
        <v>2309</v>
      </c>
      <c r="P908" s="806">
        <v>4.3162100000000002E-2</v>
      </c>
      <c r="Q908" s="806"/>
      <c r="R908" s="807" t="s">
        <v>4475</v>
      </c>
      <c r="S908" s="808"/>
      <c r="T908" s="807"/>
      <c r="U908" s="808"/>
      <c r="V908" s="808">
        <v>4.4566000000000001E-2</v>
      </c>
      <c r="W908" s="808">
        <v>3.1199999999999999E-3</v>
      </c>
      <c r="X908" s="808">
        <v>2.0699999999999998E-3</v>
      </c>
      <c r="Y908" s="808">
        <v>3.3840000000000002E-2</v>
      </c>
      <c r="Z908" s="808">
        <v>1.72E-3</v>
      </c>
      <c r="AA908" s="808">
        <v>2E-3</v>
      </c>
      <c r="AB908" s="808">
        <f t="shared" ref="AB908:AB911" si="1119">S908-Z908</f>
        <v>-1.72E-3</v>
      </c>
      <c r="AC908" s="808">
        <f t="shared" ref="AC908:AC911" si="1120">U908-Z908-AA908</f>
        <v>-3.7200000000000002E-3</v>
      </c>
      <c r="AD908" s="809">
        <v>3.7600000000000001E-2</v>
      </c>
      <c r="AE908" s="808">
        <v>3.4126999999999998E-2</v>
      </c>
      <c r="AF908" s="808">
        <f t="shared" ref="AF908:AF911" si="1121">AD908-AE908</f>
        <v>3.4730000000000039E-3</v>
      </c>
      <c r="AG908" s="808">
        <v>3.7600000000000001E-2</v>
      </c>
      <c r="AH908" s="762">
        <v>45853</v>
      </c>
      <c r="AI908" s="810">
        <v>1</v>
      </c>
      <c r="AJ908" s="778" t="str">
        <f t="shared" ref="AJ908:AJ911" si="1122">IF(AG908="","N","Y")</f>
        <v>Y</v>
      </c>
      <c r="AK908" s="811" t="s">
        <v>5020</v>
      </c>
      <c r="AL908" s="812"/>
    </row>
    <row r="909" spans="1:38" s="764" customFormat="1" ht="20.25" customHeight="1">
      <c r="A909" s="747">
        <v>384</v>
      </c>
      <c r="B909" s="748">
        <v>45854</v>
      </c>
      <c r="C909" s="747" t="s">
        <v>4050</v>
      </c>
      <c r="D909" s="747" t="s">
        <v>4571</v>
      </c>
      <c r="E909" s="747" t="s">
        <v>4896</v>
      </c>
      <c r="F909" s="747" t="s">
        <v>4469</v>
      </c>
      <c r="G909" s="749">
        <v>45854</v>
      </c>
      <c r="H909" s="749">
        <v>45887</v>
      </c>
      <c r="I909" s="747">
        <f t="shared" si="1117"/>
        <v>33</v>
      </c>
      <c r="J909" s="750">
        <f t="shared" si="1118"/>
        <v>1</v>
      </c>
      <c r="K909" s="751" t="s">
        <v>29</v>
      </c>
      <c r="L909" s="752">
        <v>5.5</v>
      </c>
      <c r="M909" s="753"/>
      <c r="N909" s="754"/>
      <c r="O909" s="750" t="s">
        <v>2307</v>
      </c>
      <c r="P909" s="755">
        <v>4.3431299999999999E-2</v>
      </c>
      <c r="Q909" s="755"/>
      <c r="R909" s="756" t="s">
        <v>4475</v>
      </c>
      <c r="S909" s="757"/>
      <c r="T909" s="756"/>
      <c r="U909" s="757"/>
      <c r="V909" s="757">
        <v>4.7051000000000003E-2</v>
      </c>
      <c r="W909" s="757">
        <v>3.2940000000000001E-3</v>
      </c>
      <c r="X909" s="757">
        <v>4.1809999999999998E-3</v>
      </c>
      <c r="Y909" s="757">
        <v>3.1994000000000002E-2</v>
      </c>
      <c r="Z909" s="757">
        <v>1.72E-3</v>
      </c>
      <c r="AA909" s="757">
        <v>2E-3</v>
      </c>
      <c r="AB909" s="758">
        <f t="shared" si="1119"/>
        <v>-1.72E-3</v>
      </c>
      <c r="AC909" s="758">
        <f t="shared" si="1120"/>
        <v>-3.7200000000000002E-3</v>
      </c>
      <c r="AD909" s="759">
        <v>3.78E-2</v>
      </c>
      <c r="AE909" s="760">
        <v>3.1994000000000002E-2</v>
      </c>
      <c r="AF909" s="760">
        <f t="shared" si="1121"/>
        <v>5.8059999999999987E-3</v>
      </c>
      <c r="AG909" s="761">
        <v>3.78E-2</v>
      </c>
      <c r="AH909" s="762">
        <v>45854</v>
      </c>
      <c r="AI909" s="763">
        <v>1</v>
      </c>
      <c r="AJ909" s="747" t="str">
        <f t="shared" si="1122"/>
        <v>Y</v>
      </c>
      <c r="AK909" s="771" t="s">
        <v>4887</v>
      </c>
      <c r="AL909" s="772"/>
    </row>
    <row r="910" spans="1:38" s="764" customFormat="1" ht="20.25" customHeight="1">
      <c r="A910" s="747">
        <v>385</v>
      </c>
      <c r="B910" s="748">
        <v>45854</v>
      </c>
      <c r="C910" s="747" t="s">
        <v>434</v>
      </c>
      <c r="D910" s="747" t="s">
        <v>4966</v>
      </c>
      <c r="E910" s="747" t="s">
        <v>4967</v>
      </c>
      <c r="F910" s="747" t="s">
        <v>4968</v>
      </c>
      <c r="G910" s="749">
        <v>45854</v>
      </c>
      <c r="H910" s="749">
        <v>45887</v>
      </c>
      <c r="I910" s="747">
        <f t="shared" si="1117"/>
        <v>33</v>
      </c>
      <c r="J910" s="750">
        <f t="shared" si="1118"/>
        <v>1</v>
      </c>
      <c r="K910" s="751" t="s">
        <v>29</v>
      </c>
      <c r="L910" s="752">
        <v>1.5</v>
      </c>
      <c r="M910" s="753"/>
      <c r="N910" s="754"/>
      <c r="O910" s="750" t="s">
        <v>2307</v>
      </c>
      <c r="P910" s="755">
        <v>4.3431299999999999E-2</v>
      </c>
      <c r="Q910" s="755"/>
      <c r="R910" s="756" t="s">
        <v>4475</v>
      </c>
      <c r="S910" s="757"/>
      <c r="T910" s="756"/>
      <c r="U910" s="757"/>
      <c r="V910" s="757">
        <v>4.7051000000000003E-2</v>
      </c>
      <c r="W910" s="757">
        <v>3.2940000000000001E-3</v>
      </c>
      <c r="X910" s="757">
        <v>4.1809999999999998E-3</v>
      </c>
      <c r="Y910" s="757">
        <v>3.1994000000000002E-2</v>
      </c>
      <c r="Z910" s="757">
        <v>1.72E-3</v>
      </c>
      <c r="AA910" s="757">
        <v>2E-3</v>
      </c>
      <c r="AB910" s="758">
        <f t="shared" si="1119"/>
        <v>-1.72E-3</v>
      </c>
      <c r="AC910" s="758">
        <f t="shared" si="1120"/>
        <v>-3.7200000000000002E-3</v>
      </c>
      <c r="AD910" s="759">
        <v>3.78E-2</v>
      </c>
      <c r="AE910" s="760">
        <v>3.1994000000000002E-2</v>
      </c>
      <c r="AF910" s="760">
        <f t="shared" si="1121"/>
        <v>5.8059999999999987E-3</v>
      </c>
      <c r="AG910" s="761">
        <v>3.78E-2</v>
      </c>
      <c r="AH910" s="762">
        <v>45854</v>
      </c>
      <c r="AI910" s="763">
        <v>2</v>
      </c>
      <c r="AJ910" s="747" t="str">
        <f t="shared" si="1122"/>
        <v>Y</v>
      </c>
      <c r="AK910" s="771" t="s">
        <v>4887</v>
      </c>
      <c r="AL910" s="772"/>
    </row>
    <row r="911" spans="1:38" s="764" customFormat="1" ht="20.25" customHeight="1">
      <c r="A911" s="747">
        <v>386</v>
      </c>
      <c r="B911" s="748">
        <v>45854</v>
      </c>
      <c r="C911" s="747" t="s">
        <v>2888</v>
      </c>
      <c r="D911" s="747" t="s">
        <v>4977</v>
      </c>
      <c r="E911" s="747" t="s">
        <v>4978</v>
      </c>
      <c r="F911" s="747" t="s">
        <v>4979</v>
      </c>
      <c r="G911" s="749">
        <v>45854</v>
      </c>
      <c r="H911" s="749">
        <v>45887</v>
      </c>
      <c r="I911" s="747">
        <f t="shared" si="1117"/>
        <v>33</v>
      </c>
      <c r="J911" s="750">
        <f t="shared" si="1118"/>
        <v>1</v>
      </c>
      <c r="K911" s="751" t="s">
        <v>28</v>
      </c>
      <c r="L911" s="752">
        <v>1</v>
      </c>
      <c r="M911" s="753"/>
      <c r="N911" s="754"/>
      <c r="O911" s="750" t="s">
        <v>2307</v>
      </c>
      <c r="P911" s="755">
        <v>4.3431299999999999E-2</v>
      </c>
      <c r="Q911" s="755"/>
      <c r="R911" s="756" t="s">
        <v>4475</v>
      </c>
      <c r="S911" s="757"/>
      <c r="T911" s="756"/>
      <c r="U911" s="757"/>
      <c r="V911" s="757">
        <v>4.6412000000000002E-2</v>
      </c>
      <c r="W911" s="757">
        <v>9.2199999999999997E-4</v>
      </c>
      <c r="X911" s="757">
        <v>2.7079999999999999E-3</v>
      </c>
      <c r="Y911" s="757">
        <v>3.7862E-2</v>
      </c>
      <c r="Z911" s="757">
        <v>1.72E-3</v>
      </c>
      <c r="AA911" s="757">
        <v>2E-3</v>
      </c>
      <c r="AB911" s="758">
        <f t="shared" si="1119"/>
        <v>-1.72E-3</v>
      </c>
      <c r="AC911" s="758">
        <f t="shared" si="1120"/>
        <v>-3.7200000000000002E-3</v>
      </c>
      <c r="AD911" s="759">
        <v>4.1000000000000002E-2</v>
      </c>
      <c r="AE911" s="760">
        <v>3.7862E-2</v>
      </c>
      <c r="AF911" s="760">
        <f t="shared" si="1121"/>
        <v>3.1380000000000019E-3</v>
      </c>
      <c r="AG911" s="761">
        <f t="shared" ref="AG911" si="1123">IF(AF911="","",AE911+AF911)</f>
        <v>4.1000000000000002E-2</v>
      </c>
      <c r="AH911" s="762">
        <v>45854</v>
      </c>
      <c r="AI911" s="763">
        <v>3</v>
      </c>
      <c r="AJ911" s="747" t="str">
        <f t="shared" si="1122"/>
        <v>Y</v>
      </c>
      <c r="AK911" s="771" t="s">
        <v>4937</v>
      </c>
      <c r="AL911" s="772"/>
    </row>
    <row r="912" spans="1:38" s="813" customFormat="1" ht="19.5" customHeight="1">
      <c r="A912" s="778">
        <v>387</v>
      </c>
      <c r="B912" s="799">
        <v>45860</v>
      </c>
      <c r="C912" s="778" t="s">
        <v>434</v>
      </c>
      <c r="D912" s="778" t="s">
        <v>4892</v>
      </c>
      <c r="E912" s="778" t="s">
        <v>5014</v>
      </c>
      <c r="F912" s="778" t="s">
        <v>4356</v>
      </c>
      <c r="G912" s="800">
        <v>45860</v>
      </c>
      <c r="H912" s="800">
        <v>45873</v>
      </c>
      <c r="I912" s="778">
        <f t="shared" ref="I912" si="1124">H912-G912</f>
        <v>13</v>
      </c>
      <c r="J912" s="801">
        <f t="shared" ref="J912" si="1125">TRUNC(I912/30,0)</f>
        <v>0</v>
      </c>
      <c r="K912" s="802" t="s">
        <v>28</v>
      </c>
      <c r="L912" s="803">
        <v>10</v>
      </c>
      <c r="M912" s="804"/>
      <c r="N912" s="805"/>
      <c r="O912" s="801" t="s">
        <v>2309</v>
      </c>
      <c r="P912" s="806">
        <v>4.3101100000000003E-2</v>
      </c>
      <c r="Q912" s="806"/>
      <c r="R912" s="807" t="s">
        <v>4475</v>
      </c>
      <c r="S912" s="808"/>
      <c r="T912" s="807"/>
      <c r="U912" s="808"/>
      <c r="V912" s="808">
        <v>4.5269999999999998E-2</v>
      </c>
      <c r="W912" s="808">
        <v>3.1689999999999999E-3</v>
      </c>
      <c r="X912" s="808">
        <v>2.3249999999999998E-3</v>
      </c>
      <c r="Y912" s="808">
        <v>3.3784000000000002E-2</v>
      </c>
      <c r="Z912" s="808">
        <v>1.72E-3</v>
      </c>
      <c r="AA912" s="808">
        <v>2E-3</v>
      </c>
      <c r="AB912" s="808">
        <f t="shared" ref="AB912" si="1126">S912-Z912</f>
        <v>-1.72E-3</v>
      </c>
      <c r="AC912" s="808">
        <f t="shared" ref="AC912" si="1127">U912-Z912-AA912</f>
        <v>-3.7200000000000002E-3</v>
      </c>
      <c r="AD912" s="809">
        <v>3.7999999999999999E-2</v>
      </c>
      <c r="AE912" s="808">
        <v>3.3784000000000002E-2</v>
      </c>
      <c r="AF912" s="808">
        <f t="shared" ref="AF912" si="1128">AD912-AE912</f>
        <v>4.2159999999999975E-3</v>
      </c>
      <c r="AG912" s="808">
        <v>3.7999999999999999E-2</v>
      </c>
      <c r="AH912" s="762">
        <v>45860</v>
      </c>
      <c r="AI912" s="810">
        <v>1</v>
      </c>
      <c r="AJ912" s="778" t="str">
        <f t="shared" ref="AJ912" si="1129">IF(AG912="","N","Y")</f>
        <v>Y</v>
      </c>
      <c r="AK912" s="811" t="s">
        <v>5018</v>
      </c>
      <c r="AL912" s="812"/>
    </row>
    <row r="913" spans="1:38" s="813" customFormat="1" ht="19.5" customHeight="1">
      <c r="A913" s="778">
        <v>388</v>
      </c>
      <c r="B913" s="799">
        <v>45860</v>
      </c>
      <c r="C913" s="778" t="s">
        <v>434</v>
      </c>
      <c r="D913" s="778" t="s">
        <v>4892</v>
      </c>
      <c r="E913" s="778" t="s">
        <v>5014</v>
      </c>
      <c r="F913" s="778" t="s">
        <v>4356</v>
      </c>
      <c r="G913" s="800">
        <v>45860</v>
      </c>
      <c r="H913" s="800">
        <v>45873</v>
      </c>
      <c r="I913" s="778">
        <f t="shared" ref="I913:I916" si="1130">H913-G913</f>
        <v>13</v>
      </c>
      <c r="J913" s="801">
        <f t="shared" ref="J913:J916" si="1131">TRUNC(I913/30,0)</f>
        <v>0</v>
      </c>
      <c r="K913" s="802" t="s">
        <v>28</v>
      </c>
      <c r="L913" s="803">
        <v>10</v>
      </c>
      <c r="M913" s="804"/>
      <c r="N913" s="805"/>
      <c r="O913" s="801" t="s">
        <v>2309</v>
      </c>
      <c r="P913" s="806">
        <v>4.3101100000000003E-2</v>
      </c>
      <c r="Q913" s="806"/>
      <c r="R913" s="807" t="s">
        <v>4475</v>
      </c>
      <c r="S913" s="808"/>
      <c r="T913" s="807"/>
      <c r="U913" s="808"/>
      <c r="V913" s="808">
        <v>4.5269999999999998E-2</v>
      </c>
      <c r="W913" s="808">
        <v>3.1689999999999999E-3</v>
      </c>
      <c r="X913" s="808">
        <v>2.3249999999999998E-3</v>
      </c>
      <c r="Y913" s="808">
        <v>3.3784000000000002E-2</v>
      </c>
      <c r="Z913" s="808">
        <v>1.72E-3</v>
      </c>
      <c r="AA913" s="808">
        <v>2E-3</v>
      </c>
      <c r="AB913" s="808">
        <f t="shared" ref="AB913:AB916" si="1132">S913-Z913</f>
        <v>-1.72E-3</v>
      </c>
      <c r="AC913" s="808">
        <f t="shared" ref="AC913:AC916" si="1133">U913-Z913-AA913</f>
        <v>-3.7200000000000002E-3</v>
      </c>
      <c r="AD913" s="809">
        <v>3.7999999999999999E-2</v>
      </c>
      <c r="AE913" s="808">
        <v>3.3784000000000002E-2</v>
      </c>
      <c r="AF913" s="808">
        <f t="shared" ref="AF913" si="1134">AD913-AE913</f>
        <v>4.2159999999999975E-3</v>
      </c>
      <c r="AG913" s="808">
        <v>3.7999999999999999E-2</v>
      </c>
      <c r="AH913" s="762">
        <v>45860</v>
      </c>
      <c r="AI913" s="810">
        <v>2</v>
      </c>
      <c r="AJ913" s="778" t="str">
        <f t="shared" ref="AJ913:AJ916" si="1135">IF(AG913="","N","Y")</f>
        <v>Y</v>
      </c>
      <c r="AK913" s="811" t="s">
        <v>5018</v>
      </c>
      <c r="AL913" s="812"/>
    </row>
    <row r="914" spans="1:38" s="447" customFormat="1" ht="20.25" customHeight="1">
      <c r="A914" s="16">
        <v>389</v>
      </c>
      <c r="B914" s="23">
        <v>45861</v>
      </c>
      <c r="C914" s="16" t="s">
        <v>54</v>
      </c>
      <c r="D914" s="16" t="s">
        <v>4794</v>
      </c>
      <c r="E914" s="16" t="s">
        <v>4795</v>
      </c>
      <c r="F914" s="16" t="s">
        <v>4886</v>
      </c>
      <c r="G914" s="18">
        <v>45861</v>
      </c>
      <c r="H914" s="18">
        <v>45891</v>
      </c>
      <c r="I914" s="16">
        <f t="shared" si="1130"/>
        <v>30</v>
      </c>
      <c r="J914" s="255">
        <f t="shared" si="1131"/>
        <v>1</v>
      </c>
      <c r="K914" s="438" t="s">
        <v>29</v>
      </c>
      <c r="L914" s="19">
        <v>9.3699999999999992</v>
      </c>
      <c r="M914" s="249"/>
      <c r="N914" s="201"/>
      <c r="O914" s="255" t="s">
        <v>2307</v>
      </c>
      <c r="P914" s="553">
        <v>4.3509100000000002E-2</v>
      </c>
      <c r="Q914" s="553"/>
      <c r="R914" s="261" t="s">
        <v>4475</v>
      </c>
      <c r="S914" s="20"/>
      <c r="T914" s="261"/>
      <c r="U914" s="20"/>
      <c r="V914" s="20">
        <v>4.7100999999999997E-2</v>
      </c>
      <c r="W914" s="20">
        <v>3.297E-3</v>
      </c>
      <c r="X914" s="20">
        <v>4.5279999999999999E-3</v>
      </c>
      <c r="Y914" s="20">
        <v>3.1640000000000001E-2</v>
      </c>
      <c r="Z914" s="20">
        <v>1.72E-3</v>
      </c>
      <c r="AA914" s="20">
        <v>2E-3</v>
      </c>
      <c r="AB914" s="423">
        <f t="shared" si="1132"/>
        <v>-1.72E-3</v>
      </c>
      <c r="AC914" s="423">
        <f t="shared" si="1133"/>
        <v>-3.7200000000000002E-3</v>
      </c>
      <c r="AD914" s="448">
        <v>3.7499999999999999E-2</v>
      </c>
      <c r="AE914" s="197">
        <v>3.1640000000000001E-2</v>
      </c>
      <c r="AF914" s="197">
        <f>AG914-AE914</f>
        <v>5.8599999999999972E-3</v>
      </c>
      <c r="AG914" s="445">
        <v>3.7499999999999999E-2</v>
      </c>
      <c r="AH914" s="434">
        <v>45861</v>
      </c>
      <c r="AI914" s="446">
        <v>3</v>
      </c>
      <c r="AJ914" s="16" t="str">
        <f t="shared" si="1135"/>
        <v>Y</v>
      </c>
      <c r="AK914" s="443" t="s">
        <v>4887</v>
      </c>
      <c r="AL914" s="449"/>
    </row>
    <row r="915" spans="1:38" s="764" customFormat="1" ht="20.25" customHeight="1">
      <c r="A915" s="747">
        <v>390</v>
      </c>
      <c r="B915" s="748">
        <v>45861</v>
      </c>
      <c r="C915" s="747" t="s">
        <v>1740</v>
      </c>
      <c r="D915" s="747" t="s">
        <v>5022</v>
      </c>
      <c r="E915" s="747" t="s">
        <v>5023</v>
      </c>
      <c r="F915" s="747" t="s">
        <v>5024</v>
      </c>
      <c r="G915" s="749">
        <v>45861</v>
      </c>
      <c r="H915" s="749">
        <v>45953</v>
      </c>
      <c r="I915" s="747">
        <f t="shared" si="1130"/>
        <v>92</v>
      </c>
      <c r="J915" s="750">
        <f t="shared" si="1131"/>
        <v>3</v>
      </c>
      <c r="K915" s="751" t="s">
        <v>28</v>
      </c>
      <c r="L915" s="752">
        <v>2</v>
      </c>
      <c r="M915" s="753"/>
      <c r="N915" s="754" t="s">
        <v>5025</v>
      </c>
      <c r="O915" s="750" t="s">
        <v>1717</v>
      </c>
      <c r="P915" s="755">
        <v>4.31869E-2</v>
      </c>
      <c r="Q915" s="755"/>
      <c r="R915" s="756" t="s">
        <v>4475</v>
      </c>
      <c r="S915" s="757"/>
      <c r="T915" s="756"/>
      <c r="U915" s="757"/>
      <c r="V915" s="757">
        <v>4.7684999999999998E-2</v>
      </c>
      <c r="W915" s="757">
        <v>9.5399999999999999E-4</v>
      </c>
      <c r="X915" s="757">
        <v>2.9550000000000002E-3</v>
      </c>
      <c r="Y915" s="757">
        <v>3.9423E-2</v>
      </c>
      <c r="Z915" s="757">
        <v>1.72E-3</v>
      </c>
      <c r="AA915" s="757">
        <v>2E-3</v>
      </c>
      <c r="AB915" s="758">
        <f t="shared" si="1132"/>
        <v>-1.72E-3</v>
      </c>
      <c r="AC915" s="758">
        <f t="shared" si="1133"/>
        <v>-3.7200000000000002E-3</v>
      </c>
      <c r="AD915" s="759">
        <v>4.2000000000000003E-2</v>
      </c>
      <c r="AE915" s="760">
        <v>3.1994000000000002E-2</v>
      </c>
      <c r="AF915" s="760">
        <f t="shared" ref="AF915:AF916" si="1136">AD915-AE915</f>
        <v>1.0006000000000001E-2</v>
      </c>
      <c r="AG915" s="761">
        <v>4.2000000000000003E-2</v>
      </c>
      <c r="AH915" s="762">
        <v>45861</v>
      </c>
      <c r="AI915" s="763">
        <v>1</v>
      </c>
      <c r="AJ915" s="747" t="str">
        <f t="shared" si="1135"/>
        <v>Y</v>
      </c>
      <c r="AK915" s="771" t="s">
        <v>5021</v>
      </c>
      <c r="AL915" s="772"/>
    </row>
    <row r="916" spans="1:38" s="764" customFormat="1" ht="20.25" customHeight="1">
      <c r="A916" s="747">
        <v>391</v>
      </c>
      <c r="B916" s="748">
        <v>45861</v>
      </c>
      <c r="C916" s="747" t="s">
        <v>1740</v>
      </c>
      <c r="D916" s="747" t="s">
        <v>5022</v>
      </c>
      <c r="E916" s="747" t="s">
        <v>5023</v>
      </c>
      <c r="F916" s="747" t="s">
        <v>5024</v>
      </c>
      <c r="G916" s="749">
        <v>45861</v>
      </c>
      <c r="H916" s="749">
        <v>45891</v>
      </c>
      <c r="I916" s="747">
        <f t="shared" si="1130"/>
        <v>30</v>
      </c>
      <c r="J916" s="750">
        <f t="shared" si="1131"/>
        <v>1</v>
      </c>
      <c r="K916" s="751" t="s">
        <v>29</v>
      </c>
      <c r="L916" s="752">
        <v>2</v>
      </c>
      <c r="M916" s="753"/>
      <c r="N916" s="754"/>
      <c r="O916" s="750" t="s">
        <v>2307</v>
      </c>
      <c r="P916" s="755">
        <v>4.3509100000000002E-2</v>
      </c>
      <c r="Q916" s="755"/>
      <c r="R916" s="756" t="s">
        <v>4475</v>
      </c>
      <c r="S916" s="757"/>
      <c r="T916" s="756"/>
      <c r="U916" s="757"/>
      <c r="V916" s="757">
        <v>4.7100999999999997E-2</v>
      </c>
      <c r="W916" s="757">
        <v>3.297E-3</v>
      </c>
      <c r="X916" s="757">
        <v>5.5279999999999999E-3</v>
      </c>
      <c r="Y916" s="757">
        <v>3.1640000000000001E-2</v>
      </c>
      <c r="Z916" s="757">
        <v>1.72E-3</v>
      </c>
      <c r="AA916" s="757">
        <v>2E-3</v>
      </c>
      <c r="AB916" s="758">
        <f t="shared" si="1132"/>
        <v>-1.72E-3</v>
      </c>
      <c r="AC916" s="758">
        <f t="shared" si="1133"/>
        <v>-3.7200000000000002E-3</v>
      </c>
      <c r="AD916" s="759">
        <v>3.6499999999999998E-2</v>
      </c>
      <c r="AE916" s="760">
        <v>3.1640000000000001E-2</v>
      </c>
      <c r="AF916" s="760">
        <f t="shared" si="1136"/>
        <v>4.8599999999999963E-3</v>
      </c>
      <c r="AG916" s="761">
        <v>3.6499999999999998E-2</v>
      </c>
      <c r="AH916" s="762">
        <v>45861</v>
      </c>
      <c r="AI916" s="763">
        <v>2</v>
      </c>
      <c r="AJ916" s="747" t="str">
        <f t="shared" si="1135"/>
        <v>Y</v>
      </c>
      <c r="AK916" s="771" t="s">
        <v>4887</v>
      </c>
      <c r="AL916" s="772"/>
    </row>
    <row r="917" spans="1:38" s="764" customFormat="1" ht="20.25" customHeight="1">
      <c r="A917" s="747">
        <v>392</v>
      </c>
      <c r="B917" s="748">
        <v>45862</v>
      </c>
      <c r="C917" s="747" t="s">
        <v>1550</v>
      </c>
      <c r="D917" s="747" t="s">
        <v>5026</v>
      </c>
      <c r="E917" s="747" t="s">
        <v>5027</v>
      </c>
      <c r="F917" s="747" t="s">
        <v>5028</v>
      </c>
      <c r="G917" s="749">
        <v>45862</v>
      </c>
      <c r="H917" s="749">
        <v>45954</v>
      </c>
      <c r="I917" s="747">
        <f t="shared" ref="I917:I924" si="1137">H917-G917</f>
        <v>92</v>
      </c>
      <c r="J917" s="750">
        <f t="shared" ref="J917:J924" si="1138">TRUNC(I917/30,0)</f>
        <v>3</v>
      </c>
      <c r="K917" s="751" t="s">
        <v>28</v>
      </c>
      <c r="L917" s="752">
        <v>1.8</v>
      </c>
      <c r="M917" s="753"/>
      <c r="N917" s="754"/>
      <c r="O917" s="750" t="s">
        <v>2307</v>
      </c>
      <c r="P917" s="755">
        <v>4.35223E-2</v>
      </c>
      <c r="Q917" s="755"/>
      <c r="R917" s="756" t="s">
        <v>4475</v>
      </c>
      <c r="S917" s="757"/>
      <c r="T917" s="756"/>
      <c r="U917" s="757"/>
      <c r="V917" s="757">
        <v>4.7682000000000002E-2</v>
      </c>
      <c r="W917" s="757">
        <v>9.5399999999999999E-4</v>
      </c>
      <c r="X917" s="757">
        <v>2.9520000000000002E-3</v>
      </c>
      <c r="Y917" s="757">
        <v>3.9419999999999997E-2</v>
      </c>
      <c r="Z917" s="757">
        <v>1.72E-3</v>
      </c>
      <c r="AA917" s="757">
        <v>2E-3</v>
      </c>
      <c r="AB917" s="758">
        <f t="shared" ref="AB917:AB924" si="1139">S917-Z917</f>
        <v>-1.72E-3</v>
      </c>
      <c r="AC917" s="758">
        <f t="shared" ref="AC917:AC924" si="1140">U917-Z917-AA917</f>
        <v>-3.7200000000000002E-3</v>
      </c>
      <c r="AD917" s="759">
        <v>4.2000000000000003E-2</v>
      </c>
      <c r="AE917" s="760">
        <v>3.9419999999999997E-2</v>
      </c>
      <c r="AF917" s="760">
        <f t="shared" ref="AF917:AF924" si="1141">AD917-AE917</f>
        <v>2.5800000000000059E-3</v>
      </c>
      <c r="AG917" s="761">
        <v>4.2000000000000003E-2</v>
      </c>
      <c r="AH917" s="762">
        <v>45862</v>
      </c>
      <c r="AI917" s="763">
        <v>1</v>
      </c>
      <c r="AJ917" s="747" t="str">
        <f t="shared" ref="AJ917:AJ924" si="1142">IF(AG917="","N","Y")</f>
        <v>Y</v>
      </c>
      <c r="AK917" s="771" t="s">
        <v>5021</v>
      </c>
      <c r="AL917" s="772"/>
    </row>
    <row r="918" spans="1:38" s="764" customFormat="1" ht="20.25" customHeight="1">
      <c r="A918" s="747">
        <v>393</v>
      </c>
      <c r="B918" s="748">
        <v>45863</v>
      </c>
      <c r="C918" s="747" t="s">
        <v>4980</v>
      </c>
      <c r="D918" s="747" t="s">
        <v>4981</v>
      </c>
      <c r="E918" s="747" t="s">
        <v>4982</v>
      </c>
      <c r="F918" s="747" t="s">
        <v>5008</v>
      </c>
      <c r="G918" s="749">
        <v>45863</v>
      </c>
      <c r="H918" s="749">
        <v>45894</v>
      </c>
      <c r="I918" s="747">
        <f t="shared" si="1137"/>
        <v>31</v>
      </c>
      <c r="J918" s="750">
        <f t="shared" si="1138"/>
        <v>1</v>
      </c>
      <c r="K918" s="751" t="s">
        <v>29</v>
      </c>
      <c r="L918" s="752">
        <v>1</v>
      </c>
      <c r="M918" s="753"/>
      <c r="N918" s="754"/>
      <c r="O918" s="750" t="s">
        <v>2307</v>
      </c>
      <c r="P918" s="755">
        <v>4.3527700000000003E-2</v>
      </c>
      <c r="Q918" s="755"/>
      <c r="R918" s="756" t="s">
        <v>4475</v>
      </c>
      <c r="S918" s="757"/>
      <c r="T918" s="756"/>
      <c r="U918" s="757"/>
      <c r="V918" s="757">
        <v>4.7114999999999997E-2</v>
      </c>
      <c r="W918" s="757">
        <v>3.2980000000000002E-3</v>
      </c>
      <c r="X918" s="757">
        <v>5.0410000000000003E-3</v>
      </c>
      <c r="Y918" s="757">
        <v>3.1640000000000001E-2</v>
      </c>
      <c r="Z918" s="757">
        <v>1.72E-3</v>
      </c>
      <c r="AA918" s="757">
        <v>2E-3</v>
      </c>
      <c r="AB918" s="758">
        <f t="shared" si="1139"/>
        <v>-1.72E-3</v>
      </c>
      <c r="AC918" s="758">
        <f t="shared" si="1140"/>
        <v>-3.7200000000000002E-3</v>
      </c>
      <c r="AD918" s="759">
        <v>3.6999999999999998E-2</v>
      </c>
      <c r="AE918" s="757">
        <v>3.1640000000000001E-2</v>
      </c>
      <c r="AF918" s="760">
        <f t="shared" si="1141"/>
        <v>5.3599999999999967E-3</v>
      </c>
      <c r="AG918" s="761">
        <v>3.6999999999999998E-2</v>
      </c>
      <c r="AH918" s="762">
        <v>45863</v>
      </c>
      <c r="AI918" s="763">
        <v>1</v>
      </c>
      <c r="AJ918" s="747" t="str">
        <f t="shared" si="1142"/>
        <v>Y</v>
      </c>
      <c r="AK918" s="771" t="s">
        <v>4887</v>
      </c>
      <c r="AL918" s="772"/>
    </row>
    <row r="919" spans="1:38" s="764" customFormat="1" ht="20.25" customHeight="1">
      <c r="A919" s="747">
        <v>394</v>
      </c>
      <c r="B919" s="748">
        <v>45866</v>
      </c>
      <c r="C919" s="747" t="s">
        <v>4547</v>
      </c>
      <c r="D919" s="747" t="s">
        <v>5030</v>
      </c>
      <c r="E919" s="747" t="s">
        <v>4768</v>
      </c>
      <c r="F919" s="747" t="s">
        <v>5012</v>
      </c>
      <c r="G919" s="749">
        <v>45866</v>
      </c>
      <c r="H919" s="749">
        <v>45897</v>
      </c>
      <c r="I919" s="747">
        <f t="shared" si="1137"/>
        <v>31</v>
      </c>
      <c r="J919" s="750">
        <f t="shared" si="1138"/>
        <v>1</v>
      </c>
      <c r="K919" s="751" t="s">
        <v>28</v>
      </c>
      <c r="L919" s="752">
        <v>2</v>
      </c>
      <c r="M919" s="753"/>
      <c r="N919" s="754"/>
      <c r="O919" s="750" t="s">
        <v>2307</v>
      </c>
      <c r="P919" s="755">
        <v>4.3548499999999997E-2</v>
      </c>
      <c r="Q919" s="755"/>
      <c r="R919" s="756" t="s">
        <v>4475</v>
      </c>
      <c r="S919" s="757"/>
      <c r="T919" s="756"/>
      <c r="U919" s="757"/>
      <c r="V919" s="757">
        <v>4.6538999999999997E-2</v>
      </c>
      <c r="W919" s="757">
        <v>9.3099999999999997E-4</v>
      </c>
      <c r="X919" s="757">
        <v>2.8319999999999999E-3</v>
      </c>
      <c r="Y919" s="757">
        <v>3.7976999999999997E-2</v>
      </c>
      <c r="Z919" s="757">
        <v>1.72E-3</v>
      </c>
      <c r="AA919" s="757">
        <v>2E-3</v>
      </c>
      <c r="AB919" s="758">
        <f t="shared" si="1139"/>
        <v>-1.72E-3</v>
      </c>
      <c r="AC919" s="758">
        <f t="shared" si="1140"/>
        <v>-3.7200000000000002E-3</v>
      </c>
      <c r="AD919" s="759">
        <v>4.1000000000000002E-2</v>
      </c>
      <c r="AE919" s="757">
        <v>3.7976999999999997E-2</v>
      </c>
      <c r="AF919" s="760">
        <f t="shared" si="1141"/>
        <v>3.0230000000000048E-3</v>
      </c>
      <c r="AG919" s="761">
        <v>4.1000000000000002E-2</v>
      </c>
      <c r="AH919" s="762">
        <v>45866</v>
      </c>
      <c r="AI919" s="763">
        <v>2</v>
      </c>
      <c r="AJ919" s="747" t="str">
        <f t="shared" si="1142"/>
        <v>Y</v>
      </c>
      <c r="AK919" s="771" t="s">
        <v>4937</v>
      </c>
      <c r="AL919" s="772"/>
    </row>
    <row r="920" spans="1:38" s="764" customFormat="1" ht="20.25" customHeight="1">
      <c r="A920" s="747">
        <v>395</v>
      </c>
      <c r="B920" s="748">
        <v>45866</v>
      </c>
      <c r="C920" s="747" t="s">
        <v>24</v>
      </c>
      <c r="D920" s="747" t="s">
        <v>4993</v>
      </c>
      <c r="E920" s="747" t="s">
        <v>4994</v>
      </c>
      <c r="F920" s="747" t="s">
        <v>5007</v>
      </c>
      <c r="G920" s="749">
        <v>45866</v>
      </c>
      <c r="H920" s="749">
        <v>45897</v>
      </c>
      <c r="I920" s="747">
        <f t="shared" si="1137"/>
        <v>31</v>
      </c>
      <c r="J920" s="750">
        <f t="shared" si="1138"/>
        <v>1</v>
      </c>
      <c r="K920" s="751" t="s">
        <v>28</v>
      </c>
      <c r="L920" s="752">
        <v>2</v>
      </c>
      <c r="M920" s="753"/>
      <c r="N920" s="754"/>
      <c r="O920" s="750" t="s">
        <v>2307</v>
      </c>
      <c r="P920" s="755">
        <v>4.3548499999999997E-2</v>
      </c>
      <c r="Q920" s="755"/>
      <c r="R920" s="756" t="s">
        <v>4475</v>
      </c>
      <c r="S920" s="757"/>
      <c r="T920" s="756"/>
      <c r="U920" s="757"/>
      <c r="V920" s="757">
        <v>4.6538999999999997E-2</v>
      </c>
      <c r="W920" s="757">
        <v>9.3099999999999997E-4</v>
      </c>
      <c r="X920" s="757">
        <v>2.8319999999999999E-3</v>
      </c>
      <c r="Y920" s="757">
        <v>3.7976999999999997E-2</v>
      </c>
      <c r="Z920" s="757">
        <v>1.72E-3</v>
      </c>
      <c r="AA920" s="757">
        <v>2E-3</v>
      </c>
      <c r="AB920" s="758">
        <f t="shared" si="1139"/>
        <v>-1.72E-3</v>
      </c>
      <c r="AC920" s="758">
        <f t="shared" si="1140"/>
        <v>-3.7200000000000002E-3</v>
      </c>
      <c r="AD920" s="759">
        <v>4.1000000000000002E-2</v>
      </c>
      <c r="AE920" s="757">
        <v>3.7976999999999997E-2</v>
      </c>
      <c r="AF920" s="760">
        <f t="shared" si="1141"/>
        <v>3.0230000000000048E-3</v>
      </c>
      <c r="AG920" s="761">
        <v>4.1000000000000002E-2</v>
      </c>
      <c r="AH920" s="762">
        <v>45866</v>
      </c>
      <c r="AI920" s="763">
        <v>3</v>
      </c>
      <c r="AJ920" s="747" t="str">
        <f t="shared" si="1142"/>
        <v>Y</v>
      </c>
      <c r="AK920" s="771" t="s">
        <v>4937</v>
      </c>
      <c r="AL920" s="772"/>
    </row>
    <row r="921" spans="1:38" s="764" customFormat="1" ht="20.25" customHeight="1">
      <c r="A921" s="747">
        <v>396</v>
      </c>
      <c r="B921" s="748">
        <v>45867</v>
      </c>
      <c r="C921" s="747" t="s">
        <v>4945</v>
      </c>
      <c r="D921" s="747" t="s">
        <v>4946</v>
      </c>
      <c r="E921" s="747" t="s">
        <v>4944</v>
      </c>
      <c r="F921" s="747" t="s">
        <v>4947</v>
      </c>
      <c r="G921" s="749">
        <v>45866</v>
      </c>
      <c r="H921" s="749">
        <v>45897</v>
      </c>
      <c r="I921" s="747">
        <f t="shared" si="1137"/>
        <v>31</v>
      </c>
      <c r="J921" s="750">
        <f t="shared" si="1138"/>
        <v>1</v>
      </c>
      <c r="K921" s="751" t="s">
        <v>29</v>
      </c>
      <c r="L921" s="752">
        <v>9</v>
      </c>
      <c r="M921" s="753"/>
      <c r="N921" s="754"/>
      <c r="O921" s="750" t="s">
        <v>2307</v>
      </c>
      <c r="P921" s="755">
        <v>4.3581399999999999E-2</v>
      </c>
      <c r="Q921" s="755"/>
      <c r="R921" s="756" t="s">
        <v>4475</v>
      </c>
      <c r="S921" s="757"/>
      <c r="T921" s="756"/>
      <c r="U921" s="757"/>
      <c r="V921" s="757">
        <v>4.7106000000000002E-2</v>
      </c>
      <c r="W921" s="757">
        <v>3.297E-3</v>
      </c>
      <c r="X921" s="757">
        <v>5.0330000000000001E-3</v>
      </c>
      <c r="Y921" s="757">
        <v>3.2244000000000002E-2</v>
      </c>
      <c r="Z921" s="757">
        <v>1.72E-3</v>
      </c>
      <c r="AA921" s="757">
        <v>2E-3</v>
      </c>
      <c r="AB921" s="758">
        <f t="shared" si="1139"/>
        <v>-1.72E-3</v>
      </c>
      <c r="AC921" s="758">
        <f t="shared" si="1140"/>
        <v>-3.7200000000000002E-3</v>
      </c>
      <c r="AD921" s="759">
        <v>3.6999999999999998E-2</v>
      </c>
      <c r="AE921" s="760">
        <v>3.2244000000000002E-2</v>
      </c>
      <c r="AF921" s="760">
        <f t="shared" si="1141"/>
        <v>4.7559999999999963E-3</v>
      </c>
      <c r="AG921" s="761">
        <v>3.6999999999999998E-2</v>
      </c>
      <c r="AH921" s="762">
        <v>45867</v>
      </c>
      <c r="AI921" s="763">
        <v>1</v>
      </c>
      <c r="AJ921" s="747" t="str">
        <f t="shared" si="1142"/>
        <v>Y</v>
      </c>
      <c r="AK921" s="771" t="s">
        <v>4887</v>
      </c>
      <c r="AL921" s="772"/>
    </row>
    <row r="922" spans="1:38" s="764" customFormat="1" ht="20.25" customHeight="1">
      <c r="A922" s="747">
        <v>397</v>
      </c>
      <c r="B922" s="748">
        <v>45868</v>
      </c>
      <c r="C922" s="747" t="s">
        <v>4547</v>
      </c>
      <c r="D922" s="747" t="s">
        <v>4903</v>
      </c>
      <c r="E922" s="747" t="s">
        <v>4904</v>
      </c>
      <c r="F922" s="747" t="s">
        <v>4905</v>
      </c>
      <c r="G922" s="749">
        <v>45868</v>
      </c>
      <c r="H922" s="749">
        <v>45901</v>
      </c>
      <c r="I922" s="747">
        <f t="shared" ref="I922" si="1143">H922-G922</f>
        <v>33</v>
      </c>
      <c r="J922" s="750">
        <f t="shared" ref="J922" si="1144">TRUNC(I922/30,0)</f>
        <v>1</v>
      </c>
      <c r="K922" s="751" t="s">
        <v>28</v>
      </c>
      <c r="L922" s="752">
        <v>3</v>
      </c>
      <c r="M922" s="753"/>
      <c r="N922" s="754" t="s">
        <v>4970</v>
      </c>
      <c r="O922" s="750" t="s">
        <v>2307</v>
      </c>
      <c r="P922" s="755">
        <v>4.3562400000000001E-2</v>
      </c>
      <c r="Q922" s="755"/>
      <c r="R922" s="756" t="s">
        <v>4475</v>
      </c>
      <c r="S922" s="757"/>
      <c r="T922" s="756"/>
      <c r="U922" s="757"/>
      <c r="V922" s="757">
        <v>4.6591E-2</v>
      </c>
      <c r="W922" s="757">
        <v>9.3199999999999999E-4</v>
      </c>
      <c r="X922" s="757">
        <v>2.8830000000000001E-3</v>
      </c>
      <c r="Y922" s="757">
        <v>3.7990999999999997E-2</v>
      </c>
      <c r="Z922" s="757">
        <v>1.72E-3</v>
      </c>
      <c r="AA922" s="757">
        <v>2E-3</v>
      </c>
      <c r="AB922" s="758">
        <f t="shared" ref="AB922" si="1145">S922-Z922</f>
        <v>-1.72E-3</v>
      </c>
      <c r="AC922" s="758">
        <f t="shared" ref="AC922" si="1146">U922-Z922-AA922</f>
        <v>-3.7200000000000002E-3</v>
      </c>
      <c r="AD922" s="759">
        <v>4.1000000000000002E-2</v>
      </c>
      <c r="AE922" s="760">
        <v>3.7990999999999997E-2</v>
      </c>
      <c r="AF922" s="760">
        <f t="shared" ref="AF922" si="1147">AD922-AE922</f>
        <v>3.0090000000000047E-3</v>
      </c>
      <c r="AG922" s="761">
        <v>4.1000000000000002E-2</v>
      </c>
      <c r="AH922" s="762">
        <v>45869</v>
      </c>
      <c r="AI922" s="763">
        <v>2</v>
      </c>
      <c r="AJ922" s="747" t="str">
        <f t="shared" ref="AJ922" si="1148">IF(AG922="","N","Y")</f>
        <v>Y</v>
      </c>
      <c r="AK922" s="771" t="s">
        <v>5031</v>
      </c>
      <c r="AL922" s="772"/>
    </row>
    <row r="923" spans="1:38" s="764" customFormat="1" ht="20.25" customHeight="1">
      <c r="A923" s="747">
        <v>398</v>
      </c>
      <c r="B923" s="748">
        <v>45868</v>
      </c>
      <c r="C923" s="747" t="s">
        <v>4547</v>
      </c>
      <c r="D923" s="747" t="s">
        <v>4903</v>
      </c>
      <c r="E923" s="747" t="s">
        <v>4904</v>
      </c>
      <c r="F923" s="747" t="s">
        <v>4905</v>
      </c>
      <c r="G923" s="749">
        <v>45868</v>
      </c>
      <c r="H923" s="749">
        <v>45901</v>
      </c>
      <c r="I923" s="747">
        <f t="shared" si="1137"/>
        <v>33</v>
      </c>
      <c r="J923" s="750">
        <f t="shared" si="1138"/>
        <v>1</v>
      </c>
      <c r="K923" s="751" t="s">
        <v>28</v>
      </c>
      <c r="L923" s="752">
        <v>1</v>
      </c>
      <c r="M923" s="753"/>
      <c r="N923" s="754" t="s">
        <v>4970</v>
      </c>
      <c r="O923" s="750" t="s">
        <v>2307</v>
      </c>
      <c r="P923" s="755">
        <v>4.3562400000000001E-2</v>
      </c>
      <c r="Q923" s="755"/>
      <c r="R923" s="756" t="s">
        <v>4475</v>
      </c>
      <c r="S923" s="757"/>
      <c r="T923" s="756"/>
      <c r="U923" s="757"/>
      <c r="V923" s="757">
        <v>4.6591E-2</v>
      </c>
      <c r="W923" s="757">
        <v>9.3199999999999999E-4</v>
      </c>
      <c r="X923" s="757">
        <v>2.8830000000000001E-3</v>
      </c>
      <c r="Y923" s="757">
        <v>3.7990999999999997E-2</v>
      </c>
      <c r="Z923" s="757">
        <v>1.72E-3</v>
      </c>
      <c r="AA923" s="757">
        <v>2E-3</v>
      </c>
      <c r="AB923" s="758">
        <f t="shared" si="1139"/>
        <v>-1.72E-3</v>
      </c>
      <c r="AC923" s="758">
        <f t="shared" si="1140"/>
        <v>-3.7200000000000002E-3</v>
      </c>
      <c r="AD923" s="759">
        <v>4.1000000000000002E-2</v>
      </c>
      <c r="AE923" s="760">
        <v>3.7990999999999997E-2</v>
      </c>
      <c r="AF923" s="760">
        <f t="shared" si="1141"/>
        <v>3.0090000000000047E-3</v>
      </c>
      <c r="AG923" s="761">
        <v>4.1000000000000002E-2</v>
      </c>
      <c r="AH923" s="762">
        <v>45869</v>
      </c>
      <c r="AI923" s="763">
        <v>2</v>
      </c>
      <c r="AJ923" s="747" t="str">
        <f t="shared" si="1142"/>
        <v>Y</v>
      </c>
      <c r="AK923" s="771" t="s">
        <v>5031</v>
      </c>
      <c r="AL923" s="772"/>
    </row>
    <row r="924" spans="1:38" s="764" customFormat="1" ht="20.25" customHeight="1">
      <c r="A924" s="747">
        <v>399</v>
      </c>
      <c r="B924" s="748">
        <v>45869</v>
      </c>
      <c r="C924" s="747" t="s">
        <v>3001</v>
      </c>
      <c r="D924" s="747" t="s">
        <v>4997</v>
      </c>
      <c r="E924" s="747" t="s">
        <v>5032</v>
      </c>
      <c r="F924" s="747" t="s">
        <v>4999</v>
      </c>
      <c r="G924" s="749">
        <v>45869</v>
      </c>
      <c r="H924" s="749">
        <v>45901</v>
      </c>
      <c r="I924" s="747">
        <f t="shared" si="1137"/>
        <v>32</v>
      </c>
      <c r="J924" s="750">
        <f t="shared" si="1138"/>
        <v>1</v>
      </c>
      <c r="K924" s="751" t="s">
        <v>29</v>
      </c>
      <c r="L924" s="752">
        <v>1.25</v>
      </c>
      <c r="M924" s="753"/>
      <c r="N924" s="754"/>
      <c r="O924" s="750" t="s">
        <v>2307</v>
      </c>
      <c r="P924" s="755">
        <v>4.3288699999999999E-2</v>
      </c>
      <c r="Q924" s="755"/>
      <c r="R924" s="756" t="s">
        <v>4475</v>
      </c>
      <c r="S924" s="757"/>
      <c r="T924" s="756"/>
      <c r="U924" s="757"/>
      <c r="V924" s="757">
        <v>4.7100000000000003E-2</v>
      </c>
      <c r="W924" s="757">
        <v>3.297E-3</v>
      </c>
      <c r="X924" s="757">
        <v>7.0270000000000003E-3</v>
      </c>
      <c r="Y924" s="757">
        <v>3.2235E-2</v>
      </c>
      <c r="Z924" s="757">
        <v>1.72E-3</v>
      </c>
      <c r="AA924" s="757">
        <v>2E-3</v>
      </c>
      <c r="AB924" s="758">
        <f t="shared" si="1139"/>
        <v>-1.72E-3</v>
      </c>
      <c r="AC924" s="758">
        <f t="shared" si="1140"/>
        <v>-3.7200000000000002E-3</v>
      </c>
      <c r="AD924" s="759">
        <v>3.5000000000000003E-2</v>
      </c>
      <c r="AE924" s="757">
        <v>3.2235E-2</v>
      </c>
      <c r="AF924" s="760">
        <f t="shared" si="1141"/>
        <v>2.7650000000000036E-3</v>
      </c>
      <c r="AG924" s="761">
        <v>3.5000000000000003E-2</v>
      </c>
      <c r="AH924" s="762">
        <v>45869</v>
      </c>
      <c r="AI924" s="763">
        <v>1</v>
      </c>
      <c r="AJ924" s="747" t="str">
        <f t="shared" si="1142"/>
        <v>Y</v>
      </c>
      <c r="AK924" s="771" t="s">
        <v>4887</v>
      </c>
      <c r="AL924" s="772"/>
    </row>
    <row r="925" spans="1:38" s="764" customFormat="1" ht="20.25" customHeight="1">
      <c r="A925" s="747">
        <v>400</v>
      </c>
      <c r="B925" s="748">
        <v>45870</v>
      </c>
      <c r="C925" s="747" t="s">
        <v>3300</v>
      </c>
      <c r="D925" s="747" t="s">
        <v>5033</v>
      </c>
      <c r="E925" s="747" t="s">
        <v>5034</v>
      </c>
      <c r="F925" s="747" t="s">
        <v>4278</v>
      </c>
      <c r="G925" s="749">
        <v>45870</v>
      </c>
      <c r="H925" s="749">
        <v>45901</v>
      </c>
      <c r="I925" s="747">
        <f t="shared" ref="I925" si="1149">H925-G925</f>
        <v>31</v>
      </c>
      <c r="J925" s="750">
        <f t="shared" ref="J925" si="1150">TRUNC(I925/30,0)</f>
        <v>1</v>
      </c>
      <c r="K925" s="751" t="s">
        <v>29</v>
      </c>
      <c r="L925" s="752">
        <v>7.86</v>
      </c>
      <c r="M925" s="753"/>
      <c r="N925" s="754"/>
      <c r="O925" s="750" t="s">
        <v>2307</v>
      </c>
      <c r="P925" s="755">
        <v>4.3511800000000003E-2</v>
      </c>
      <c r="Q925" s="755"/>
      <c r="R925" s="756" t="s">
        <v>4475</v>
      </c>
      <c r="S925" s="757"/>
      <c r="T925" s="756"/>
      <c r="U925" s="757"/>
      <c r="V925" s="757">
        <v>4.7008000000000001E-2</v>
      </c>
      <c r="W925" s="757">
        <v>3.2910000000000001E-3</v>
      </c>
      <c r="X925" s="757">
        <v>6.4409999999999997E-3</v>
      </c>
      <c r="Y925" s="757">
        <v>3.1934999999999998E-2</v>
      </c>
      <c r="Z925" s="757">
        <v>1.72E-3</v>
      </c>
      <c r="AA925" s="757">
        <v>2E-3</v>
      </c>
      <c r="AB925" s="758">
        <f t="shared" ref="AB925" si="1151">S925-Z925</f>
        <v>-1.72E-3</v>
      </c>
      <c r="AC925" s="758">
        <f t="shared" ref="AC925" si="1152">U925-Z925-AA925</f>
        <v>-3.7200000000000002E-3</v>
      </c>
      <c r="AD925" s="759">
        <v>3.5499999999999997E-2</v>
      </c>
      <c r="AE925" s="757">
        <v>3.1934999999999998E-2</v>
      </c>
      <c r="AF925" s="760">
        <f t="shared" ref="AF925" si="1153">AD925-AE925</f>
        <v>3.5649999999999987E-3</v>
      </c>
      <c r="AG925" s="761">
        <v>3.5499999999999997E-2</v>
      </c>
      <c r="AH925" s="762">
        <v>45870</v>
      </c>
      <c r="AI925" s="763">
        <v>1</v>
      </c>
      <c r="AJ925" s="747" t="str">
        <f t="shared" ref="AJ925" si="1154">IF(AG925="","N","Y")</f>
        <v>Y</v>
      </c>
      <c r="AK925" s="771" t="s">
        <v>4887</v>
      </c>
      <c r="AL925" s="772"/>
    </row>
    <row r="926" spans="1:38" s="764" customFormat="1" ht="20.25" customHeight="1">
      <c r="A926" s="747">
        <v>401</v>
      </c>
      <c r="B926" s="748">
        <v>45873</v>
      </c>
      <c r="C926" s="747" t="s">
        <v>1550</v>
      </c>
      <c r="D926" s="747" t="s">
        <v>5026</v>
      </c>
      <c r="E926" s="747" t="s">
        <v>5034</v>
      </c>
      <c r="F926" s="747" t="s">
        <v>5045</v>
      </c>
      <c r="G926" s="749">
        <v>45873</v>
      </c>
      <c r="H926" s="749">
        <v>45965</v>
      </c>
      <c r="I926" s="747">
        <f t="shared" ref="I926:I933" si="1155">H926-G926</f>
        <v>92</v>
      </c>
      <c r="J926" s="750">
        <f t="shared" ref="J926:J933" si="1156">TRUNC(I926/30,0)</f>
        <v>3</v>
      </c>
      <c r="K926" s="751" t="s">
        <v>5037</v>
      </c>
      <c r="L926" s="752">
        <v>2.13</v>
      </c>
      <c r="M926" s="753"/>
      <c r="N926" s="754"/>
      <c r="O926" s="750" t="s">
        <v>5035</v>
      </c>
      <c r="P926" s="755">
        <v>4.3212300000000002E-2</v>
      </c>
      <c r="Q926" s="755"/>
      <c r="R926" s="756" t="s">
        <v>4475</v>
      </c>
      <c r="S926" s="757"/>
      <c r="T926" s="756"/>
      <c r="U926" s="757"/>
      <c r="V926" s="757">
        <v>4.7500000000000001E-2</v>
      </c>
      <c r="W926" s="757">
        <v>9.5E-4</v>
      </c>
      <c r="X926" s="757">
        <v>2.774E-3</v>
      </c>
      <c r="Y926" s="757">
        <v>3.8348E-2</v>
      </c>
      <c r="Z926" s="757">
        <v>1.72E-3</v>
      </c>
      <c r="AA926" s="757">
        <v>2E-3</v>
      </c>
      <c r="AB926" s="758">
        <f t="shared" ref="AB926:AB927" si="1157">S926-Z926</f>
        <v>-1.72E-3</v>
      </c>
      <c r="AC926" s="758">
        <f t="shared" ref="AC926:AC927" si="1158">U926-Z926-AA926</f>
        <v>-3.7200000000000002E-3</v>
      </c>
      <c r="AD926" s="759">
        <v>4.2000000000000003E-2</v>
      </c>
      <c r="AE926" s="757">
        <v>3.8348E-2</v>
      </c>
      <c r="AF926" s="760">
        <f t="shared" ref="AF926:AF932" si="1159">AD926-AE926</f>
        <v>3.6520000000000025E-3</v>
      </c>
      <c r="AG926" s="761">
        <v>4.2000000000000003E-2</v>
      </c>
      <c r="AH926" s="762">
        <v>45873</v>
      </c>
      <c r="AI926" s="763">
        <v>1</v>
      </c>
      <c r="AJ926" s="747" t="str">
        <f t="shared" ref="AJ926:AJ933" si="1160">IF(AG926="","N","Y")</f>
        <v>Y</v>
      </c>
      <c r="AK926" s="771" t="s">
        <v>5036</v>
      </c>
      <c r="AL926" s="772"/>
    </row>
    <row r="927" spans="1:38" s="691" customFormat="1" ht="20.25" customHeight="1">
      <c r="A927" s="747">
        <v>402</v>
      </c>
      <c r="B927" s="748">
        <v>45877</v>
      </c>
      <c r="C927" s="747" t="s">
        <v>4980</v>
      </c>
      <c r="D927" s="747" t="s">
        <v>4981</v>
      </c>
      <c r="E927" s="747" t="s">
        <v>5038</v>
      </c>
      <c r="F927" s="747" t="s">
        <v>4983</v>
      </c>
      <c r="G927" s="749">
        <v>45877</v>
      </c>
      <c r="H927" s="749">
        <v>45971</v>
      </c>
      <c r="I927" s="747">
        <f t="shared" si="1155"/>
        <v>94</v>
      </c>
      <c r="J927" s="750">
        <f t="shared" si="1156"/>
        <v>3</v>
      </c>
      <c r="K927" s="751" t="s">
        <v>28</v>
      </c>
      <c r="L927" s="752">
        <v>2.0099999999999998</v>
      </c>
      <c r="M927" s="753"/>
      <c r="N927" s="754"/>
      <c r="O927" s="750" t="s">
        <v>1717</v>
      </c>
      <c r="P927" s="755">
        <v>4.2259999999999999E-2</v>
      </c>
      <c r="Q927" s="755"/>
      <c r="R927" s="756" t="s">
        <v>4475</v>
      </c>
      <c r="S927" s="757"/>
      <c r="T927" s="756"/>
      <c r="U927" s="757"/>
      <c r="V927" s="757">
        <v>4.6834000000000001E-2</v>
      </c>
      <c r="W927" s="757">
        <v>9.3700000000000001E-4</v>
      </c>
      <c r="X927" s="757">
        <v>2.6210000000000001E-3</v>
      </c>
      <c r="Y927" s="757">
        <v>3.7414000000000003E-2</v>
      </c>
      <c r="Z927" s="757">
        <v>1.72E-3</v>
      </c>
      <c r="AA927" s="757">
        <v>2E-3</v>
      </c>
      <c r="AB927" s="758">
        <f t="shared" si="1157"/>
        <v>-1.72E-3</v>
      </c>
      <c r="AC927" s="758">
        <f t="shared" si="1158"/>
        <v>-3.7200000000000002E-3</v>
      </c>
      <c r="AD927" s="759">
        <v>4.1500000000000002E-2</v>
      </c>
      <c r="AE927" s="757">
        <f>Y927</f>
        <v>3.7414000000000003E-2</v>
      </c>
      <c r="AF927" s="760">
        <f t="shared" si="1159"/>
        <v>4.0859999999999994E-3</v>
      </c>
      <c r="AG927" s="761">
        <f>AD927</f>
        <v>4.1500000000000002E-2</v>
      </c>
      <c r="AH927" s="762">
        <v>45877</v>
      </c>
      <c r="AI927" s="763">
        <v>1</v>
      </c>
      <c r="AJ927" s="747" t="str">
        <f t="shared" si="1160"/>
        <v>Y</v>
      </c>
      <c r="AK927" s="771" t="s">
        <v>4984</v>
      </c>
      <c r="AL927" s="690"/>
    </row>
    <row r="928" spans="1:38" s="691" customFormat="1" ht="20.25" customHeight="1">
      <c r="A928" s="747">
        <v>403</v>
      </c>
      <c r="B928" s="748">
        <v>45877</v>
      </c>
      <c r="C928" s="747" t="s">
        <v>4897</v>
      </c>
      <c r="D928" s="749" t="s">
        <v>4571</v>
      </c>
      <c r="E928" s="747" t="s">
        <v>4896</v>
      </c>
      <c r="F928" s="747" t="s">
        <v>5039</v>
      </c>
      <c r="G928" s="749">
        <v>45877</v>
      </c>
      <c r="H928" s="749">
        <v>45908</v>
      </c>
      <c r="I928" s="747">
        <f t="shared" si="1155"/>
        <v>31</v>
      </c>
      <c r="J928" s="750">
        <f t="shared" si="1156"/>
        <v>1</v>
      </c>
      <c r="K928" s="751" t="s">
        <v>29</v>
      </c>
      <c r="L928" s="752">
        <v>2</v>
      </c>
      <c r="M928" s="755"/>
      <c r="N928" s="755"/>
      <c r="O928" s="750" t="s">
        <v>2307</v>
      </c>
      <c r="P928" s="757">
        <v>4.3570699999999997E-2</v>
      </c>
      <c r="Q928" s="756"/>
      <c r="R928" s="756" t="s">
        <v>4475</v>
      </c>
      <c r="S928" s="757"/>
      <c r="T928" s="757"/>
      <c r="U928" s="757"/>
      <c r="V928" s="757">
        <v>4.6683000000000002E-2</v>
      </c>
      <c r="W928" s="757">
        <v>3.2680000000000001E-3</v>
      </c>
      <c r="X928" s="757">
        <v>3.1389999999999999E-3</v>
      </c>
      <c r="Y928" s="757">
        <v>3.2093999999999998E-2</v>
      </c>
      <c r="Z928" s="757">
        <v>1.72E-3</v>
      </c>
      <c r="AA928" s="757">
        <v>2E-3</v>
      </c>
      <c r="AB928" s="758">
        <f t="shared" ref="AB928:AB933" si="1161">S928-Z928</f>
        <v>-1.72E-3</v>
      </c>
      <c r="AC928" s="758">
        <f t="shared" ref="AC928:AC933" si="1162">U928-Z928-AA928</f>
        <v>-3.7200000000000002E-3</v>
      </c>
      <c r="AD928" s="759">
        <v>3.85E-2</v>
      </c>
      <c r="AE928" s="757">
        <f>Y928</f>
        <v>3.2093999999999998E-2</v>
      </c>
      <c r="AF928" s="760">
        <f t="shared" si="1159"/>
        <v>6.406000000000002E-3</v>
      </c>
      <c r="AG928" s="761">
        <f>AD928</f>
        <v>3.85E-2</v>
      </c>
      <c r="AH928" s="762">
        <v>45877</v>
      </c>
      <c r="AI928" s="763">
        <v>3</v>
      </c>
      <c r="AJ928" s="747" t="str">
        <f t="shared" si="1160"/>
        <v>Y</v>
      </c>
      <c r="AK928" s="771" t="s">
        <v>4887</v>
      </c>
      <c r="AL928" s="690"/>
    </row>
    <row r="929" spans="1:38" s="764" customFormat="1" ht="20.25" customHeight="1">
      <c r="A929" s="747">
        <v>404</v>
      </c>
      <c r="B929" s="748">
        <v>45877</v>
      </c>
      <c r="C929" s="747" t="s">
        <v>4897</v>
      </c>
      <c r="D929" s="749" t="s">
        <v>4571</v>
      </c>
      <c r="E929" s="747" t="s">
        <v>4724</v>
      </c>
      <c r="F929" s="747" t="s">
        <v>4318</v>
      </c>
      <c r="G929" s="749">
        <v>45877</v>
      </c>
      <c r="H929" s="749">
        <v>45908</v>
      </c>
      <c r="I929" s="747">
        <f t="shared" si="1155"/>
        <v>31</v>
      </c>
      <c r="J929" s="750">
        <f t="shared" si="1156"/>
        <v>1</v>
      </c>
      <c r="K929" s="751" t="s">
        <v>29</v>
      </c>
      <c r="L929" s="752">
        <v>1.5</v>
      </c>
      <c r="M929" s="753"/>
      <c r="N929" s="754"/>
      <c r="O929" s="750" t="s">
        <v>2307</v>
      </c>
      <c r="P929" s="757">
        <v>4.3570699999999997E-2</v>
      </c>
      <c r="Q929" s="755"/>
      <c r="R929" s="756" t="s">
        <v>4475</v>
      </c>
      <c r="S929" s="757"/>
      <c r="T929" s="756"/>
      <c r="U929" s="757"/>
      <c r="V929" s="757">
        <v>4.6683000000000002E-2</v>
      </c>
      <c r="W929" s="757">
        <v>3.2680000000000001E-3</v>
      </c>
      <c r="X929" s="757">
        <v>4.1390000000000003E-3</v>
      </c>
      <c r="Y929" s="757">
        <v>3.2093999999999998E-2</v>
      </c>
      <c r="Z929" s="757">
        <v>1.72E-3</v>
      </c>
      <c r="AA929" s="757">
        <v>2E-3</v>
      </c>
      <c r="AB929" s="758">
        <f t="shared" si="1161"/>
        <v>-1.72E-3</v>
      </c>
      <c r="AC929" s="758">
        <f t="shared" si="1162"/>
        <v>-3.7200000000000002E-3</v>
      </c>
      <c r="AD929" s="759">
        <v>3.7499999999999999E-2</v>
      </c>
      <c r="AE929" s="757">
        <f>Y929</f>
        <v>3.2093999999999998E-2</v>
      </c>
      <c r="AF929" s="760">
        <f t="shared" si="1159"/>
        <v>5.4060000000000011E-3</v>
      </c>
      <c r="AG929" s="761">
        <f>AD929</f>
        <v>3.7499999999999999E-2</v>
      </c>
      <c r="AH929" s="762">
        <v>45877</v>
      </c>
      <c r="AI929" s="763">
        <v>4</v>
      </c>
      <c r="AJ929" s="747" t="str">
        <f t="shared" si="1160"/>
        <v>Y</v>
      </c>
      <c r="AK929" s="771" t="s">
        <v>4887</v>
      </c>
      <c r="AL929" s="772"/>
    </row>
    <row r="930" spans="1:38" s="447" customFormat="1" ht="20.25" customHeight="1">
      <c r="A930" s="16">
        <v>405</v>
      </c>
      <c r="B930" s="23">
        <v>45880</v>
      </c>
      <c r="C930" s="16" t="s">
        <v>1550</v>
      </c>
      <c r="D930" s="16" t="s">
        <v>4877</v>
      </c>
      <c r="E930" s="16" t="s">
        <v>4876</v>
      </c>
      <c r="F930" s="16" t="s">
        <v>3722</v>
      </c>
      <c r="G930" s="18">
        <v>45880</v>
      </c>
      <c r="H930" s="18">
        <v>45911</v>
      </c>
      <c r="I930" s="16">
        <f t="shared" si="1155"/>
        <v>31</v>
      </c>
      <c r="J930" s="255">
        <f t="shared" si="1156"/>
        <v>1</v>
      </c>
      <c r="K930" s="438" t="s">
        <v>28</v>
      </c>
      <c r="L930" s="19">
        <v>11.07</v>
      </c>
      <c r="M930" s="249"/>
      <c r="N930" s="201"/>
      <c r="O930" s="255" t="s">
        <v>2307</v>
      </c>
      <c r="P930" s="553">
        <v>4.36116E-2</v>
      </c>
      <c r="Q930" s="553"/>
      <c r="R930" s="261" t="s">
        <v>4475</v>
      </c>
      <c r="S930" s="20"/>
      <c r="T930" s="261"/>
      <c r="U930" s="20"/>
      <c r="V930" s="20">
        <v>4.6573000000000003E-2</v>
      </c>
      <c r="W930" s="20">
        <v>9.3099999999999997E-4</v>
      </c>
      <c r="X930" s="20">
        <v>3.666E-3</v>
      </c>
      <c r="Y930" s="20">
        <v>3.8039000000000003E-2</v>
      </c>
      <c r="Z930" s="20">
        <v>1.72E-3</v>
      </c>
      <c r="AA930" s="20">
        <v>2E-3</v>
      </c>
      <c r="AB930" s="423">
        <f t="shared" si="1161"/>
        <v>-1.72E-3</v>
      </c>
      <c r="AC930" s="423">
        <f t="shared" si="1162"/>
        <v>-3.7200000000000002E-3</v>
      </c>
      <c r="AD930" s="448">
        <v>4.02E-2</v>
      </c>
      <c r="AE930" s="197">
        <v>3.8039000000000003E-2</v>
      </c>
      <c r="AF930" s="197">
        <f t="shared" si="1159"/>
        <v>2.1609999999999963E-3</v>
      </c>
      <c r="AG930" s="445">
        <v>4.02E-2</v>
      </c>
      <c r="AH930" s="434">
        <v>45880</v>
      </c>
      <c r="AI930" s="446">
        <v>1</v>
      </c>
      <c r="AJ930" s="16" t="str">
        <f t="shared" si="1160"/>
        <v>Y</v>
      </c>
      <c r="AK930" s="443" t="s">
        <v>5040</v>
      </c>
      <c r="AL930" s="449"/>
    </row>
    <row r="931" spans="1:38" s="823" customFormat="1" ht="20.25" customHeight="1">
      <c r="A931" s="16">
        <v>406</v>
      </c>
      <c r="B931" s="23">
        <v>45880</v>
      </c>
      <c r="C931" s="16" t="s">
        <v>1550</v>
      </c>
      <c r="D931" s="16" t="s">
        <v>4877</v>
      </c>
      <c r="E931" s="16" t="s">
        <v>4876</v>
      </c>
      <c r="F931" s="16" t="s">
        <v>3722</v>
      </c>
      <c r="G931" s="18">
        <v>45880</v>
      </c>
      <c r="H931" s="18">
        <v>45911</v>
      </c>
      <c r="I931" s="16">
        <f t="shared" si="1155"/>
        <v>31</v>
      </c>
      <c r="J931" s="255">
        <f t="shared" si="1156"/>
        <v>1</v>
      </c>
      <c r="K931" s="438" t="s">
        <v>29</v>
      </c>
      <c r="L931" s="19">
        <v>11</v>
      </c>
      <c r="M931" s="249"/>
      <c r="N931" s="201"/>
      <c r="O931" s="255" t="s">
        <v>2307</v>
      </c>
      <c r="P931" s="553">
        <v>4.36116E-2</v>
      </c>
      <c r="Q931" s="553"/>
      <c r="R931" s="261" t="s">
        <v>4475</v>
      </c>
      <c r="S931" s="20"/>
      <c r="T931" s="261"/>
      <c r="U931" s="20"/>
      <c r="V931" s="20">
        <v>4.6667E-2</v>
      </c>
      <c r="W931" s="20">
        <v>3.2669999999999999E-3</v>
      </c>
      <c r="X931" s="20">
        <v>5.6239999999999997E-3</v>
      </c>
      <c r="Y931" s="20">
        <v>3.2176000000000003E-2</v>
      </c>
      <c r="Z931" s="20">
        <v>1.72E-3</v>
      </c>
      <c r="AA931" s="20">
        <v>2E-3</v>
      </c>
      <c r="AB931" s="423">
        <f t="shared" si="1161"/>
        <v>-1.72E-3</v>
      </c>
      <c r="AC931" s="423">
        <f t="shared" si="1162"/>
        <v>-3.7200000000000002E-3</v>
      </c>
      <c r="AD931" s="448">
        <v>3.5999999999999997E-2</v>
      </c>
      <c r="AE931" s="197">
        <v>3.2176000000000003E-2</v>
      </c>
      <c r="AF931" s="197">
        <f t="shared" si="1159"/>
        <v>3.8239999999999941E-3</v>
      </c>
      <c r="AG931" s="445">
        <v>3.5999999999999997E-2</v>
      </c>
      <c r="AH931" s="434">
        <v>45880</v>
      </c>
      <c r="AI931" s="446">
        <v>2</v>
      </c>
      <c r="AJ931" s="16" t="str">
        <f t="shared" si="1160"/>
        <v>Y</v>
      </c>
      <c r="AK931" s="443" t="s">
        <v>4887</v>
      </c>
      <c r="AL931" s="822"/>
    </row>
    <row r="932" spans="1:38" s="447" customFormat="1" ht="20.25" customHeight="1">
      <c r="A932" s="16">
        <v>407</v>
      </c>
      <c r="B932" s="23">
        <v>45880</v>
      </c>
      <c r="C932" s="16" t="s">
        <v>3467</v>
      </c>
      <c r="D932" s="16" t="s">
        <v>4958</v>
      </c>
      <c r="E932" s="16" t="s">
        <v>2735</v>
      </c>
      <c r="F932" s="16" t="s">
        <v>4383</v>
      </c>
      <c r="G932" s="18">
        <v>45880</v>
      </c>
      <c r="H932" s="18">
        <v>45911</v>
      </c>
      <c r="I932" s="16">
        <f t="shared" si="1155"/>
        <v>31</v>
      </c>
      <c r="J932" s="255">
        <f t="shared" si="1156"/>
        <v>1</v>
      </c>
      <c r="K932" s="438" t="s">
        <v>29</v>
      </c>
      <c r="L932" s="19">
        <v>6.56</v>
      </c>
      <c r="M932" s="249"/>
      <c r="N932" s="201"/>
      <c r="O932" s="255" t="s">
        <v>2307</v>
      </c>
      <c r="P932" s="553">
        <v>4.36116E-2</v>
      </c>
      <c r="Q932" s="553"/>
      <c r="R932" s="261" t="s">
        <v>4475</v>
      </c>
      <c r="S932" s="20"/>
      <c r="T932" s="261"/>
      <c r="U932" s="20"/>
      <c r="V932" s="20">
        <v>4.6667E-2</v>
      </c>
      <c r="W932" s="20">
        <v>3.2669999999999999E-3</v>
      </c>
      <c r="X932" s="20">
        <v>4.1240000000000001E-3</v>
      </c>
      <c r="Y932" s="20">
        <v>3.2176000000000003E-2</v>
      </c>
      <c r="Z932" s="20">
        <v>1.72E-3</v>
      </c>
      <c r="AA932" s="20">
        <v>2E-3</v>
      </c>
      <c r="AB932" s="423">
        <f t="shared" si="1161"/>
        <v>-1.72E-3</v>
      </c>
      <c r="AC932" s="423">
        <f t="shared" si="1162"/>
        <v>-3.7200000000000002E-3</v>
      </c>
      <c r="AD932" s="448">
        <v>3.7499999999999999E-2</v>
      </c>
      <c r="AE932" s="20">
        <v>3.2176000000000003E-2</v>
      </c>
      <c r="AF932" s="693">
        <f t="shared" si="1159"/>
        <v>5.3239999999999954E-3</v>
      </c>
      <c r="AG932" s="445">
        <v>3.7499999999999999E-2</v>
      </c>
      <c r="AH932" s="434">
        <v>45880</v>
      </c>
      <c r="AI932" s="446">
        <v>3</v>
      </c>
      <c r="AJ932" s="16" t="str">
        <f t="shared" si="1160"/>
        <v>Y</v>
      </c>
      <c r="AK932" s="443" t="s">
        <v>4887</v>
      </c>
      <c r="AL932" s="449"/>
    </row>
    <row r="933" spans="1:38" s="813" customFormat="1" ht="20.25" customHeight="1">
      <c r="A933" s="778">
        <v>408</v>
      </c>
      <c r="B933" s="799">
        <v>45882</v>
      </c>
      <c r="C933" s="778" t="s">
        <v>4</v>
      </c>
      <c r="D933" s="778" t="s">
        <v>4893</v>
      </c>
      <c r="E933" s="778" t="s">
        <v>4975</v>
      </c>
      <c r="F933" s="778" t="s">
        <v>3582</v>
      </c>
      <c r="G933" s="800">
        <v>45882</v>
      </c>
      <c r="H933" s="800">
        <v>45915</v>
      </c>
      <c r="I933" s="778">
        <f t="shared" si="1155"/>
        <v>33</v>
      </c>
      <c r="J933" s="801">
        <f t="shared" si="1156"/>
        <v>1</v>
      </c>
      <c r="K933" s="802" t="s">
        <v>28</v>
      </c>
      <c r="L933" s="803">
        <v>10</v>
      </c>
      <c r="M933" s="804"/>
      <c r="N933" s="805"/>
      <c r="O933" s="801" t="s">
        <v>2307</v>
      </c>
      <c r="P933" s="806">
        <v>4.3657599999999998E-2</v>
      </c>
      <c r="Q933" s="806"/>
      <c r="R933" s="807" t="s">
        <v>4475</v>
      </c>
      <c r="S933" s="808"/>
      <c r="T933" s="807"/>
      <c r="U933" s="808"/>
      <c r="V933" s="808">
        <v>4.5340999999999999E-2</v>
      </c>
      <c r="W933" s="808">
        <v>9.0700000000000004E-4</v>
      </c>
      <c r="X933" s="808">
        <v>3.6579999999999998E-3</v>
      </c>
      <c r="Y933" s="808">
        <v>3.8084E-2</v>
      </c>
      <c r="Z933" s="808">
        <v>1.72E-3</v>
      </c>
      <c r="AA933" s="808">
        <v>2E-3</v>
      </c>
      <c r="AB933" s="808">
        <f t="shared" si="1161"/>
        <v>-1.72E-3</v>
      </c>
      <c r="AC933" s="808">
        <f t="shared" si="1162"/>
        <v>-3.7200000000000002E-3</v>
      </c>
      <c r="AD933" s="809">
        <v>4.1500000000000002E-2</v>
      </c>
      <c r="AE933" s="808">
        <v>3.8084E-2</v>
      </c>
      <c r="AF933" s="808">
        <v>3.4160000000000002E-3</v>
      </c>
      <c r="AG933" s="808">
        <f t="shared" ref="AG933" si="1163">IF(AF933="","",AE933+AF933)</f>
        <v>4.1500000000000002E-2</v>
      </c>
      <c r="AH933" s="762">
        <v>45882</v>
      </c>
      <c r="AI933" s="810">
        <v>1</v>
      </c>
      <c r="AJ933" s="778" t="str">
        <f t="shared" si="1160"/>
        <v>Y</v>
      </c>
      <c r="AK933" s="811" t="s">
        <v>5041</v>
      </c>
      <c r="AL933" s="812"/>
    </row>
    <row r="934" spans="1:38" s="813" customFormat="1" ht="20.25" customHeight="1">
      <c r="A934" s="778">
        <v>409</v>
      </c>
      <c r="B934" s="799">
        <v>45882</v>
      </c>
      <c r="C934" s="778" t="s">
        <v>1550</v>
      </c>
      <c r="D934" s="778" t="s">
        <v>4509</v>
      </c>
      <c r="E934" s="778" t="s">
        <v>5042</v>
      </c>
      <c r="F934" s="778" t="s">
        <v>2791</v>
      </c>
      <c r="G934" s="800">
        <v>45882</v>
      </c>
      <c r="H934" s="800">
        <v>45974</v>
      </c>
      <c r="I934" s="778">
        <f t="shared" ref="I934" si="1164">H934-G934</f>
        <v>92</v>
      </c>
      <c r="J934" s="801">
        <f t="shared" ref="J934" si="1165">TRUNC(I934/30,0)</f>
        <v>3</v>
      </c>
      <c r="K934" s="802" t="s">
        <v>28</v>
      </c>
      <c r="L934" s="803">
        <v>1.44</v>
      </c>
      <c r="M934" s="804"/>
      <c r="N934" s="805"/>
      <c r="O934" s="801" t="s">
        <v>5043</v>
      </c>
      <c r="P934" s="806">
        <v>4.2328999999999999E-2</v>
      </c>
      <c r="Q934" s="806"/>
      <c r="R934" s="807" t="s">
        <v>4475</v>
      </c>
      <c r="S934" s="808"/>
      <c r="T934" s="807"/>
      <c r="U934" s="808"/>
      <c r="V934" s="808">
        <v>4.6774999999999997E-2</v>
      </c>
      <c r="W934" s="808">
        <v>9.0700000000000004E-4</v>
      </c>
      <c r="X934" s="808">
        <v>2.0639999999999999E-3</v>
      </c>
      <c r="Y934" s="808">
        <v>3.7482000000000001E-2</v>
      </c>
      <c r="Z934" s="808">
        <v>1.72E-3</v>
      </c>
      <c r="AA934" s="808">
        <v>2E-3</v>
      </c>
      <c r="AB934" s="808">
        <f t="shared" ref="AB934" si="1166">S934-Z934</f>
        <v>-1.72E-3</v>
      </c>
      <c r="AC934" s="808">
        <f t="shared" ref="AC934" si="1167">U934-Z934-AA934</f>
        <v>-3.7200000000000002E-3</v>
      </c>
      <c r="AD934" s="809">
        <v>4.2000000000000003E-2</v>
      </c>
      <c r="AE934" s="808">
        <v>3.7482000000000001E-2</v>
      </c>
      <c r="AF934" s="808">
        <v>4.5180000000000003E-3</v>
      </c>
      <c r="AG934" s="808">
        <v>4.2000000000000003E-2</v>
      </c>
      <c r="AH934" s="762">
        <v>45882</v>
      </c>
      <c r="AI934" s="810">
        <v>2</v>
      </c>
      <c r="AJ934" s="778" t="str">
        <f t="shared" ref="AJ934" si="1168">IF(AG934="","N","Y")</f>
        <v>Y</v>
      </c>
      <c r="AK934" s="811" t="s">
        <v>5044</v>
      </c>
      <c r="AL934" s="812"/>
    </row>
    <row r="935" spans="1:38" s="813" customFormat="1" ht="20.25" customHeight="1">
      <c r="A935" s="778">
        <v>410</v>
      </c>
      <c r="B935" s="799">
        <v>45882</v>
      </c>
      <c r="C935" s="778" t="s">
        <v>1550</v>
      </c>
      <c r="D935" s="778" t="s">
        <v>4509</v>
      </c>
      <c r="E935" s="778" t="s">
        <v>5042</v>
      </c>
      <c r="F935" s="747" t="s">
        <v>5045</v>
      </c>
      <c r="G935" s="800">
        <v>45882</v>
      </c>
      <c r="H935" s="800">
        <v>45974</v>
      </c>
      <c r="I935" s="778">
        <f t="shared" ref="I935:I956" si="1169">H935-G935</f>
        <v>92</v>
      </c>
      <c r="J935" s="801">
        <f t="shared" ref="J935:J956" si="1170">TRUNC(I935/30,0)</f>
        <v>3</v>
      </c>
      <c r="K935" s="802" t="s">
        <v>28</v>
      </c>
      <c r="L935" s="803">
        <v>1.44</v>
      </c>
      <c r="M935" s="804"/>
      <c r="N935" s="805"/>
      <c r="O935" s="801" t="s">
        <v>5043</v>
      </c>
      <c r="P935" s="806">
        <v>4.2328999999999999E-2</v>
      </c>
      <c r="Q935" s="806"/>
      <c r="R935" s="807" t="s">
        <v>4475</v>
      </c>
      <c r="S935" s="808"/>
      <c r="T935" s="807"/>
      <c r="U935" s="808"/>
      <c r="V935" s="808">
        <v>4.6774999999999997E-2</v>
      </c>
      <c r="W935" s="808">
        <v>9.0700000000000004E-4</v>
      </c>
      <c r="X935" s="808">
        <v>2.0639999999999999E-3</v>
      </c>
      <c r="Y935" s="808">
        <v>3.7482000000000001E-2</v>
      </c>
      <c r="Z935" s="808">
        <v>1.72E-3</v>
      </c>
      <c r="AA935" s="808">
        <v>2E-3</v>
      </c>
      <c r="AB935" s="808">
        <f t="shared" ref="AB935:AB956" si="1171">S935-Z935</f>
        <v>-1.72E-3</v>
      </c>
      <c r="AC935" s="808">
        <f t="shared" ref="AC935:AC956" si="1172">U935-Z935-AA935</f>
        <v>-3.7200000000000002E-3</v>
      </c>
      <c r="AD935" s="809">
        <v>4.2000000000000003E-2</v>
      </c>
      <c r="AE935" s="808">
        <v>3.7482000000000001E-2</v>
      </c>
      <c r="AF935" s="808">
        <v>4.5180000000000003E-3</v>
      </c>
      <c r="AG935" s="808">
        <v>4.2000000000000003E-2</v>
      </c>
      <c r="AH935" s="762">
        <v>45882</v>
      </c>
      <c r="AI935" s="810">
        <v>3</v>
      </c>
      <c r="AJ935" s="778" t="str">
        <f t="shared" ref="AJ935:AJ956" si="1173">IF(AG935="","N","Y")</f>
        <v>Y</v>
      </c>
      <c r="AK935" s="811" t="s">
        <v>5044</v>
      </c>
      <c r="AL935" s="812"/>
    </row>
    <row r="936" spans="1:38" s="764" customFormat="1" ht="20.25" customHeight="1">
      <c r="A936" s="747">
        <v>411</v>
      </c>
      <c r="B936" s="748">
        <v>45883</v>
      </c>
      <c r="C936" s="747" t="s">
        <v>3467</v>
      </c>
      <c r="D936" s="747" t="s">
        <v>4900</v>
      </c>
      <c r="E936" s="747" t="s">
        <v>4901</v>
      </c>
      <c r="F936" s="747" t="s">
        <v>4902</v>
      </c>
      <c r="G936" s="749">
        <v>45883</v>
      </c>
      <c r="H936" s="749">
        <v>45915</v>
      </c>
      <c r="I936" s="747">
        <f t="shared" si="1169"/>
        <v>32</v>
      </c>
      <c r="J936" s="750">
        <f t="shared" si="1170"/>
        <v>1</v>
      </c>
      <c r="K936" s="751" t="s">
        <v>28</v>
      </c>
      <c r="L936" s="752">
        <v>1.5</v>
      </c>
      <c r="M936" s="753"/>
      <c r="N936" s="754"/>
      <c r="O936" s="750" t="s">
        <v>2307</v>
      </c>
      <c r="P936" s="755">
        <v>4.3419399999999997E-2</v>
      </c>
      <c r="Q936" s="755"/>
      <c r="R936" s="756" t="s">
        <v>4475</v>
      </c>
      <c r="S936" s="757"/>
      <c r="T936" s="756"/>
      <c r="U936" s="757"/>
      <c r="V936" s="757">
        <v>4.6665999999999999E-2</v>
      </c>
      <c r="W936" s="757">
        <v>9.3300000000000002E-4</v>
      </c>
      <c r="X936" s="757">
        <v>2.5509999999999999E-3</v>
      </c>
      <c r="Y936" s="757">
        <v>3.8058000000000002E-2</v>
      </c>
      <c r="Z936" s="757">
        <v>1.72E-3</v>
      </c>
      <c r="AA936" s="757">
        <v>2E-3</v>
      </c>
      <c r="AB936" s="758">
        <f t="shared" si="1171"/>
        <v>-1.72E-3</v>
      </c>
      <c r="AC936" s="758">
        <f t="shared" si="1172"/>
        <v>-3.7200000000000002E-3</v>
      </c>
      <c r="AD936" s="759">
        <v>4.1399999999999999E-2</v>
      </c>
      <c r="AE936" s="760">
        <v>3.8058000000000002E-2</v>
      </c>
      <c r="AF936" s="760">
        <v>3.3419999999999999E-3</v>
      </c>
      <c r="AG936" s="761">
        <f t="shared" ref="AG936" si="1174">IF(AF936="","",AE936+AF936)</f>
        <v>4.1399999999999999E-2</v>
      </c>
      <c r="AH936" s="762">
        <v>45883</v>
      </c>
      <c r="AI936" s="763">
        <v>1</v>
      </c>
      <c r="AJ936" s="747" t="str">
        <f t="shared" si="1173"/>
        <v>Y</v>
      </c>
      <c r="AK936" s="771" t="s">
        <v>5046</v>
      </c>
      <c r="AL936" s="772"/>
    </row>
    <row r="937" spans="1:38" s="813" customFormat="1" ht="20.25" customHeight="1">
      <c r="A937" s="778">
        <v>412</v>
      </c>
      <c r="B937" s="799">
        <v>45883</v>
      </c>
      <c r="C937" s="778" t="s">
        <v>1550</v>
      </c>
      <c r="D937" s="778" t="s">
        <v>4509</v>
      </c>
      <c r="E937" s="778" t="s">
        <v>5042</v>
      </c>
      <c r="F937" s="778" t="s">
        <v>2791</v>
      </c>
      <c r="G937" s="800">
        <v>45883</v>
      </c>
      <c r="H937" s="800">
        <v>45975</v>
      </c>
      <c r="I937" s="778">
        <f t="shared" si="1169"/>
        <v>92</v>
      </c>
      <c r="J937" s="801">
        <f t="shared" si="1170"/>
        <v>3</v>
      </c>
      <c r="K937" s="802" t="s">
        <v>28</v>
      </c>
      <c r="L937" s="803">
        <v>3.61</v>
      </c>
      <c r="M937" s="804"/>
      <c r="N937" s="805"/>
      <c r="O937" s="801" t="s">
        <v>1717</v>
      </c>
      <c r="P937" s="806">
        <v>4.21138E-2</v>
      </c>
      <c r="Q937" s="806"/>
      <c r="R937" s="807" t="s">
        <v>4475</v>
      </c>
      <c r="S937" s="808"/>
      <c r="T937" s="807"/>
      <c r="U937" s="808"/>
      <c r="V937" s="808">
        <v>4.6820000000000001E-2</v>
      </c>
      <c r="W937" s="808">
        <v>9.3599999999999998E-4</v>
      </c>
      <c r="X937" s="808">
        <v>2.6080000000000001E-3</v>
      </c>
      <c r="Y937" s="808">
        <v>3.7270999999999999E-2</v>
      </c>
      <c r="Z937" s="808">
        <v>1.72E-3</v>
      </c>
      <c r="AA937" s="808">
        <v>2E-3</v>
      </c>
      <c r="AB937" s="808">
        <f t="shared" si="1171"/>
        <v>-1.72E-3</v>
      </c>
      <c r="AC937" s="808">
        <f t="shared" si="1172"/>
        <v>-3.7200000000000002E-3</v>
      </c>
      <c r="AD937" s="809">
        <v>4.1500000000000002E-2</v>
      </c>
      <c r="AE937" s="808">
        <v>3.7270999999999999E-2</v>
      </c>
      <c r="AF937" s="808">
        <v>4.2290000000000001E-3</v>
      </c>
      <c r="AG937" s="808">
        <v>4.1500000000000002E-2</v>
      </c>
      <c r="AH937" s="762">
        <v>45883</v>
      </c>
      <c r="AI937" s="810">
        <v>2</v>
      </c>
      <c r="AJ937" s="778" t="str">
        <f t="shared" si="1173"/>
        <v>Y</v>
      </c>
      <c r="AK937" s="811" t="s">
        <v>5044</v>
      </c>
      <c r="AL937" s="812"/>
    </row>
    <row r="938" spans="1:38" s="764" customFormat="1" ht="20.25" customHeight="1">
      <c r="A938" s="747">
        <v>413</v>
      </c>
      <c r="B938" s="748">
        <v>45887</v>
      </c>
      <c r="C938" s="747" t="s">
        <v>4050</v>
      </c>
      <c r="D938" s="747" t="s">
        <v>4571</v>
      </c>
      <c r="E938" s="747" t="s">
        <v>4896</v>
      </c>
      <c r="F938" s="747" t="s">
        <v>4469</v>
      </c>
      <c r="G938" s="749">
        <v>45887</v>
      </c>
      <c r="H938" s="749">
        <v>45918</v>
      </c>
      <c r="I938" s="747">
        <f t="shared" si="1169"/>
        <v>31</v>
      </c>
      <c r="J938" s="750">
        <f t="shared" si="1170"/>
        <v>1</v>
      </c>
      <c r="K938" s="751" t="s">
        <v>29</v>
      </c>
      <c r="L938" s="752">
        <v>3.7</v>
      </c>
      <c r="M938" s="753"/>
      <c r="N938" s="754"/>
      <c r="O938" s="750" t="s">
        <v>2307</v>
      </c>
      <c r="P938" s="755">
        <v>4.3532500000000002E-2</v>
      </c>
      <c r="Q938" s="755"/>
      <c r="R938" s="756" t="s">
        <v>4475</v>
      </c>
      <c r="S938" s="757"/>
      <c r="T938" s="756"/>
      <c r="U938" s="757"/>
      <c r="V938" s="757">
        <v>4.6621999999999997E-2</v>
      </c>
      <c r="W938" s="757">
        <v>3.264E-3</v>
      </c>
      <c r="X938" s="757">
        <v>3.7820000000000002E-3</v>
      </c>
      <c r="Y938" s="757">
        <v>3.2086999999999997E-2</v>
      </c>
      <c r="Z938" s="757">
        <v>1.72E-3</v>
      </c>
      <c r="AA938" s="757">
        <v>2E-3</v>
      </c>
      <c r="AB938" s="758">
        <f t="shared" si="1171"/>
        <v>-1.72E-3</v>
      </c>
      <c r="AC938" s="758">
        <f t="shared" si="1172"/>
        <v>-3.7200000000000002E-3</v>
      </c>
      <c r="AD938" s="759">
        <v>3.78E-2</v>
      </c>
      <c r="AE938" s="760">
        <v>3.2086999999999997E-2</v>
      </c>
      <c r="AF938" s="760">
        <f t="shared" ref="AF938:AF942" si="1175">AD938-AE938</f>
        <v>5.7130000000000028E-3</v>
      </c>
      <c r="AG938" s="761">
        <v>3.78E-2</v>
      </c>
      <c r="AH938" s="762">
        <v>45887</v>
      </c>
      <c r="AI938" s="763">
        <v>1</v>
      </c>
      <c r="AJ938" s="747" t="str">
        <f t="shared" si="1173"/>
        <v>Y</v>
      </c>
      <c r="AK938" s="771" t="s">
        <v>4887</v>
      </c>
      <c r="AL938" s="772"/>
    </row>
    <row r="939" spans="1:38" s="764" customFormat="1" ht="20.25" customHeight="1">
      <c r="A939" s="747">
        <v>414</v>
      </c>
      <c r="B939" s="748">
        <v>45887</v>
      </c>
      <c r="C939" s="747" t="s">
        <v>434</v>
      </c>
      <c r="D939" s="747" t="s">
        <v>4966</v>
      </c>
      <c r="E939" s="747" t="s">
        <v>4967</v>
      </c>
      <c r="F939" s="747" t="s">
        <v>4968</v>
      </c>
      <c r="G939" s="749">
        <v>45887</v>
      </c>
      <c r="H939" s="749">
        <v>45918</v>
      </c>
      <c r="I939" s="747">
        <f t="shared" si="1169"/>
        <v>31</v>
      </c>
      <c r="J939" s="750">
        <f t="shared" si="1170"/>
        <v>1</v>
      </c>
      <c r="K939" s="751" t="s">
        <v>29</v>
      </c>
      <c r="L939" s="752">
        <v>3.16</v>
      </c>
      <c r="M939" s="753"/>
      <c r="N939" s="754"/>
      <c r="O939" s="750" t="s">
        <v>2307</v>
      </c>
      <c r="P939" s="755">
        <v>4.3532500000000002E-2</v>
      </c>
      <c r="Q939" s="755"/>
      <c r="R939" s="756" t="s">
        <v>4475</v>
      </c>
      <c r="S939" s="757"/>
      <c r="T939" s="756"/>
      <c r="U939" s="757"/>
      <c r="V939" s="757">
        <v>4.6621999999999997E-2</v>
      </c>
      <c r="W939" s="757">
        <v>3.264E-3</v>
      </c>
      <c r="X939" s="757">
        <v>3.7820000000000002E-3</v>
      </c>
      <c r="Y939" s="757">
        <v>3.2086999999999997E-2</v>
      </c>
      <c r="Z939" s="757">
        <v>1.72E-3</v>
      </c>
      <c r="AA939" s="757">
        <v>2E-3</v>
      </c>
      <c r="AB939" s="758">
        <f t="shared" si="1171"/>
        <v>-1.72E-3</v>
      </c>
      <c r="AC939" s="758">
        <f t="shared" si="1172"/>
        <v>-3.7200000000000002E-3</v>
      </c>
      <c r="AD939" s="759">
        <v>3.78E-2</v>
      </c>
      <c r="AE939" s="760">
        <v>3.2086999999999997E-2</v>
      </c>
      <c r="AF939" s="760">
        <v>5.7130000000000002E-3</v>
      </c>
      <c r="AG939" s="761">
        <v>3.78E-2</v>
      </c>
      <c r="AH939" s="762">
        <v>45887</v>
      </c>
      <c r="AI939" s="763">
        <v>2</v>
      </c>
      <c r="AJ939" s="747" t="str">
        <f t="shared" si="1173"/>
        <v>Y</v>
      </c>
      <c r="AK939" s="771" t="s">
        <v>4887</v>
      </c>
      <c r="AL939" s="772"/>
    </row>
    <row r="940" spans="1:38" s="764" customFormat="1" ht="20.25" customHeight="1">
      <c r="A940" s="747">
        <v>415</v>
      </c>
      <c r="B940" s="748">
        <v>45887</v>
      </c>
      <c r="C940" s="747" t="s">
        <v>4911</v>
      </c>
      <c r="D940" s="747" t="s">
        <v>4912</v>
      </c>
      <c r="E940" s="747" t="s">
        <v>4144</v>
      </c>
      <c r="F940" s="747" t="s">
        <v>4914</v>
      </c>
      <c r="G940" s="749">
        <v>45887</v>
      </c>
      <c r="H940" s="749">
        <v>45979</v>
      </c>
      <c r="I940" s="747">
        <f t="shared" si="1169"/>
        <v>92</v>
      </c>
      <c r="J940" s="750">
        <f t="shared" si="1170"/>
        <v>3</v>
      </c>
      <c r="K940" s="751" t="s">
        <v>28</v>
      </c>
      <c r="L940" s="752">
        <v>1</v>
      </c>
      <c r="M940" s="753"/>
      <c r="N940" s="754"/>
      <c r="O940" s="750" t="s">
        <v>1717</v>
      </c>
      <c r="P940" s="755">
        <v>4.3232199999999998E-2</v>
      </c>
      <c r="Q940" s="755"/>
      <c r="R940" s="756" t="s">
        <v>4475</v>
      </c>
      <c r="S940" s="757"/>
      <c r="T940" s="756"/>
      <c r="U940" s="757"/>
      <c r="V940" s="757">
        <v>4.6604E-2</v>
      </c>
      <c r="W940" s="757">
        <v>9.3199999999999999E-4</v>
      </c>
      <c r="X940" s="757">
        <v>2.3960000000000001E-3</v>
      </c>
      <c r="Y940" s="757">
        <v>3.7106E-2</v>
      </c>
      <c r="Z940" s="757">
        <v>1.72E-3</v>
      </c>
      <c r="AA940" s="757">
        <v>2E-3</v>
      </c>
      <c r="AB940" s="758">
        <f t="shared" si="1171"/>
        <v>-1.72E-3</v>
      </c>
      <c r="AC940" s="758">
        <f t="shared" si="1172"/>
        <v>-3.7200000000000002E-3</v>
      </c>
      <c r="AD940" s="759">
        <v>4.1500000000000002E-2</v>
      </c>
      <c r="AE940" s="760">
        <v>3.7106E-2</v>
      </c>
      <c r="AF940" s="760">
        <v>4.3940000000000003E-3</v>
      </c>
      <c r="AG940" s="761">
        <f t="shared" ref="AG940" si="1176">IF(AF940="","",AE940+AF940)</f>
        <v>4.1500000000000002E-2</v>
      </c>
      <c r="AH940" s="762">
        <v>45887</v>
      </c>
      <c r="AI940" s="763">
        <v>3</v>
      </c>
      <c r="AJ940" s="747" t="str">
        <f t="shared" si="1173"/>
        <v>Y</v>
      </c>
      <c r="AK940" s="771" t="s">
        <v>5047</v>
      </c>
      <c r="AL940" s="772"/>
    </row>
    <row r="941" spans="1:38" s="764" customFormat="1" ht="20.25" customHeight="1">
      <c r="A941" s="747">
        <v>416</v>
      </c>
      <c r="B941" s="748">
        <v>45887</v>
      </c>
      <c r="C941" s="747" t="s">
        <v>2888</v>
      </c>
      <c r="D941" s="747" t="s">
        <v>4977</v>
      </c>
      <c r="E941" s="747" t="s">
        <v>4978</v>
      </c>
      <c r="F941" s="747" t="s">
        <v>4979</v>
      </c>
      <c r="G941" s="749">
        <v>45887</v>
      </c>
      <c r="H941" s="749">
        <v>45918</v>
      </c>
      <c r="I941" s="747">
        <f t="shared" si="1169"/>
        <v>31</v>
      </c>
      <c r="J941" s="750">
        <f t="shared" si="1170"/>
        <v>1</v>
      </c>
      <c r="K941" s="751" t="s">
        <v>28</v>
      </c>
      <c r="L941" s="752">
        <v>1</v>
      </c>
      <c r="M941" s="753"/>
      <c r="N941" s="754" t="s">
        <v>4970</v>
      </c>
      <c r="O941" s="750" t="s">
        <v>2307</v>
      </c>
      <c r="P941" s="755">
        <v>4.3532500000000002E-2</v>
      </c>
      <c r="Q941" s="755"/>
      <c r="R941" s="756" t="s">
        <v>4475</v>
      </c>
      <c r="S941" s="757"/>
      <c r="T941" s="756"/>
      <c r="U941" s="757"/>
      <c r="V941" s="757">
        <v>4.6630999999999999E-2</v>
      </c>
      <c r="W941" s="757">
        <v>9.3300000000000002E-4</v>
      </c>
      <c r="X941" s="757">
        <v>2.4220000000000001E-3</v>
      </c>
      <c r="Y941" s="757">
        <v>3.7961000000000002E-2</v>
      </c>
      <c r="Z941" s="757">
        <v>1.72E-3</v>
      </c>
      <c r="AA941" s="757">
        <v>2E-3</v>
      </c>
      <c r="AB941" s="758">
        <f t="shared" si="1171"/>
        <v>-1.72E-3</v>
      </c>
      <c r="AC941" s="758">
        <f t="shared" si="1172"/>
        <v>-3.7200000000000002E-3</v>
      </c>
      <c r="AD941" s="759">
        <v>4.1500000000000002E-2</v>
      </c>
      <c r="AE941" s="760">
        <v>3.7961000000000002E-2</v>
      </c>
      <c r="AF941" s="760">
        <f t="shared" si="1175"/>
        <v>3.5390000000000005E-3</v>
      </c>
      <c r="AG941" s="761">
        <f t="shared" ref="AG941" si="1177">IF(AF941="","",AE941+AF941)</f>
        <v>4.1500000000000002E-2</v>
      </c>
      <c r="AH941" s="762">
        <v>45887</v>
      </c>
      <c r="AI941" s="763">
        <v>4</v>
      </c>
      <c r="AJ941" s="747" t="str">
        <f t="shared" si="1173"/>
        <v>Y</v>
      </c>
      <c r="AK941" s="771" t="s">
        <v>5046</v>
      </c>
      <c r="AL941" s="772"/>
    </row>
    <row r="942" spans="1:38" s="764" customFormat="1" ht="20.25" customHeight="1">
      <c r="A942" s="747">
        <v>417</v>
      </c>
      <c r="B942" s="748">
        <v>45888</v>
      </c>
      <c r="C942" s="747" t="s">
        <v>4</v>
      </c>
      <c r="D942" s="747" t="s">
        <v>4893</v>
      </c>
      <c r="E942" s="747" t="s">
        <v>4899</v>
      </c>
      <c r="F942" s="747" t="s">
        <v>3947</v>
      </c>
      <c r="G942" s="749">
        <v>45888</v>
      </c>
      <c r="H942" s="749">
        <v>45980</v>
      </c>
      <c r="I942" s="747">
        <f t="shared" si="1169"/>
        <v>92</v>
      </c>
      <c r="J942" s="750">
        <f t="shared" si="1170"/>
        <v>3</v>
      </c>
      <c r="K942" s="751" t="s">
        <v>28</v>
      </c>
      <c r="L942" s="752">
        <v>2.08</v>
      </c>
      <c r="M942" s="753">
        <v>3.9</v>
      </c>
      <c r="N942" s="754" t="s">
        <v>4918</v>
      </c>
      <c r="O942" s="750" t="s">
        <v>1717</v>
      </c>
      <c r="P942" s="755">
        <v>4.1945700000000002E-2</v>
      </c>
      <c r="Q942" s="755"/>
      <c r="R942" s="756" t="s">
        <v>4475</v>
      </c>
      <c r="S942" s="757"/>
      <c r="T942" s="756"/>
      <c r="U942" s="757"/>
      <c r="V942" s="757">
        <v>4.6436999999999999E-2</v>
      </c>
      <c r="W942" s="757">
        <v>9.2900000000000003E-4</v>
      </c>
      <c r="X942" s="757">
        <v>2.232E-3</v>
      </c>
      <c r="Y942" s="757">
        <v>3.7106E-2</v>
      </c>
      <c r="Z942" s="757">
        <v>1.72E-3</v>
      </c>
      <c r="AA942" s="757">
        <v>2E-3</v>
      </c>
      <c r="AB942" s="758">
        <f t="shared" si="1171"/>
        <v>-1.72E-3</v>
      </c>
      <c r="AC942" s="758">
        <f t="shared" si="1172"/>
        <v>-3.7200000000000002E-3</v>
      </c>
      <c r="AD942" s="759">
        <v>4.1500000000000002E-2</v>
      </c>
      <c r="AE942" s="760">
        <v>3.7106E-2</v>
      </c>
      <c r="AF942" s="760">
        <f t="shared" si="1175"/>
        <v>4.3940000000000021E-3</v>
      </c>
      <c r="AG942" s="761">
        <v>4.1500000000000002E-2</v>
      </c>
      <c r="AH942" s="762">
        <v>45888</v>
      </c>
      <c r="AI942" s="763">
        <v>1</v>
      </c>
      <c r="AJ942" s="747" t="str">
        <f t="shared" si="1173"/>
        <v>Y</v>
      </c>
      <c r="AK942" s="771" t="s">
        <v>5047</v>
      </c>
      <c r="AL942" s="772"/>
    </row>
    <row r="943" spans="1:38" s="447" customFormat="1" ht="20.25" customHeight="1">
      <c r="A943" s="16">
        <v>418</v>
      </c>
      <c r="B943" s="23">
        <v>45891</v>
      </c>
      <c r="C943" s="16" t="s">
        <v>1740</v>
      </c>
      <c r="D943" s="16" t="s">
        <v>5022</v>
      </c>
      <c r="E943" s="16" t="s">
        <v>5023</v>
      </c>
      <c r="F943" s="16" t="s">
        <v>5024</v>
      </c>
      <c r="G943" s="18">
        <v>45891</v>
      </c>
      <c r="H943" s="18">
        <v>45922</v>
      </c>
      <c r="I943" s="16">
        <f t="shared" si="1169"/>
        <v>31</v>
      </c>
      <c r="J943" s="255">
        <f t="shared" si="1170"/>
        <v>1</v>
      </c>
      <c r="K943" s="438" t="s">
        <v>29</v>
      </c>
      <c r="L943" s="19">
        <v>2</v>
      </c>
      <c r="M943" s="249"/>
      <c r="N943" s="201"/>
      <c r="O943" s="255" t="s">
        <v>2307</v>
      </c>
      <c r="P943" s="553">
        <v>4.32255E-2</v>
      </c>
      <c r="Q943" s="553"/>
      <c r="R943" s="261" t="s">
        <v>4475</v>
      </c>
      <c r="S943" s="20"/>
      <c r="T943" s="261"/>
      <c r="U943" s="20"/>
      <c r="V943" s="20">
        <v>4.6466E-2</v>
      </c>
      <c r="W943" s="20">
        <v>3.2529999999999998E-3</v>
      </c>
      <c r="X943" s="20">
        <v>4.9370000000000004E-3</v>
      </c>
      <c r="Y943" s="20">
        <v>3.1807000000000002E-2</v>
      </c>
      <c r="Z943" s="20">
        <v>1.72E-3</v>
      </c>
      <c r="AA943" s="20">
        <v>2E-3</v>
      </c>
      <c r="AB943" s="423">
        <f t="shared" si="1171"/>
        <v>-1.72E-3</v>
      </c>
      <c r="AC943" s="423">
        <f t="shared" si="1172"/>
        <v>-3.7200000000000002E-3</v>
      </c>
      <c r="AD943" s="448">
        <v>3.6499999999999998E-2</v>
      </c>
      <c r="AE943" s="197">
        <v>3.1807000000000002E-2</v>
      </c>
      <c r="AF943" s="197">
        <v>4.6930000000000001E-3</v>
      </c>
      <c r="AG943" s="445">
        <f>AE943+AF943</f>
        <v>3.6500000000000005E-2</v>
      </c>
      <c r="AH943" s="434">
        <v>45891</v>
      </c>
      <c r="AI943" s="446">
        <v>1</v>
      </c>
      <c r="AJ943" s="16" t="str">
        <f t="shared" si="1173"/>
        <v>Y</v>
      </c>
      <c r="AK943" s="443" t="s">
        <v>4887</v>
      </c>
      <c r="AL943" s="449"/>
    </row>
    <row r="944" spans="1:38" s="447" customFormat="1" ht="20.25" customHeight="1">
      <c r="A944" s="16">
        <v>419</v>
      </c>
      <c r="B944" s="23">
        <v>45891</v>
      </c>
      <c r="C944" s="16" t="s">
        <v>54</v>
      </c>
      <c r="D944" s="16" t="s">
        <v>4794</v>
      </c>
      <c r="E944" s="16" t="s">
        <v>4795</v>
      </c>
      <c r="F944" s="16" t="s">
        <v>4886</v>
      </c>
      <c r="G944" s="18">
        <v>45891</v>
      </c>
      <c r="H944" s="18">
        <v>45922</v>
      </c>
      <c r="I944" s="16">
        <f t="shared" si="1169"/>
        <v>31</v>
      </c>
      <c r="J944" s="255">
        <f t="shared" si="1170"/>
        <v>1</v>
      </c>
      <c r="K944" s="438" t="s">
        <v>29</v>
      </c>
      <c r="L944" s="19">
        <v>5.74</v>
      </c>
      <c r="M944" s="249"/>
      <c r="N944" s="201"/>
      <c r="O944" s="255" t="s">
        <v>2307</v>
      </c>
      <c r="P944" s="553">
        <v>4.32255E-2</v>
      </c>
      <c r="Q944" s="553"/>
      <c r="R944" s="261" t="s">
        <v>4475</v>
      </c>
      <c r="S944" s="20"/>
      <c r="T944" s="261"/>
      <c r="U944" s="20"/>
      <c r="V944" s="20">
        <v>4.6466E-2</v>
      </c>
      <c r="W944" s="20">
        <v>3.2529999999999998E-3</v>
      </c>
      <c r="X944" s="20">
        <v>3.9370000000000004E-3</v>
      </c>
      <c r="Y944" s="20">
        <v>3.1807000000000002E-2</v>
      </c>
      <c r="Z944" s="20">
        <v>1.72E-3</v>
      </c>
      <c r="AA944" s="20">
        <v>2E-3</v>
      </c>
      <c r="AB944" s="423">
        <f t="shared" si="1171"/>
        <v>-1.72E-3</v>
      </c>
      <c r="AC944" s="423">
        <f t="shared" si="1172"/>
        <v>-3.7200000000000002E-3</v>
      </c>
      <c r="AD944" s="448">
        <v>3.7499999999999999E-2</v>
      </c>
      <c r="AE944" s="197">
        <v>3.1807000000000002E-2</v>
      </c>
      <c r="AF944" s="197">
        <f>AG944-AE944</f>
        <v>5.6929999999999967E-3</v>
      </c>
      <c r="AG944" s="445">
        <v>3.7499999999999999E-2</v>
      </c>
      <c r="AH944" s="434">
        <v>45891</v>
      </c>
      <c r="AI944" s="446">
        <v>2</v>
      </c>
      <c r="AJ944" s="16" t="str">
        <f t="shared" si="1173"/>
        <v>Y</v>
      </c>
      <c r="AK944" s="443" t="s">
        <v>4887</v>
      </c>
      <c r="AL944" s="449"/>
    </row>
    <row r="945" spans="1:38" s="764" customFormat="1" ht="20.25" customHeight="1">
      <c r="A945" s="747">
        <v>420</v>
      </c>
      <c r="B945" s="748">
        <v>45894</v>
      </c>
      <c r="C945" s="747" t="s">
        <v>4547</v>
      </c>
      <c r="D945" s="747" t="s">
        <v>4903</v>
      </c>
      <c r="E945" s="747" t="s">
        <v>4904</v>
      </c>
      <c r="F945" s="747" t="s">
        <v>4905</v>
      </c>
      <c r="G945" s="749">
        <v>45894</v>
      </c>
      <c r="H945" s="749">
        <v>45925</v>
      </c>
      <c r="I945" s="747">
        <f t="shared" si="1169"/>
        <v>31</v>
      </c>
      <c r="J945" s="750">
        <f t="shared" si="1170"/>
        <v>1</v>
      </c>
      <c r="K945" s="438" t="s">
        <v>29</v>
      </c>
      <c r="L945" s="752">
        <v>1</v>
      </c>
      <c r="M945" s="753"/>
      <c r="N945" s="754"/>
      <c r="O945" s="750" t="s">
        <v>2307</v>
      </c>
      <c r="P945" s="755">
        <v>4.3562400000000001E-2</v>
      </c>
      <c r="Q945" s="755"/>
      <c r="R945" s="756" t="s">
        <v>4475</v>
      </c>
      <c r="S945" s="757"/>
      <c r="T945" s="756"/>
      <c r="U945" s="757"/>
      <c r="V945" s="757">
        <v>4.6344000000000003E-2</v>
      </c>
      <c r="W945" s="757">
        <v>3.2439999999999999E-3</v>
      </c>
      <c r="X945" s="757">
        <v>4.3239999999999997E-3</v>
      </c>
      <c r="Y945" s="757">
        <v>3.1897000000000002E-2</v>
      </c>
      <c r="Z945" s="757">
        <v>1.72E-3</v>
      </c>
      <c r="AA945" s="757">
        <v>2E-3</v>
      </c>
      <c r="AB945" s="758">
        <f t="shared" si="1171"/>
        <v>-1.72E-3</v>
      </c>
      <c r="AC945" s="758">
        <f t="shared" si="1172"/>
        <v>-3.7200000000000002E-3</v>
      </c>
      <c r="AD945" s="759">
        <v>3.6999999999999998E-2</v>
      </c>
      <c r="AE945" s="760">
        <v>3.1897000000000002E-2</v>
      </c>
      <c r="AF945" s="760">
        <f t="shared" ref="AF945:AF953" si="1178">AD945-AE945</f>
        <v>5.1029999999999964E-3</v>
      </c>
      <c r="AG945" s="761">
        <v>3.6999999999999998E-2</v>
      </c>
      <c r="AH945" s="762">
        <v>45894</v>
      </c>
      <c r="AI945" s="763">
        <v>1</v>
      </c>
      <c r="AJ945" s="747" t="str">
        <f t="shared" si="1173"/>
        <v>Y</v>
      </c>
      <c r="AK945" s="443" t="s">
        <v>4887</v>
      </c>
      <c r="AL945" s="772"/>
    </row>
    <row r="946" spans="1:38" s="764" customFormat="1" ht="20.25" customHeight="1">
      <c r="A946" s="747">
        <v>421</v>
      </c>
      <c r="B946" s="748">
        <v>45896</v>
      </c>
      <c r="C946" s="747" t="s">
        <v>4897</v>
      </c>
      <c r="D946" s="747" t="s">
        <v>4949</v>
      </c>
      <c r="E946" s="747" t="s">
        <v>4896</v>
      </c>
      <c r="F946" s="747" t="s">
        <v>4951</v>
      </c>
      <c r="G946" s="749">
        <v>45896</v>
      </c>
      <c r="H946" s="749">
        <v>45957</v>
      </c>
      <c r="I946" s="747">
        <f t="shared" si="1169"/>
        <v>61</v>
      </c>
      <c r="J946" s="750">
        <f t="shared" si="1170"/>
        <v>2</v>
      </c>
      <c r="K946" s="751" t="s">
        <v>28</v>
      </c>
      <c r="L946" s="752">
        <v>10</v>
      </c>
      <c r="M946" s="753"/>
      <c r="N946" s="754"/>
      <c r="O946" s="750" t="s">
        <v>3588</v>
      </c>
      <c r="P946" s="755">
        <v>4.26396E-2</v>
      </c>
      <c r="Q946" s="755"/>
      <c r="R946" s="756" t="s">
        <v>4475</v>
      </c>
      <c r="S946" s="757"/>
      <c r="T946" s="756"/>
      <c r="U946" s="757"/>
      <c r="V946" s="757">
        <v>4.6316000000000003E-2</v>
      </c>
      <c r="W946" s="757">
        <v>9.2599999999999996E-4</v>
      </c>
      <c r="X946" s="757">
        <v>2.114E-3</v>
      </c>
      <c r="Y946" s="757">
        <v>3.7664000000000003E-2</v>
      </c>
      <c r="Z946" s="757">
        <v>1.72E-3</v>
      </c>
      <c r="AA946" s="757">
        <v>2E-3</v>
      </c>
      <c r="AB946" s="758">
        <f t="shared" si="1171"/>
        <v>-1.72E-3</v>
      </c>
      <c r="AC946" s="758">
        <f t="shared" si="1172"/>
        <v>-3.7200000000000002E-3</v>
      </c>
      <c r="AD946" s="759">
        <v>4.1500000000000002E-2</v>
      </c>
      <c r="AE946" s="760">
        <v>3.7664000000000003E-2</v>
      </c>
      <c r="AF946" s="760">
        <f t="shared" si="1178"/>
        <v>3.8359999999999991E-3</v>
      </c>
      <c r="AG946" s="761">
        <v>4.1500000000000002E-2</v>
      </c>
      <c r="AH946" s="762">
        <v>45896</v>
      </c>
      <c r="AI946" s="763">
        <v>1</v>
      </c>
      <c r="AJ946" s="747" t="str">
        <f t="shared" si="1173"/>
        <v>Y</v>
      </c>
      <c r="AK946" s="771" t="s">
        <v>5048</v>
      </c>
      <c r="AL946" s="772"/>
    </row>
    <row r="947" spans="1:38" s="764" customFormat="1" ht="20.25" customHeight="1">
      <c r="A947" s="747">
        <v>422</v>
      </c>
      <c r="B947" s="748">
        <v>45897</v>
      </c>
      <c r="C947" s="747" t="s">
        <v>4547</v>
      </c>
      <c r="D947" s="747" t="s">
        <v>5030</v>
      </c>
      <c r="E947" s="747" t="s">
        <v>4768</v>
      </c>
      <c r="F947" s="747" t="s">
        <v>5012</v>
      </c>
      <c r="G947" s="749">
        <v>45897</v>
      </c>
      <c r="H947" s="749">
        <v>45929</v>
      </c>
      <c r="I947" s="747">
        <f t="shared" si="1169"/>
        <v>32</v>
      </c>
      <c r="J947" s="750">
        <f t="shared" si="1170"/>
        <v>1</v>
      </c>
      <c r="K947" s="751" t="s">
        <v>28</v>
      </c>
      <c r="L947" s="752">
        <v>2</v>
      </c>
      <c r="M947" s="753"/>
      <c r="N947" s="754"/>
      <c r="O947" s="750" t="s">
        <v>2307</v>
      </c>
      <c r="P947" s="755">
        <v>4.3159900000000001E-2</v>
      </c>
      <c r="Q947" s="755"/>
      <c r="R947" s="756" t="s">
        <v>4475</v>
      </c>
      <c r="S947" s="757"/>
      <c r="T947" s="756"/>
      <c r="U947" s="757"/>
      <c r="V947" s="757">
        <v>4.6233000000000003E-2</v>
      </c>
      <c r="W947" s="757">
        <v>9.2500000000000004E-4</v>
      </c>
      <c r="X947" s="757">
        <v>2.532E-3</v>
      </c>
      <c r="Y947" s="757">
        <v>3.7595999999999997E-2</v>
      </c>
      <c r="Z947" s="757">
        <v>1.72E-3</v>
      </c>
      <c r="AA947" s="757">
        <v>2E-3</v>
      </c>
      <c r="AB947" s="758">
        <f t="shared" si="1171"/>
        <v>-1.72E-3</v>
      </c>
      <c r="AC947" s="758">
        <f t="shared" si="1172"/>
        <v>-3.7200000000000002E-3</v>
      </c>
      <c r="AD947" s="759">
        <v>4.1000000000000002E-2</v>
      </c>
      <c r="AE947" s="757">
        <v>3.7595999999999997E-2</v>
      </c>
      <c r="AF947" s="760">
        <f t="shared" si="1178"/>
        <v>3.4040000000000042E-3</v>
      </c>
      <c r="AG947" s="761">
        <v>4.1000000000000002E-2</v>
      </c>
      <c r="AH947" s="762">
        <v>45897</v>
      </c>
      <c r="AI947" s="763">
        <v>1</v>
      </c>
      <c r="AJ947" s="747" t="str">
        <f t="shared" si="1173"/>
        <v>Y</v>
      </c>
      <c r="AK947" s="771" t="s">
        <v>5046</v>
      </c>
      <c r="AL947" s="772"/>
    </row>
    <row r="948" spans="1:38" s="764" customFormat="1" ht="20.25" customHeight="1">
      <c r="A948" s="747">
        <v>423</v>
      </c>
      <c r="B948" s="748">
        <v>45897</v>
      </c>
      <c r="C948" s="747" t="s">
        <v>24</v>
      </c>
      <c r="D948" s="747" t="s">
        <v>4993</v>
      </c>
      <c r="E948" s="747" t="s">
        <v>25</v>
      </c>
      <c r="F948" s="747" t="s">
        <v>5007</v>
      </c>
      <c r="G948" s="749">
        <v>45897</v>
      </c>
      <c r="H948" s="749">
        <v>45929</v>
      </c>
      <c r="I948" s="747">
        <f t="shared" si="1169"/>
        <v>32</v>
      </c>
      <c r="J948" s="750">
        <f t="shared" si="1170"/>
        <v>1</v>
      </c>
      <c r="K948" s="751" t="s">
        <v>28</v>
      </c>
      <c r="L948" s="752">
        <v>2</v>
      </c>
      <c r="M948" s="753"/>
      <c r="N948" s="754"/>
      <c r="O948" s="750" t="s">
        <v>2307</v>
      </c>
      <c r="P948" s="755">
        <v>4.3159900000000001E-2</v>
      </c>
      <c r="Q948" s="755"/>
      <c r="R948" s="756" t="s">
        <v>4475</v>
      </c>
      <c r="S948" s="757"/>
      <c r="T948" s="756"/>
      <c r="U948" s="757"/>
      <c r="V948" s="757">
        <v>4.6233000000000003E-2</v>
      </c>
      <c r="W948" s="757">
        <v>9.2500000000000004E-4</v>
      </c>
      <c r="X948" s="757">
        <v>3.032E-3</v>
      </c>
      <c r="Y948" s="757">
        <v>3.7595999999999997E-2</v>
      </c>
      <c r="Z948" s="757">
        <v>1.72E-3</v>
      </c>
      <c r="AA948" s="757">
        <v>2E-3</v>
      </c>
      <c r="AB948" s="758">
        <f t="shared" si="1171"/>
        <v>-1.72E-3</v>
      </c>
      <c r="AC948" s="758">
        <f t="shared" si="1172"/>
        <v>-3.7200000000000002E-3</v>
      </c>
      <c r="AD948" s="759">
        <v>4.0500000000000001E-2</v>
      </c>
      <c r="AE948" s="757">
        <v>3.7595999999999997E-2</v>
      </c>
      <c r="AF948" s="760">
        <f t="shared" si="1178"/>
        <v>2.9040000000000038E-3</v>
      </c>
      <c r="AG948" s="761">
        <v>4.0500000000000001E-2</v>
      </c>
      <c r="AH948" s="762">
        <v>45897</v>
      </c>
      <c r="AI948" s="763">
        <v>2</v>
      </c>
      <c r="AJ948" s="747" t="str">
        <f t="shared" si="1173"/>
        <v>Y</v>
      </c>
      <c r="AK948" s="771" t="s">
        <v>5046</v>
      </c>
      <c r="AL948" s="772"/>
    </row>
    <row r="949" spans="1:38" s="764" customFormat="1" ht="20.25" customHeight="1">
      <c r="A949" s="747">
        <v>424</v>
      </c>
      <c r="B949" s="748">
        <v>45897</v>
      </c>
      <c r="C949" s="747" t="s">
        <v>24</v>
      </c>
      <c r="D949" s="747" t="s">
        <v>4993</v>
      </c>
      <c r="E949" s="747" t="s">
        <v>4994</v>
      </c>
      <c r="F949" s="747" t="s">
        <v>5049</v>
      </c>
      <c r="G949" s="749">
        <v>45897</v>
      </c>
      <c r="H949" s="749">
        <v>45929</v>
      </c>
      <c r="I949" s="747">
        <f t="shared" si="1169"/>
        <v>32</v>
      </c>
      <c r="J949" s="750">
        <f t="shared" si="1170"/>
        <v>1</v>
      </c>
      <c r="K949" s="751" t="s">
        <v>28</v>
      </c>
      <c r="L949" s="752">
        <v>10</v>
      </c>
      <c r="M949" s="753"/>
      <c r="N949" s="754"/>
      <c r="O949" s="750" t="s">
        <v>2307</v>
      </c>
      <c r="P949" s="755">
        <v>4.3159900000000001E-2</v>
      </c>
      <c r="Q949" s="755"/>
      <c r="R949" s="756" t="s">
        <v>4475</v>
      </c>
      <c r="S949" s="757"/>
      <c r="T949" s="756"/>
      <c r="U949" s="757"/>
      <c r="V949" s="757">
        <v>4.6233000000000003E-2</v>
      </c>
      <c r="W949" s="757">
        <v>9.2500000000000004E-4</v>
      </c>
      <c r="X949" s="757">
        <v>2.532E-3</v>
      </c>
      <c r="Y949" s="757">
        <v>3.7595999999999997E-2</v>
      </c>
      <c r="Z949" s="757">
        <v>1.72E-3</v>
      </c>
      <c r="AA949" s="757">
        <v>2E-3</v>
      </c>
      <c r="AB949" s="758">
        <f t="shared" si="1171"/>
        <v>-1.72E-3</v>
      </c>
      <c r="AC949" s="758">
        <f t="shared" si="1172"/>
        <v>-3.7200000000000002E-3</v>
      </c>
      <c r="AD949" s="759">
        <v>4.1000000000000002E-2</v>
      </c>
      <c r="AE949" s="757">
        <v>3.7595999999999997E-2</v>
      </c>
      <c r="AF949" s="760">
        <f t="shared" si="1178"/>
        <v>3.4040000000000042E-3</v>
      </c>
      <c r="AG949" s="761">
        <v>4.1000000000000002E-2</v>
      </c>
      <c r="AH949" s="762">
        <v>45897</v>
      </c>
      <c r="AI949" s="763">
        <v>3</v>
      </c>
      <c r="AJ949" s="747" t="str">
        <f t="shared" si="1173"/>
        <v>Y</v>
      </c>
      <c r="AK949" s="771" t="s">
        <v>5046</v>
      </c>
      <c r="AL949" s="772"/>
    </row>
    <row r="950" spans="1:38" s="764" customFormat="1" ht="20.25" customHeight="1">
      <c r="A950" s="747">
        <v>425</v>
      </c>
      <c r="B950" s="748">
        <v>45901</v>
      </c>
      <c r="C950" s="747" t="s">
        <v>4547</v>
      </c>
      <c r="D950" s="747" t="s">
        <v>4903</v>
      </c>
      <c r="E950" s="747" t="s">
        <v>4904</v>
      </c>
      <c r="F950" s="747" t="s">
        <v>4905</v>
      </c>
      <c r="G950" s="749">
        <v>45901</v>
      </c>
      <c r="H950" s="749">
        <v>45931</v>
      </c>
      <c r="I950" s="747">
        <f t="shared" si="1169"/>
        <v>30</v>
      </c>
      <c r="J950" s="750">
        <f t="shared" si="1170"/>
        <v>1</v>
      </c>
      <c r="K950" s="751" t="s">
        <v>28</v>
      </c>
      <c r="L950" s="752">
        <v>3</v>
      </c>
      <c r="M950" s="753"/>
      <c r="N950" s="754" t="s">
        <v>5050</v>
      </c>
      <c r="O950" s="750" t="s">
        <v>2307</v>
      </c>
      <c r="P950" s="755">
        <v>4.2725600000000002E-2</v>
      </c>
      <c r="Q950" s="755"/>
      <c r="R950" s="756" t="s">
        <v>4475</v>
      </c>
      <c r="S950" s="757"/>
      <c r="T950" s="756"/>
      <c r="U950" s="757"/>
      <c r="V950" s="757">
        <v>4.5784999999999999E-2</v>
      </c>
      <c r="W950" s="757">
        <v>9.1600000000000004E-4</v>
      </c>
      <c r="X950" s="757">
        <v>2.8930000000000002E-3</v>
      </c>
      <c r="Y950" s="757">
        <v>3.7171000000000003E-2</v>
      </c>
      <c r="Z950" s="757">
        <v>1.72E-3</v>
      </c>
      <c r="AA950" s="757">
        <v>2E-3</v>
      </c>
      <c r="AB950" s="758">
        <f t="shared" si="1171"/>
        <v>-1.72E-3</v>
      </c>
      <c r="AC950" s="758">
        <f t="shared" si="1172"/>
        <v>-3.7200000000000002E-3</v>
      </c>
      <c r="AD950" s="759">
        <v>4.02E-2</v>
      </c>
      <c r="AE950" s="760">
        <v>3.7171000000000003E-2</v>
      </c>
      <c r="AF950" s="760">
        <f t="shared" si="1178"/>
        <v>3.028999999999997E-3</v>
      </c>
      <c r="AG950" s="761">
        <v>4.02E-2</v>
      </c>
      <c r="AH950" s="762">
        <v>45901</v>
      </c>
      <c r="AI950" s="763">
        <v>1</v>
      </c>
      <c r="AJ950" s="747" t="str">
        <f t="shared" si="1173"/>
        <v>Y</v>
      </c>
      <c r="AK950" s="771" t="s">
        <v>4887</v>
      </c>
      <c r="AL950" s="772"/>
    </row>
    <row r="951" spans="1:38" s="764" customFormat="1" ht="20.25" customHeight="1">
      <c r="A951" s="747">
        <v>426</v>
      </c>
      <c r="B951" s="748">
        <v>45901</v>
      </c>
      <c r="C951" s="747" t="s">
        <v>4547</v>
      </c>
      <c r="D951" s="747" t="s">
        <v>4903</v>
      </c>
      <c r="E951" s="747" t="s">
        <v>4904</v>
      </c>
      <c r="F951" s="747" t="s">
        <v>4905</v>
      </c>
      <c r="G951" s="749">
        <v>45901</v>
      </c>
      <c r="H951" s="749">
        <v>45931</v>
      </c>
      <c r="I951" s="747">
        <f t="shared" si="1169"/>
        <v>30</v>
      </c>
      <c r="J951" s="750">
        <f t="shared" si="1170"/>
        <v>1</v>
      </c>
      <c r="K951" s="751" t="s">
        <v>28</v>
      </c>
      <c r="L951" s="752">
        <v>1</v>
      </c>
      <c r="M951" s="753"/>
      <c r="N951" s="754" t="s">
        <v>5050</v>
      </c>
      <c r="O951" s="750" t="s">
        <v>2307</v>
      </c>
      <c r="P951" s="755">
        <v>4.2725600000000002E-2</v>
      </c>
      <c r="Q951" s="755"/>
      <c r="R951" s="756" t="s">
        <v>4475</v>
      </c>
      <c r="S951" s="757"/>
      <c r="T951" s="756"/>
      <c r="U951" s="757"/>
      <c r="V951" s="757">
        <v>4.5784999999999999E-2</v>
      </c>
      <c r="W951" s="757">
        <v>9.1600000000000004E-4</v>
      </c>
      <c r="X951" s="757">
        <v>2.8930000000000002E-3</v>
      </c>
      <c r="Y951" s="757">
        <v>3.7171000000000003E-2</v>
      </c>
      <c r="Z951" s="757">
        <v>1.72E-3</v>
      </c>
      <c r="AA951" s="757">
        <v>2E-3</v>
      </c>
      <c r="AB951" s="758">
        <f t="shared" si="1171"/>
        <v>-1.72E-3</v>
      </c>
      <c r="AC951" s="758">
        <f t="shared" si="1172"/>
        <v>-3.7200000000000002E-3</v>
      </c>
      <c r="AD951" s="759">
        <v>4.02E-2</v>
      </c>
      <c r="AE951" s="760">
        <v>3.7171000000000003E-2</v>
      </c>
      <c r="AF951" s="760">
        <f t="shared" si="1178"/>
        <v>3.028999999999997E-3</v>
      </c>
      <c r="AG951" s="761">
        <v>4.02E-2</v>
      </c>
      <c r="AH951" s="762">
        <v>45901</v>
      </c>
      <c r="AI951" s="763">
        <v>2</v>
      </c>
      <c r="AJ951" s="747" t="str">
        <f t="shared" si="1173"/>
        <v>Y</v>
      </c>
      <c r="AK951" s="771" t="s">
        <v>4887</v>
      </c>
      <c r="AL951" s="772"/>
    </row>
    <row r="952" spans="1:38" s="764" customFormat="1" ht="20.25" customHeight="1">
      <c r="A952" s="747">
        <v>427</v>
      </c>
      <c r="B952" s="748">
        <v>45901</v>
      </c>
      <c r="C952" s="747" t="s">
        <v>3001</v>
      </c>
      <c r="D952" s="747" t="s">
        <v>4997</v>
      </c>
      <c r="E952" s="747" t="s">
        <v>5032</v>
      </c>
      <c r="F952" s="747" t="s">
        <v>4999</v>
      </c>
      <c r="G952" s="749">
        <v>45901</v>
      </c>
      <c r="H952" s="749">
        <v>45931</v>
      </c>
      <c r="I952" s="747">
        <f t="shared" si="1169"/>
        <v>30</v>
      </c>
      <c r="J952" s="750">
        <f t="shared" si="1170"/>
        <v>1</v>
      </c>
      <c r="K952" s="751" t="s">
        <v>29</v>
      </c>
      <c r="L952" s="752">
        <v>1.25</v>
      </c>
      <c r="M952" s="753"/>
      <c r="N952" s="754"/>
      <c r="O952" s="750" t="s">
        <v>2307</v>
      </c>
      <c r="P952" s="755">
        <v>4.2725600000000002E-2</v>
      </c>
      <c r="Q952" s="755"/>
      <c r="R952" s="756" t="s">
        <v>4475</v>
      </c>
      <c r="S952" s="757"/>
      <c r="T952" s="756"/>
      <c r="U952" s="757"/>
      <c r="V952" s="757">
        <v>4.6956999999999999E-2</v>
      </c>
      <c r="W952" s="757">
        <v>3.287E-3</v>
      </c>
      <c r="X952" s="757">
        <v>6.894E-3</v>
      </c>
      <c r="Y952" s="757">
        <v>3.1932000000000002E-2</v>
      </c>
      <c r="Z952" s="757">
        <v>1.72E-3</v>
      </c>
      <c r="AA952" s="757">
        <v>2E-3</v>
      </c>
      <c r="AB952" s="758">
        <f t="shared" si="1171"/>
        <v>-1.72E-3</v>
      </c>
      <c r="AC952" s="758">
        <f t="shared" si="1172"/>
        <v>-3.7200000000000002E-3</v>
      </c>
      <c r="AD952" s="759">
        <v>3.5000000000000003E-2</v>
      </c>
      <c r="AE952" s="757">
        <v>3.1932000000000002E-2</v>
      </c>
      <c r="AF952" s="760">
        <f t="shared" si="1178"/>
        <v>3.0680000000000013E-3</v>
      </c>
      <c r="AG952" s="761">
        <v>3.5000000000000003E-2</v>
      </c>
      <c r="AH952" s="762">
        <v>45901</v>
      </c>
      <c r="AI952" s="763">
        <v>3</v>
      </c>
      <c r="AJ952" s="747" t="str">
        <f t="shared" si="1173"/>
        <v>Y</v>
      </c>
      <c r="AK952" s="771" t="s">
        <v>4887</v>
      </c>
      <c r="AL952" s="772"/>
    </row>
    <row r="953" spans="1:38" s="764" customFormat="1" ht="20.25" customHeight="1">
      <c r="A953" s="747">
        <v>428</v>
      </c>
      <c r="B953" s="748">
        <v>45901</v>
      </c>
      <c r="C953" s="747" t="s">
        <v>3300</v>
      </c>
      <c r="D953" s="747" t="s">
        <v>5033</v>
      </c>
      <c r="E953" s="747" t="s">
        <v>5034</v>
      </c>
      <c r="F953" s="747" t="s">
        <v>4278</v>
      </c>
      <c r="G953" s="749">
        <v>45901</v>
      </c>
      <c r="H953" s="749">
        <v>45931</v>
      </c>
      <c r="I953" s="747">
        <f t="shared" si="1169"/>
        <v>30</v>
      </c>
      <c r="J953" s="750">
        <f t="shared" si="1170"/>
        <v>1</v>
      </c>
      <c r="K953" s="751" t="s">
        <v>29</v>
      </c>
      <c r="L953" s="752">
        <v>10.41</v>
      </c>
      <c r="M953" s="753"/>
      <c r="N953" s="754"/>
      <c r="O953" s="750" t="s">
        <v>2307</v>
      </c>
      <c r="P953" s="755">
        <v>4.2725600000000002E-2</v>
      </c>
      <c r="Q953" s="755"/>
      <c r="R953" s="756" t="s">
        <v>4475</v>
      </c>
      <c r="S953" s="757"/>
      <c r="T953" s="756"/>
      <c r="U953" s="757"/>
      <c r="V953" s="757">
        <v>4.6956999999999999E-2</v>
      </c>
      <c r="W953" s="757">
        <v>3.287E-3</v>
      </c>
      <c r="X953" s="757">
        <v>6.3940000000000004E-3</v>
      </c>
      <c r="Y953" s="757">
        <v>3.1932000000000002E-2</v>
      </c>
      <c r="Z953" s="757">
        <v>1.72E-3</v>
      </c>
      <c r="AA953" s="757">
        <v>2E-3</v>
      </c>
      <c r="AB953" s="758">
        <f t="shared" si="1171"/>
        <v>-1.72E-3</v>
      </c>
      <c r="AC953" s="758">
        <f t="shared" si="1172"/>
        <v>-3.7200000000000002E-3</v>
      </c>
      <c r="AD953" s="759">
        <v>3.5499999999999997E-2</v>
      </c>
      <c r="AE953" s="757">
        <v>3.1932000000000002E-2</v>
      </c>
      <c r="AF953" s="760">
        <f t="shared" si="1178"/>
        <v>3.5679999999999948E-3</v>
      </c>
      <c r="AG953" s="761">
        <v>3.5499999999999997E-2</v>
      </c>
      <c r="AH953" s="762">
        <v>45901</v>
      </c>
      <c r="AI953" s="763">
        <v>4</v>
      </c>
      <c r="AJ953" s="747" t="str">
        <f t="shared" si="1173"/>
        <v>Y</v>
      </c>
      <c r="AK953" s="771" t="s">
        <v>4887</v>
      </c>
      <c r="AL953" s="772"/>
    </row>
    <row r="954" spans="1:38" s="764" customFormat="1" ht="20.25" customHeight="1">
      <c r="A954" s="747">
        <v>429</v>
      </c>
      <c r="B954" s="748">
        <v>45904</v>
      </c>
      <c r="C954" s="747" t="s">
        <v>3971</v>
      </c>
      <c r="D954" s="747" t="s">
        <v>4956</v>
      </c>
      <c r="E954" s="747" t="s">
        <v>4793</v>
      </c>
      <c r="F954" s="747" t="s">
        <v>3991</v>
      </c>
      <c r="G954" s="749">
        <v>45904</v>
      </c>
      <c r="H954" s="749">
        <v>45995</v>
      </c>
      <c r="I954" s="747">
        <f t="shared" si="1169"/>
        <v>91</v>
      </c>
      <c r="J954" s="750">
        <f t="shared" si="1170"/>
        <v>3</v>
      </c>
      <c r="K954" s="751" t="s">
        <v>28</v>
      </c>
      <c r="L954" s="752">
        <v>2</v>
      </c>
      <c r="M954" s="753"/>
      <c r="N954" s="754"/>
      <c r="O954" s="750" t="s">
        <v>1717</v>
      </c>
      <c r="P954" s="755">
        <v>4.1537900000000003E-2</v>
      </c>
      <c r="Q954" s="755"/>
      <c r="R954" s="756" t="s">
        <v>4475</v>
      </c>
      <c r="S954" s="757"/>
      <c r="T954" s="756"/>
      <c r="U954" s="757"/>
      <c r="V954" s="757">
        <v>4.6101999999999997E-2</v>
      </c>
      <c r="W954" s="757">
        <v>9.2199999999999997E-4</v>
      </c>
      <c r="X954" s="757">
        <v>2.0040000000000001E-3</v>
      </c>
      <c r="Y954" s="757">
        <v>3.6706999999999997E-2</v>
      </c>
      <c r="Z954" s="757">
        <v>1.72E-3</v>
      </c>
      <c r="AA954" s="757">
        <v>2E-3</v>
      </c>
      <c r="AB954" s="758">
        <f t="shared" si="1171"/>
        <v>-1.72E-3</v>
      </c>
      <c r="AC954" s="758">
        <f t="shared" si="1172"/>
        <v>-3.7200000000000002E-3</v>
      </c>
      <c r="AD954" s="759">
        <v>4.1399999999999999E-2</v>
      </c>
      <c r="AE954" s="757">
        <v>3.6706999999999997E-2</v>
      </c>
      <c r="AF954" s="760">
        <v>4.6930000000000001E-3</v>
      </c>
      <c r="AG954" s="761">
        <v>4.1399999999999999E-2</v>
      </c>
      <c r="AH954" s="762">
        <v>45904</v>
      </c>
      <c r="AI954" s="763">
        <v>1</v>
      </c>
      <c r="AJ954" s="747" t="str">
        <f t="shared" si="1173"/>
        <v>Y</v>
      </c>
      <c r="AK954" s="771" t="s">
        <v>5051</v>
      </c>
      <c r="AL954" s="772"/>
    </row>
    <row r="955" spans="1:38" s="764" customFormat="1" ht="20.25" customHeight="1">
      <c r="A955" s="747">
        <v>430</v>
      </c>
      <c r="B955" s="748">
        <v>45908</v>
      </c>
      <c r="C955" s="747" t="s">
        <v>4897</v>
      </c>
      <c r="D955" s="749" t="s">
        <v>4571</v>
      </c>
      <c r="E955" s="747" t="s">
        <v>4896</v>
      </c>
      <c r="F955" s="747" t="s">
        <v>5039</v>
      </c>
      <c r="G955" s="749">
        <v>45908</v>
      </c>
      <c r="H955" s="749">
        <v>45940</v>
      </c>
      <c r="I955" s="747">
        <f t="shared" si="1169"/>
        <v>32</v>
      </c>
      <c r="J955" s="750">
        <f t="shared" si="1170"/>
        <v>1</v>
      </c>
      <c r="K955" s="751" t="s">
        <v>29</v>
      </c>
      <c r="L955" s="752">
        <v>2</v>
      </c>
      <c r="M955" s="755"/>
      <c r="N955" s="755"/>
      <c r="O955" s="750" t="s">
        <v>2307</v>
      </c>
      <c r="P955" s="757">
        <v>4.2172899999999999E-2</v>
      </c>
      <c r="Q955" s="756"/>
      <c r="R955" s="756" t="s">
        <v>4475</v>
      </c>
      <c r="S955" s="757"/>
      <c r="T955" s="757"/>
      <c r="U955" s="757"/>
      <c r="V955" s="757">
        <v>4.5791999999999999E-2</v>
      </c>
      <c r="W955" s="757">
        <v>3.2049999999999999E-3</v>
      </c>
      <c r="X955" s="757">
        <v>3.3110000000000001E-3</v>
      </c>
      <c r="Y955" s="757">
        <v>3.2342000000000003E-2</v>
      </c>
      <c r="Z955" s="757">
        <v>1.72E-3</v>
      </c>
      <c r="AA955" s="757">
        <v>2E-3</v>
      </c>
      <c r="AB955" s="758">
        <f t="shared" si="1171"/>
        <v>-1.72E-3</v>
      </c>
      <c r="AC955" s="758">
        <f t="shared" si="1172"/>
        <v>-3.7200000000000002E-3</v>
      </c>
      <c r="AD955" s="759">
        <v>3.7499999999999999E-2</v>
      </c>
      <c r="AE955" s="757">
        <f>Y955</f>
        <v>3.2342000000000003E-2</v>
      </c>
      <c r="AF955" s="760">
        <f t="shared" ref="AF955:AF962" si="1179">AD955-AE955</f>
        <v>5.1579999999999959E-3</v>
      </c>
      <c r="AG955" s="761">
        <f>AD955</f>
        <v>3.7499999999999999E-2</v>
      </c>
      <c r="AH955" s="762">
        <v>45908</v>
      </c>
      <c r="AI955" s="763">
        <v>1</v>
      </c>
      <c r="AJ955" s="747" t="str">
        <f t="shared" si="1173"/>
        <v>Y</v>
      </c>
      <c r="AK955" s="771" t="s">
        <v>4887</v>
      </c>
      <c r="AL955" s="772"/>
    </row>
    <row r="956" spans="1:38" s="764" customFormat="1" ht="20.25" customHeight="1">
      <c r="A956" s="747">
        <v>431</v>
      </c>
      <c r="B956" s="748">
        <v>45908</v>
      </c>
      <c r="C956" s="747" t="s">
        <v>4897</v>
      </c>
      <c r="D956" s="749" t="s">
        <v>4571</v>
      </c>
      <c r="E956" s="747" t="s">
        <v>4724</v>
      </c>
      <c r="F956" s="747" t="s">
        <v>4318</v>
      </c>
      <c r="G956" s="749">
        <v>45908</v>
      </c>
      <c r="H956" s="749">
        <v>45940</v>
      </c>
      <c r="I956" s="747">
        <f t="shared" si="1169"/>
        <v>32</v>
      </c>
      <c r="J956" s="750">
        <f t="shared" si="1170"/>
        <v>1</v>
      </c>
      <c r="K956" s="751" t="s">
        <v>29</v>
      </c>
      <c r="L956" s="752">
        <v>4</v>
      </c>
      <c r="M956" s="753"/>
      <c r="N956" s="754"/>
      <c r="O956" s="750" t="s">
        <v>2307</v>
      </c>
      <c r="P956" s="757">
        <v>4.2172899999999999E-2</v>
      </c>
      <c r="Q956" s="755"/>
      <c r="R956" s="756" t="s">
        <v>4475</v>
      </c>
      <c r="S956" s="757"/>
      <c r="T956" s="756"/>
      <c r="U956" s="757"/>
      <c r="V956" s="757">
        <v>4.5791999999999999E-2</v>
      </c>
      <c r="W956" s="757">
        <v>3.2049999999999999E-3</v>
      </c>
      <c r="X956" s="757">
        <v>3.8110000000000002E-3</v>
      </c>
      <c r="Y956" s="757">
        <v>3.2342000000000003E-2</v>
      </c>
      <c r="Z956" s="757">
        <v>1.72E-3</v>
      </c>
      <c r="AA956" s="757">
        <v>2E-3</v>
      </c>
      <c r="AB956" s="758">
        <f t="shared" si="1171"/>
        <v>-1.72E-3</v>
      </c>
      <c r="AC956" s="758">
        <f t="shared" si="1172"/>
        <v>-3.7200000000000002E-3</v>
      </c>
      <c r="AD956" s="759">
        <v>3.6999999999999998E-2</v>
      </c>
      <c r="AE956" s="757">
        <v>3.2342000000000003E-2</v>
      </c>
      <c r="AF956" s="760">
        <f t="shared" si="1179"/>
        <v>4.6579999999999955E-3</v>
      </c>
      <c r="AG956" s="761">
        <f>AD956</f>
        <v>3.6999999999999998E-2</v>
      </c>
      <c r="AH956" s="762">
        <v>45908</v>
      </c>
      <c r="AI956" s="763">
        <v>1</v>
      </c>
      <c r="AJ956" s="747" t="str">
        <f t="shared" si="1173"/>
        <v>Y</v>
      </c>
      <c r="AK956" s="771" t="s">
        <v>4887</v>
      </c>
      <c r="AL956" s="772"/>
    </row>
    <row r="957" spans="1:38" s="764" customFormat="1" ht="20.25" customHeight="1">
      <c r="A957" s="747">
        <v>432</v>
      </c>
      <c r="B957" s="748">
        <v>45909</v>
      </c>
      <c r="C957" s="747" t="s">
        <v>4</v>
      </c>
      <c r="D957" s="747" t="s">
        <v>4893</v>
      </c>
      <c r="E957" s="747" t="s">
        <v>4941</v>
      </c>
      <c r="F957" s="747" t="s">
        <v>5052</v>
      </c>
      <c r="G957" s="749">
        <v>45909</v>
      </c>
      <c r="H957" s="749">
        <v>46000</v>
      </c>
      <c r="I957" s="747">
        <f t="shared" ref="I957:I977" si="1180">H957-G957</f>
        <v>91</v>
      </c>
      <c r="J957" s="750">
        <f t="shared" ref="J957:J977" si="1181">TRUNC(I957/30,0)</f>
        <v>3</v>
      </c>
      <c r="K957" s="751" t="s">
        <v>28</v>
      </c>
      <c r="L957" s="752">
        <v>20</v>
      </c>
      <c r="M957" s="753"/>
      <c r="N957" s="754" t="s">
        <v>5053</v>
      </c>
      <c r="O957" s="750" t="s">
        <v>1717</v>
      </c>
      <c r="P957" s="755">
        <v>4.0698900000000003E-2</v>
      </c>
      <c r="Q957" s="755"/>
      <c r="R957" s="756" t="s">
        <v>4475</v>
      </c>
      <c r="S957" s="757"/>
      <c r="T957" s="756"/>
      <c r="U957" s="757"/>
      <c r="V957" s="757">
        <v>4.573E-2</v>
      </c>
      <c r="W957" s="757">
        <v>9.1500000000000001E-4</v>
      </c>
      <c r="X957" s="757">
        <v>2.9390000000000002E-3</v>
      </c>
      <c r="Y957" s="757">
        <v>3.5883999999999999E-2</v>
      </c>
      <c r="Z957" s="757">
        <v>1.72E-3</v>
      </c>
      <c r="AA957" s="757">
        <v>2E-3</v>
      </c>
      <c r="AB957" s="758">
        <f t="shared" ref="AB957:AB962" si="1182">S957-Z957</f>
        <v>-1.72E-3</v>
      </c>
      <c r="AC957" s="758">
        <f t="shared" ref="AC957:AC975" si="1183">U957-Z957-AA957</f>
        <v>-3.7200000000000002E-3</v>
      </c>
      <c r="AD957" s="759">
        <v>4.0099999999999997E-2</v>
      </c>
      <c r="AE957" s="760">
        <v>3.5883999999999999E-2</v>
      </c>
      <c r="AF957" s="760">
        <f t="shared" si="1179"/>
        <v>4.2159999999999975E-3</v>
      </c>
      <c r="AG957" s="761">
        <v>4.0099999999999997E-2</v>
      </c>
      <c r="AH957" s="762">
        <v>45909</v>
      </c>
      <c r="AI957" s="763">
        <v>1</v>
      </c>
      <c r="AJ957" s="747" t="str">
        <f t="shared" ref="AJ957:AJ992" si="1184">IF(AG957="","N","Y")</f>
        <v>Y</v>
      </c>
      <c r="AK957" s="771" t="s">
        <v>5054</v>
      </c>
      <c r="AL957" s="772"/>
    </row>
    <row r="958" spans="1:38" s="764" customFormat="1" ht="19.5" customHeight="1">
      <c r="A958" s="747">
        <v>433</v>
      </c>
      <c r="B958" s="748">
        <v>45910</v>
      </c>
      <c r="C958" s="747" t="s">
        <v>4911</v>
      </c>
      <c r="D958" s="747" t="s">
        <v>4912</v>
      </c>
      <c r="E958" s="747" t="s">
        <v>4144</v>
      </c>
      <c r="F958" s="747" t="s">
        <v>4914</v>
      </c>
      <c r="G958" s="749">
        <v>45910</v>
      </c>
      <c r="H958" s="749">
        <v>46001</v>
      </c>
      <c r="I958" s="747">
        <f t="shared" si="1180"/>
        <v>91</v>
      </c>
      <c r="J958" s="750">
        <f t="shared" si="1181"/>
        <v>3</v>
      </c>
      <c r="K958" s="751" t="s">
        <v>28</v>
      </c>
      <c r="L958" s="752">
        <v>1.5</v>
      </c>
      <c r="M958" s="753"/>
      <c r="N958" s="754"/>
      <c r="O958" s="750" t="s">
        <v>1717</v>
      </c>
      <c r="P958" s="755">
        <v>4.3232199999999998E-2</v>
      </c>
      <c r="Q958" s="755"/>
      <c r="R958" s="756" t="s">
        <v>4475</v>
      </c>
      <c r="S958" s="757"/>
      <c r="T958" s="756"/>
      <c r="U958" s="757"/>
      <c r="V958" s="757">
        <v>4.5198000000000002E-2</v>
      </c>
      <c r="W958" s="757">
        <v>9.0399999999999996E-4</v>
      </c>
      <c r="X958" s="757">
        <v>2.0179999999999998E-3</v>
      </c>
      <c r="Y958" s="757">
        <v>3.5748000000000002E-2</v>
      </c>
      <c r="Z958" s="757">
        <v>1.72E-3</v>
      </c>
      <c r="AA958" s="757">
        <v>2E-3</v>
      </c>
      <c r="AB958" s="758">
        <f t="shared" si="1182"/>
        <v>-1.72E-3</v>
      </c>
      <c r="AC958" s="758">
        <f t="shared" si="1183"/>
        <v>-3.7200000000000002E-3</v>
      </c>
      <c r="AD958" s="759">
        <v>4.0500000000000001E-2</v>
      </c>
      <c r="AE958" s="760">
        <v>3.5748000000000002E-2</v>
      </c>
      <c r="AF958" s="760">
        <f t="shared" si="1179"/>
        <v>4.7519999999999993E-3</v>
      </c>
      <c r="AG958" s="761">
        <f t="shared" ref="AG958" si="1185">IF(AF958="","",AE958+AF958)</f>
        <v>4.0500000000000001E-2</v>
      </c>
      <c r="AH958" s="762">
        <v>45910</v>
      </c>
      <c r="AI958" s="763">
        <v>1</v>
      </c>
      <c r="AJ958" s="747" t="str">
        <f t="shared" si="1184"/>
        <v>Y</v>
      </c>
      <c r="AK958" s="771" t="s">
        <v>5055</v>
      </c>
      <c r="AL958" s="772"/>
    </row>
    <row r="959" spans="1:38" s="764" customFormat="1" ht="20.25" customHeight="1">
      <c r="A959" s="747">
        <v>434</v>
      </c>
      <c r="B959" s="748">
        <v>45911</v>
      </c>
      <c r="C959" s="747" t="s">
        <v>1550</v>
      </c>
      <c r="D959" s="747" t="s">
        <v>4877</v>
      </c>
      <c r="E959" s="747" t="s">
        <v>4876</v>
      </c>
      <c r="F959" s="747" t="s">
        <v>3722</v>
      </c>
      <c r="G959" s="749">
        <v>45911</v>
      </c>
      <c r="H959" s="749">
        <v>45943</v>
      </c>
      <c r="I959" s="747">
        <f t="shared" si="1180"/>
        <v>32</v>
      </c>
      <c r="J959" s="750">
        <f t="shared" si="1181"/>
        <v>1</v>
      </c>
      <c r="K959" s="751" t="s">
        <v>28</v>
      </c>
      <c r="L959" s="752">
        <v>11.07</v>
      </c>
      <c r="M959" s="753"/>
      <c r="N959" s="754"/>
      <c r="O959" s="750" t="s">
        <v>2307</v>
      </c>
      <c r="P959" s="755">
        <v>4.1738999999999998E-2</v>
      </c>
      <c r="Q959" s="755"/>
      <c r="R959" s="756" t="s">
        <v>4475</v>
      </c>
      <c r="S959" s="757"/>
      <c r="T959" s="756"/>
      <c r="U959" s="757"/>
      <c r="V959" s="757">
        <v>4.4756999999999998E-2</v>
      </c>
      <c r="W959" s="757">
        <v>8.9499999999999996E-4</v>
      </c>
      <c r="X959" s="757">
        <v>2.8860000000000001E-3</v>
      </c>
      <c r="Y959" s="757">
        <v>3.6204E-2</v>
      </c>
      <c r="Z959" s="757">
        <v>1.72E-3</v>
      </c>
      <c r="AA959" s="757">
        <v>2E-3</v>
      </c>
      <c r="AB959" s="758">
        <f t="shared" si="1182"/>
        <v>-1.72E-3</v>
      </c>
      <c r="AC959" s="758">
        <f t="shared" si="1183"/>
        <v>-3.7200000000000002E-3</v>
      </c>
      <c r="AD959" s="759">
        <v>3.9199999999999999E-2</v>
      </c>
      <c r="AE959" s="760">
        <v>3.6204E-2</v>
      </c>
      <c r="AF959" s="760">
        <f t="shared" si="1179"/>
        <v>2.9959999999999987E-3</v>
      </c>
      <c r="AG959" s="761">
        <v>3.9199999999999999E-2</v>
      </c>
      <c r="AH959" s="762">
        <v>45911</v>
      </c>
      <c r="AI959" s="763">
        <v>1</v>
      </c>
      <c r="AJ959" s="747" t="str">
        <f t="shared" si="1184"/>
        <v>Y</v>
      </c>
      <c r="AK959" s="771" t="s">
        <v>5056</v>
      </c>
      <c r="AL959" s="772"/>
    </row>
    <row r="960" spans="1:38" s="780" customFormat="1" ht="20.25" customHeight="1">
      <c r="A960" s="747">
        <v>435</v>
      </c>
      <c r="B960" s="748">
        <v>45911</v>
      </c>
      <c r="C960" s="747" t="s">
        <v>1550</v>
      </c>
      <c r="D960" s="747" t="s">
        <v>4877</v>
      </c>
      <c r="E960" s="747" t="s">
        <v>4876</v>
      </c>
      <c r="F960" s="747" t="s">
        <v>3722</v>
      </c>
      <c r="G960" s="749">
        <v>45911</v>
      </c>
      <c r="H960" s="749">
        <v>45943</v>
      </c>
      <c r="I960" s="747">
        <f t="shared" ref="I960" si="1186">H960-G960</f>
        <v>32</v>
      </c>
      <c r="J960" s="750">
        <f t="shared" ref="J960" si="1187">TRUNC(I960/30,0)</f>
        <v>1</v>
      </c>
      <c r="K960" s="751" t="s">
        <v>28</v>
      </c>
      <c r="L960" s="752">
        <v>1.6</v>
      </c>
      <c r="M960" s="753"/>
      <c r="N960" s="754"/>
      <c r="O960" s="750" t="s">
        <v>2307</v>
      </c>
      <c r="P960" s="755">
        <v>4.1738999999999998E-2</v>
      </c>
      <c r="Q960" s="755"/>
      <c r="R960" s="756" t="s">
        <v>4475</v>
      </c>
      <c r="S960" s="757"/>
      <c r="T960" s="756"/>
      <c r="U960" s="757"/>
      <c r="V960" s="757">
        <v>4.4756999999999998E-2</v>
      </c>
      <c r="W960" s="757">
        <v>8.9499999999999996E-4</v>
      </c>
      <c r="X960" s="757">
        <v>2.8860000000000001E-3</v>
      </c>
      <c r="Y960" s="757">
        <v>3.6204E-2</v>
      </c>
      <c r="Z960" s="757">
        <v>1.72E-3</v>
      </c>
      <c r="AA960" s="757">
        <v>2E-3</v>
      </c>
      <c r="AB960" s="758">
        <f t="shared" ref="AB960" si="1188">S960-Z960</f>
        <v>-1.72E-3</v>
      </c>
      <c r="AC960" s="758">
        <f t="shared" ref="AC960" si="1189">U960-Z960-AA960</f>
        <v>-3.7200000000000002E-3</v>
      </c>
      <c r="AD960" s="759">
        <v>3.9199999999999999E-2</v>
      </c>
      <c r="AE960" s="760">
        <v>3.6204E-2</v>
      </c>
      <c r="AF960" s="760">
        <f t="shared" ref="AF960" si="1190">AD960-AE960</f>
        <v>2.9959999999999987E-3</v>
      </c>
      <c r="AG960" s="761">
        <v>3.9199999999999999E-2</v>
      </c>
      <c r="AH960" s="762">
        <v>45911</v>
      </c>
      <c r="AI960" s="763">
        <v>2</v>
      </c>
      <c r="AJ960" s="747" t="str">
        <f t="shared" ref="AJ960" si="1191">IF(AG960="","N","Y")</f>
        <v>Y</v>
      </c>
      <c r="AK960" s="771" t="s">
        <v>5056</v>
      </c>
      <c r="AL960" s="779"/>
    </row>
    <row r="961" spans="1:38" s="780" customFormat="1" ht="20.25" customHeight="1">
      <c r="A961" s="747">
        <v>436</v>
      </c>
      <c r="B961" s="748">
        <v>45911</v>
      </c>
      <c r="C961" s="747" t="s">
        <v>1550</v>
      </c>
      <c r="D961" s="747" t="s">
        <v>4877</v>
      </c>
      <c r="E961" s="747" t="s">
        <v>4876</v>
      </c>
      <c r="F961" s="747" t="s">
        <v>3722</v>
      </c>
      <c r="G961" s="749">
        <v>45911</v>
      </c>
      <c r="H961" s="749">
        <v>45943</v>
      </c>
      <c r="I961" s="747">
        <f t="shared" si="1180"/>
        <v>32</v>
      </c>
      <c r="J961" s="750">
        <f t="shared" si="1181"/>
        <v>1</v>
      </c>
      <c r="K961" s="751" t="s">
        <v>29</v>
      </c>
      <c r="L961" s="752">
        <v>1.54</v>
      </c>
      <c r="M961" s="753"/>
      <c r="N961" s="754"/>
      <c r="O961" s="750" t="s">
        <v>2307</v>
      </c>
      <c r="P961" s="755">
        <v>4.1738999999999998E-2</v>
      </c>
      <c r="Q961" s="755"/>
      <c r="R961" s="756" t="s">
        <v>4475</v>
      </c>
      <c r="S961" s="757"/>
      <c r="T961" s="756"/>
      <c r="U961" s="757"/>
      <c r="V961" s="757">
        <v>4.4727999999999997E-2</v>
      </c>
      <c r="W961" s="757">
        <v>3.1310000000000001E-3</v>
      </c>
      <c r="X961" s="757">
        <v>4.8209999999999998E-3</v>
      </c>
      <c r="Y961" s="757">
        <v>3.2183999999999997E-2</v>
      </c>
      <c r="Z961" s="757">
        <v>1.72E-3</v>
      </c>
      <c r="AA961" s="757">
        <v>2E-3</v>
      </c>
      <c r="AB961" s="758">
        <f t="shared" si="1182"/>
        <v>-1.72E-3</v>
      </c>
      <c r="AC961" s="758">
        <f t="shared" si="1183"/>
        <v>-3.7200000000000002E-3</v>
      </c>
      <c r="AD961" s="759">
        <v>3.5000000000000003E-2</v>
      </c>
      <c r="AE961" s="760">
        <v>3.2183999999999997E-2</v>
      </c>
      <c r="AF961" s="760">
        <f t="shared" si="1179"/>
        <v>2.816000000000006E-3</v>
      </c>
      <c r="AG961" s="761">
        <v>3.5000000000000003E-2</v>
      </c>
      <c r="AH961" s="762">
        <v>45911</v>
      </c>
      <c r="AI961" s="763">
        <v>4</v>
      </c>
      <c r="AJ961" s="747" t="str">
        <f t="shared" si="1184"/>
        <v>Y</v>
      </c>
      <c r="AK961" s="771" t="s">
        <v>4887</v>
      </c>
      <c r="AL961" s="779"/>
    </row>
    <row r="962" spans="1:38" s="764" customFormat="1" ht="20.25" customHeight="1">
      <c r="A962" s="747">
        <v>437</v>
      </c>
      <c r="B962" s="748">
        <v>45911</v>
      </c>
      <c r="C962" s="747" t="s">
        <v>3467</v>
      </c>
      <c r="D962" s="747" t="s">
        <v>4958</v>
      </c>
      <c r="E962" s="747" t="s">
        <v>2735</v>
      </c>
      <c r="F962" s="747" t="s">
        <v>4383</v>
      </c>
      <c r="G962" s="749">
        <v>45911</v>
      </c>
      <c r="H962" s="749">
        <v>45943</v>
      </c>
      <c r="I962" s="747">
        <f t="shared" si="1180"/>
        <v>32</v>
      </c>
      <c r="J962" s="750">
        <f t="shared" si="1181"/>
        <v>1</v>
      </c>
      <c r="K962" s="751" t="s">
        <v>29</v>
      </c>
      <c r="L962" s="752">
        <v>6.56</v>
      </c>
      <c r="M962" s="753"/>
      <c r="N962" s="754"/>
      <c r="O962" s="750" t="s">
        <v>2307</v>
      </c>
      <c r="P962" s="755">
        <v>4.1738999999999998E-2</v>
      </c>
      <c r="Q962" s="755"/>
      <c r="R962" s="756" t="s">
        <v>4475</v>
      </c>
      <c r="S962" s="757"/>
      <c r="T962" s="756"/>
      <c r="U962" s="757"/>
      <c r="V962" s="757">
        <v>4.4727999999999997E-2</v>
      </c>
      <c r="W962" s="757">
        <v>3.1310000000000001E-3</v>
      </c>
      <c r="X962" s="757">
        <v>3.8210000000000002E-3</v>
      </c>
      <c r="Y962" s="757">
        <v>3.2183999999999997E-2</v>
      </c>
      <c r="Z962" s="757">
        <v>1.72E-3</v>
      </c>
      <c r="AA962" s="757">
        <v>2E-3</v>
      </c>
      <c r="AB962" s="758">
        <f t="shared" si="1182"/>
        <v>-1.72E-3</v>
      </c>
      <c r="AC962" s="758">
        <f t="shared" si="1183"/>
        <v>-3.7200000000000002E-3</v>
      </c>
      <c r="AD962" s="759">
        <v>3.5999999999999997E-2</v>
      </c>
      <c r="AE962" s="757">
        <v>3.2183999999999997E-2</v>
      </c>
      <c r="AF962" s="808">
        <f t="shared" si="1179"/>
        <v>3.8159999999999999E-3</v>
      </c>
      <c r="AG962" s="761">
        <v>3.5999999999999997E-2</v>
      </c>
      <c r="AH962" s="762">
        <v>45911</v>
      </c>
      <c r="AI962" s="763">
        <v>3</v>
      </c>
      <c r="AJ962" s="747" t="str">
        <f t="shared" si="1184"/>
        <v>Y</v>
      </c>
      <c r="AK962" s="771" t="s">
        <v>4887</v>
      </c>
      <c r="AL962" s="772"/>
    </row>
    <row r="963" spans="1:38" s="813" customFormat="1" ht="20.25" customHeight="1">
      <c r="A963" s="778">
        <v>438</v>
      </c>
      <c r="B963" s="748">
        <v>45915</v>
      </c>
      <c r="C963" s="778" t="s">
        <v>4</v>
      </c>
      <c r="D963" s="778" t="s">
        <v>4893</v>
      </c>
      <c r="E963" s="778" t="s">
        <v>4975</v>
      </c>
      <c r="F963" s="778" t="s">
        <v>3582</v>
      </c>
      <c r="G963" s="800">
        <v>45915</v>
      </c>
      <c r="H963" s="800">
        <v>45951</v>
      </c>
      <c r="I963" s="778">
        <f t="shared" si="1180"/>
        <v>36</v>
      </c>
      <c r="J963" s="801">
        <f t="shared" si="1181"/>
        <v>1</v>
      </c>
      <c r="K963" s="802" t="s">
        <v>28</v>
      </c>
      <c r="L963" s="803">
        <v>10</v>
      </c>
      <c r="M963" s="804">
        <v>3.6</v>
      </c>
      <c r="N963" s="805" t="s">
        <v>5057</v>
      </c>
      <c r="O963" s="801" t="s">
        <v>2307</v>
      </c>
      <c r="P963" s="806">
        <v>4.1469300000000001E-2</v>
      </c>
      <c r="Q963" s="806"/>
      <c r="R963" s="807" t="s">
        <v>4475</v>
      </c>
      <c r="S963" s="808"/>
      <c r="T963" s="807"/>
      <c r="U963" s="808"/>
      <c r="V963" s="808">
        <v>4.4506999999999998E-2</v>
      </c>
      <c r="W963" s="808">
        <v>8.8999999999999995E-4</v>
      </c>
      <c r="X963" s="808">
        <f>V963-AG963-W963-$X$5</f>
        <v>2.3409999999999976E-3</v>
      </c>
      <c r="Y963" s="808">
        <v>3.5938999999999999E-2</v>
      </c>
      <c r="Z963" s="808">
        <v>1.72E-3</v>
      </c>
      <c r="AA963" s="808">
        <v>2E-3</v>
      </c>
      <c r="AB963" s="758">
        <f t="shared" ref="AB963:AB975" si="1192">S963-Z963</f>
        <v>-1.72E-3</v>
      </c>
      <c r="AC963" s="758">
        <f t="shared" si="1183"/>
        <v>-3.7200000000000002E-3</v>
      </c>
      <c r="AD963" s="809">
        <v>3.95E-2</v>
      </c>
      <c r="AE963" s="808">
        <f>Y963</f>
        <v>3.5938999999999999E-2</v>
      </c>
      <c r="AF963" s="825">
        <f>AD963-AE963</f>
        <v>3.5610000000000017E-3</v>
      </c>
      <c r="AG963" s="808">
        <f t="shared" ref="AG963:AG964" si="1193">IF(AF963="","",AE963+AF963)</f>
        <v>3.95E-2</v>
      </c>
      <c r="AH963" s="762">
        <v>45915</v>
      </c>
      <c r="AI963" s="810">
        <v>2</v>
      </c>
      <c r="AJ963" s="778" t="str">
        <f t="shared" si="1184"/>
        <v>Y</v>
      </c>
      <c r="AK963" s="811" t="s">
        <v>5058</v>
      </c>
      <c r="AL963" s="812"/>
    </row>
    <row r="964" spans="1:38" s="764" customFormat="1" ht="20.25" customHeight="1">
      <c r="A964" s="747">
        <v>439</v>
      </c>
      <c r="B964" s="748">
        <v>45915</v>
      </c>
      <c r="C964" s="747" t="s">
        <v>3467</v>
      </c>
      <c r="D964" s="747" t="s">
        <v>4900</v>
      </c>
      <c r="E964" s="747" t="s">
        <v>4901</v>
      </c>
      <c r="F964" s="747" t="s">
        <v>4902</v>
      </c>
      <c r="G964" s="749">
        <v>45915</v>
      </c>
      <c r="H964" s="749">
        <v>45945</v>
      </c>
      <c r="I964" s="747">
        <f t="shared" si="1180"/>
        <v>30</v>
      </c>
      <c r="J964" s="750">
        <f t="shared" si="1181"/>
        <v>1</v>
      </c>
      <c r="K964" s="751" t="s">
        <v>28</v>
      </c>
      <c r="L964" s="752">
        <v>1.5</v>
      </c>
      <c r="M964" s="804">
        <v>3.6</v>
      </c>
      <c r="N964" s="805" t="s">
        <v>5057</v>
      </c>
      <c r="O964" s="801" t="s">
        <v>2307</v>
      </c>
      <c r="P964" s="806">
        <v>4.1469300000000001E-2</v>
      </c>
      <c r="Q964" s="755"/>
      <c r="R964" s="756" t="s">
        <v>4475</v>
      </c>
      <c r="S964" s="757"/>
      <c r="T964" s="756"/>
      <c r="U964" s="757"/>
      <c r="V964" s="808">
        <v>4.4506999999999998E-2</v>
      </c>
      <c r="W964" s="808">
        <v>8.8999999999999995E-4</v>
      </c>
      <c r="X964" s="808">
        <f>V964-AG964-W964-$X$5</f>
        <v>2.6409999999999993E-3</v>
      </c>
      <c r="Y964" s="808">
        <v>3.5938999999999999E-2</v>
      </c>
      <c r="Z964" s="808">
        <v>1.72E-3</v>
      </c>
      <c r="AA964" s="808">
        <v>2E-3</v>
      </c>
      <c r="AB964" s="758">
        <f t="shared" si="1192"/>
        <v>-1.72E-3</v>
      </c>
      <c r="AC964" s="758">
        <f t="shared" si="1183"/>
        <v>-3.7200000000000002E-3</v>
      </c>
      <c r="AD964" s="759">
        <v>3.9199999999999999E-2</v>
      </c>
      <c r="AE964" s="808">
        <f>Y964</f>
        <v>3.5938999999999999E-2</v>
      </c>
      <c r="AF964" s="825">
        <f>AD964-AE964</f>
        <v>3.261E-3</v>
      </c>
      <c r="AG964" s="761">
        <f t="shared" si="1193"/>
        <v>3.9199999999999999E-2</v>
      </c>
      <c r="AH964" s="762">
        <v>45915</v>
      </c>
      <c r="AI964" s="763">
        <v>7</v>
      </c>
      <c r="AJ964" s="747" t="str">
        <f t="shared" si="1184"/>
        <v>Y</v>
      </c>
      <c r="AK964" s="811" t="s">
        <v>5058</v>
      </c>
      <c r="AL964" s="772"/>
    </row>
    <row r="965" spans="1:38" s="764" customFormat="1" ht="20.25" customHeight="1">
      <c r="A965" s="747">
        <v>440</v>
      </c>
      <c r="B965" s="748">
        <v>45916</v>
      </c>
      <c r="C965" s="747" t="s">
        <v>1550</v>
      </c>
      <c r="D965" s="747" t="s">
        <v>5026</v>
      </c>
      <c r="E965" s="747" t="s">
        <v>5027</v>
      </c>
      <c r="F965" s="747" t="s">
        <v>5028</v>
      </c>
      <c r="G965" s="749">
        <v>45916</v>
      </c>
      <c r="H965" s="749">
        <v>46007</v>
      </c>
      <c r="I965" s="747">
        <f t="shared" si="1180"/>
        <v>91</v>
      </c>
      <c r="J965" s="750">
        <f t="shared" si="1181"/>
        <v>3</v>
      </c>
      <c r="K965" s="751" t="s">
        <v>28</v>
      </c>
      <c r="L965" s="752">
        <v>2.17</v>
      </c>
      <c r="M965" s="753"/>
      <c r="N965" s="805" t="s">
        <v>5057</v>
      </c>
      <c r="O965" s="750">
        <v>3</v>
      </c>
      <c r="P965" s="755">
        <v>4.0232999999999998E-2</v>
      </c>
      <c r="Q965" s="755"/>
      <c r="R965" s="756" t="s">
        <v>4475</v>
      </c>
      <c r="S965" s="757"/>
      <c r="T965" s="756"/>
      <c r="U965" s="757"/>
      <c r="V965" s="757">
        <v>4.4705000000000002E-2</v>
      </c>
      <c r="W965" s="757">
        <v>8.9400000000000005E-4</v>
      </c>
      <c r="X965" s="757">
        <v>2.735E-3</v>
      </c>
      <c r="Y965" s="757">
        <v>3.5428000000000001E-2</v>
      </c>
      <c r="Z965" s="757">
        <v>1.72E-3</v>
      </c>
      <c r="AA965" s="757">
        <v>2E-3</v>
      </c>
      <c r="AB965" s="758">
        <f t="shared" si="1192"/>
        <v>-1.72E-3</v>
      </c>
      <c r="AC965" s="758">
        <f t="shared" si="1183"/>
        <v>-3.7200000000000002E-3</v>
      </c>
      <c r="AD965" s="759">
        <v>3.9300000000000002E-2</v>
      </c>
      <c r="AE965" s="760">
        <v>3.5428000000000001E-2</v>
      </c>
      <c r="AF965" s="760">
        <f t="shared" ref="AF965:AF966" si="1194">AD965-AE965</f>
        <v>3.8720000000000004E-3</v>
      </c>
      <c r="AG965" s="761">
        <v>3.9300000000000002E-2</v>
      </c>
      <c r="AH965" s="762">
        <v>45916</v>
      </c>
      <c r="AI965" s="763">
        <v>1</v>
      </c>
      <c r="AJ965" s="747" t="str">
        <f t="shared" si="1184"/>
        <v>Y</v>
      </c>
      <c r="AK965" s="771" t="s">
        <v>5070</v>
      </c>
      <c r="AL965" s="772"/>
    </row>
    <row r="966" spans="1:38" s="764" customFormat="1" ht="20.25" customHeight="1">
      <c r="A966" s="747">
        <v>441</v>
      </c>
      <c r="B966" s="748">
        <v>45916</v>
      </c>
      <c r="C966" s="747" t="s">
        <v>1550</v>
      </c>
      <c r="D966" s="747" t="s">
        <v>5026</v>
      </c>
      <c r="E966" s="747" t="s">
        <v>5027</v>
      </c>
      <c r="F966" s="747" t="s">
        <v>5045</v>
      </c>
      <c r="G966" s="749">
        <v>45916</v>
      </c>
      <c r="H966" s="749">
        <v>46007</v>
      </c>
      <c r="I966" s="747">
        <f t="shared" si="1180"/>
        <v>91</v>
      </c>
      <c r="J966" s="750">
        <f t="shared" si="1181"/>
        <v>3</v>
      </c>
      <c r="K966" s="751" t="s">
        <v>28</v>
      </c>
      <c r="L966" s="752">
        <v>3.6219999999999999</v>
      </c>
      <c r="M966" s="753"/>
      <c r="N966" s="805" t="s">
        <v>5057</v>
      </c>
      <c r="O966" s="750">
        <v>3</v>
      </c>
      <c r="P966" s="755">
        <v>4.0232999999999998E-2</v>
      </c>
      <c r="Q966" s="755"/>
      <c r="R966" s="756" t="s">
        <v>4475</v>
      </c>
      <c r="S966" s="757"/>
      <c r="T966" s="756"/>
      <c r="U966" s="757"/>
      <c r="V966" s="757">
        <v>4.4705000000000002E-2</v>
      </c>
      <c r="W966" s="757">
        <v>8.9400000000000005E-4</v>
      </c>
      <c r="X966" s="757">
        <v>2.735E-3</v>
      </c>
      <c r="Y966" s="757">
        <v>3.5428000000000001E-2</v>
      </c>
      <c r="Z966" s="757">
        <v>1.72E-3</v>
      </c>
      <c r="AA966" s="757">
        <v>2E-3</v>
      </c>
      <c r="AB966" s="758">
        <f t="shared" si="1192"/>
        <v>-1.72E-3</v>
      </c>
      <c r="AC966" s="758">
        <f t="shared" si="1183"/>
        <v>-3.7200000000000002E-3</v>
      </c>
      <c r="AD966" s="759">
        <v>3.9300000000000002E-2</v>
      </c>
      <c r="AE966" s="760">
        <v>3.5428000000000001E-2</v>
      </c>
      <c r="AF966" s="760">
        <f t="shared" si="1194"/>
        <v>3.8720000000000004E-3</v>
      </c>
      <c r="AG966" s="761">
        <v>3.9300000000000002E-2</v>
      </c>
      <c r="AH966" s="762">
        <v>45916</v>
      </c>
      <c r="AI966" s="763">
        <v>1</v>
      </c>
      <c r="AJ966" s="747" t="str">
        <f t="shared" si="1184"/>
        <v>Y</v>
      </c>
      <c r="AK966" s="771" t="s">
        <v>5070</v>
      </c>
      <c r="AL966" s="772"/>
    </row>
    <row r="967" spans="1:38" s="764" customFormat="1" ht="20.25" customHeight="1">
      <c r="A967" s="747">
        <v>442</v>
      </c>
      <c r="B967" s="748">
        <v>45917</v>
      </c>
      <c r="C967" s="747" t="s">
        <v>3971</v>
      </c>
      <c r="D967" s="747" t="s">
        <v>4956</v>
      </c>
      <c r="E967" s="747" t="s">
        <v>4793</v>
      </c>
      <c r="F967" s="747" t="s">
        <v>3991</v>
      </c>
      <c r="G967" s="749">
        <v>45917</v>
      </c>
      <c r="H967" s="749">
        <v>46008</v>
      </c>
      <c r="I967" s="747">
        <f t="shared" si="1180"/>
        <v>91</v>
      </c>
      <c r="J967" s="750">
        <f t="shared" si="1181"/>
        <v>3</v>
      </c>
      <c r="K967" s="751" t="s">
        <v>28</v>
      </c>
      <c r="L967" s="752">
        <v>1</v>
      </c>
      <c r="M967" s="753"/>
      <c r="N967" s="754"/>
      <c r="O967" s="750" t="s">
        <v>1717</v>
      </c>
      <c r="P967" s="755">
        <v>4.0257000000000001E-2</v>
      </c>
      <c r="Q967" s="755"/>
      <c r="R967" s="756" t="s">
        <v>4475</v>
      </c>
      <c r="S967" s="757"/>
      <c r="T967" s="756"/>
      <c r="U967" s="757"/>
      <c r="V967" s="757">
        <v>4.4732000000000001E-2</v>
      </c>
      <c r="W967" s="757">
        <v>8.9499999999999996E-4</v>
      </c>
      <c r="X967" s="757">
        <v>2.0609999999999999E-3</v>
      </c>
      <c r="Y967" s="757">
        <v>3.5451000000000003E-2</v>
      </c>
      <c r="Z967" s="757">
        <v>1.72E-3</v>
      </c>
      <c r="AA967" s="757">
        <v>2E-3</v>
      </c>
      <c r="AB967" s="758">
        <f t="shared" si="1192"/>
        <v>-1.72E-3</v>
      </c>
      <c r="AC967" s="758">
        <f t="shared" si="1183"/>
        <v>-3.7200000000000002E-3</v>
      </c>
      <c r="AD967" s="759">
        <v>0.04</v>
      </c>
      <c r="AE967" s="757">
        <v>3.5451000000000003E-2</v>
      </c>
      <c r="AF967" s="760">
        <v>4.5490000000000001E-3</v>
      </c>
      <c r="AG967" s="761">
        <v>0.04</v>
      </c>
      <c r="AH967" s="762">
        <v>45917</v>
      </c>
      <c r="AI967" s="763">
        <v>1</v>
      </c>
      <c r="AJ967" s="747" t="str">
        <f t="shared" si="1184"/>
        <v>Y</v>
      </c>
      <c r="AK967" s="771" t="s">
        <v>5070</v>
      </c>
      <c r="AL967" s="772"/>
    </row>
    <row r="968" spans="1:38" s="764" customFormat="1" ht="20.25" customHeight="1">
      <c r="A968" s="747">
        <v>443</v>
      </c>
      <c r="B968" s="748">
        <v>45917</v>
      </c>
      <c r="C968" s="747" t="s">
        <v>3971</v>
      </c>
      <c r="D968" s="747" t="s">
        <v>4956</v>
      </c>
      <c r="E968" s="747" t="s">
        <v>4793</v>
      </c>
      <c r="F968" s="747" t="s">
        <v>3991</v>
      </c>
      <c r="G968" s="749">
        <v>45917</v>
      </c>
      <c r="H968" s="749">
        <v>46008</v>
      </c>
      <c r="I968" s="747">
        <f t="shared" ref="I968:I969" si="1195">H968-G968</f>
        <v>91</v>
      </c>
      <c r="J968" s="750">
        <f t="shared" ref="J968:J969" si="1196">TRUNC(I968/30,0)</f>
        <v>3</v>
      </c>
      <c r="K968" s="751" t="s">
        <v>28</v>
      </c>
      <c r="L968" s="752">
        <v>1</v>
      </c>
      <c r="M968" s="753"/>
      <c r="N968" s="754"/>
      <c r="O968" s="750" t="s">
        <v>1717</v>
      </c>
      <c r="P968" s="755">
        <v>4.0257000000000001E-2</v>
      </c>
      <c r="Q968" s="755"/>
      <c r="R968" s="756" t="s">
        <v>4475</v>
      </c>
      <c r="S968" s="757"/>
      <c r="T968" s="756"/>
      <c r="U968" s="757"/>
      <c r="V968" s="757">
        <v>4.4732000000000001E-2</v>
      </c>
      <c r="W968" s="757">
        <v>8.9499999999999996E-4</v>
      </c>
      <c r="X968" s="757">
        <v>2.0609999999999999E-3</v>
      </c>
      <c r="Y968" s="757">
        <v>3.5451000000000003E-2</v>
      </c>
      <c r="Z968" s="757">
        <v>1.72E-3</v>
      </c>
      <c r="AA968" s="757">
        <v>2E-3</v>
      </c>
      <c r="AB968" s="758">
        <f t="shared" ref="AB968:AB969" si="1197">S968-Z968</f>
        <v>-1.72E-3</v>
      </c>
      <c r="AC968" s="758">
        <f t="shared" ref="AC968:AC969" si="1198">U968-Z968-AA968</f>
        <v>-3.7200000000000002E-3</v>
      </c>
      <c r="AD968" s="759">
        <v>0.04</v>
      </c>
      <c r="AE968" s="757">
        <v>3.5451000000000003E-2</v>
      </c>
      <c r="AF968" s="760">
        <v>4.5490000000000001E-3</v>
      </c>
      <c r="AG968" s="761">
        <v>0.04</v>
      </c>
      <c r="AH968" s="762">
        <v>45917</v>
      </c>
      <c r="AI968" s="763">
        <v>2</v>
      </c>
      <c r="AJ968" s="747" t="str">
        <f t="shared" ref="AJ968:AJ969" si="1199">IF(AG968="","N","Y")</f>
        <v>Y</v>
      </c>
      <c r="AK968" s="771" t="s">
        <v>5070</v>
      </c>
      <c r="AL968" s="772"/>
    </row>
    <row r="969" spans="1:38" s="780" customFormat="1" ht="20.25" customHeight="1">
      <c r="A969" s="747">
        <v>444</v>
      </c>
      <c r="B969" s="748">
        <v>45917</v>
      </c>
      <c r="C969" s="747" t="s">
        <v>4</v>
      </c>
      <c r="D969" s="747" t="s">
        <v>4893</v>
      </c>
      <c r="E969" s="747" t="s">
        <v>5073</v>
      </c>
      <c r="F969" s="747" t="s">
        <v>5074</v>
      </c>
      <c r="G969" s="749">
        <v>45917</v>
      </c>
      <c r="H969" s="749">
        <v>45947</v>
      </c>
      <c r="I969" s="747">
        <f t="shared" si="1195"/>
        <v>30</v>
      </c>
      <c r="J969" s="750">
        <f t="shared" si="1196"/>
        <v>1</v>
      </c>
      <c r="K969" s="751" t="s">
        <v>29</v>
      </c>
      <c r="L969" s="752">
        <v>41.86</v>
      </c>
      <c r="M969" s="753"/>
      <c r="N969" s="754"/>
      <c r="O969" s="750" t="s">
        <v>2307</v>
      </c>
      <c r="P969" s="755">
        <v>4.1358399999999997E-2</v>
      </c>
      <c r="Q969" s="755"/>
      <c r="R969" s="756" t="s">
        <v>4475</v>
      </c>
      <c r="S969" s="757"/>
      <c r="T969" s="756"/>
      <c r="U969" s="757"/>
      <c r="V969" s="757">
        <v>4.3992999999999997E-2</v>
      </c>
      <c r="W969" s="757">
        <v>3.0799999999999998E-3</v>
      </c>
      <c r="X969" s="757">
        <v>2.7369999999999998E-3</v>
      </c>
      <c r="Y969" s="757">
        <v>3.2923000000000001E-2</v>
      </c>
      <c r="Z969" s="757">
        <v>1.72E-3</v>
      </c>
      <c r="AA969" s="757">
        <v>2E-3</v>
      </c>
      <c r="AB969" s="758">
        <f t="shared" si="1197"/>
        <v>-1.72E-3</v>
      </c>
      <c r="AC969" s="758">
        <f t="shared" si="1198"/>
        <v>-3.7200000000000002E-3</v>
      </c>
      <c r="AD969" s="759">
        <v>3.6400000000000002E-2</v>
      </c>
      <c r="AE969" s="760">
        <v>3.2923000000000001E-2</v>
      </c>
      <c r="AF969" s="760">
        <f t="shared" ref="AF969" si="1200">AD969-AE969</f>
        <v>3.4770000000000009E-3</v>
      </c>
      <c r="AG969" s="761">
        <v>3.6400000000000002E-2</v>
      </c>
      <c r="AH969" s="762">
        <v>45917</v>
      </c>
      <c r="AI969" s="763">
        <v>3</v>
      </c>
      <c r="AJ969" s="747" t="str">
        <f t="shared" si="1199"/>
        <v>Y</v>
      </c>
      <c r="AK969" s="771" t="s">
        <v>4887</v>
      </c>
      <c r="AL969" s="779"/>
    </row>
    <row r="970" spans="1:38" s="764" customFormat="1" ht="20.25" customHeight="1">
      <c r="A970" s="747">
        <v>445</v>
      </c>
      <c r="B970" s="748">
        <v>45918</v>
      </c>
      <c r="C970" s="747" t="s">
        <v>4050</v>
      </c>
      <c r="D970" s="747" t="s">
        <v>4571</v>
      </c>
      <c r="E970" s="747" t="s">
        <v>4896</v>
      </c>
      <c r="F970" s="747" t="s">
        <v>4469</v>
      </c>
      <c r="G970" s="749">
        <v>45918</v>
      </c>
      <c r="H970" s="749">
        <v>45950</v>
      </c>
      <c r="I970" s="747">
        <f t="shared" si="1180"/>
        <v>32</v>
      </c>
      <c r="J970" s="750">
        <f t="shared" si="1181"/>
        <v>1</v>
      </c>
      <c r="K970" s="751" t="s">
        <v>29</v>
      </c>
      <c r="L970" s="752">
        <v>3.9</v>
      </c>
      <c r="M970" s="753"/>
      <c r="N970" s="754"/>
      <c r="O970" s="750" t="s">
        <v>2307</v>
      </c>
      <c r="P970" s="755">
        <v>4.1335900000000002E-2</v>
      </c>
      <c r="Q970" s="755"/>
      <c r="R970" s="756" t="s">
        <v>4475</v>
      </c>
      <c r="S970" s="757"/>
      <c r="T970" s="756"/>
      <c r="U970" s="757"/>
      <c r="V970" s="757">
        <v>4.3214000000000002E-2</v>
      </c>
      <c r="W970" s="757">
        <v>3.0249999999999999E-3</v>
      </c>
      <c r="X970" s="757">
        <v>2.9129999999999998E-3</v>
      </c>
      <c r="Y970" s="757">
        <v>3.2032999999999999E-2</v>
      </c>
      <c r="Z970" s="757">
        <v>1.72E-3</v>
      </c>
      <c r="AA970" s="757">
        <v>2E-3</v>
      </c>
      <c r="AB970" s="758">
        <f t="shared" si="1192"/>
        <v>-1.72E-3</v>
      </c>
      <c r="AC970" s="758">
        <f t="shared" si="1183"/>
        <v>-3.7200000000000002E-3</v>
      </c>
      <c r="AD970" s="759">
        <v>3.5499999999999997E-2</v>
      </c>
      <c r="AE970" s="760">
        <v>3.2032999999999999E-2</v>
      </c>
      <c r="AF970" s="760">
        <f t="shared" ref="AF970" si="1201">AD970-AE970</f>
        <v>3.4669999999999979E-3</v>
      </c>
      <c r="AG970" s="761">
        <v>3.5499999999999997E-2</v>
      </c>
      <c r="AH970" s="762">
        <v>45918</v>
      </c>
      <c r="AI970" s="763">
        <v>1</v>
      </c>
      <c r="AJ970" s="747" t="str">
        <f t="shared" si="1184"/>
        <v>Y</v>
      </c>
      <c r="AK970" s="771" t="s">
        <v>5076</v>
      </c>
      <c r="AL970" s="772"/>
    </row>
    <row r="971" spans="1:38" s="764" customFormat="1" ht="20.25" customHeight="1">
      <c r="A971" s="747">
        <v>446</v>
      </c>
      <c r="B971" s="748">
        <v>45887</v>
      </c>
      <c r="C971" s="747" t="s">
        <v>434</v>
      </c>
      <c r="D971" s="747" t="s">
        <v>4966</v>
      </c>
      <c r="E971" s="747" t="s">
        <v>4967</v>
      </c>
      <c r="F971" s="747" t="s">
        <v>4968</v>
      </c>
      <c r="G971" s="749">
        <v>45918</v>
      </c>
      <c r="H971" s="749">
        <v>45950</v>
      </c>
      <c r="I971" s="747">
        <f t="shared" si="1180"/>
        <v>32</v>
      </c>
      <c r="J971" s="750">
        <f t="shared" si="1181"/>
        <v>1</v>
      </c>
      <c r="K971" s="751" t="s">
        <v>29</v>
      </c>
      <c r="L971" s="752">
        <v>4.4000000000000004</v>
      </c>
      <c r="M971" s="753"/>
      <c r="N971" s="754"/>
      <c r="O971" s="750" t="s">
        <v>2307</v>
      </c>
      <c r="P971" s="755">
        <v>4.1335900000000002E-2</v>
      </c>
      <c r="Q971" s="755"/>
      <c r="R971" s="756" t="s">
        <v>4475</v>
      </c>
      <c r="S971" s="757"/>
      <c r="T971" s="756"/>
      <c r="U971" s="757"/>
      <c r="V971" s="757">
        <v>4.3214000000000002E-2</v>
      </c>
      <c r="W971" s="757">
        <v>3.0249999999999999E-3</v>
      </c>
      <c r="X971" s="757">
        <v>3.1129999999999999E-3</v>
      </c>
      <c r="Y971" s="757">
        <v>3.2032999999999999E-2</v>
      </c>
      <c r="Z971" s="757">
        <v>1.72E-3</v>
      </c>
      <c r="AA971" s="757">
        <v>2E-3</v>
      </c>
      <c r="AB971" s="758">
        <f t="shared" si="1192"/>
        <v>-1.72E-3</v>
      </c>
      <c r="AC971" s="758">
        <f t="shared" si="1183"/>
        <v>-3.7200000000000002E-3</v>
      </c>
      <c r="AD971" s="759">
        <v>3.5299999999999998E-2</v>
      </c>
      <c r="AE971" s="760">
        <v>3.2032999999999999E-2</v>
      </c>
      <c r="AF971" s="760">
        <v>3.2669999999999999E-3</v>
      </c>
      <c r="AG971" s="761">
        <v>3.5299999999999998E-2</v>
      </c>
      <c r="AH971" s="762">
        <v>45918</v>
      </c>
      <c r="AI971" s="763">
        <v>2</v>
      </c>
      <c r="AJ971" s="747" t="str">
        <f t="shared" si="1184"/>
        <v>Y</v>
      </c>
      <c r="AK971" s="771" t="s">
        <v>5076</v>
      </c>
      <c r="AL971" s="772"/>
    </row>
    <row r="972" spans="1:38" s="764" customFormat="1" ht="20.25" customHeight="1">
      <c r="A972" s="747">
        <v>447</v>
      </c>
      <c r="B972" s="748">
        <v>45919</v>
      </c>
      <c r="C972" s="747" t="s">
        <v>2888</v>
      </c>
      <c r="D972" s="747" t="s">
        <v>4977</v>
      </c>
      <c r="E972" s="747" t="s">
        <v>5072</v>
      </c>
      <c r="F972" s="747" t="s">
        <v>4979</v>
      </c>
      <c r="G972" s="749">
        <v>45919</v>
      </c>
      <c r="H972" s="749">
        <v>45950</v>
      </c>
      <c r="I972" s="747">
        <f t="shared" si="1180"/>
        <v>31</v>
      </c>
      <c r="J972" s="750">
        <f t="shared" si="1181"/>
        <v>1</v>
      </c>
      <c r="K972" s="751" t="s">
        <v>28</v>
      </c>
      <c r="L972" s="752">
        <v>1.006</v>
      </c>
      <c r="M972" s="753"/>
      <c r="N972" s="754" t="s">
        <v>5078</v>
      </c>
      <c r="O972" s="750" t="s">
        <v>2307</v>
      </c>
      <c r="P972" s="755">
        <v>4.1354399999999999E-2</v>
      </c>
      <c r="Q972" s="755"/>
      <c r="R972" s="756" t="s">
        <v>4475</v>
      </c>
      <c r="S972" s="757"/>
      <c r="T972" s="756"/>
      <c r="U972" s="757"/>
      <c r="V972" s="757">
        <v>4.4344000000000001E-2</v>
      </c>
      <c r="W972" s="757">
        <v>8.8699999999999998E-4</v>
      </c>
      <c r="X972" s="757">
        <v>3.1809999999999998E-3</v>
      </c>
      <c r="Y972" s="757">
        <v>3.5826999999999998E-2</v>
      </c>
      <c r="Z972" s="757">
        <v>1.72E-3</v>
      </c>
      <c r="AA972" s="757">
        <v>2E-3</v>
      </c>
      <c r="AB972" s="758">
        <f t="shared" si="1192"/>
        <v>-1.72E-3</v>
      </c>
      <c r="AC972" s="758">
        <f t="shared" si="1183"/>
        <v>-3.7200000000000002E-3</v>
      </c>
      <c r="AD972" s="759">
        <v>3.85E-2</v>
      </c>
      <c r="AE972" s="760">
        <v>3.5826999999999998E-2</v>
      </c>
      <c r="AF972" s="760">
        <f t="shared" ref="AF972:AF974" si="1202">AD972-AE972</f>
        <v>2.6730000000000018E-3</v>
      </c>
      <c r="AG972" s="761">
        <f t="shared" ref="AG972:AG973" si="1203">IF(AF972="","",AE972+AF972)</f>
        <v>3.85E-2</v>
      </c>
      <c r="AH972" s="762">
        <v>45918</v>
      </c>
      <c r="AI972" s="763">
        <v>1</v>
      </c>
      <c r="AJ972" s="747" t="str">
        <f t="shared" si="1184"/>
        <v>Y</v>
      </c>
      <c r="AK972" s="811" t="s">
        <v>5079</v>
      </c>
      <c r="AL972" s="772"/>
    </row>
    <row r="973" spans="1:38" s="764" customFormat="1" ht="20.25" customHeight="1">
      <c r="A973" s="747">
        <v>448</v>
      </c>
      <c r="B973" s="748">
        <v>45922</v>
      </c>
      <c r="C973" s="747" t="s">
        <v>3971</v>
      </c>
      <c r="D973" s="747" t="s">
        <v>4874</v>
      </c>
      <c r="E973" s="747" t="s">
        <v>5003</v>
      </c>
      <c r="F973" s="747" t="s">
        <v>5004</v>
      </c>
      <c r="G973" s="749">
        <v>45922</v>
      </c>
      <c r="H973" s="749">
        <v>46013</v>
      </c>
      <c r="I973" s="747">
        <f t="shared" si="1180"/>
        <v>91</v>
      </c>
      <c r="J973" s="750">
        <f t="shared" si="1181"/>
        <v>3</v>
      </c>
      <c r="K973" s="751" t="s">
        <v>28</v>
      </c>
      <c r="L973" s="752">
        <v>2</v>
      </c>
      <c r="M973" s="753"/>
      <c r="N973" s="754" t="s">
        <v>5078</v>
      </c>
      <c r="O973" s="750" t="s">
        <v>1717</v>
      </c>
      <c r="P973" s="755">
        <v>4.0124800000000002E-2</v>
      </c>
      <c r="Q973" s="755"/>
      <c r="R973" s="756" t="s">
        <v>4475</v>
      </c>
      <c r="S973" s="757"/>
      <c r="T973" s="756"/>
      <c r="U973" s="757"/>
      <c r="V973" s="757">
        <v>4.4532000000000002E-2</v>
      </c>
      <c r="W973" s="757">
        <v>8.9099999999999997E-4</v>
      </c>
      <c r="X973" s="757">
        <f>V973-AD973-$X$5-W973</f>
        <v>2.0650000000000004E-3</v>
      </c>
      <c r="Y973" s="757">
        <v>3.9472E-2</v>
      </c>
      <c r="Z973" s="757">
        <v>1.72E-3</v>
      </c>
      <c r="AA973" s="757">
        <v>2E-3</v>
      </c>
      <c r="AB973" s="758">
        <f t="shared" si="1192"/>
        <v>-1.72E-3</v>
      </c>
      <c r="AC973" s="758">
        <f t="shared" si="1183"/>
        <v>-3.7200000000000002E-3</v>
      </c>
      <c r="AD973" s="759">
        <v>3.9800000000000002E-2</v>
      </c>
      <c r="AE973" s="757">
        <v>3.5321999999999999E-2</v>
      </c>
      <c r="AF973" s="760">
        <f t="shared" si="1202"/>
        <v>4.4780000000000028E-3</v>
      </c>
      <c r="AG973" s="761">
        <f t="shared" si="1203"/>
        <v>3.9800000000000002E-2</v>
      </c>
      <c r="AH973" s="762">
        <v>45922</v>
      </c>
      <c r="AI973" s="763">
        <v>1</v>
      </c>
      <c r="AJ973" s="747" t="str">
        <f t="shared" si="1184"/>
        <v>Y</v>
      </c>
      <c r="AK973" s="771" t="s">
        <v>5080</v>
      </c>
      <c r="AL973" s="772"/>
    </row>
    <row r="974" spans="1:38" s="764" customFormat="1" ht="20.25" customHeight="1">
      <c r="A974" s="747">
        <v>449</v>
      </c>
      <c r="B974" s="748">
        <v>45922</v>
      </c>
      <c r="C974" s="747" t="s">
        <v>1740</v>
      </c>
      <c r="D974" s="747" t="s">
        <v>5022</v>
      </c>
      <c r="E974" s="747" t="s">
        <v>5081</v>
      </c>
      <c r="F974" s="747" t="s">
        <v>5024</v>
      </c>
      <c r="G974" s="749">
        <v>45922</v>
      </c>
      <c r="H974" s="749">
        <v>45952</v>
      </c>
      <c r="I974" s="747">
        <f t="shared" si="1180"/>
        <v>30</v>
      </c>
      <c r="J974" s="750">
        <f t="shared" si="1181"/>
        <v>1</v>
      </c>
      <c r="K974" s="751" t="s">
        <v>29</v>
      </c>
      <c r="L974" s="752">
        <v>1.6</v>
      </c>
      <c r="M974" s="753"/>
      <c r="N974" s="754"/>
      <c r="O974" s="750" t="s">
        <v>2307</v>
      </c>
      <c r="P974" s="755">
        <v>4.1545699999999998E-2</v>
      </c>
      <c r="Q974" s="755"/>
      <c r="R974" s="756" t="s">
        <v>4475</v>
      </c>
      <c r="S974" s="757"/>
      <c r="T974" s="756"/>
      <c r="U974" s="757"/>
      <c r="V974" s="757">
        <v>4.4110000000000003E-2</v>
      </c>
      <c r="W974" s="757">
        <v>3.088E-3</v>
      </c>
      <c r="X974" s="757">
        <f>V974-AD974-$X$5-W974</f>
        <v>2.7460000000000058E-3</v>
      </c>
      <c r="Y974" s="757">
        <v>3.1807000000000002E-2</v>
      </c>
      <c r="Z974" s="757">
        <v>1.72E-3</v>
      </c>
      <c r="AA974" s="757">
        <v>2E-3</v>
      </c>
      <c r="AB974" s="758">
        <f t="shared" si="1192"/>
        <v>-1.72E-3</v>
      </c>
      <c r="AC974" s="758">
        <f t="shared" si="1183"/>
        <v>-3.7200000000000002E-3</v>
      </c>
      <c r="AD974" s="759">
        <v>3.6499999999999998E-2</v>
      </c>
      <c r="AE974" s="760">
        <v>3.1807000000000002E-2</v>
      </c>
      <c r="AF974" s="760">
        <f t="shared" si="1202"/>
        <v>4.6929999999999958E-3</v>
      </c>
      <c r="AG974" s="761">
        <f>AE974+AF974</f>
        <v>3.6499999999999998E-2</v>
      </c>
      <c r="AH974" s="762">
        <v>45922</v>
      </c>
      <c r="AI974" s="763">
        <v>2</v>
      </c>
      <c r="AJ974" s="747" t="str">
        <f t="shared" si="1184"/>
        <v>Y</v>
      </c>
      <c r="AK974" s="771" t="s">
        <v>4887</v>
      </c>
      <c r="AL974" s="772"/>
    </row>
    <row r="975" spans="1:38" s="764" customFormat="1" ht="20.25" customHeight="1">
      <c r="A975" s="747">
        <v>450</v>
      </c>
      <c r="B975" s="748">
        <v>45922</v>
      </c>
      <c r="C975" s="747" t="s">
        <v>5082</v>
      </c>
      <c r="D975" s="747" t="s">
        <v>4794</v>
      </c>
      <c r="E975" s="747" t="s">
        <v>4795</v>
      </c>
      <c r="F975" s="747" t="s">
        <v>4886</v>
      </c>
      <c r="G975" s="749">
        <v>45922</v>
      </c>
      <c r="H975" s="749">
        <v>45952</v>
      </c>
      <c r="I975" s="747">
        <f t="shared" si="1180"/>
        <v>30</v>
      </c>
      <c r="J975" s="750">
        <f t="shared" si="1181"/>
        <v>1</v>
      </c>
      <c r="K975" s="751" t="s">
        <v>29</v>
      </c>
      <c r="L975" s="752">
        <v>12.86</v>
      </c>
      <c r="M975" s="753"/>
      <c r="N975" s="754"/>
      <c r="O975" s="750" t="s">
        <v>2307</v>
      </c>
      <c r="P975" s="755">
        <v>4.1545699999999998E-2</v>
      </c>
      <c r="Q975" s="755"/>
      <c r="R975" s="756" t="s">
        <v>4475</v>
      </c>
      <c r="S975" s="757"/>
      <c r="T975" s="756"/>
      <c r="U975" s="757"/>
      <c r="V975" s="757">
        <v>4.4110000000000003E-2</v>
      </c>
      <c r="W975" s="757">
        <v>3.088E-3</v>
      </c>
      <c r="X975" s="757">
        <f t="shared" ref="X975:X1012" si="1204">V975-AD975-$X$5-W975</f>
        <v>3.9460000000000051E-3</v>
      </c>
      <c r="Y975" s="757">
        <v>3.1807000000000002E-2</v>
      </c>
      <c r="Z975" s="757">
        <v>1.72E-3</v>
      </c>
      <c r="AA975" s="757">
        <v>2E-3</v>
      </c>
      <c r="AB975" s="758">
        <f t="shared" si="1192"/>
        <v>-1.72E-3</v>
      </c>
      <c r="AC975" s="758">
        <f t="shared" si="1183"/>
        <v>-3.7200000000000002E-3</v>
      </c>
      <c r="AD975" s="759">
        <v>3.5299999999999998E-2</v>
      </c>
      <c r="AE975" s="760">
        <v>3.1807000000000002E-2</v>
      </c>
      <c r="AF975" s="760">
        <f>AG975-AE975</f>
        <v>3.4929999999999961E-3</v>
      </c>
      <c r="AG975" s="761">
        <v>3.5299999999999998E-2</v>
      </c>
      <c r="AH975" s="762">
        <v>45922</v>
      </c>
      <c r="AI975" s="763">
        <v>3</v>
      </c>
      <c r="AJ975" s="747" t="str">
        <f t="shared" si="1184"/>
        <v>Y</v>
      </c>
      <c r="AK975" s="771" t="s">
        <v>4887</v>
      </c>
      <c r="AL975" s="772"/>
    </row>
    <row r="976" spans="1:38" s="764" customFormat="1" ht="20.25" customHeight="1">
      <c r="A976" s="747">
        <v>451</v>
      </c>
      <c r="B976" s="748">
        <v>45925</v>
      </c>
      <c r="C976" s="747" t="s">
        <v>5083</v>
      </c>
      <c r="D976" s="747" t="s">
        <v>5030</v>
      </c>
      <c r="E976" s="747" t="s">
        <v>4904</v>
      </c>
      <c r="F976" s="747" t="s">
        <v>4020</v>
      </c>
      <c r="G976" s="749">
        <v>45925</v>
      </c>
      <c r="H976" s="749">
        <v>45957</v>
      </c>
      <c r="I976" s="747">
        <f t="shared" si="1180"/>
        <v>32</v>
      </c>
      <c r="J976" s="750">
        <f t="shared" si="1181"/>
        <v>1</v>
      </c>
      <c r="K976" s="751" t="s">
        <v>29</v>
      </c>
      <c r="L976" s="752">
        <v>1</v>
      </c>
      <c r="M976" s="753"/>
      <c r="N976" s="805"/>
      <c r="O976" s="750" t="s">
        <v>2307</v>
      </c>
      <c r="P976" s="755">
        <v>4.1584799999999998E-2</v>
      </c>
      <c r="Q976" s="755"/>
      <c r="R976" s="756" t="s">
        <v>4475</v>
      </c>
      <c r="S976" s="757"/>
      <c r="T976" s="756"/>
      <c r="U976" s="757"/>
      <c r="V976" s="757">
        <v>4.6252000000000001E-2</v>
      </c>
      <c r="W976" s="757">
        <v>3.238E-3</v>
      </c>
      <c r="X976" s="757">
        <f t="shared" si="1204"/>
        <v>6.2379999999999988E-3</v>
      </c>
      <c r="Y976" s="757">
        <v>3.0089999999999999E-2</v>
      </c>
      <c r="Z976" s="757">
        <v>1.72E-3</v>
      </c>
      <c r="AA976" s="757">
        <v>2E-3</v>
      </c>
      <c r="AB976" s="758">
        <f t="shared" ref="AB976" si="1205">S976-Z976</f>
        <v>-1.72E-3</v>
      </c>
      <c r="AC976" s="758">
        <f t="shared" ref="AC976" si="1206">U976-Z976-AA976</f>
        <v>-3.7200000000000002E-3</v>
      </c>
      <c r="AD976" s="759">
        <v>3.5000000000000003E-2</v>
      </c>
      <c r="AE976" s="760">
        <v>3.0089999999999999E-2</v>
      </c>
      <c r="AF976" s="760">
        <f>AG976-AE976</f>
        <v>4.9100000000000046E-3</v>
      </c>
      <c r="AG976" s="761">
        <v>3.5000000000000003E-2</v>
      </c>
      <c r="AH976" s="762">
        <v>45923</v>
      </c>
      <c r="AI976" s="763">
        <v>1</v>
      </c>
      <c r="AJ976" s="747" t="str">
        <f t="shared" si="1184"/>
        <v>Y</v>
      </c>
      <c r="AK976" s="771"/>
      <c r="AL976" s="772"/>
    </row>
    <row r="977" spans="1:38" s="764" customFormat="1" ht="20.25" customHeight="1">
      <c r="A977" s="747">
        <v>452</v>
      </c>
      <c r="B977" s="748">
        <v>45926</v>
      </c>
      <c r="C977" s="747" t="s">
        <v>434</v>
      </c>
      <c r="D977" s="778" t="s">
        <v>4892</v>
      </c>
      <c r="E977" s="778" t="s">
        <v>5014</v>
      </c>
      <c r="F977" s="778" t="s">
        <v>4356</v>
      </c>
      <c r="G977" s="749">
        <v>45926</v>
      </c>
      <c r="H977" s="749">
        <v>45932</v>
      </c>
      <c r="I977" s="747">
        <f t="shared" si="1180"/>
        <v>6</v>
      </c>
      <c r="J977" s="750">
        <f t="shared" si="1181"/>
        <v>0</v>
      </c>
      <c r="K977" s="751" t="s">
        <v>28</v>
      </c>
      <c r="L977" s="752">
        <v>2</v>
      </c>
      <c r="M977" s="753"/>
      <c r="N977" s="805"/>
      <c r="O977" s="750" t="s">
        <v>5085</v>
      </c>
      <c r="P977" s="755">
        <v>4.1373500000000001E-2</v>
      </c>
      <c r="Q977" s="755"/>
      <c r="R977" s="756" t="s">
        <v>4475</v>
      </c>
      <c r="S977" s="757"/>
      <c r="T977" s="756"/>
      <c r="U977" s="757"/>
      <c r="V977" s="757">
        <v>4.2680000000000003E-2</v>
      </c>
      <c r="W977" s="757">
        <v>2.9880000000000002E-3</v>
      </c>
      <c r="X977" s="757">
        <f t="shared" si="1204"/>
        <v>2.9159999999999993E-3</v>
      </c>
      <c r="Y977" s="757">
        <v>3.0176999999999999E-2</v>
      </c>
      <c r="Z977" s="757">
        <v>1.72E-3</v>
      </c>
      <c r="AA977" s="757">
        <v>2E-3</v>
      </c>
      <c r="AB977" s="758">
        <f t="shared" ref="AB977:AB992" si="1207">S977-Z977</f>
        <v>-1.72E-3</v>
      </c>
      <c r="AC977" s="758">
        <f t="shared" ref="AC977:AC992" si="1208">U977-Z977-AA977</f>
        <v>-3.7200000000000002E-3</v>
      </c>
      <c r="AD977" s="759">
        <v>3.5000000000000003E-2</v>
      </c>
      <c r="AE977" s="760">
        <v>3.0176999999999999E-2</v>
      </c>
      <c r="AF977" s="760">
        <f t="shared" ref="AF977:AF981" si="1209">AG977-AE977</f>
        <v>4.8230000000000044E-3</v>
      </c>
      <c r="AG977" s="761">
        <v>3.5000000000000003E-2</v>
      </c>
      <c r="AH977" s="762">
        <v>45926</v>
      </c>
      <c r="AI977" s="763">
        <v>1</v>
      </c>
      <c r="AJ977" s="747" t="str">
        <f t="shared" si="1184"/>
        <v>Y</v>
      </c>
      <c r="AK977" s="771"/>
      <c r="AL977" s="772"/>
    </row>
    <row r="978" spans="1:38" s="764" customFormat="1" ht="20.25" customHeight="1">
      <c r="A978" s="747">
        <v>453</v>
      </c>
      <c r="B978" s="748">
        <v>45926</v>
      </c>
      <c r="C978" s="747" t="s">
        <v>434</v>
      </c>
      <c r="D978" s="778" t="s">
        <v>4892</v>
      </c>
      <c r="E978" s="778" t="s">
        <v>5014</v>
      </c>
      <c r="F978" s="778" t="s">
        <v>4356</v>
      </c>
      <c r="G978" s="749">
        <v>45926</v>
      </c>
      <c r="H978" s="749">
        <v>45932</v>
      </c>
      <c r="I978" s="747">
        <f t="shared" ref="I978:I993" si="1210">H978-G978</f>
        <v>6</v>
      </c>
      <c r="J978" s="750">
        <f t="shared" ref="J978:J993" si="1211">TRUNC(I978/30,0)</f>
        <v>0</v>
      </c>
      <c r="K978" s="751" t="s">
        <v>28</v>
      </c>
      <c r="L978" s="752">
        <v>2</v>
      </c>
      <c r="M978" s="753"/>
      <c r="N978" s="805"/>
      <c r="O978" s="750" t="s">
        <v>5085</v>
      </c>
      <c r="P978" s="755">
        <v>4.1373500000000001E-2</v>
      </c>
      <c r="Q978" s="755"/>
      <c r="R978" s="756" t="s">
        <v>4475</v>
      </c>
      <c r="S978" s="757"/>
      <c r="T978" s="756"/>
      <c r="U978" s="757"/>
      <c r="V978" s="757">
        <v>4.2680000000000003E-2</v>
      </c>
      <c r="W978" s="757">
        <v>2.9880000000000002E-3</v>
      </c>
      <c r="X978" s="757">
        <f t="shared" si="1204"/>
        <v>2.9159999999999993E-3</v>
      </c>
      <c r="Y978" s="757">
        <v>3.0176999999999999E-2</v>
      </c>
      <c r="Z978" s="757">
        <v>1.72E-3</v>
      </c>
      <c r="AA978" s="757">
        <v>2E-3</v>
      </c>
      <c r="AB978" s="758">
        <f t="shared" si="1207"/>
        <v>-1.72E-3</v>
      </c>
      <c r="AC978" s="758">
        <f t="shared" si="1208"/>
        <v>-3.7200000000000002E-3</v>
      </c>
      <c r="AD978" s="759">
        <v>3.5000000000000003E-2</v>
      </c>
      <c r="AE978" s="760">
        <v>3.0176999999999999E-2</v>
      </c>
      <c r="AF978" s="760">
        <f t="shared" si="1209"/>
        <v>4.8230000000000044E-3</v>
      </c>
      <c r="AG978" s="761">
        <v>3.5000000000000003E-2</v>
      </c>
      <c r="AH978" s="762">
        <v>45926</v>
      </c>
      <c r="AI978" s="763">
        <v>3</v>
      </c>
      <c r="AJ978" s="747" t="str">
        <f t="shared" si="1184"/>
        <v>Y</v>
      </c>
      <c r="AK978" s="771"/>
      <c r="AL978" s="772"/>
    </row>
    <row r="979" spans="1:38" s="764" customFormat="1" ht="20.25" customHeight="1">
      <c r="A979" s="747">
        <v>454</v>
      </c>
      <c r="B979" s="748">
        <v>45926</v>
      </c>
      <c r="C979" s="747" t="s">
        <v>434</v>
      </c>
      <c r="D979" s="778" t="s">
        <v>4892</v>
      </c>
      <c r="E979" s="778" t="s">
        <v>5014</v>
      </c>
      <c r="F979" s="778" t="s">
        <v>4356</v>
      </c>
      <c r="G979" s="749">
        <v>45926</v>
      </c>
      <c r="H979" s="749">
        <v>45932</v>
      </c>
      <c r="I979" s="747">
        <f t="shared" si="1210"/>
        <v>6</v>
      </c>
      <c r="J979" s="750">
        <f t="shared" si="1211"/>
        <v>0</v>
      </c>
      <c r="K979" s="751" t="s">
        <v>28</v>
      </c>
      <c r="L979" s="752">
        <v>2</v>
      </c>
      <c r="M979" s="753"/>
      <c r="N979" s="805"/>
      <c r="O979" s="750" t="s">
        <v>5085</v>
      </c>
      <c r="P979" s="755">
        <v>4.1373500000000001E-2</v>
      </c>
      <c r="Q979" s="755"/>
      <c r="R979" s="756" t="s">
        <v>4475</v>
      </c>
      <c r="S979" s="757"/>
      <c r="T979" s="756"/>
      <c r="U979" s="757"/>
      <c r="V979" s="757">
        <v>4.2680000000000003E-2</v>
      </c>
      <c r="W979" s="757">
        <v>2.9880000000000002E-3</v>
      </c>
      <c r="X979" s="757">
        <f t="shared" si="1204"/>
        <v>2.9159999999999993E-3</v>
      </c>
      <c r="Y979" s="757">
        <v>3.0176999999999999E-2</v>
      </c>
      <c r="Z979" s="757">
        <v>1.72E-3</v>
      </c>
      <c r="AA979" s="757">
        <v>2E-3</v>
      </c>
      <c r="AB979" s="758">
        <f t="shared" si="1207"/>
        <v>-1.72E-3</v>
      </c>
      <c r="AC979" s="758">
        <f t="shared" si="1208"/>
        <v>-3.7200000000000002E-3</v>
      </c>
      <c r="AD979" s="759">
        <v>3.5000000000000003E-2</v>
      </c>
      <c r="AE979" s="760">
        <v>3.0176999999999999E-2</v>
      </c>
      <c r="AF979" s="760">
        <f t="shared" si="1209"/>
        <v>4.8230000000000044E-3</v>
      </c>
      <c r="AG979" s="761">
        <v>3.5000000000000003E-2</v>
      </c>
      <c r="AH979" s="762">
        <v>45926</v>
      </c>
      <c r="AI979" s="763">
        <v>4</v>
      </c>
      <c r="AJ979" s="747" t="str">
        <f t="shared" si="1184"/>
        <v>Y</v>
      </c>
      <c r="AK979" s="771"/>
      <c r="AL979" s="772"/>
    </row>
    <row r="980" spans="1:38" s="764" customFormat="1" ht="20.25" customHeight="1">
      <c r="A980" s="747">
        <v>455</v>
      </c>
      <c r="B980" s="748">
        <v>45926</v>
      </c>
      <c r="C980" s="747" t="s">
        <v>434</v>
      </c>
      <c r="D980" s="778" t="s">
        <v>4892</v>
      </c>
      <c r="E980" s="778" t="s">
        <v>5014</v>
      </c>
      <c r="F980" s="778" t="s">
        <v>4356</v>
      </c>
      <c r="G980" s="749">
        <v>45926</v>
      </c>
      <c r="H980" s="749">
        <v>45932</v>
      </c>
      <c r="I980" s="747">
        <f t="shared" si="1210"/>
        <v>6</v>
      </c>
      <c r="J980" s="750">
        <f t="shared" si="1211"/>
        <v>0</v>
      </c>
      <c r="K980" s="751" t="s">
        <v>28</v>
      </c>
      <c r="L980" s="752">
        <v>2</v>
      </c>
      <c r="M980" s="753"/>
      <c r="N980" s="805"/>
      <c r="O980" s="750" t="s">
        <v>5085</v>
      </c>
      <c r="P980" s="755">
        <v>4.1373500000000001E-2</v>
      </c>
      <c r="Q980" s="755"/>
      <c r="R980" s="756" t="s">
        <v>4475</v>
      </c>
      <c r="S980" s="757"/>
      <c r="T980" s="756"/>
      <c r="U980" s="757"/>
      <c r="V980" s="757">
        <v>4.2680000000000003E-2</v>
      </c>
      <c r="W980" s="757">
        <v>2.9880000000000002E-3</v>
      </c>
      <c r="X980" s="757">
        <f t="shared" si="1204"/>
        <v>2.9159999999999993E-3</v>
      </c>
      <c r="Y980" s="757">
        <v>3.0176999999999999E-2</v>
      </c>
      <c r="Z980" s="757">
        <v>1.72E-3</v>
      </c>
      <c r="AA980" s="757">
        <v>2E-3</v>
      </c>
      <c r="AB980" s="758">
        <f t="shared" si="1207"/>
        <v>-1.72E-3</v>
      </c>
      <c r="AC980" s="758">
        <f t="shared" si="1208"/>
        <v>-3.7200000000000002E-3</v>
      </c>
      <c r="AD980" s="759">
        <v>3.5000000000000003E-2</v>
      </c>
      <c r="AE980" s="760">
        <v>3.0176999999999999E-2</v>
      </c>
      <c r="AF980" s="760">
        <f t="shared" si="1209"/>
        <v>4.8230000000000044E-3</v>
      </c>
      <c r="AG980" s="761">
        <v>3.5000000000000003E-2</v>
      </c>
      <c r="AH980" s="762">
        <v>45926</v>
      </c>
      <c r="AI980" s="763">
        <v>5</v>
      </c>
      <c r="AJ980" s="747" t="str">
        <f t="shared" si="1184"/>
        <v>Y</v>
      </c>
      <c r="AK980" s="771"/>
      <c r="AL980" s="772"/>
    </row>
    <row r="981" spans="1:38" s="764" customFormat="1" ht="20.25" customHeight="1">
      <c r="A981" s="747">
        <v>456</v>
      </c>
      <c r="B981" s="748">
        <v>45926</v>
      </c>
      <c r="C981" s="747" t="s">
        <v>434</v>
      </c>
      <c r="D981" s="778" t="s">
        <v>4892</v>
      </c>
      <c r="E981" s="778" t="s">
        <v>5014</v>
      </c>
      <c r="F981" s="778" t="s">
        <v>4356</v>
      </c>
      <c r="G981" s="749">
        <v>45926</v>
      </c>
      <c r="H981" s="749">
        <v>45932</v>
      </c>
      <c r="I981" s="747">
        <f t="shared" si="1210"/>
        <v>6</v>
      </c>
      <c r="J981" s="750">
        <f t="shared" si="1211"/>
        <v>0</v>
      </c>
      <c r="K981" s="751" t="s">
        <v>28</v>
      </c>
      <c r="L981" s="752">
        <v>2</v>
      </c>
      <c r="M981" s="753"/>
      <c r="N981" s="805"/>
      <c r="O981" s="750" t="s">
        <v>5085</v>
      </c>
      <c r="P981" s="755">
        <v>4.1373500000000001E-2</v>
      </c>
      <c r="Q981" s="755"/>
      <c r="R981" s="756" t="s">
        <v>4475</v>
      </c>
      <c r="S981" s="757"/>
      <c r="T981" s="756"/>
      <c r="U981" s="757"/>
      <c r="V981" s="757">
        <v>4.2680000000000003E-2</v>
      </c>
      <c r="W981" s="757">
        <v>2.9880000000000002E-3</v>
      </c>
      <c r="X981" s="757">
        <f t="shared" si="1204"/>
        <v>2.9159999999999993E-3</v>
      </c>
      <c r="Y981" s="757">
        <v>3.0176999999999999E-2</v>
      </c>
      <c r="Z981" s="757">
        <v>1.72E-3</v>
      </c>
      <c r="AA981" s="757">
        <v>2E-3</v>
      </c>
      <c r="AB981" s="758">
        <f t="shared" si="1207"/>
        <v>-1.72E-3</v>
      </c>
      <c r="AC981" s="758">
        <f t="shared" si="1208"/>
        <v>-3.7200000000000002E-3</v>
      </c>
      <c r="AD981" s="759">
        <v>3.5000000000000003E-2</v>
      </c>
      <c r="AE981" s="760">
        <v>3.0176999999999999E-2</v>
      </c>
      <c r="AF981" s="760">
        <f t="shared" si="1209"/>
        <v>4.8230000000000044E-3</v>
      </c>
      <c r="AG981" s="761">
        <v>3.5000000000000003E-2</v>
      </c>
      <c r="AH981" s="762">
        <v>45926</v>
      </c>
      <c r="AI981" s="763">
        <v>6</v>
      </c>
      <c r="AJ981" s="747" t="str">
        <f t="shared" si="1184"/>
        <v>Y</v>
      </c>
      <c r="AK981" s="771"/>
      <c r="AL981" s="772"/>
    </row>
    <row r="982" spans="1:38" s="764" customFormat="1" ht="20.25" customHeight="1">
      <c r="A982" s="747">
        <v>457</v>
      </c>
      <c r="B982" s="748">
        <v>45929</v>
      </c>
      <c r="C982" s="747" t="s">
        <v>4547</v>
      </c>
      <c r="D982" s="747" t="s">
        <v>5030</v>
      </c>
      <c r="E982" s="747" t="s">
        <v>4768</v>
      </c>
      <c r="F982" s="747" t="s">
        <v>5012</v>
      </c>
      <c r="G982" s="749">
        <v>45929</v>
      </c>
      <c r="H982" s="749">
        <v>45959</v>
      </c>
      <c r="I982" s="747">
        <f t="shared" si="1210"/>
        <v>30</v>
      </c>
      <c r="J982" s="750">
        <f t="shared" si="1211"/>
        <v>1</v>
      </c>
      <c r="K982" s="751" t="s">
        <v>28</v>
      </c>
      <c r="L982" s="752">
        <v>2</v>
      </c>
      <c r="M982" s="753"/>
      <c r="N982" s="754"/>
      <c r="O982" s="750" t="s">
        <v>2307</v>
      </c>
      <c r="P982" s="755">
        <v>4.1655299999999999E-2</v>
      </c>
      <c r="Q982" s="755"/>
      <c r="R982" s="756" t="s">
        <v>4475</v>
      </c>
      <c r="S982" s="757"/>
      <c r="T982" s="756"/>
      <c r="U982" s="757"/>
      <c r="V982" s="757">
        <v>4.4655E-2</v>
      </c>
      <c r="W982" s="757">
        <v>8.9300000000000002E-4</v>
      </c>
      <c r="X982" s="757">
        <v>2.9859999999999999E-3</v>
      </c>
      <c r="Y982" s="757">
        <v>3.6101000000000001E-2</v>
      </c>
      <c r="Z982" s="757">
        <v>1.72E-3</v>
      </c>
      <c r="AA982" s="757">
        <v>2E-3</v>
      </c>
      <c r="AB982" s="758">
        <f t="shared" si="1207"/>
        <v>-1.72E-3</v>
      </c>
      <c r="AC982" s="758">
        <f t="shared" si="1208"/>
        <v>-3.7200000000000002E-3</v>
      </c>
      <c r="AD982" s="759">
        <v>3.9E-2</v>
      </c>
      <c r="AE982" s="757">
        <v>3.6101000000000001E-2</v>
      </c>
      <c r="AF982" s="760">
        <f t="shared" ref="AF982:AF992" si="1212">AD982-AE982</f>
        <v>2.8989999999999988E-3</v>
      </c>
      <c r="AG982" s="761">
        <v>3.9E-2</v>
      </c>
      <c r="AH982" s="762">
        <v>45929</v>
      </c>
      <c r="AI982" s="763">
        <v>1</v>
      </c>
      <c r="AJ982" s="747" t="str">
        <f t="shared" si="1184"/>
        <v>Y</v>
      </c>
      <c r="AK982" s="771" t="s">
        <v>5086</v>
      </c>
      <c r="AL982" s="772"/>
    </row>
    <row r="983" spans="1:38" s="764" customFormat="1" ht="20.25" customHeight="1">
      <c r="A983" s="747">
        <v>458</v>
      </c>
      <c r="B983" s="748">
        <v>45929</v>
      </c>
      <c r="C983" s="747" t="s">
        <v>24</v>
      </c>
      <c r="D983" s="747" t="s">
        <v>4993</v>
      </c>
      <c r="E983" s="747" t="s">
        <v>25</v>
      </c>
      <c r="F983" s="747" t="s">
        <v>5007</v>
      </c>
      <c r="G983" s="749">
        <v>45929</v>
      </c>
      <c r="H983" s="749">
        <v>45959</v>
      </c>
      <c r="I983" s="747">
        <f t="shared" si="1210"/>
        <v>30</v>
      </c>
      <c r="J983" s="750">
        <f t="shared" si="1211"/>
        <v>1</v>
      </c>
      <c r="K983" s="751" t="s">
        <v>28</v>
      </c>
      <c r="L983" s="752">
        <v>2</v>
      </c>
      <c r="M983" s="753"/>
      <c r="N983" s="754"/>
      <c r="O983" s="750" t="s">
        <v>2307</v>
      </c>
      <c r="P983" s="755">
        <v>4.1655299999999999E-2</v>
      </c>
      <c r="Q983" s="755"/>
      <c r="R983" s="756" t="s">
        <v>4475</v>
      </c>
      <c r="S983" s="757"/>
      <c r="T983" s="756"/>
      <c r="U983" s="757"/>
      <c r="V983" s="757">
        <v>4.4655E-2</v>
      </c>
      <c r="W983" s="757">
        <v>8.9300000000000002E-4</v>
      </c>
      <c r="X983" s="757">
        <v>3.186E-3</v>
      </c>
      <c r="Y983" s="757">
        <v>3.6101000000000001E-2</v>
      </c>
      <c r="Z983" s="757">
        <v>1.72E-3</v>
      </c>
      <c r="AA983" s="757">
        <v>2E-3</v>
      </c>
      <c r="AB983" s="758">
        <f t="shared" si="1207"/>
        <v>-1.72E-3</v>
      </c>
      <c r="AC983" s="758">
        <f t="shared" si="1208"/>
        <v>-3.7200000000000002E-3</v>
      </c>
      <c r="AD983" s="759">
        <v>3.8800000000000001E-2</v>
      </c>
      <c r="AE983" s="757">
        <v>3.6101000000000001E-2</v>
      </c>
      <c r="AF983" s="760">
        <f t="shared" si="1212"/>
        <v>2.699E-3</v>
      </c>
      <c r="AG983" s="761">
        <v>3.8800000000000001E-2</v>
      </c>
      <c r="AH983" s="762">
        <v>45929</v>
      </c>
      <c r="AI983" s="763">
        <v>2</v>
      </c>
      <c r="AJ983" s="747" t="str">
        <f t="shared" si="1184"/>
        <v>Y</v>
      </c>
      <c r="AK983" s="771" t="s">
        <v>5086</v>
      </c>
      <c r="AL983" s="772"/>
    </row>
    <row r="984" spans="1:38" s="764" customFormat="1" ht="20.25" customHeight="1">
      <c r="A984" s="747">
        <v>459</v>
      </c>
      <c r="B984" s="748">
        <v>45929</v>
      </c>
      <c r="C984" s="747" t="s">
        <v>4499</v>
      </c>
      <c r="D984" s="747" t="s">
        <v>4518</v>
      </c>
      <c r="E984" s="747" t="s">
        <v>251</v>
      </c>
      <c r="F984" s="747" t="s">
        <v>4817</v>
      </c>
      <c r="G984" s="749">
        <v>45929</v>
      </c>
      <c r="H984" s="749">
        <v>46111</v>
      </c>
      <c r="I984" s="747">
        <f t="shared" si="1210"/>
        <v>182</v>
      </c>
      <c r="J984" s="750">
        <f t="shared" si="1211"/>
        <v>6</v>
      </c>
      <c r="K984" s="751" t="s">
        <v>28</v>
      </c>
      <c r="L984" s="752">
        <v>2.1800000000000002</v>
      </c>
      <c r="M984" s="753">
        <v>3.46</v>
      </c>
      <c r="N984" s="754" t="s">
        <v>5088</v>
      </c>
      <c r="O984" s="750">
        <v>6</v>
      </c>
      <c r="P984" s="755">
        <v>3.8718700000000002E-2</v>
      </c>
      <c r="Q984" s="755"/>
      <c r="R984" s="756" t="s">
        <v>4475</v>
      </c>
      <c r="S984" s="757"/>
      <c r="T984" s="756"/>
      <c r="U984" s="757"/>
      <c r="V984" s="757">
        <v>4.3402000000000003E-2</v>
      </c>
      <c r="W984" s="757">
        <v>8.6799999999999996E-4</v>
      </c>
      <c r="X984" s="757">
        <v>3.7580000000000001E-3</v>
      </c>
      <c r="Y984" s="757">
        <v>3.4543999999999998E-2</v>
      </c>
      <c r="Z984" s="757">
        <v>1.72E-3</v>
      </c>
      <c r="AA984" s="757">
        <v>2E-3</v>
      </c>
      <c r="AB984" s="758">
        <f t="shared" si="1207"/>
        <v>-1.72E-3</v>
      </c>
      <c r="AC984" s="758">
        <f t="shared" si="1208"/>
        <v>-3.7200000000000002E-3</v>
      </c>
      <c r="AD984" s="759">
        <v>3.6999999999999998E-2</v>
      </c>
      <c r="AE984" s="760">
        <f t="shared" ref="AE984" si="1213">IF(Y984="","",Y984)</f>
        <v>3.4543999999999998E-2</v>
      </c>
      <c r="AF984" s="760">
        <f t="shared" si="1212"/>
        <v>2.4559999999999998E-3</v>
      </c>
      <c r="AG984" s="761">
        <f t="shared" ref="AG984" si="1214">IF(AF984="","",AE984+AF984)</f>
        <v>3.6999999999999998E-2</v>
      </c>
      <c r="AH984" s="762">
        <v>45929</v>
      </c>
      <c r="AI984" s="763">
        <v>3</v>
      </c>
      <c r="AJ984" s="747" t="str">
        <f t="shared" si="1184"/>
        <v>Y</v>
      </c>
      <c r="AK984" s="771" t="s">
        <v>5087</v>
      </c>
      <c r="AL984" s="772"/>
    </row>
    <row r="985" spans="1:38" s="764" customFormat="1" ht="20.25" customHeight="1">
      <c r="A985" s="747">
        <v>460</v>
      </c>
      <c r="B985" s="748">
        <v>45929</v>
      </c>
      <c r="C985" s="747" t="s">
        <v>24</v>
      </c>
      <c r="D985" s="747" t="s">
        <v>4993</v>
      </c>
      <c r="E985" s="747" t="s">
        <v>4994</v>
      </c>
      <c r="F985" s="747" t="s">
        <v>5049</v>
      </c>
      <c r="G985" s="749">
        <v>45929</v>
      </c>
      <c r="H985" s="749">
        <v>45959</v>
      </c>
      <c r="I985" s="747">
        <f t="shared" si="1210"/>
        <v>30</v>
      </c>
      <c r="J985" s="750">
        <f t="shared" si="1211"/>
        <v>1</v>
      </c>
      <c r="K985" s="751" t="s">
        <v>28</v>
      </c>
      <c r="L985" s="752">
        <v>10</v>
      </c>
      <c r="M985" s="753"/>
      <c r="N985" s="754"/>
      <c r="O985" s="750" t="s">
        <v>2307</v>
      </c>
      <c r="P985" s="755">
        <v>4.1655299999999999E-2</v>
      </c>
      <c r="Q985" s="755"/>
      <c r="R985" s="756" t="s">
        <v>4475</v>
      </c>
      <c r="S985" s="757"/>
      <c r="T985" s="756"/>
      <c r="U985" s="757"/>
      <c r="V985" s="757">
        <v>4.4655E-2</v>
      </c>
      <c r="W985" s="757">
        <v>8.9300000000000002E-4</v>
      </c>
      <c r="X985" s="757">
        <v>2.5860000000000002E-3</v>
      </c>
      <c r="Y985" s="757">
        <v>3.6101000000000001E-2</v>
      </c>
      <c r="Z985" s="757">
        <v>1.72E-3</v>
      </c>
      <c r="AA985" s="757">
        <v>2E-3</v>
      </c>
      <c r="AB985" s="758">
        <f t="shared" si="1207"/>
        <v>-1.72E-3</v>
      </c>
      <c r="AC985" s="758">
        <f t="shared" si="1208"/>
        <v>-3.7200000000000002E-3</v>
      </c>
      <c r="AD985" s="759">
        <v>3.9399999999999998E-2</v>
      </c>
      <c r="AE985" s="757">
        <v>3.6101000000000001E-2</v>
      </c>
      <c r="AF985" s="760">
        <f t="shared" si="1212"/>
        <v>3.2989999999999964E-3</v>
      </c>
      <c r="AG985" s="761">
        <v>3.9399999999999998E-2</v>
      </c>
      <c r="AH985" s="762">
        <v>45929</v>
      </c>
      <c r="AI985" s="763">
        <v>4</v>
      </c>
      <c r="AJ985" s="747" t="str">
        <f t="shared" si="1184"/>
        <v>Y</v>
      </c>
      <c r="AK985" s="771" t="s">
        <v>5086</v>
      </c>
      <c r="AL985" s="772"/>
    </row>
    <row r="986" spans="1:38" s="764" customFormat="1" ht="20.25" customHeight="1">
      <c r="A986" s="747">
        <v>461</v>
      </c>
      <c r="B986" s="748">
        <v>45931</v>
      </c>
      <c r="C986" s="747" t="s">
        <v>4547</v>
      </c>
      <c r="D986" s="747" t="s">
        <v>4903</v>
      </c>
      <c r="E986" s="747" t="s">
        <v>4904</v>
      </c>
      <c r="F986" s="747" t="s">
        <v>4905</v>
      </c>
      <c r="G986" s="749">
        <v>45931</v>
      </c>
      <c r="H986" s="749">
        <v>45964</v>
      </c>
      <c r="I986" s="747">
        <f t="shared" si="1210"/>
        <v>33</v>
      </c>
      <c r="J986" s="750">
        <f t="shared" si="1211"/>
        <v>1</v>
      </c>
      <c r="K986" s="751" t="s">
        <v>28</v>
      </c>
      <c r="L986" s="752">
        <v>1</v>
      </c>
      <c r="M986" s="753"/>
      <c r="N986" s="754" t="s">
        <v>5078</v>
      </c>
      <c r="O986" s="750" t="s">
        <v>2307</v>
      </c>
      <c r="P986" s="755">
        <v>4.1292000000000002E-2</v>
      </c>
      <c r="Q986" s="755"/>
      <c r="R986" s="756" t="s">
        <v>4475</v>
      </c>
      <c r="S986" s="757"/>
      <c r="T986" s="756"/>
      <c r="U986" s="757"/>
      <c r="V986" s="757">
        <v>4.4343E-2</v>
      </c>
      <c r="W986" s="757">
        <v>8.8699999999999998E-4</v>
      </c>
      <c r="X986" s="757">
        <v>3.1800000000000001E-3</v>
      </c>
      <c r="Y986" s="757">
        <v>3.5765999999999999E-2</v>
      </c>
      <c r="Z986" s="757">
        <v>1.72E-3</v>
      </c>
      <c r="AA986" s="757">
        <v>2E-3</v>
      </c>
      <c r="AB986" s="758">
        <f t="shared" si="1207"/>
        <v>-1.72E-3</v>
      </c>
      <c r="AC986" s="758">
        <f t="shared" si="1208"/>
        <v>-3.7200000000000002E-3</v>
      </c>
      <c r="AD986" s="759">
        <v>3.85E-2</v>
      </c>
      <c r="AE986" s="760">
        <v>3.5765999999999999E-2</v>
      </c>
      <c r="AF986" s="760">
        <f t="shared" si="1212"/>
        <v>2.7340000000000003E-3</v>
      </c>
      <c r="AG986" s="761">
        <v>3.85E-2</v>
      </c>
      <c r="AH986" s="762">
        <v>45931</v>
      </c>
      <c r="AI986" s="763">
        <v>1</v>
      </c>
      <c r="AJ986" s="747" t="str">
        <f t="shared" si="1184"/>
        <v>Y</v>
      </c>
      <c r="AK986" s="771" t="s">
        <v>5089</v>
      </c>
      <c r="AL986" s="772"/>
    </row>
    <row r="987" spans="1:38" s="764" customFormat="1" ht="20.25" customHeight="1">
      <c r="A987" s="747">
        <v>462</v>
      </c>
      <c r="B987" s="748">
        <v>45931</v>
      </c>
      <c r="C987" s="747" t="s">
        <v>4547</v>
      </c>
      <c r="D987" s="747" t="s">
        <v>4903</v>
      </c>
      <c r="E987" s="747" t="s">
        <v>4904</v>
      </c>
      <c r="F987" s="747" t="s">
        <v>4905</v>
      </c>
      <c r="G987" s="749">
        <v>45931</v>
      </c>
      <c r="H987" s="749">
        <v>45964</v>
      </c>
      <c r="I987" s="747">
        <f t="shared" si="1210"/>
        <v>33</v>
      </c>
      <c r="J987" s="750">
        <f t="shared" si="1211"/>
        <v>1</v>
      </c>
      <c r="K987" s="751" t="s">
        <v>28</v>
      </c>
      <c r="L987" s="752">
        <v>1</v>
      </c>
      <c r="M987" s="753"/>
      <c r="N987" s="754" t="s">
        <v>5078</v>
      </c>
      <c r="O987" s="750" t="s">
        <v>2307</v>
      </c>
      <c r="P987" s="755">
        <v>4.1292000000000002E-2</v>
      </c>
      <c r="Q987" s="755"/>
      <c r="R987" s="756" t="s">
        <v>4475</v>
      </c>
      <c r="S987" s="757"/>
      <c r="T987" s="756"/>
      <c r="U987" s="757"/>
      <c r="V987" s="757">
        <v>4.4343E-2</v>
      </c>
      <c r="W987" s="757">
        <v>8.8699999999999998E-4</v>
      </c>
      <c r="X987" s="757">
        <v>3.1800000000000001E-3</v>
      </c>
      <c r="Y987" s="757">
        <v>3.5765999999999999E-2</v>
      </c>
      <c r="Z987" s="757">
        <v>1.72E-3</v>
      </c>
      <c r="AA987" s="757">
        <v>2E-3</v>
      </c>
      <c r="AB987" s="758">
        <f t="shared" si="1207"/>
        <v>-1.72E-3</v>
      </c>
      <c r="AC987" s="758">
        <f t="shared" si="1208"/>
        <v>-3.7200000000000002E-3</v>
      </c>
      <c r="AD987" s="759">
        <v>3.85E-2</v>
      </c>
      <c r="AE987" s="760">
        <v>3.5765999999999999E-2</v>
      </c>
      <c r="AF987" s="760">
        <f t="shared" si="1212"/>
        <v>2.7340000000000003E-3</v>
      </c>
      <c r="AG987" s="761">
        <v>3.85E-2</v>
      </c>
      <c r="AH987" s="762">
        <v>45931</v>
      </c>
      <c r="AI987" s="763">
        <v>2</v>
      </c>
      <c r="AJ987" s="747" t="str">
        <f t="shared" si="1184"/>
        <v>Y</v>
      </c>
      <c r="AK987" s="771"/>
      <c r="AL987" s="772"/>
    </row>
    <row r="988" spans="1:38" s="764" customFormat="1" ht="20.25" customHeight="1">
      <c r="A988" s="747">
        <v>463</v>
      </c>
      <c r="B988" s="748">
        <v>45931</v>
      </c>
      <c r="C988" s="747" t="s">
        <v>4547</v>
      </c>
      <c r="D988" s="747" t="s">
        <v>4903</v>
      </c>
      <c r="E988" s="747" t="s">
        <v>4904</v>
      </c>
      <c r="F988" s="747" t="s">
        <v>4905</v>
      </c>
      <c r="G988" s="749">
        <v>45931</v>
      </c>
      <c r="H988" s="749">
        <v>45964</v>
      </c>
      <c r="I988" s="747">
        <f t="shared" si="1210"/>
        <v>33</v>
      </c>
      <c r="J988" s="750">
        <f t="shared" si="1211"/>
        <v>1</v>
      </c>
      <c r="K988" s="751" t="s">
        <v>28</v>
      </c>
      <c r="L988" s="752">
        <v>1</v>
      </c>
      <c r="M988" s="753"/>
      <c r="N988" s="754" t="s">
        <v>5078</v>
      </c>
      <c r="O988" s="750" t="s">
        <v>2307</v>
      </c>
      <c r="P988" s="755">
        <v>4.1292000000000002E-2</v>
      </c>
      <c r="Q988" s="755"/>
      <c r="R988" s="756" t="s">
        <v>4475</v>
      </c>
      <c r="S988" s="757"/>
      <c r="T988" s="756"/>
      <c r="U988" s="757"/>
      <c r="V988" s="757">
        <v>4.4343E-2</v>
      </c>
      <c r="W988" s="757">
        <v>8.8699999999999998E-4</v>
      </c>
      <c r="X988" s="757">
        <v>3.1800000000000001E-3</v>
      </c>
      <c r="Y988" s="757">
        <v>3.5765999999999999E-2</v>
      </c>
      <c r="Z988" s="757">
        <v>1.72E-3</v>
      </c>
      <c r="AA988" s="757">
        <v>2E-3</v>
      </c>
      <c r="AB988" s="758">
        <f t="shared" ref="AB988:AB989" si="1215">S988-Z988</f>
        <v>-1.72E-3</v>
      </c>
      <c r="AC988" s="758">
        <f t="shared" ref="AC988:AC989" si="1216">U988-Z988-AA988</f>
        <v>-3.7200000000000002E-3</v>
      </c>
      <c r="AD988" s="759">
        <v>3.85E-2</v>
      </c>
      <c r="AE988" s="760">
        <v>3.5765999999999999E-2</v>
      </c>
      <c r="AF988" s="760">
        <f t="shared" si="1212"/>
        <v>2.7340000000000003E-3</v>
      </c>
      <c r="AG988" s="761">
        <v>3.85E-2</v>
      </c>
      <c r="AH988" s="762">
        <v>45931</v>
      </c>
      <c r="AI988" s="763">
        <v>3</v>
      </c>
      <c r="AJ988" s="747" t="str">
        <f t="shared" si="1184"/>
        <v>Y</v>
      </c>
      <c r="AK988" s="771"/>
      <c r="AL988" s="772"/>
    </row>
    <row r="989" spans="1:38" s="764" customFormat="1" ht="20.25" customHeight="1">
      <c r="A989" s="747">
        <v>464</v>
      </c>
      <c r="B989" s="748">
        <v>45931</v>
      </c>
      <c r="C989" s="747" t="s">
        <v>4547</v>
      </c>
      <c r="D989" s="747" t="s">
        <v>4903</v>
      </c>
      <c r="E989" s="747" t="s">
        <v>4904</v>
      </c>
      <c r="F989" s="747" t="s">
        <v>4905</v>
      </c>
      <c r="G989" s="749">
        <v>45931</v>
      </c>
      <c r="H989" s="749">
        <v>45964</v>
      </c>
      <c r="I989" s="747">
        <f t="shared" si="1210"/>
        <v>33</v>
      </c>
      <c r="J989" s="750">
        <f t="shared" si="1211"/>
        <v>1</v>
      </c>
      <c r="K989" s="751" t="s">
        <v>28</v>
      </c>
      <c r="L989" s="752">
        <v>1</v>
      </c>
      <c r="M989" s="753"/>
      <c r="N989" s="754" t="s">
        <v>5078</v>
      </c>
      <c r="O989" s="750" t="s">
        <v>2307</v>
      </c>
      <c r="P989" s="755">
        <v>4.1292000000000002E-2</v>
      </c>
      <c r="Q989" s="755"/>
      <c r="R989" s="756" t="s">
        <v>4475</v>
      </c>
      <c r="S989" s="757"/>
      <c r="T989" s="756"/>
      <c r="U989" s="757"/>
      <c r="V989" s="757">
        <v>4.4343E-2</v>
      </c>
      <c r="W989" s="757">
        <v>8.8699999999999998E-4</v>
      </c>
      <c r="X989" s="757">
        <v>3.1800000000000001E-3</v>
      </c>
      <c r="Y989" s="757">
        <v>3.5765999999999999E-2</v>
      </c>
      <c r="Z989" s="757">
        <v>1.72E-3</v>
      </c>
      <c r="AA989" s="757">
        <v>2E-3</v>
      </c>
      <c r="AB989" s="758">
        <f t="shared" si="1215"/>
        <v>-1.72E-3</v>
      </c>
      <c r="AC989" s="758">
        <f t="shared" si="1216"/>
        <v>-3.7200000000000002E-3</v>
      </c>
      <c r="AD989" s="759">
        <v>3.85E-2</v>
      </c>
      <c r="AE989" s="760">
        <v>3.5765999999999999E-2</v>
      </c>
      <c r="AF989" s="760">
        <f t="shared" si="1212"/>
        <v>2.7340000000000003E-3</v>
      </c>
      <c r="AG989" s="761">
        <v>3.85E-2</v>
      </c>
      <c r="AH989" s="762">
        <v>45931</v>
      </c>
      <c r="AI989" s="763">
        <v>4</v>
      </c>
      <c r="AJ989" s="747" t="str">
        <f t="shared" si="1184"/>
        <v>Y</v>
      </c>
      <c r="AK989" s="771"/>
      <c r="AL989" s="772"/>
    </row>
    <row r="990" spans="1:38" s="764" customFormat="1" ht="20.25" customHeight="1">
      <c r="A990" s="747">
        <v>465</v>
      </c>
      <c r="B990" s="748">
        <v>45931</v>
      </c>
      <c r="C990" s="747" t="s">
        <v>3001</v>
      </c>
      <c r="D990" s="747" t="s">
        <v>4997</v>
      </c>
      <c r="E990" s="747" t="s">
        <v>5032</v>
      </c>
      <c r="F990" s="747" t="s">
        <v>4999</v>
      </c>
      <c r="G990" s="749">
        <v>45931</v>
      </c>
      <c r="H990" s="749">
        <v>45964</v>
      </c>
      <c r="I990" s="747">
        <f t="shared" si="1210"/>
        <v>33</v>
      </c>
      <c r="J990" s="750">
        <f t="shared" si="1211"/>
        <v>1</v>
      </c>
      <c r="K990" s="751" t="s">
        <v>29</v>
      </c>
      <c r="L990" s="752">
        <v>1.25</v>
      </c>
      <c r="M990" s="753"/>
      <c r="N990" s="754"/>
      <c r="O990" s="750" t="s">
        <v>2307</v>
      </c>
      <c r="P990" s="755">
        <v>4.1292000000000002E-2</v>
      </c>
      <c r="Q990" s="755"/>
      <c r="R990" s="756" t="s">
        <v>4475</v>
      </c>
      <c r="S990" s="757"/>
      <c r="T990" s="756"/>
      <c r="U990" s="757"/>
      <c r="V990" s="757">
        <v>4.4347999999999999E-2</v>
      </c>
      <c r="W990" s="757">
        <v>3.104E-3</v>
      </c>
      <c r="X990" s="757">
        <v>4.4679999999999997E-3</v>
      </c>
      <c r="Y990" s="757">
        <v>3.0106999999999998E-2</v>
      </c>
      <c r="Z990" s="757">
        <v>1.72E-3</v>
      </c>
      <c r="AA990" s="757">
        <v>2E-3</v>
      </c>
      <c r="AB990" s="758">
        <f t="shared" si="1207"/>
        <v>-1.72E-3</v>
      </c>
      <c r="AC990" s="758">
        <f t="shared" si="1208"/>
        <v>-3.7200000000000002E-3</v>
      </c>
      <c r="AD990" s="759">
        <v>3.5000000000000003E-2</v>
      </c>
      <c r="AE990" s="757">
        <v>3.0106999999999998E-2</v>
      </c>
      <c r="AF990" s="760">
        <f t="shared" si="1212"/>
        <v>4.893000000000005E-3</v>
      </c>
      <c r="AG990" s="761">
        <v>3.5000000000000003E-2</v>
      </c>
      <c r="AH990" s="762">
        <v>45931</v>
      </c>
      <c r="AI990" s="763">
        <v>5</v>
      </c>
      <c r="AJ990" s="747" t="str">
        <f t="shared" si="1184"/>
        <v>Y</v>
      </c>
      <c r="AK990" s="771"/>
      <c r="AL990" s="772"/>
    </row>
    <row r="991" spans="1:38" s="764" customFormat="1" ht="20.25" customHeight="1">
      <c r="A991" s="747">
        <v>466</v>
      </c>
      <c r="B991" s="748">
        <v>45931</v>
      </c>
      <c r="C991" s="747" t="s">
        <v>3300</v>
      </c>
      <c r="D991" s="747" t="s">
        <v>5033</v>
      </c>
      <c r="E991" s="747" t="s">
        <v>5034</v>
      </c>
      <c r="F991" s="747" t="s">
        <v>4278</v>
      </c>
      <c r="G991" s="749">
        <v>45931</v>
      </c>
      <c r="H991" s="749">
        <v>45964</v>
      </c>
      <c r="I991" s="747">
        <f t="shared" si="1210"/>
        <v>33</v>
      </c>
      <c r="J991" s="750">
        <f t="shared" si="1211"/>
        <v>1</v>
      </c>
      <c r="K991" s="751" t="s">
        <v>29</v>
      </c>
      <c r="L991" s="752">
        <v>9</v>
      </c>
      <c r="M991" s="753"/>
      <c r="N991" s="754"/>
      <c r="O991" s="750" t="s">
        <v>2307</v>
      </c>
      <c r="P991" s="755">
        <v>4.1292000000000002E-2</v>
      </c>
      <c r="Q991" s="755"/>
      <c r="R991" s="756" t="s">
        <v>4475</v>
      </c>
      <c r="S991" s="757"/>
      <c r="T991" s="756"/>
      <c r="U991" s="757"/>
      <c r="V991" s="757">
        <v>4.4347999999999999E-2</v>
      </c>
      <c r="W991" s="757">
        <v>3.104E-3</v>
      </c>
      <c r="X991" s="757">
        <v>5.4679999999999998E-3</v>
      </c>
      <c r="Y991" s="757">
        <v>3.0106999999999998E-2</v>
      </c>
      <c r="Z991" s="757">
        <v>1.72E-3</v>
      </c>
      <c r="AA991" s="757">
        <v>2E-3</v>
      </c>
      <c r="AB991" s="758">
        <f t="shared" si="1207"/>
        <v>-1.72E-3</v>
      </c>
      <c r="AC991" s="758">
        <f t="shared" si="1208"/>
        <v>-3.7200000000000002E-3</v>
      </c>
      <c r="AD991" s="759">
        <v>3.4000000000000002E-2</v>
      </c>
      <c r="AE991" s="757">
        <v>3.0106999999999998E-2</v>
      </c>
      <c r="AF991" s="760">
        <f t="shared" si="1212"/>
        <v>3.8930000000000041E-3</v>
      </c>
      <c r="AG991" s="761">
        <v>3.4000000000000002E-2</v>
      </c>
      <c r="AH991" s="762">
        <v>45931</v>
      </c>
      <c r="AI991" s="763">
        <v>6</v>
      </c>
      <c r="AJ991" s="747" t="str">
        <f t="shared" si="1184"/>
        <v>Y</v>
      </c>
      <c r="AK991" s="771" t="s">
        <v>5091</v>
      </c>
      <c r="AL991" s="772"/>
    </row>
    <row r="992" spans="1:38" s="813" customFormat="1" ht="20.25" customHeight="1">
      <c r="A992" s="778">
        <v>465</v>
      </c>
      <c r="B992" s="799">
        <v>45931</v>
      </c>
      <c r="C992" s="778" t="s">
        <v>4</v>
      </c>
      <c r="D992" s="778" t="s">
        <v>4893</v>
      </c>
      <c r="E992" s="778" t="s">
        <v>4975</v>
      </c>
      <c r="F992" s="778" t="s">
        <v>3582</v>
      </c>
      <c r="G992" s="800">
        <v>45931</v>
      </c>
      <c r="H992" s="800">
        <v>45966</v>
      </c>
      <c r="I992" s="778">
        <f t="shared" si="1210"/>
        <v>35</v>
      </c>
      <c r="J992" s="801">
        <f t="shared" si="1211"/>
        <v>1</v>
      </c>
      <c r="K992" s="802" t="s">
        <v>28</v>
      </c>
      <c r="L992" s="803">
        <v>10</v>
      </c>
      <c r="M992" s="804"/>
      <c r="N992" s="805"/>
      <c r="O992" s="750" t="s">
        <v>2307</v>
      </c>
      <c r="P992" s="755">
        <v>4.1292000000000002E-2</v>
      </c>
      <c r="Q992" s="806"/>
      <c r="R992" s="807" t="s">
        <v>4475</v>
      </c>
      <c r="S992" s="808"/>
      <c r="T992" s="807"/>
      <c r="U992" s="808"/>
      <c r="V992" s="808">
        <v>4.4343E-2</v>
      </c>
      <c r="W992" s="808">
        <v>8.8699999999999998E-4</v>
      </c>
      <c r="X992" s="808">
        <v>2.1810000000000002E-3</v>
      </c>
      <c r="Y992" s="808">
        <v>3.5765999999999999E-2</v>
      </c>
      <c r="Z992" s="808">
        <v>1.72E-3</v>
      </c>
      <c r="AA992" s="808">
        <v>2E-3</v>
      </c>
      <c r="AB992" s="808">
        <f t="shared" si="1207"/>
        <v>-1.72E-3</v>
      </c>
      <c r="AC992" s="808">
        <f t="shared" si="1208"/>
        <v>-3.7200000000000002E-3</v>
      </c>
      <c r="AD992" s="809">
        <v>3.95E-2</v>
      </c>
      <c r="AE992" s="808">
        <v>3.5765999999999999E-2</v>
      </c>
      <c r="AF992" s="760">
        <f t="shared" si="1212"/>
        <v>3.7340000000000012E-3</v>
      </c>
      <c r="AG992" s="808">
        <v>3.95E-2</v>
      </c>
      <c r="AH992" s="762">
        <v>45931</v>
      </c>
      <c r="AI992" s="810">
        <v>7</v>
      </c>
      <c r="AJ992" s="778" t="str">
        <f t="shared" si="1184"/>
        <v>Y</v>
      </c>
      <c r="AK992" s="811"/>
      <c r="AL992" s="812"/>
    </row>
    <row r="993" spans="1:38" s="764" customFormat="1" ht="20.25" customHeight="1">
      <c r="A993" s="747">
        <v>466</v>
      </c>
      <c r="B993" s="748">
        <v>45940</v>
      </c>
      <c r="C993" s="747" t="s">
        <v>434</v>
      </c>
      <c r="D993" s="778" t="s">
        <v>4892</v>
      </c>
      <c r="E993" s="778" t="s">
        <v>5014</v>
      </c>
      <c r="F993" s="778" t="s">
        <v>4356</v>
      </c>
      <c r="G993" s="749">
        <v>45940</v>
      </c>
      <c r="H993" s="749">
        <v>45947</v>
      </c>
      <c r="I993" s="747">
        <f t="shared" si="1210"/>
        <v>7</v>
      </c>
      <c r="J993" s="750">
        <f t="shared" si="1211"/>
        <v>0</v>
      </c>
      <c r="K993" s="751" t="s">
        <v>28</v>
      </c>
      <c r="L993" s="752">
        <v>1.5</v>
      </c>
      <c r="M993" s="753"/>
      <c r="N993" s="805"/>
      <c r="O993" s="750" t="s">
        <v>2309</v>
      </c>
      <c r="P993" s="755">
        <v>4.1050400000000001E-2</v>
      </c>
      <c r="Q993" s="755"/>
      <c r="R993" s="756" t="s">
        <v>4475</v>
      </c>
      <c r="S993" s="757"/>
      <c r="T993" s="756"/>
      <c r="U993" s="757"/>
      <c r="V993" s="757">
        <v>4.3565E-2</v>
      </c>
      <c r="W993" s="757">
        <v>3.0500000000000002E-3</v>
      </c>
      <c r="X993" s="757">
        <f t="shared" ref="X993" si="1217">V993-AD993-$X$5-W993</f>
        <v>3.7389999999999962E-3</v>
      </c>
      <c r="Y993" s="757">
        <v>3.1876000000000002E-2</v>
      </c>
      <c r="Z993" s="757">
        <v>1.72E-3</v>
      </c>
      <c r="AA993" s="757">
        <v>2E-3</v>
      </c>
      <c r="AB993" s="758">
        <f t="shared" ref="AB993" si="1218">S993-Z993</f>
        <v>-1.72E-3</v>
      </c>
      <c r="AC993" s="758">
        <f t="shared" ref="AC993" si="1219">U993-Z993-AA993</f>
        <v>-3.7200000000000002E-3</v>
      </c>
      <c r="AD993" s="759">
        <v>3.5000000000000003E-2</v>
      </c>
      <c r="AE993" s="760">
        <v>3.1876000000000002E-2</v>
      </c>
      <c r="AF993" s="760">
        <f t="shared" ref="AF993" si="1220">AG993-AE993</f>
        <v>3.1240000000000018E-3</v>
      </c>
      <c r="AG993" s="761">
        <v>3.5000000000000003E-2</v>
      </c>
      <c r="AH993" s="762">
        <v>45940</v>
      </c>
      <c r="AI993" s="763">
        <v>1</v>
      </c>
      <c r="AJ993" s="747" t="str">
        <f t="shared" ref="AJ993" si="1221">IF(AG993="","N","Y")</f>
        <v>Y</v>
      </c>
      <c r="AK993" s="771" t="s">
        <v>5091</v>
      </c>
      <c r="AL993" s="772"/>
    </row>
    <row r="994" spans="1:38" s="764" customFormat="1" ht="20.25" customHeight="1">
      <c r="A994" s="747">
        <v>467</v>
      </c>
      <c r="B994" s="748">
        <v>45940</v>
      </c>
      <c r="C994" s="747" t="s">
        <v>434</v>
      </c>
      <c r="D994" s="778" t="s">
        <v>4892</v>
      </c>
      <c r="E994" s="778" t="s">
        <v>5014</v>
      </c>
      <c r="F994" s="778" t="s">
        <v>4356</v>
      </c>
      <c r="G994" s="749">
        <v>45940</v>
      </c>
      <c r="H994" s="749">
        <v>45947</v>
      </c>
      <c r="I994" s="747">
        <f t="shared" ref="I994" si="1222">H994-G994</f>
        <v>7</v>
      </c>
      <c r="J994" s="750">
        <f t="shared" ref="J994" si="1223">TRUNC(I994/30,0)</f>
        <v>0</v>
      </c>
      <c r="K994" s="751" t="s">
        <v>28</v>
      </c>
      <c r="L994" s="752">
        <v>2</v>
      </c>
      <c r="M994" s="753"/>
      <c r="N994" s="805"/>
      <c r="O994" s="750" t="s">
        <v>2309</v>
      </c>
      <c r="P994" s="755">
        <v>4.1050400000000001E-2</v>
      </c>
      <c r="Q994" s="755"/>
      <c r="R994" s="756" t="s">
        <v>4475</v>
      </c>
      <c r="S994" s="757"/>
      <c r="T994" s="756"/>
      <c r="U994" s="757"/>
      <c r="V994" s="757">
        <v>4.3565E-2</v>
      </c>
      <c r="W994" s="757">
        <v>3.0500000000000002E-3</v>
      </c>
      <c r="X994" s="757">
        <f t="shared" ref="X994" si="1224">V994-AD994-$X$5-W994</f>
        <v>3.7389999999999962E-3</v>
      </c>
      <c r="Y994" s="757">
        <v>3.1876000000000002E-2</v>
      </c>
      <c r="Z994" s="757">
        <v>1.72E-3</v>
      </c>
      <c r="AA994" s="757">
        <v>2E-3</v>
      </c>
      <c r="AB994" s="758">
        <f t="shared" ref="AB994" si="1225">S994-Z994</f>
        <v>-1.72E-3</v>
      </c>
      <c r="AC994" s="758">
        <f t="shared" ref="AC994" si="1226">U994-Z994-AA994</f>
        <v>-3.7200000000000002E-3</v>
      </c>
      <c r="AD994" s="759">
        <v>3.5000000000000003E-2</v>
      </c>
      <c r="AE994" s="760">
        <v>3.1876000000000002E-2</v>
      </c>
      <c r="AF994" s="760">
        <f t="shared" ref="AF994" si="1227">AG994-AE994</f>
        <v>3.1240000000000018E-3</v>
      </c>
      <c r="AG994" s="761">
        <v>3.5000000000000003E-2</v>
      </c>
      <c r="AH994" s="762">
        <v>45940</v>
      </c>
      <c r="AI994" s="763">
        <v>2</v>
      </c>
      <c r="AJ994" s="747" t="str">
        <f t="shared" ref="AJ994" si="1228">IF(AG994="","N","Y")</f>
        <v>Y</v>
      </c>
      <c r="AK994" s="771" t="s">
        <v>5091</v>
      </c>
      <c r="AL994" s="772"/>
    </row>
    <row r="995" spans="1:38" s="764" customFormat="1" ht="20.25" customHeight="1">
      <c r="A995" s="747">
        <v>468</v>
      </c>
      <c r="B995" s="748">
        <v>45940</v>
      </c>
      <c r="C995" s="747" t="s">
        <v>434</v>
      </c>
      <c r="D995" s="778" t="s">
        <v>4892</v>
      </c>
      <c r="E995" s="778" t="s">
        <v>5014</v>
      </c>
      <c r="F995" s="778" t="s">
        <v>4356</v>
      </c>
      <c r="G995" s="749">
        <v>45940</v>
      </c>
      <c r="H995" s="749">
        <v>45947</v>
      </c>
      <c r="I995" s="747">
        <f t="shared" ref="I995:I996" si="1229">H995-G995</f>
        <v>7</v>
      </c>
      <c r="J995" s="750">
        <f t="shared" ref="J995:J996" si="1230">TRUNC(I995/30,0)</f>
        <v>0</v>
      </c>
      <c r="K995" s="751" t="s">
        <v>28</v>
      </c>
      <c r="L995" s="752">
        <v>2</v>
      </c>
      <c r="M995" s="753"/>
      <c r="N995" s="805"/>
      <c r="O995" s="750" t="s">
        <v>2309</v>
      </c>
      <c r="P995" s="755">
        <v>4.1050400000000001E-2</v>
      </c>
      <c r="Q995" s="755"/>
      <c r="R995" s="756" t="s">
        <v>4475</v>
      </c>
      <c r="S995" s="757"/>
      <c r="T995" s="756"/>
      <c r="U995" s="757"/>
      <c r="V995" s="757">
        <v>4.3565E-2</v>
      </c>
      <c r="W995" s="757">
        <v>3.0500000000000002E-3</v>
      </c>
      <c r="X995" s="757">
        <f t="shared" ref="X995:X996" si="1231">V995-AD995-$X$5-W995</f>
        <v>3.7389999999999962E-3</v>
      </c>
      <c r="Y995" s="757">
        <v>3.1876000000000002E-2</v>
      </c>
      <c r="Z995" s="757">
        <v>1.72E-3</v>
      </c>
      <c r="AA995" s="757">
        <v>2E-3</v>
      </c>
      <c r="AB995" s="758">
        <f t="shared" ref="AB995:AB996" si="1232">S995-Z995</f>
        <v>-1.72E-3</v>
      </c>
      <c r="AC995" s="758">
        <f t="shared" ref="AC995:AC996" si="1233">U995-Z995-AA995</f>
        <v>-3.7200000000000002E-3</v>
      </c>
      <c r="AD995" s="759">
        <v>3.5000000000000003E-2</v>
      </c>
      <c r="AE995" s="760">
        <v>3.1876000000000002E-2</v>
      </c>
      <c r="AF995" s="760">
        <f t="shared" ref="AF995:AF996" si="1234">AG995-AE995</f>
        <v>3.1240000000000018E-3</v>
      </c>
      <c r="AG995" s="761">
        <v>3.5000000000000003E-2</v>
      </c>
      <c r="AH995" s="762">
        <v>45940</v>
      </c>
      <c r="AI995" s="763">
        <v>3</v>
      </c>
      <c r="AJ995" s="747" t="str">
        <f t="shared" ref="AJ995:AJ996" si="1235">IF(AG995="","N","Y")</f>
        <v>Y</v>
      </c>
      <c r="AK995" s="771" t="s">
        <v>5091</v>
      </c>
      <c r="AL995" s="772"/>
    </row>
    <row r="996" spans="1:38" s="764" customFormat="1" ht="20.25" customHeight="1">
      <c r="A996" s="747">
        <v>469</v>
      </c>
      <c r="B996" s="748">
        <v>45940</v>
      </c>
      <c r="C996" s="747" t="s">
        <v>434</v>
      </c>
      <c r="D996" s="778" t="s">
        <v>4892</v>
      </c>
      <c r="E996" s="778" t="s">
        <v>5014</v>
      </c>
      <c r="F996" s="778" t="s">
        <v>4356</v>
      </c>
      <c r="G996" s="749">
        <v>45940</v>
      </c>
      <c r="H996" s="749">
        <v>45947</v>
      </c>
      <c r="I996" s="747">
        <f t="shared" si="1229"/>
        <v>7</v>
      </c>
      <c r="J996" s="750">
        <f t="shared" si="1230"/>
        <v>0</v>
      </c>
      <c r="K996" s="751" t="s">
        <v>28</v>
      </c>
      <c r="L996" s="752">
        <v>2</v>
      </c>
      <c r="M996" s="753"/>
      <c r="N996" s="805"/>
      <c r="O996" s="750" t="s">
        <v>2309</v>
      </c>
      <c r="P996" s="755">
        <v>4.1050400000000001E-2</v>
      </c>
      <c r="Q996" s="755"/>
      <c r="R996" s="756" t="s">
        <v>4475</v>
      </c>
      <c r="S996" s="757"/>
      <c r="T996" s="756"/>
      <c r="U996" s="757"/>
      <c r="V996" s="757">
        <v>4.3565E-2</v>
      </c>
      <c r="W996" s="757">
        <v>3.0500000000000002E-3</v>
      </c>
      <c r="X996" s="757">
        <f t="shared" si="1231"/>
        <v>3.7389999999999962E-3</v>
      </c>
      <c r="Y996" s="757">
        <v>3.1876000000000002E-2</v>
      </c>
      <c r="Z996" s="757">
        <v>1.72E-3</v>
      </c>
      <c r="AA996" s="757">
        <v>2E-3</v>
      </c>
      <c r="AB996" s="758">
        <f t="shared" si="1232"/>
        <v>-1.72E-3</v>
      </c>
      <c r="AC996" s="758">
        <f t="shared" si="1233"/>
        <v>-3.7200000000000002E-3</v>
      </c>
      <c r="AD996" s="759">
        <v>3.5000000000000003E-2</v>
      </c>
      <c r="AE996" s="760">
        <v>3.1876000000000002E-2</v>
      </c>
      <c r="AF996" s="760">
        <f t="shared" si="1234"/>
        <v>3.1240000000000018E-3</v>
      </c>
      <c r="AG996" s="761">
        <v>3.5000000000000003E-2</v>
      </c>
      <c r="AH996" s="762">
        <v>45940</v>
      </c>
      <c r="AI996" s="763">
        <v>4</v>
      </c>
      <c r="AJ996" s="747" t="str">
        <f t="shared" si="1235"/>
        <v>Y</v>
      </c>
      <c r="AK996" s="771" t="s">
        <v>5091</v>
      </c>
      <c r="AL996" s="772"/>
    </row>
    <row r="997" spans="1:38" s="764" customFormat="1" ht="20.25" customHeight="1">
      <c r="A997" s="747">
        <v>470</v>
      </c>
      <c r="B997" s="748">
        <v>45940</v>
      </c>
      <c r="C997" s="747" t="s">
        <v>434</v>
      </c>
      <c r="D997" s="778" t="s">
        <v>4892</v>
      </c>
      <c r="E997" s="778" t="s">
        <v>5014</v>
      </c>
      <c r="F997" s="778" t="s">
        <v>4356</v>
      </c>
      <c r="G997" s="749">
        <v>45940</v>
      </c>
      <c r="H997" s="749">
        <v>45947</v>
      </c>
      <c r="I997" s="747">
        <f t="shared" ref="I997:I1017" si="1236">H997-G997</f>
        <v>7</v>
      </c>
      <c r="J997" s="750">
        <f t="shared" ref="J997:J1017" si="1237">TRUNC(I997/30,0)</f>
        <v>0</v>
      </c>
      <c r="K997" s="751" t="s">
        <v>28</v>
      </c>
      <c r="L997" s="752">
        <v>2</v>
      </c>
      <c r="M997" s="753"/>
      <c r="N997" s="805"/>
      <c r="O997" s="750" t="s">
        <v>2309</v>
      </c>
      <c r="P997" s="755">
        <v>4.1050400000000001E-2</v>
      </c>
      <c r="Q997" s="755"/>
      <c r="R997" s="756" t="s">
        <v>4475</v>
      </c>
      <c r="S997" s="757"/>
      <c r="T997" s="756"/>
      <c r="U997" s="757"/>
      <c r="V997" s="757">
        <v>4.3565E-2</v>
      </c>
      <c r="W997" s="757">
        <v>3.0500000000000002E-3</v>
      </c>
      <c r="X997" s="757">
        <f t="shared" ref="X997" si="1238">V997-AD997-$X$5-W997</f>
        <v>3.7389999999999962E-3</v>
      </c>
      <c r="Y997" s="757">
        <v>3.1876000000000002E-2</v>
      </c>
      <c r="Z997" s="757">
        <v>1.72E-3</v>
      </c>
      <c r="AA997" s="757">
        <v>2E-3</v>
      </c>
      <c r="AB997" s="758">
        <f t="shared" ref="AB997:AB1004" si="1239">S997-Z997</f>
        <v>-1.72E-3</v>
      </c>
      <c r="AC997" s="758">
        <f t="shared" ref="AC997:AC1004" si="1240">U997-Z997-AA997</f>
        <v>-3.7200000000000002E-3</v>
      </c>
      <c r="AD997" s="759">
        <v>3.5000000000000003E-2</v>
      </c>
      <c r="AE997" s="760">
        <v>3.1876000000000002E-2</v>
      </c>
      <c r="AF997" s="760">
        <f t="shared" ref="AF997" si="1241">AG997-AE997</f>
        <v>3.1240000000000018E-3</v>
      </c>
      <c r="AG997" s="761">
        <v>3.5000000000000003E-2</v>
      </c>
      <c r="AH997" s="762">
        <v>45940</v>
      </c>
      <c r="AI997" s="763">
        <v>5</v>
      </c>
      <c r="AJ997" s="747" t="str">
        <f t="shared" ref="AJ997:AJ1004" si="1242">IF(AG997="","N","Y")</f>
        <v>Y</v>
      </c>
      <c r="AK997" s="771" t="s">
        <v>5091</v>
      </c>
      <c r="AL997" s="772"/>
    </row>
    <row r="998" spans="1:38" s="764" customFormat="1" ht="20.25" customHeight="1">
      <c r="A998" s="747">
        <v>471</v>
      </c>
      <c r="B998" s="748">
        <v>45940</v>
      </c>
      <c r="C998" s="747" t="s">
        <v>4897</v>
      </c>
      <c r="D998" s="749" t="s">
        <v>4571</v>
      </c>
      <c r="E998" s="747" t="s">
        <v>4896</v>
      </c>
      <c r="F998" s="747" t="s">
        <v>5039</v>
      </c>
      <c r="G998" s="749">
        <v>45940</v>
      </c>
      <c r="H998" s="749">
        <v>45971</v>
      </c>
      <c r="I998" s="747">
        <f t="shared" si="1236"/>
        <v>31</v>
      </c>
      <c r="J998" s="750">
        <f t="shared" si="1237"/>
        <v>1</v>
      </c>
      <c r="K998" s="751" t="s">
        <v>29</v>
      </c>
      <c r="L998" s="752">
        <v>2</v>
      </c>
      <c r="M998" s="755"/>
      <c r="N998" s="755"/>
      <c r="O998" s="750" t="s">
        <v>2307</v>
      </c>
      <c r="P998" s="757">
        <v>4.0477100000000002E-2</v>
      </c>
      <c r="Q998" s="756"/>
      <c r="R998" s="756" t="s">
        <v>4475</v>
      </c>
      <c r="S998" s="757"/>
      <c r="T998" s="757"/>
      <c r="U998" s="757"/>
      <c r="V998" s="757">
        <v>4.4165000000000003E-2</v>
      </c>
      <c r="W998" s="757">
        <v>3.0920000000000001E-3</v>
      </c>
      <c r="X998" s="757">
        <v>4.2969999999999996E-3</v>
      </c>
      <c r="Y998" s="757">
        <v>2.9876E-2</v>
      </c>
      <c r="Z998" s="757">
        <v>1.72E-3</v>
      </c>
      <c r="AA998" s="757">
        <v>2E-3</v>
      </c>
      <c r="AB998" s="758">
        <f t="shared" si="1239"/>
        <v>-1.72E-3</v>
      </c>
      <c r="AC998" s="758">
        <f t="shared" si="1240"/>
        <v>-3.7200000000000002E-3</v>
      </c>
      <c r="AD998" s="759">
        <v>3.5000000000000003E-2</v>
      </c>
      <c r="AE998" s="757">
        <f>Y998</f>
        <v>2.9876E-2</v>
      </c>
      <c r="AF998" s="760">
        <f t="shared" ref="AF998:AF1003" si="1243">AD998-AE998</f>
        <v>5.1240000000000036E-3</v>
      </c>
      <c r="AG998" s="761">
        <f>AD998</f>
        <v>3.5000000000000003E-2</v>
      </c>
      <c r="AH998" s="762">
        <v>45940</v>
      </c>
      <c r="AI998" s="763">
        <v>6</v>
      </c>
      <c r="AJ998" s="747" t="str">
        <f t="shared" si="1242"/>
        <v>Y</v>
      </c>
      <c r="AK998" s="771" t="s">
        <v>5091</v>
      </c>
      <c r="AL998" s="772"/>
    </row>
    <row r="999" spans="1:38" s="764" customFormat="1" ht="20.25" customHeight="1">
      <c r="A999" s="747">
        <v>472</v>
      </c>
      <c r="B999" s="748">
        <v>45940</v>
      </c>
      <c r="C999" s="747" t="s">
        <v>4897</v>
      </c>
      <c r="D999" s="749" t="s">
        <v>4571</v>
      </c>
      <c r="E999" s="747" t="s">
        <v>4724</v>
      </c>
      <c r="F999" s="747" t="s">
        <v>4318</v>
      </c>
      <c r="G999" s="749">
        <v>45940</v>
      </c>
      <c r="H999" s="749">
        <v>45971</v>
      </c>
      <c r="I999" s="747">
        <f t="shared" si="1236"/>
        <v>31</v>
      </c>
      <c r="J999" s="750">
        <f t="shared" si="1237"/>
        <v>1</v>
      </c>
      <c r="K999" s="751" t="s">
        <v>29</v>
      </c>
      <c r="L999" s="752">
        <v>3.17</v>
      </c>
      <c r="M999" s="753"/>
      <c r="N999" s="754"/>
      <c r="O999" s="750" t="s">
        <v>2307</v>
      </c>
      <c r="P999" s="757">
        <v>4.0477100000000002E-2</v>
      </c>
      <c r="Q999" s="755"/>
      <c r="R999" s="756" t="s">
        <v>4475</v>
      </c>
      <c r="S999" s="757"/>
      <c r="T999" s="756"/>
      <c r="U999" s="757"/>
      <c r="V999" s="757">
        <v>4.4165000000000003E-2</v>
      </c>
      <c r="W999" s="757">
        <v>3.0920000000000001E-3</v>
      </c>
      <c r="X999" s="757">
        <v>4.2969999999999996E-3</v>
      </c>
      <c r="Y999" s="757">
        <v>2.9876E-2</v>
      </c>
      <c r="Z999" s="757">
        <v>1.72E-3</v>
      </c>
      <c r="AA999" s="757">
        <v>2E-3</v>
      </c>
      <c r="AB999" s="758">
        <f t="shared" si="1239"/>
        <v>-1.72E-3</v>
      </c>
      <c r="AC999" s="758">
        <f t="shared" si="1240"/>
        <v>-3.7200000000000002E-3</v>
      </c>
      <c r="AD999" s="759">
        <v>3.5000000000000003E-2</v>
      </c>
      <c r="AE999" s="757">
        <v>2.9876E-2</v>
      </c>
      <c r="AF999" s="760">
        <f t="shared" si="1243"/>
        <v>5.1240000000000036E-3</v>
      </c>
      <c r="AG999" s="761">
        <f>AD999</f>
        <v>3.5000000000000003E-2</v>
      </c>
      <c r="AH999" s="762">
        <v>45940</v>
      </c>
      <c r="AI999" s="763">
        <v>7</v>
      </c>
      <c r="AJ999" s="747" t="str">
        <f t="shared" si="1242"/>
        <v>Y</v>
      </c>
      <c r="AK999" s="771" t="s">
        <v>5091</v>
      </c>
      <c r="AL999" s="772"/>
    </row>
    <row r="1000" spans="1:38" s="764" customFormat="1" ht="20.25" customHeight="1">
      <c r="A1000" s="747">
        <v>473</v>
      </c>
      <c r="B1000" s="748">
        <v>45943</v>
      </c>
      <c r="C1000" s="747" t="s">
        <v>1550</v>
      </c>
      <c r="D1000" s="747" t="s">
        <v>4877</v>
      </c>
      <c r="E1000" s="747" t="s">
        <v>4876</v>
      </c>
      <c r="F1000" s="747" t="s">
        <v>3722</v>
      </c>
      <c r="G1000" s="749">
        <v>45943</v>
      </c>
      <c r="H1000" s="749">
        <v>45974</v>
      </c>
      <c r="I1000" s="747">
        <f t="shared" si="1236"/>
        <v>31</v>
      </c>
      <c r="J1000" s="750">
        <f t="shared" si="1237"/>
        <v>1</v>
      </c>
      <c r="K1000" s="751" t="s">
        <v>28</v>
      </c>
      <c r="L1000" s="752">
        <v>11.6</v>
      </c>
      <c r="M1000" s="753"/>
      <c r="N1000" s="754"/>
      <c r="O1000" s="750" t="s">
        <v>2307</v>
      </c>
      <c r="P1000" s="755">
        <v>4.0321700000000002E-2</v>
      </c>
      <c r="Q1000" s="755"/>
      <c r="R1000" s="756" t="s">
        <v>4475</v>
      </c>
      <c r="S1000" s="757"/>
      <c r="T1000" s="756"/>
      <c r="U1000" s="757"/>
      <c r="V1000" s="757">
        <v>4.3478999999999997E-2</v>
      </c>
      <c r="W1000" s="757">
        <v>8.7000000000000001E-4</v>
      </c>
      <c r="X1000" s="757">
        <v>2.833E-3</v>
      </c>
      <c r="Y1000" s="757">
        <v>3.4814999999999999E-2</v>
      </c>
      <c r="Z1000" s="757">
        <v>1.72E-3</v>
      </c>
      <c r="AA1000" s="757">
        <v>2E-3</v>
      </c>
      <c r="AB1000" s="758">
        <f t="shared" si="1239"/>
        <v>-1.72E-3</v>
      </c>
      <c r="AC1000" s="758">
        <f t="shared" si="1240"/>
        <v>-3.7200000000000002E-3</v>
      </c>
      <c r="AD1000" s="759">
        <v>3.7999999999999999E-2</v>
      </c>
      <c r="AE1000" s="760">
        <v>3.4814999999999999E-2</v>
      </c>
      <c r="AF1000" s="760">
        <f t="shared" si="1243"/>
        <v>3.1850000000000003E-3</v>
      </c>
      <c r="AG1000" s="761">
        <v>3.7999999999999999E-2</v>
      </c>
      <c r="AH1000" s="762">
        <v>45943</v>
      </c>
      <c r="AI1000" s="763">
        <v>1</v>
      </c>
      <c r="AJ1000" s="747" t="str">
        <f t="shared" si="1242"/>
        <v>Y</v>
      </c>
      <c r="AK1000" s="771" t="s">
        <v>5091</v>
      </c>
      <c r="AL1000" s="772"/>
    </row>
    <row r="1001" spans="1:38" s="899" customFormat="1" ht="20.25" customHeight="1">
      <c r="A1001" s="880">
        <v>474</v>
      </c>
      <c r="B1001" s="881">
        <v>45943</v>
      </c>
      <c r="C1001" s="880" t="s">
        <v>1550</v>
      </c>
      <c r="D1001" s="880" t="s">
        <v>4877</v>
      </c>
      <c r="E1001" s="880" t="s">
        <v>4876</v>
      </c>
      <c r="F1001" s="880" t="s">
        <v>5104</v>
      </c>
      <c r="G1001" s="882">
        <v>45943</v>
      </c>
      <c r="H1001" s="882">
        <v>45974</v>
      </c>
      <c r="I1001" s="880">
        <f t="shared" si="1236"/>
        <v>31</v>
      </c>
      <c r="J1001" s="883">
        <f t="shared" si="1237"/>
        <v>1</v>
      </c>
      <c r="K1001" s="884" t="s">
        <v>28</v>
      </c>
      <c r="L1001" s="885">
        <v>1.6</v>
      </c>
      <c r="M1001" s="886"/>
      <c r="N1001" s="887"/>
      <c r="O1001" s="883" t="s">
        <v>2307</v>
      </c>
      <c r="P1001" s="888">
        <v>4.0321700000000002E-2</v>
      </c>
      <c r="Q1001" s="888"/>
      <c r="R1001" s="889" t="s">
        <v>4475</v>
      </c>
      <c r="S1001" s="890"/>
      <c r="T1001" s="889"/>
      <c r="U1001" s="890"/>
      <c r="V1001" s="890">
        <v>4.3478999999999997E-2</v>
      </c>
      <c r="W1001" s="890">
        <v>8.7000000000000001E-4</v>
      </c>
      <c r="X1001" s="890">
        <v>2.833E-3</v>
      </c>
      <c r="Y1001" s="890">
        <v>3.4814999999999999E-2</v>
      </c>
      <c r="Z1001" s="890">
        <v>1.72E-3</v>
      </c>
      <c r="AA1001" s="890">
        <v>2E-3</v>
      </c>
      <c r="AB1001" s="891">
        <f t="shared" si="1239"/>
        <v>-1.72E-3</v>
      </c>
      <c r="AC1001" s="891">
        <f t="shared" si="1240"/>
        <v>-3.7200000000000002E-3</v>
      </c>
      <c r="AD1001" s="892">
        <v>3.7999999999999999E-2</v>
      </c>
      <c r="AE1001" s="893">
        <v>3.4814999999999999E-2</v>
      </c>
      <c r="AF1001" s="893">
        <f t="shared" si="1243"/>
        <v>3.1850000000000003E-3</v>
      </c>
      <c r="AG1001" s="894">
        <v>3.7999999999999999E-2</v>
      </c>
      <c r="AH1001" s="895">
        <v>45943</v>
      </c>
      <c r="AI1001" s="896">
        <v>2</v>
      </c>
      <c r="AJ1001" s="880" t="str">
        <f t="shared" si="1242"/>
        <v>Y</v>
      </c>
      <c r="AK1001" s="897" t="s">
        <v>5091</v>
      </c>
      <c r="AL1001" s="898"/>
    </row>
    <row r="1002" spans="1:38" s="780" customFormat="1" ht="20.25" customHeight="1">
      <c r="A1002" s="747">
        <v>475</v>
      </c>
      <c r="B1002" s="748">
        <v>45943</v>
      </c>
      <c r="C1002" s="747" t="s">
        <v>1550</v>
      </c>
      <c r="D1002" s="747" t="s">
        <v>4877</v>
      </c>
      <c r="E1002" s="747" t="s">
        <v>4876</v>
      </c>
      <c r="F1002" s="747" t="s">
        <v>3722</v>
      </c>
      <c r="G1002" s="749">
        <v>45943</v>
      </c>
      <c r="H1002" s="749">
        <v>45974</v>
      </c>
      <c r="I1002" s="747">
        <f t="shared" si="1236"/>
        <v>31</v>
      </c>
      <c r="J1002" s="750">
        <f t="shared" si="1237"/>
        <v>1</v>
      </c>
      <c r="K1002" s="751" t="s">
        <v>29</v>
      </c>
      <c r="L1002" s="752">
        <v>1.23</v>
      </c>
      <c r="M1002" s="753"/>
      <c r="N1002" s="754"/>
      <c r="O1002" s="750" t="s">
        <v>2307</v>
      </c>
      <c r="P1002" s="755">
        <v>4.0321700000000002E-2</v>
      </c>
      <c r="Q1002" s="755"/>
      <c r="R1002" s="756" t="s">
        <v>4475</v>
      </c>
      <c r="S1002" s="757"/>
      <c r="T1002" s="756"/>
      <c r="U1002" s="757"/>
      <c r="V1002" s="757">
        <v>4.3546000000000001E-2</v>
      </c>
      <c r="W1002" s="757">
        <v>3.0479999999999999E-3</v>
      </c>
      <c r="X1002" s="757">
        <v>4.7219999999999996E-3</v>
      </c>
      <c r="Y1002" s="757">
        <v>2.9919999999999999E-2</v>
      </c>
      <c r="Z1002" s="757">
        <v>1.72E-3</v>
      </c>
      <c r="AA1002" s="757">
        <v>2E-3</v>
      </c>
      <c r="AB1002" s="758">
        <f t="shared" si="1239"/>
        <v>-1.72E-3</v>
      </c>
      <c r="AC1002" s="758">
        <f t="shared" si="1240"/>
        <v>-3.7200000000000002E-3</v>
      </c>
      <c r="AD1002" s="759">
        <v>3.4000000000000002E-2</v>
      </c>
      <c r="AE1002" s="760">
        <v>2.9919999999999999E-2</v>
      </c>
      <c r="AF1002" s="760">
        <f t="shared" si="1243"/>
        <v>4.0800000000000038E-3</v>
      </c>
      <c r="AG1002" s="761">
        <v>3.4000000000000002E-2</v>
      </c>
      <c r="AH1002" s="762">
        <v>45943</v>
      </c>
      <c r="AI1002" s="763">
        <v>4</v>
      </c>
      <c r="AJ1002" s="747" t="str">
        <f t="shared" si="1242"/>
        <v>Y</v>
      </c>
      <c r="AK1002" s="771" t="s">
        <v>5091</v>
      </c>
      <c r="AL1002" s="779"/>
    </row>
    <row r="1003" spans="1:38" s="764" customFormat="1" ht="20.25" customHeight="1">
      <c r="A1003" s="747">
        <v>476</v>
      </c>
      <c r="B1003" s="748">
        <v>45943</v>
      </c>
      <c r="C1003" s="747" t="s">
        <v>3467</v>
      </c>
      <c r="D1003" s="747" t="s">
        <v>4958</v>
      </c>
      <c r="E1003" s="747" t="s">
        <v>2735</v>
      </c>
      <c r="F1003" s="747" t="s">
        <v>4383</v>
      </c>
      <c r="G1003" s="749">
        <v>45943</v>
      </c>
      <c r="H1003" s="749">
        <v>45974</v>
      </c>
      <c r="I1003" s="747">
        <f t="shared" si="1236"/>
        <v>31</v>
      </c>
      <c r="J1003" s="750">
        <f t="shared" si="1237"/>
        <v>1</v>
      </c>
      <c r="K1003" s="751" t="s">
        <v>29</v>
      </c>
      <c r="L1003" s="752">
        <v>6.58</v>
      </c>
      <c r="M1003" s="753"/>
      <c r="N1003" s="754"/>
      <c r="O1003" s="750" t="s">
        <v>2307</v>
      </c>
      <c r="P1003" s="755">
        <v>4.0321700000000002E-2</v>
      </c>
      <c r="Q1003" s="755"/>
      <c r="R1003" s="756" t="s">
        <v>4475</v>
      </c>
      <c r="S1003" s="757"/>
      <c r="T1003" s="756"/>
      <c r="U1003" s="757"/>
      <c r="V1003" s="757">
        <v>4.3546000000000001E-2</v>
      </c>
      <c r="W1003" s="757">
        <v>3.0479999999999999E-3</v>
      </c>
      <c r="X1003" s="757">
        <v>3.722E-3</v>
      </c>
      <c r="Y1003" s="757">
        <v>2.9919999999999999E-2</v>
      </c>
      <c r="Z1003" s="757">
        <v>1.72E-3</v>
      </c>
      <c r="AA1003" s="757">
        <v>2E-3</v>
      </c>
      <c r="AB1003" s="758">
        <f t="shared" si="1239"/>
        <v>-1.72E-3</v>
      </c>
      <c r="AC1003" s="758">
        <f t="shared" si="1240"/>
        <v>-3.7200000000000002E-3</v>
      </c>
      <c r="AD1003" s="759">
        <v>3.5000000000000003E-2</v>
      </c>
      <c r="AE1003" s="757">
        <v>2.9919999999999999E-2</v>
      </c>
      <c r="AF1003" s="808">
        <f t="shared" si="1243"/>
        <v>5.0800000000000047E-3</v>
      </c>
      <c r="AG1003" s="761">
        <v>3.5000000000000003E-2</v>
      </c>
      <c r="AH1003" s="762">
        <v>45943</v>
      </c>
      <c r="AI1003" s="763">
        <v>3</v>
      </c>
      <c r="AJ1003" s="747" t="str">
        <f t="shared" si="1242"/>
        <v>Y</v>
      </c>
      <c r="AK1003" s="771" t="s">
        <v>5091</v>
      </c>
      <c r="AL1003" s="772"/>
    </row>
    <row r="1004" spans="1:38" s="764" customFormat="1" ht="20.25" customHeight="1">
      <c r="A1004" s="747">
        <v>477</v>
      </c>
      <c r="B1004" s="748">
        <v>45945</v>
      </c>
      <c r="C1004" s="747" t="s">
        <v>3467</v>
      </c>
      <c r="D1004" s="747" t="s">
        <v>4900</v>
      </c>
      <c r="E1004" s="747" t="s">
        <v>5101</v>
      </c>
      <c r="F1004" s="747" t="s">
        <v>4902</v>
      </c>
      <c r="G1004" s="749">
        <v>45945</v>
      </c>
      <c r="H1004" s="749">
        <v>45978</v>
      </c>
      <c r="I1004" s="747">
        <f t="shared" si="1236"/>
        <v>33</v>
      </c>
      <c r="J1004" s="750">
        <f t="shared" si="1237"/>
        <v>1</v>
      </c>
      <c r="K1004" s="751" t="s">
        <v>28</v>
      </c>
      <c r="L1004" s="752">
        <v>1.5</v>
      </c>
      <c r="M1004" s="804">
        <v>3.51</v>
      </c>
      <c r="N1004" s="805" t="s">
        <v>5102</v>
      </c>
      <c r="O1004" s="801" t="s">
        <v>2307</v>
      </c>
      <c r="P1004" s="806">
        <v>4.0318399999999997E-2</v>
      </c>
      <c r="Q1004" s="755"/>
      <c r="R1004" s="756" t="s">
        <v>4475</v>
      </c>
      <c r="S1004" s="757"/>
      <c r="T1004" s="756"/>
      <c r="U1004" s="757"/>
      <c r="V1004" s="808">
        <v>4.3326000000000003E-2</v>
      </c>
      <c r="W1004" s="808">
        <v>8.6700000000000004E-4</v>
      </c>
      <c r="X1004" s="808">
        <f>V1004-AG1004-W1004-$X$5</f>
        <v>3.1830000000000053E-3</v>
      </c>
      <c r="Y1004" s="808">
        <v>3.4812000000000003E-2</v>
      </c>
      <c r="Z1004" s="808">
        <v>1.72E-3</v>
      </c>
      <c r="AA1004" s="808">
        <v>2E-3</v>
      </c>
      <c r="AB1004" s="758">
        <f t="shared" si="1239"/>
        <v>-1.72E-3</v>
      </c>
      <c r="AC1004" s="758">
        <f t="shared" si="1240"/>
        <v>-3.7200000000000002E-3</v>
      </c>
      <c r="AD1004" s="759">
        <v>3.7499999999999999E-2</v>
      </c>
      <c r="AE1004" s="808">
        <f>Y1004</f>
        <v>3.4812000000000003E-2</v>
      </c>
      <c r="AF1004" s="808">
        <f>AD1004-AE1004</f>
        <v>2.6879999999999959E-3</v>
      </c>
      <c r="AG1004" s="761">
        <v>3.7499999999999999E-2</v>
      </c>
      <c r="AH1004" s="762">
        <v>45945</v>
      </c>
      <c r="AI1004" s="763">
        <v>1</v>
      </c>
      <c r="AJ1004" s="747" t="str">
        <f t="shared" si="1242"/>
        <v>Y</v>
      </c>
      <c r="AK1004" s="811" t="s">
        <v>5103</v>
      </c>
      <c r="AL1004" s="772"/>
    </row>
    <row r="1005" spans="1:38" s="910" customFormat="1" ht="20.25" customHeight="1">
      <c r="A1005" s="880">
        <v>478</v>
      </c>
      <c r="B1005" s="881">
        <v>45946</v>
      </c>
      <c r="C1005" s="880" t="s">
        <v>1550</v>
      </c>
      <c r="D1005" s="880" t="s">
        <v>4877</v>
      </c>
      <c r="E1005" s="880" t="s">
        <v>4876</v>
      </c>
      <c r="F1005" s="880" t="s">
        <v>5104</v>
      </c>
      <c r="G1005" s="882">
        <v>45946</v>
      </c>
      <c r="H1005" s="882">
        <v>45978</v>
      </c>
      <c r="I1005" s="880">
        <f t="shared" si="1236"/>
        <v>32</v>
      </c>
      <c r="J1005" s="883">
        <f t="shared" si="1237"/>
        <v>1</v>
      </c>
      <c r="K1005" s="884" t="s">
        <v>28</v>
      </c>
      <c r="L1005" s="885">
        <v>1.1499999999999999</v>
      </c>
      <c r="M1005" s="903"/>
      <c r="N1005" s="904"/>
      <c r="O1005" s="905" t="s">
        <v>2307</v>
      </c>
      <c r="P1005" s="906">
        <v>4.0321700000000002E-2</v>
      </c>
      <c r="Q1005" s="888"/>
      <c r="R1005" s="889" t="s">
        <v>4475</v>
      </c>
      <c r="S1005" s="890"/>
      <c r="T1005" s="889"/>
      <c r="U1005" s="890"/>
      <c r="V1005" s="907">
        <v>4.3321999999999999E-2</v>
      </c>
      <c r="W1005" s="907">
        <v>8.6600000000000002E-4</v>
      </c>
      <c r="X1005" s="907">
        <v>2.6779999999999998E-3</v>
      </c>
      <c r="Y1005" s="907">
        <v>3.4861000000000003E-2</v>
      </c>
      <c r="Z1005" s="907">
        <v>1.72E-3</v>
      </c>
      <c r="AA1005" s="907">
        <v>2E-3</v>
      </c>
      <c r="AB1005" s="891">
        <f t="shared" ref="AB1005" si="1244">S1005-Z1005</f>
        <v>-1.72E-3</v>
      </c>
      <c r="AC1005" s="891">
        <f t="shared" ref="AC1005" si="1245">U1005-Z1005-AA1005</f>
        <v>-3.7200000000000002E-3</v>
      </c>
      <c r="AD1005" s="892">
        <v>3.7999999999999999E-2</v>
      </c>
      <c r="AE1005" s="907">
        <v>3.4861000000000003E-2</v>
      </c>
      <c r="AF1005" s="907">
        <f t="shared" ref="AF1005:AF1011" si="1246">AD1005-AE1005</f>
        <v>3.138999999999996E-3</v>
      </c>
      <c r="AG1005" s="894">
        <v>3.7999999999999999E-2</v>
      </c>
      <c r="AH1005" s="895">
        <v>45946</v>
      </c>
      <c r="AI1005" s="896">
        <v>1</v>
      </c>
      <c r="AJ1005" s="880" t="str">
        <f t="shared" ref="AJ1005:AJ1011" si="1247">IF(AG1005="","N","Y")</f>
        <v>Y</v>
      </c>
      <c r="AK1005" s="908" t="s">
        <v>5103</v>
      </c>
      <c r="AL1005" s="909"/>
    </row>
    <row r="1006" spans="1:38" s="764" customFormat="1" ht="20.25" customHeight="1">
      <c r="A1006" s="747">
        <v>479</v>
      </c>
      <c r="B1006" s="748">
        <v>45947</v>
      </c>
      <c r="C1006" s="747" t="s">
        <v>434</v>
      </c>
      <c r="D1006" s="778" t="s">
        <v>4892</v>
      </c>
      <c r="E1006" s="778" t="s">
        <v>5014</v>
      </c>
      <c r="F1006" s="778" t="s">
        <v>4356</v>
      </c>
      <c r="G1006" s="749">
        <v>45947</v>
      </c>
      <c r="H1006" s="749">
        <v>45954</v>
      </c>
      <c r="I1006" s="747">
        <f t="shared" si="1236"/>
        <v>7</v>
      </c>
      <c r="J1006" s="750">
        <f t="shared" si="1237"/>
        <v>0</v>
      </c>
      <c r="K1006" s="751" t="s">
        <v>28</v>
      </c>
      <c r="L1006" s="752">
        <v>1.5</v>
      </c>
      <c r="M1006" s="804"/>
      <c r="N1006" s="805"/>
      <c r="O1006" s="801" t="s">
        <v>2309</v>
      </c>
      <c r="P1006" s="806">
        <v>4.2364199999999998E-2</v>
      </c>
      <c r="Q1006" s="755"/>
      <c r="R1006" s="756" t="s">
        <v>4475</v>
      </c>
      <c r="S1006" s="757"/>
      <c r="T1006" s="756"/>
      <c r="U1006" s="757"/>
      <c r="V1006" s="808">
        <v>4.2983E-2</v>
      </c>
      <c r="W1006" s="808">
        <v>3.009E-3</v>
      </c>
      <c r="X1006" s="808">
        <f t="shared" si="1204"/>
        <v>3.1979999999999973E-3</v>
      </c>
      <c r="Y1006" s="808">
        <f t="shared" ref="Y1006:Y1011" si="1248">P1006</f>
        <v>4.2364199999999998E-2</v>
      </c>
      <c r="Z1006" s="808">
        <v>1.72E-3</v>
      </c>
      <c r="AA1006" s="808">
        <v>2E-3</v>
      </c>
      <c r="AB1006" s="758">
        <f t="shared" ref="AB1006:AB1017" si="1249">S1006-Z1006</f>
        <v>-1.72E-3</v>
      </c>
      <c r="AC1006" s="758">
        <f t="shared" ref="AC1006:AC1017" si="1250">U1006-Z1006-AA1006</f>
        <v>-3.7200000000000002E-3</v>
      </c>
      <c r="AD1006" s="759">
        <v>3.5000000000000003E-2</v>
      </c>
      <c r="AE1006" s="808">
        <v>3.3098000000000002E-2</v>
      </c>
      <c r="AF1006" s="808">
        <f t="shared" si="1246"/>
        <v>1.9020000000000009E-3</v>
      </c>
      <c r="AG1006" s="761">
        <f>AD1006</f>
        <v>3.5000000000000003E-2</v>
      </c>
      <c r="AH1006" s="762">
        <v>45941</v>
      </c>
      <c r="AI1006" s="763">
        <v>1</v>
      </c>
      <c r="AJ1006" s="747" t="str">
        <f t="shared" si="1247"/>
        <v>Y</v>
      </c>
      <c r="AK1006" s="811"/>
      <c r="AL1006" s="772"/>
    </row>
    <row r="1007" spans="1:38" s="764" customFormat="1" ht="20.25" customHeight="1">
      <c r="A1007" s="747">
        <v>480</v>
      </c>
      <c r="B1007" s="748">
        <v>45947</v>
      </c>
      <c r="C1007" s="747" t="s">
        <v>434</v>
      </c>
      <c r="D1007" s="778" t="s">
        <v>4892</v>
      </c>
      <c r="E1007" s="778" t="s">
        <v>5014</v>
      </c>
      <c r="F1007" s="778" t="s">
        <v>4356</v>
      </c>
      <c r="G1007" s="749">
        <v>45947</v>
      </c>
      <c r="H1007" s="749">
        <v>45954</v>
      </c>
      <c r="I1007" s="747">
        <f t="shared" si="1236"/>
        <v>7</v>
      </c>
      <c r="J1007" s="750">
        <f t="shared" si="1237"/>
        <v>0</v>
      </c>
      <c r="K1007" s="751" t="s">
        <v>28</v>
      </c>
      <c r="L1007" s="752">
        <v>2</v>
      </c>
      <c r="M1007" s="804"/>
      <c r="N1007" s="805"/>
      <c r="O1007" s="801" t="s">
        <v>2309</v>
      </c>
      <c r="P1007" s="806">
        <v>4.2364199999999998E-2</v>
      </c>
      <c r="Q1007" s="755"/>
      <c r="R1007" s="756" t="s">
        <v>4475</v>
      </c>
      <c r="S1007" s="757"/>
      <c r="T1007" s="756"/>
      <c r="U1007" s="757"/>
      <c r="V1007" s="808">
        <v>4.2983E-2</v>
      </c>
      <c r="W1007" s="808">
        <v>3.009E-3</v>
      </c>
      <c r="X1007" s="808">
        <f t="shared" si="1204"/>
        <v>3.1979999999999973E-3</v>
      </c>
      <c r="Y1007" s="808">
        <f t="shared" si="1248"/>
        <v>4.2364199999999998E-2</v>
      </c>
      <c r="Z1007" s="808">
        <v>1.72E-3</v>
      </c>
      <c r="AA1007" s="808">
        <v>2E-3</v>
      </c>
      <c r="AB1007" s="758">
        <f t="shared" si="1249"/>
        <v>-1.72E-3</v>
      </c>
      <c r="AC1007" s="758">
        <f t="shared" si="1250"/>
        <v>-3.7200000000000002E-3</v>
      </c>
      <c r="AD1007" s="759">
        <v>3.5000000000000003E-2</v>
      </c>
      <c r="AE1007" s="808">
        <v>3.3098000000000002E-2</v>
      </c>
      <c r="AF1007" s="808">
        <f t="shared" si="1246"/>
        <v>1.9020000000000009E-3</v>
      </c>
      <c r="AG1007" s="761">
        <f t="shared" ref="AG1007:AG1011" si="1251">AD1007</f>
        <v>3.5000000000000003E-2</v>
      </c>
      <c r="AH1007" s="762">
        <v>45942</v>
      </c>
      <c r="AI1007" s="763">
        <v>2</v>
      </c>
      <c r="AJ1007" s="747" t="str">
        <f t="shared" si="1247"/>
        <v>Y</v>
      </c>
      <c r="AK1007" s="811"/>
      <c r="AL1007" s="772"/>
    </row>
    <row r="1008" spans="1:38" s="764" customFormat="1" ht="20.25" customHeight="1">
      <c r="A1008" s="747">
        <v>481</v>
      </c>
      <c r="B1008" s="748">
        <v>45947</v>
      </c>
      <c r="C1008" s="747" t="s">
        <v>434</v>
      </c>
      <c r="D1008" s="778" t="s">
        <v>4892</v>
      </c>
      <c r="E1008" s="778" t="s">
        <v>5014</v>
      </c>
      <c r="F1008" s="778" t="s">
        <v>4356</v>
      </c>
      <c r="G1008" s="749">
        <v>45947</v>
      </c>
      <c r="H1008" s="749">
        <v>45954</v>
      </c>
      <c r="I1008" s="747">
        <f t="shared" si="1236"/>
        <v>7</v>
      </c>
      <c r="J1008" s="750">
        <f t="shared" si="1237"/>
        <v>0</v>
      </c>
      <c r="K1008" s="751" t="s">
        <v>28</v>
      </c>
      <c r="L1008" s="752">
        <v>2</v>
      </c>
      <c r="M1008" s="804"/>
      <c r="N1008" s="805"/>
      <c r="O1008" s="801" t="s">
        <v>2309</v>
      </c>
      <c r="P1008" s="806">
        <v>4.2364199999999998E-2</v>
      </c>
      <c r="Q1008" s="755"/>
      <c r="R1008" s="756" t="s">
        <v>4475</v>
      </c>
      <c r="S1008" s="757"/>
      <c r="T1008" s="756"/>
      <c r="U1008" s="757"/>
      <c r="V1008" s="808">
        <v>4.2983E-2</v>
      </c>
      <c r="W1008" s="808">
        <v>3.009E-3</v>
      </c>
      <c r="X1008" s="808">
        <f t="shared" si="1204"/>
        <v>3.1979999999999973E-3</v>
      </c>
      <c r="Y1008" s="808">
        <f t="shared" si="1248"/>
        <v>4.2364199999999998E-2</v>
      </c>
      <c r="Z1008" s="808">
        <v>1.72E-3</v>
      </c>
      <c r="AA1008" s="808">
        <v>2E-3</v>
      </c>
      <c r="AB1008" s="758">
        <f t="shared" si="1249"/>
        <v>-1.72E-3</v>
      </c>
      <c r="AC1008" s="758">
        <f t="shared" si="1250"/>
        <v>-3.7200000000000002E-3</v>
      </c>
      <c r="AD1008" s="759">
        <v>3.5000000000000003E-2</v>
      </c>
      <c r="AE1008" s="808">
        <v>3.3098000000000002E-2</v>
      </c>
      <c r="AF1008" s="808">
        <f t="shared" si="1246"/>
        <v>1.9020000000000009E-3</v>
      </c>
      <c r="AG1008" s="761">
        <f t="shared" si="1251"/>
        <v>3.5000000000000003E-2</v>
      </c>
      <c r="AH1008" s="762">
        <v>45943</v>
      </c>
      <c r="AI1008" s="763">
        <v>3</v>
      </c>
      <c r="AJ1008" s="747" t="str">
        <f t="shared" si="1247"/>
        <v>Y</v>
      </c>
      <c r="AK1008" s="811"/>
      <c r="AL1008" s="772"/>
    </row>
    <row r="1009" spans="1:38" s="764" customFormat="1" ht="20.25" customHeight="1">
      <c r="A1009" s="747">
        <v>482</v>
      </c>
      <c r="B1009" s="748">
        <v>45947</v>
      </c>
      <c r="C1009" s="747" t="s">
        <v>434</v>
      </c>
      <c r="D1009" s="778" t="s">
        <v>4892</v>
      </c>
      <c r="E1009" s="778" t="s">
        <v>5014</v>
      </c>
      <c r="F1009" s="778" t="s">
        <v>4356</v>
      </c>
      <c r="G1009" s="749">
        <v>45947</v>
      </c>
      <c r="H1009" s="749">
        <v>45954</v>
      </c>
      <c r="I1009" s="747">
        <f t="shared" si="1236"/>
        <v>7</v>
      </c>
      <c r="J1009" s="750">
        <f t="shared" si="1237"/>
        <v>0</v>
      </c>
      <c r="K1009" s="751" t="s">
        <v>28</v>
      </c>
      <c r="L1009" s="752">
        <v>2</v>
      </c>
      <c r="M1009" s="804"/>
      <c r="N1009" s="805"/>
      <c r="O1009" s="801" t="s">
        <v>2309</v>
      </c>
      <c r="P1009" s="806">
        <v>4.2364199999999998E-2</v>
      </c>
      <c r="Q1009" s="755"/>
      <c r="R1009" s="756" t="s">
        <v>4475</v>
      </c>
      <c r="S1009" s="757"/>
      <c r="T1009" s="756"/>
      <c r="U1009" s="757"/>
      <c r="V1009" s="808">
        <v>4.2983E-2</v>
      </c>
      <c r="W1009" s="808">
        <v>3.009E-3</v>
      </c>
      <c r="X1009" s="808">
        <f t="shared" si="1204"/>
        <v>3.1979999999999973E-3</v>
      </c>
      <c r="Y1009" s="808">
        <f t="shared" si="1248"/>
        <v>4.2364199999999998E-2</v>
      </c>
      <c r="Z1009" s="808">
        <v>1.72E-3</v>
      </c>
      <c r="AA1009" s="808">
        <v>2E-3</v>
      </c>
      <c r="AB1009" s="758">
        <f t="shared" si="1249"/>
        <v>-1.72E-3</v>
      </c>
      <c r="AC1009" s="758">
        <f t="shared" si="1250"/>
        <v>-3.7200000000000002E-3</v>
      </c>
      <c r="AD1009" s="759">
        <v>3.5000000000000003E-2</v>
      </c>
      <c r="AE1009" s="808">
        <v>3.3098000000000002E-2</v>
      </c>
      <c r="AF1009" s="808">
        <f t="shared" si="1246"/>
        <v>1.9020000000000009E-3</v>
      </c>
      <c r="AG1009" s="761">
        <f t="shared" si="1251"/>
        <v>3.5000000000000003E-2</v>
      </c>
      <c r="AH1009" s="762">
        <v>45944</v>
      </c>
      <c r="AI1009" s="763">
        <v>5</v>
      </c>
      <c r="AJ1009" s="747" t="str">
        <f t="shared" si="1247"/>
        <v>Y</v>
      </c>
      <c r="AK1009" s="811"/>
      <c r="AL1009" s="772"/>
    </row>
    <row r="1010" spans="1:38" s="764" customFormat="1" ht="20.25" customHeight="1">
      <c r="A1010" s="747">
        <v>483</v>
      </c>
      <c r="B1010" s="748">
        <v>45947</v>
      </c>
      <c r="C1010" s="747" t="s">
        <v>434</v>
      </c>
      <c r="D1010" s="778" t="s">
        <v>4892</v>
      </c>
      <c r="E1010" s="778" t="s">
        <v>5014</v>
      </c>
      <c r="F1010" s="778" t="s">
        <v>4356</v>
      </c>
      <c r="G1010" s="749">
        <v>45947</v>
      </c>
      <c r="H1010" s="749">
        <v>45954</v>
      </c>
      <c r="I1010" s="747">
        <f t="shared" si="1236"/>
        <v>7</v>
      </c>
      <c r="J1010" s="750">
        <f t="shared" si="1237"/>
        <v>0</v>
      </c>
      <c r="K1010" s="751" t="s">
        <v>28</v>
      </c>
      <c r="L1010" s="752">
        <v>2</v>
      </c>
      <c r="M1010" s="804"/>
      <c r="N1010" s="805"/>
      <c r="O1010" s="801" t="s">
        <v>2309</v>
      </c>
      <c r="P1010" s="806">
        <v>4.2364199999999998E-2</v>
      </c>
      <c r="Q1010" s="755"/>
      <c r="R1010" s="756" t="s">
        <v>4475</v>
      </c>
      <c r="S1010" s="757"/>
      <c r="T1010" s="756"/>
      <c r="U1010" s="757"/>
      <c r="V1010" s="808">
        <v>4.2983E-2</v>
      </c>
      <c r="W1010" s="808">
        <v>3.009E-3</v>
      </c>
      <c r="X1010" s="808">
        <f t="shared" si="1204"/>
        <v>3.1979999999999973E-3</v>
      </c>
      <c r="Y1010" s="808">
        <f t="shared" si="1248"/>
        <v>4.2364199999999998E-2</v>
      </c>
      <c r="Z1010" s="808">
        <v>1.72E-3</v>
      </c>
      <c r="AA1010" s="808">
        <v>2E-3</v>
      </c>
      <c r="AB1010" s="758">
        <f t="shared" si="1249"/>
        <v>-1.72E-3</v>
      </c>
      <c r="AC1010" s="758">
        <f t="shared" si="1250"/>
        <v>-3.7200000000000002E-3</v>
      </c>
      <c r="AD1010" s="759">
        <v>3.5000000000000003E-2</v>
      </c>
      <c r="AE1010" s="808">
        <v>3.3098000000000002E-2</v>
      </c>
      <c r="AF1010" s="808">
        <f t="shared" si="1246"/>
        <v>1.9020000000000009E-3</v>
      </c>
      <c r="AG1010" s="761">
        <f t="shared" si="1251"/>
        <v>3.5000000000000003E-2</v>
      </c>
      <c r="AH1010" s="762">
        <v>45945</v>
      </c>
      <c r="AI1010" s="763">
        <v>6</v>
      </c>
      <c r="AJ1010" s="747" t="str">
        <f t="shared" si="1247"/>
        <v>Y</v>
      </c>
      <c r="AK1010" s="811"/>
      <c r="AL1010" s="772"/>
    </row>
    <row r="1011" spans="1:38" s="764" customFormat="1" ht="20.25" customHeight="1">
      <c r="A1011" s="747">
        <v>484</v>
      </c>
      <c r="B1011" s="748">
        <v>45947</v>
      </c>
      <c r="C1011" s="747" t="s">
        <v>434</v>
      </c>
      <c r="D1011" s="778" t="s">
        <v>4892</v>
      </c>
      <c r="E1011" s="778" t="s">
        <v>5014</v>
      </c>
      <c r="F1011" s="778" t="s">
        <v>4356</v>
      </c>
      <c r="G1011" s="749">
        <v>45947</v>
      </c>
      <c r="H1011" s="749">
        <v>45954</v>
      </c>
      <c r="I1011" s="747">
        <f t="shared" si="1236"/>
        <v>7</v>
      </c>
      <c r="J1011" s="750">
        <f t="shared" si="1237"/>
        <v>0</v>
      </c>
      <c r="K1011" s="751" t="s">
        <v>28</v>
      </c>
      <c r="L1011" s="752">
        <v>2</v>
      </c>
      <c r="M1011" s="804"/>
      <c r="N1011" s="805"/>
      <c r="O1011" s="801" t="s">
        <v>2309</v>
      </c>
      <c r="P1011" s="806">
        <v>4.2364199999999998E-2</v>
      </c>
      <c r="Q1011" s="755"/>
      <c r="R1011" s="756" t="s">
        <v>4475</v>
      </c>
      <c r="S1011" s="757"/>
      <c r="T1011" s="756"/>
      <c r="U1011" s="757"/>
      <c r="V1011" s="808">
        <v>4.2983E-2</v>
      </c>
      <c r="W1011" s="808">
        <v>3.009E-3</v>
      </c>
      <c r="X1011" s="808">
        <f t="shared" si="1204"/>
        <v>3.1979999999999973E-3</v>
      </c>
      <c r="Y1011" s="808">
        <f t="shared" si="1248"/>
        <v>4.2364199999999998E-2</v>
      </c>
      <c r="Z1011" s="808">
        <v>1.72E-3</v>
      </c>
      <c r="AA1011" s="808">
        <v>2E-3</v>
      </c>
      <c r="AB1011" s="758">
        <f t="shared" si="1249"/>
        <v>-1.72E-3</v>
      </c>
      <c r="AC1011" s="758">
        <f t="shared" si="1250"/>
        <v>-3.7200000000000002E-3</v>
      </c>
      <c r="AD1011" s="759">
        <v>3.5000000000000003E-2</v>
      </c>
      <c r="AE1011" s="808">
        <v>3.3098000000000002E-2</v>
      </c>
      <c r="AF1011" s="808">
        <f t="shared" si="1246"/>
        <v>1.9020000000000009E-3</v>
      </c>
      <c r="AG1011" s="761">
        <f t="shared" si="1251"/>
        <v>3.5000000000000003E-2</v>
      </c>
      <c r="AH1011" s="762">
        <v>45946</v>
      </c>
      <c r="AI1011" s="763">
        <v>7</v>
      </c>
      <c r="AJ1011" s="747" t="str">
        <f t="shared" si="1247"/>
        <v>Y</v>
      </c>
      <c r="AK1011" s="811"/>
      <c r="AL1011" s="772"/>
    </row>
    <row r="1012" spans="1:38" s="764" customFormat="1" ht="20.25" customHeight="1">
      <c r="A1012" s="747">
        <v>485</v>
      </c>
      <c r="B1012" s="748">
        <v>45950</v>
      </c>
      <c r="C1012" s="747" t="s">
        <v>24</v>
      </c>
      <c r="D1012" s="747" t="s">
        <v>5105</v>
      </c>
      <c r="E1012" s="747" t="s">
        <v>4063</v>
      </c>
      <c r="F1012" s="747" t="s">
        <v>5106</v>
      </c>
      <c r="G1012" s="749">
        <v>45947</v>
      </c>
      <c r="H1012" s="749">
        <v>46041</v>
      </c>
      <c r="I1012" s="747">
        <f t="shared" si="1236"/>
        <v>94</v>
      </c>
      <c r="J1012" s="750">
        <f t="shared" si="1237"/>
        <v>3</v>
      </c>
      <c r="K1012" s="751" t="s">
        <v>28</v>
      </c>
      <c r="L1012" s="752">
        <v>6.6</v>
      </c>
      <c r="M1012" s="804"/>
      <c r="N1012" s="805"/>
      <c r="O1012" s="801" t="s">
        <v>1717</v>
      </c>
      <c r="P1012" s="806">
        <v>3.8844400000000001E-2</v>
      </c>
      <c r="Q1012" s="755"/>
      <c r="R1012" s="756" t="s">
        <v>4475</v>
      </c>
      <c r="S1012" s="757"/>
      <c r="T1012" s="756"/>
      <c r="U1012" s="757"/>
      <c r="V1012" s="808">
        <v>4.3282000000000001E-2</v>
      </c>
      <c r="W1012" s="808">
        <v>8.6600000000000002E-4</v>
      </c>
      <c r="X1012" s="808">
        <f t="shared" si="1204"/>
        <v>1.8400000000000001E-3</v>
      </c>
      <c r="Y1012" s="808">
        <f>P1012</f>
        <v>3.8844400000000001E-2</v>
      </c>
      <c r="Z1012" s="808">
        <v>1.72E-3</v>
      </c>
      <c r="AA1012" s="808">
        <v>2E-3</v>
      </c>
      <c r="AB1012" s="758">
        <f t="shared" si="1249"/>
        <v>-1.72E-3</v>
      </c>
      <c r="AC1012" s="758">
        <f t="shared" si="1250"/>
        <v>-3.7200000000000002E-3</v>
      </c>
      <c r="AD1012" s="759">
        <v>3.8800000000000001E-2</v>
      </c>
      <c r="AE1012" s="808">
        <v>3.4067E-2</v>
      </c>
      <c r="AF1012" s="808">
        <v>4.7330000000000002E-3</v>
      </c>
      <c r="AG1012" s="761">
        <f>AE1012+AF1012</f>
        <v>3.8800000000000001E-2</v>
      </c>
      <c r="AH1012" s="762">
        <v>45947</v>
      </c>
      <c r="AI1012" s="763">
        <v>8</v>
      </c>
      <c r="AJ1012" s="653" t="str">
        <f t="shared" ref="AJ1012:AJ1027" si="1252">IF(AG1012="","N","Y")</f>
        <v>Y</v>
      </c>
      <c r="AK1012" s="811"/>
      <c r="AL1012" s="772"/>
    </row>
    <row r="1013" spans="1:38" s="764" customFormat="1" ht="20.25" customHeight="1">
      <c r="A1013" s="747">
        <v>486</v>
      </c>
      <c r="B1013" s="748">
        <v>45950</v>
      </c>
      <c r="C1013" s="747" t="s">
        <v>4050</v>
      </c>
      <c r="D1013" s="747" t="s">
        <v>4571</v>
      </c>
      <c r="E1013" s="747" t="s">
        <v>4896</v>
      </c>
      <c r="F1013" s="747" t="s">
        <v>4469</v>
      </c>
      <c r="G1013" s="749">
        <v>45950</v>
      </c>
      <c r="H1013" s="749">
        <v>45981</v>
      </c>
      <c r="I1013" s="747">
        <f t="shared" si="1236"/>
        <v>31</v>
      </c>
      <c r="J1013" s="750">
        <f t="shared" si="1237"/>
        <v>1</v>
      </c>
      <c r="K1013" s="751" t="s">
        <v>29</v>
      </c>
      <c r="L1013" s="752">
        <v>3.9</v>
      </c>
      <c r="M1013" s="753"/>
      <c r="N1013" s="754"/>
      <c r="O1013" s="750" t="s">
        <v>2307</v>
      </c>
      <c r="P1013" s="755">
        <v>4.02374E-2</v>
      </c>
      <c r="Q1013" s="755"/>
      <c r="R1013" s="756" t="s">
        <v>4475</v>
      </c>
      <c r="S1013" s="757"/>
      <c r="T1013" s="756"/>
      <c r="U1013" s="757"/>
      <c r="V1013" s="757">
        <v>4.3326999999999997E-2</v>
      </c>
      <c r="W1013" s="757">
        <v>3.0330000000000001E-3</v>
      </c>
      <c r="X1013" s="757">
        <v>3.5179999999999999E-3</v>
      </c>
      <c r="Y1013" s="757">
        <v>3.1158000000000002E-2</v>
      </c>
      <c r="Z1013" s="757">
        <v>1.72E-3</v>
      </c>
      <c r="AA1013" s="757">
        <v>2E-3</v>
      </c>
      <c r="AB1013" s="758">
        <f t="shared" si="1249"/>
        <v>-1.72E-3</v>
      </c>
      <c r="AC1013" s="758">
        <f t="shared" si="1250"/>
        <v>-3.7200000000000002E-3</v>
      </c>
      <c r="AD1013" s="759">
        <v>3.5000000000000003E-2</v>
      </c>
      <c r="AE1013" s="760">
        <v>3.1158000000000002E-2</v>
      </c>
      <c r="AF1013" s="760">
        <f t="shared" ref="AF1013" si="1253">AD1013-AE1013</f>
        <v>3.8420000000000017E-3</v>
      </c>
      <c r="AG1013" s="761">
        <v>3.5000000000000003E-2</v>
      </c>
      <c r="AH1013" s="762">
        <v>45950</v>
      </c>
      <c r="AI1013" s="763">
        <v>1</v>
      </c>
      <c r="AJ1013" s="747" t="str">
        <f t="shared" si="1252"/>
        <v>Y</v>
      </c>
      <c r="AK1013" s="771" t="s">
        <v>5076</v>
      </c>
      <c r="AL1013" s="772"/>
    </row>
    <row r="1014" spans="1:38" s="764" customFormat="1" ht="20.25" customHeight="1">
      <c r="A1014" s="747">
        <v>487</v>
      </c>
      <c r="B1014" s="748">
        <v>45950</v>
      </c>
      <c r="C1014" s="747" t="s">
        <v>434</v>
      </c>
      <c r="D1014" s="747" t="s">
        <v>4966</v>
      </c>
      <c r="E1014" s="747" t="s">
        <v>4967</v>
      </c>
      <c r="F1014" s="747" t="s">
        <v>4968</v>
      </c>
      <c r="G1014" s="749">
        <v>45950</v>
      </c>
      <c r="H1014" s="749">
        <v>45981</v>
      </c>
      <c r="I1014" s="747">
        <f t="shared" si="1236"/>
        <v>31</v>
      </c>
      <c r="J1014" s="750">
        <f t="shared" si="1237"/>
        <v>1</v>
      </c>
      <c r="K1014" s="751" t="s">
        <v>29</v>
      </c>
      <c r="L1014" s="752">
        <v>4.4000000000000004</v>
      </c>
      <c r="M1014" s="753"/>
      <c r="N1014" s="754"/>
      <c r="O1014" s="750" t="s">
        <v>2307</v>
      </c>
      <c r="P1014" s="755">
        <v>4.02374E-2</v>
      </c>
      <c r="Q1014" s="755"/>
      <c r="R1014" s="756" t="s">
        <v>4475</v>
      </c>
      <c r="S1014" s="757"/>
      <c r="T1014" s="756"/>
      <c r="U1014" s="757"/>
      <c r="V1014" s="757">
        <v>4.3326999999999997E-2</v>
      </c>
      <c r="W1014" s="757">
        <v>3.0330000000000001E-3</v>
      </c>
      <c r="X1014" s="757">
        <v>3.5179999999999999E-3</v>
      </c>
      <c r="Y1014" s="757">
        <v>3.1158000000000002E-2</v>
      </c>
      <c r="Z1014" s="757">
        <v>1.72E-3</v>
      </c>
      <c r="AA1014" s="757">
        <v>2E-3</v>
      </c>
      <c r="AB1014" s="758">
        <f t="shared" si="1249"/>
        <v>-1.72E-3</v>
      </c>
      <c r="AC1014" s="758">
        <f t="shared" si="1250"/>
        <v>-3.7200000000000002E-3</v>
      </c>
      <c r="AD1014" s="759">
        <v>3.5000000000000003E-2</v>
      </c>
      <c r="AE1014" s="760">
        <v>3.1158000000000002E-2</v>
      </c>
      <c r="AF1014" s="760">
        <v>3.8419999999999999E-3</v>
      </c>
      <c r="AG1014" s="761">
        <v>3.5000000000000003E-2</v>
      </c>
      <c r="AH1014" s="762">
        <v>45950</v>
      </c>
      <c r="AI1014" s="763">
        <v>2</v>
      </c>
      <c r="AJ1014" s="747" t="str">
        <f t="shared" si="1252"/>
        <v>Y</v>
      </c>
      <c r="AK1014" s="771" t="s">
        <v>5076</v>
      </c>
      <c r="AL1014" s="772"/>
    </row>
    <row r="1015" spans="1:38" s="764" customFormat="1" ht="20.25" customHeight="1">
      <c r="A1015" s="747">
        <v>488</v>
      </c>
      <c r="B1015" s="748">
        <v>45950</v>
      </c>
      <c r="C1015" s="747" t="s">
        <v>2888</v>
      </c>
      <c r="D1015" s="747" t="s">
        <v>4977</v>
      </c>
      <c r="E1015" s="747" t="s">
        <v>5072</v>
      </c>
      <c r="F1015" s="747" t="s">
        <v>4979</v>
      </c>
      <c r="G1015" s="749">
        <v>45950</v>
      </c>
      <c r="H1015" s="749">
        <v>45981</v>
      </c>
      <c r="I1015" s="747">
        <f t="shared" si="1236"/>
        <v>31</v>
      </c>
      <c r="J1015" s="750">
        <f t="shared" si="1237"/>
        <v>1</v>
      </c>
      <c r="K1015" s="751" t="s">
        <v>28</v>
      </c>
      <c r="L1015" s="752">
        <v>1.006</v>
      </c>
      <c r="M1015" s="753"/>
      <c r="N1015" s="754" t="s">
        <v>5102</v>
      </c>
      <c r="O1015" s="750" t="s">
        <v>2307</v>
      </c>
      <c r="P1015" s="755">
        <v>4.02374E-2</v>
      </c>
      <c r="Q1015" s="755"/>
      <c r="R1015" s="756" t="s">
        <v>4475</v>
      </c>
      <c r="S1015" s="757"/>
      <c r="T1015" s="756"/>
      <c r="U1015" s="757"/>
      <c r="V1015" s="757">
        <v>4.3311000000000002E-2</v>
      </c>
      <c r="W1015" s="757">
        <v>8.6600000000000002E-4</v>
      </c>
      <c r="X1015" s="757">
        <v>3.1689999999999999E-3</v>
      </c>
      <c r="Y1015" s="757">
        <v>3.4731999999999999E-2</v>
      </c>
      <c r="Z1015" s="757">
        <v>1.72E-3</v>
      </c>
      <c r="AA1015" s="757">
        <v>2E-3</v>
      </c>
      <c r="AB1015" s="758">
        <f t="shared" si="1249"/>
        <v>-1.72E-3</v>
      </c>
      <c r="AC1015" s="758">
        <f t="shared" si="1250"/>
        <v>-3.7200000000000002E-3</v>
      </c>
      <c r="AD1015" s="759">
        <v>3.7499999999999999E-2</v>
      </c>
      <c r="AE1015" s="760">
        <v>3.4731999999999999E-2</v>
      </c>
      <c r="AF1015" s="760">
        <f t="shared" ref="AF1015:AF1016" si="1254">AD1015-AE1015</f>
        <v>2.7679999999999996E-3</v>
      </c>
      <c r="AG1015" s="761">
        <f t="shared" ref="AG1015" si="1255">IF(AF1015="","",AE1015+AF1015)</f>
        <v>3.7499999999999999E-2</v>
      </c>
      <c r="AH1015" s="762">
        <v>45950</v>
      </c>
      <c r="AI1015" s="763">
        <v>3</v>
      </c>
      <c r="AJ1015" s="747" t="str">
        <f t="shared" si="1252"/>
        <v>Y</v>
      </c>
      <c r="AK1015" s="811" t="s">
        <v>5107</v>
      </c>
      <c r="AL1015" s="772"/>
    </row>
    <row r="1016" spans="1:38" s="764" customFormat="1" ht="20.25" customHeight="1">
      <c r="A1016" s="747">
        <v>489</v>
      </c>
      <c r="B1016" s="748">
        <v>45952</v>
      </c>
      <c r="C1016" s="747" t="s">
        <v>1740</v>
      </c>
      <c r="D1016" s="747" t="s">
        <v>5022</v>
      </c>
      <c r="E1016" s="747" t="s">
        <v>5081</v>
      </c>
      <c r="F1016" s="747" t="s">
        <v>5024</v>
      </c>
      <c r="G1016" s="749">
        <v>45952</v>
      </c>
      <c r="H1016" s="749">
        <v>45982</v>
      </c>
      <c r="I1016" s="747">
        <f t="shared" si="1236"/>
        <v>30</v>
      </c>
      <c r="J1016" s="750">
        <f t="shared" si="1237"/>
        <v>1</v>
      </c>
      <c r="K1016" s="751" t="s">
        <v>29</v>
      </c>
      <c r="L1016" s="752">
        <v>1.6</v>
      </c>
      <c r="M1016" s="753"/>
      <c r="N1016" s="754"/>
      <c r="O1016" s="750" t="s">
        <v>2307</v>
      </c>
      <c r="P1016" s="755">
        <v>4.0016200000000002E-2</v>
      </c>
      <c r="Q1016" s="755"/>
      <c r="R1016" s="756" t="s">
        <v>4475</v>
      </c>
      <c r="S1016" s="757"/>
      <c r="T1016" s="756"/>
      <c r="U1016" s="757"/>
      <c r="V1016" s="757">
        <v>4.3046000000000001E-2</v>
      </c>
      <c r="W1016" s="757">
        <v>3.0130000000000001E-3</v>
      </c>
      <c r="X1016" s="757">
        <f>V1016-AD1016-$X$5-W1016</f>
        <v>3.7569999999999982E-3</v>
      </c>
      <c r="Y1016" s="757">
        <v>3.0082999999999999E-2</v>
      </c>
      <c r="Z1016" s="757">
        <v>1.72E-3</v>
      </c>
      <c r="AA1016" s="757">
        <v>2E-3</v>
      </c>
      <c r="AB1016" s="758">
        <f t="shared" si="1249"/>
        <v>-1.72E-3</v>
      </c>
      <c r="AC1016" s="758">
        <f t="shared" si="1250"/>
        <v>-3.7200000000000002E-3</v>
      </c>
      <c r="AD1016" s="759">
        <v>3.4500000000000003E-2</v>
      </c>
      <c r="AE1016" s="760">
        <v>3.0082999999999999E-2</v>
      </c>
      <c r="AF1016" s="760">
        <f t="shared" si="1254"/>
        <v>4.4170000000000043E-3</v>
      </c>
      <c r="AG1016" s="761">
        <f>AE1016+AF1016</f>
        <v>3.4500000000000003E-2</v>
      </c>
      <c r="AH1016" s="762">
        <v>45952</v>
      </c>
      <c r="AI1016" s="763">
        <v>1</v>
      </c>
      <c r="AJ1016" s="747" t="str">
        <f t="shared" si="1252"/>
        <v>Y</v>
      </c>
      <c r="AK1016" s="771" t="s">
        <v>5076</v>
      </c>
      <c r="AL1016" s="772"/>
    </row>
    <row r="1017" spans="1:38" s="764" customFormat="1" ht="20.25" customHeight="1">
      <c r="A1017" s="747">
        <v>490</v>
      </c>
      <c r="B1017" s="748">
        <v>45952</v>
      </c>
      <c r="C1017" s="747" t="s">
        <v>5082</v>
      </c>
      <c r="D1017" s="747" t="s">
        <v>4794</v>
      </c>
      <c r="E1017" s="747" t="s">
        <v>4795</v>
      </c>
      <c r="F1017" s="747" t="s">
        <v>4886</v>
      </c>
      <c r="G1017" s="749">
        <v>45952</v>
      </c>
      <c r="H1017" s="749">
        <v>45982</v>
      </c>
      <c r="I1017" s="747">
        <f t="shared" si="1236"/>
        <v>30</v>
      </c>
      <c r="J1017" s="750">
        <f t="shared" si="1237"/>
        <v>1</v>
      </c>
      <c r="K1017" s="751" t="s">
        <v>29</v>
      </c>
      <c r="L1017" s="752">
        <v>13.08</v>
      </c>
      <c r="M1017" s="753"/>
      <c r="N1017" s="754"/>
      <c r="O1017" s="750" t="s">
        <v>2307</v>
      </c>
      <c r="P1017" s="755">
        <v>4.0016200000000002E-2</v>
      </c>
      <c r="Q1017" s="755"/>
      <c r="R1017" s="756" t="s">
        <v>4475</v>
      </c>
      <c r="S1017" s="757"/>
      <c r="T1017" s="756"/>
      <c r="U1017" s="757"/>
      <c r="V1017" s="757">
        <v>4.3046000000000001E-2</v>
      </c>
      <c r="W1017" s="757">
        <v>3.0130000000000001E-3</v>
      </c>
      <c r="X1017" s="757">
        <f t="shared" ref="X1017:X1024" si="1256">V1017-AD1017-$X$5-W1017</f>
        <v>3.7569999999999982E-3</v>
      </c>
      <c r="Y1017" s="757">
        <v>3.0082999999999999E-2</v>
      </c>
      <c r="Z1017" s="757">
        <v>1.72E-3</v>
      </c>
      <c r="AA1017" s="757">
        <v>2E-3</v>
      </c>
      <c r="AB1017" s="758">
        <f t="shared" si="1249"/>
        <v>-1.72E-3</v>
      </c>
      <c r="AC1017" s="758">
        <f t="shared" si="1250"/>
        <v>-3.7200000000000002E-3</v>
      </c>
      <c r="AD1017" s="759">
        <v>3.4500000000000003E-2</v>
      </c>
      <c r="AE1017" s="760">
        <v>3.0082999999999999E-2</v>
      </c>
      <c r="AF1017" s="760">
        <f>AG1017-AE1017</f>
        <v>4.4170000000000043E-3</v>
      </c>
      <c r="AG1017" s="761">
        <v>3.4500000000000003E-2</v>
      </c>
      <c r="AH1017" s="762">
        <v>45952</v>
      </c>
      <c r="AI1017" s="763">
        <v>2</v>
      </c>
      <c r="AJ1017" s="747" t="str">
        <f t="shared" si="1252"/>
        <v>Y</v>
      </c>
      <c r="AK1017" s="771" t="s">
        <v>5076</v>
      </c>
      <c r="AL1017" s="772"/>
    </row>
    <row r="1018" spans="1:38" s="764" customFormat="1" ht="20.25" customHeight="1">
      <c r="A1018" s="747">
        <v>491</v>
      </c>
      <c r="B1018" s="748">
        <v>45954</v>
      </c>
      <c r="C1018" s="747" t="s">
        <v>434</v>
      </c>
      <c r="D1018" s="778" t="s">
        <v>4892</v>
      </c>
      <c r="E1018" s="778" t="s">
        <v>5014</v>
      </c>
      <c r="F1018" s="778" t="s">
        <v>4356</v>
      </c>
      <c r="G1018" s="749">
        <v>45954</v>
      </c>
      <c r="H1018" s="749">
        <v>45961</v>
      </c>
      <c r="I1018" s="747">
        <f t="shared" ref="I1018:I1028" si="1257">H1018-G1018</f>
        <v>7</v>
      </c>
      <c r="J1018" s="750">
        <f t="shared" ref="J1018:J1028" si="1258">TRUNC(I1018/30,0)</f>
        <v>0</v>
      </c>
      <c r="K1018" s="751" t="s">
        <v>28</v>
      </c>
      <c r="L1018" s="752">
        <v>1.5</v>
      </c>
      <c r="M1018" s="804"/>
      <c r="N1018" s="805"/>
      <c r="O1018" s="801" t="s">
        <v>2309</v>
      </c>
      <c r="P1018" s="806">
        <v>4.1647000000000003E-2</v>
      </c>
      <c r="Q1018" s="755"/>
      <c r="R1018" s="756" t="s">
        <v>4475</v>
      </c>
      <c r="S1018" s="757"/>
      <c r="T1018" s="756"/>
      <c r="U1018" s="757"/>
      <c r="V1018" s="808">
        <v>4.3256000000000003E-2</v>
      </c>
      <c r="W1018" s="808">
        <v>3.0279999999999999E-3</v>
      </c>
      <c r="X1018" s="808">
        <f t="shared" si="1256"/>
        <v>3.4519999999999998E-3</v>
      </c>
      <c r="Y1018" s="808">
        <v>3.2431000000000001E-2</v>
      </c>
      <c r="Z1018" s="808">
        <v>1.72E-3</v>
      </c>
      <c r="AA1018" s="808">
        <v>2E-3</v>
      </c>
      <c r="AB1018" s="758">
        <f t="shared" ref="AB1018:AB1028" si="1259">S1018-Z1018</f>
        <v>-1.72E-3</v>
      </c>
      <c r="AC1018" s="758">
        <f t="shared" ref="AC1018:AC1028" si="1260">U1018-Z1018-AA1018</f>
        <v>-3.7200000000000002E-3</v>
      </c>
      <c r="AD1018" s="759">
        <v>3.5000000000000003E-2</v>
      </c>
      <c r="AE1018" s="808">
        <v>3.2431000000000001E-2</v>
      </c>
      <c r="AF1018" s="808">
        <f t="shared" ref="AF1018:AF1023" si="1261">AD1018-AE1018</f>
        <v>2.5690000000000018E-3</v>
      </c>
      <c r="AG1018" s="761">
        <f>AD1018</f>
        <v>3.5000000000000003E-2</v>
      </c>
      <c r="AH1018" s="762">
        <v>45954</v>
      </c>
      <c r="AI1018" s="763">
        <v>1</v>
      </c>
      <c r="AJ1018" s="747" t="str">
        <f t="shared" si="1252"/>
        <v>Y</v>
      </c>
      <c r="AK1018" s="771" t="s">
        <v>5076</v>
      </c>
      <c r="AL1018" s="772"/>
    </row>
    <row r="1019" spans="1:38" s="764" customFormat="1" ht="20.25" customHeight="1">
      <c r="A1019" s="747">
        <v>492</v>
      </c>
      <c r="B1019" s="748">
        <v>45954</v>
      </c>
      <c r="C1019" s="747" t="s">
        <v>434</v>
      </c>
      <c r="D1019" s="778" t="s">
        <v>4892</v>
      </c>
      <c r="E1019" s="778" t="s">
        <v>5014</v>
      </c>
      <c r="F1019" s="778" t="s">
        <v>4356</v>
      </c>
      <c r="G1019" s="749">
        <v>45954</v>
      </c>
      <c r="H1019" s="749">
        <v>45961</v>
      </c>
      <c r="I1019" s="747">
        <f t="shared" si="1257"/>
        <v>7</v>
      </c>
      <c r="J1019" s="750">
        <f t="shared" si="1258"/>
        <v>0</v>
      </c>
      <c r="K1019" s="751" t="s">
        <v>28</v>
      </c>
      <c r="L1019" s="752">
        <v>2</v>
      </c>
      <c r="M1019" s="804"/>
      <c r="N1019" s="805"/>
      <c r="O1019" s="801" t="s">
        <v>2309</v>
      </c>
      <c r="P1019" s="806">
        <v>4.1647000000000003E-2</v>
      </c>
      <c r="Q1019" s="755"/>
      <c r="R1019" s="756" t="s">
        <v>4475</v>
      </c>
      <c r="S1019" s="757"/>
      <c r="T1019" s="756"/>
      <c r="U1019" s="757"/>
      <c r="V1019" s="808">
        <v>4.3256000000000003E-2</v>
      </c>
      <c r="W1019" s="808">
        <v>3.0279999999999999E-3</v>
      </c>
      <c r="X1019" s="808">
        <f t="shared" si="1256"/>
        <v>3.4519999999999998E-3</v>
      </c>
      <c r="Y1019" s="808">
        <v>3.2431000000000001E-2</v>
      </c>
      <c r="Z1019" s="808">
        <v>1.72E-3</v>
      </c>
      <c r="AA1019" s="808">
        <v>2E-3</v>
      </c>
      <c r="AB1019" s="758">
        <f t="shared" si="1259"/>
        <v>-1.72E-3</v>
      </c>
      <c r="AC1019" s="758">
        <f t="shared" si="1260"/>
        <v>-3.7200000000000002E-3</v>
      </c>
      <c r="AD1019" s="759">
        <v>3.5000000000000003E-2</v>
      </c>
      <c r="AE1019" s="808">
        <v>3.2431000000000001E-2</v>
      </c>
      <c r="AF1019" s="808">
        <f t="shared" si="1261"/>
        <v>2.5690000000000018E-3</v>
      </c>
      <c r="AG1019" s="761">
        <f t="shared" ref="AG1019:AG1023" si="1262">AD1019</f>
        <v>3.5000000000000003E-2</v>
      </c>
      <c r="AH1019" s="762">
        <v>45954</v>
      </c>
      <c r="AI1019" s="763">
        <v>2</v>
      </c>
      <c r="AJ1019" s="747" t="str">
        <f t="shared" si="1252"/>
        <v>Y</v>
      </c>
      <c r="AK1019" s="771" t="s">
        <v>5076</v>
      </c>
      <c r="AL1019" s="772"/>
    </row>
    <row r="1020" spans="1:38" s="764" customFormat="1" ht="20.25" customHeight="1">
      <c r="A1020" s="747">
        <v>493</v>
      </c>
      <c r="B1020" s="748">
        <v>45954</v>
      </c>
      <c r="C1020" s="747" t="s">
        <v>434</v>
      </c>
      <c r="D1020" s="778" t="s">
        <v>4892</v>
      </c>
      <c r="E1020" s="778" t="s">
        <v>5014</v>
      </c>
      <c r="F1020" s="778" t="s">
        <v>4356</v>
      </c>
      <c r="G1020" s="749">
        <v>45954</v>
      </c>
      <c r="H1020" s="749">
        <v>45961</v>
      </c>
      <c r="I1020" s="747">
        <f t="shared" si="1257"/>
        <v>7</v>
      </c>
      <c r="J1020" s="750">
        <f t="shared" si="1258"/>
        <v>0</v>
      </c>
      <c r="K1020" s="751" t="s">
        <v>28</v>
      </c>
      <c r="L1020" s="752">
        <v>2</v>
      </c>
      <c r="M1020" s="804"/>
      <c r="N1020" s="805"/>
      <c r="O1020" s="801" t="s">
        <v>2309</v>
      </c>
      <c r="P1020" s="806">
        <v>4.1647000000000003E-2</v>
      </c>
      <c r="Q1020" s="755"/>
      <c r="R1020" s="756" t="s">
        <v>4475</v>
      </c>
      <c r="S1020" s="757"/>
      <c r="T1020" s="756"/>
      <c r="U1020" s="757"/>
      <c r="V1020" s="808">
        <v>4.3256000000000003E-2</v>
      </c>
      <c r="W1020" s="808">
        <v>3.0279999999999999E-3</v>
      </c>
      <c r="X1020" s="808">
        <f t="shared" si="1256"/>
        <v>3.4519999999999998E-3</v>
      </c>
      <c r="Y1020" s="808">
        <v>3.2431000000000001E-2</v>
      </c>
      <c r="Z1020" s="808">
        <v>1.72E-3</v>
      </c>
      <c r="AA1020" s="808">
        <v>2E-3</v>
      </c>
      <c r="AB1020" s="758">
        <f t="shared" si="1259"/>
        <v>-1.72E-3</v>
      </c>
      <c r="AC1020" s="758">
        <f t="shared" si="1260"/>
        <v>-3.7200000000000002E-3</v>
      </c>
      <c r="AD1020" s="759">
        <v>3.5000000000000003E-2</v>
      </c>
      <c r="AE1020" s="808">
        <v>3.2431000000000001E-2</v>
      </c>
      <c r="AF1020" s="808">
        <f t="shared" si="1261"/>
        <v>2.5690000000000018E-3</v>
      </c>
      <c r="AG1020" s="761">
        <f t="shared" si="1262"/>
        <v>3.5000000000000003E-2</v>
      </c>
      <c r="AH1020" s="762">
        <v>45954</v>
      </c>
      <c r="AI1020" s="763">
        <v>3</v>
      </c>
      <c r="AJ1020" s="747" t="str">
        <f t="shared" si="1252"/>
        <v>Y</v>
      </c>
      <c r="AK1020" s="771" t="s">
        <v>5076</v>
      </c>
      <c r="AL1020" s="772"/>
    </row>
    <row r="1021" spans="1:38" s="764" customFormat="1" ht="20.25" customHeight="1">
      <c r="A1021" s="747">
        <v>494</v>
      </c>
      <c r="B1021" s="748">
        <v>45954</v>
      </c>
      <c r="C1021" s="747" t="s">
        <v>434</v>
      </c>
      <c r="D1021" s="778" t="s">
        <v>4892</v>
      </c>
      <c r="E1021" s="778" t="s">
        <v>5014</v>
      </c>
      <c r="F1021" s="778" t="s">
        <v>4356</v>
      </c>
      <c r="G1021" s="749">
        <v>45954</v>
      </c>
      <c r="H1021" s="749">
        <v>45961</v>
      </c>
      <c r="I1021" s="747">
        <f t="shared" si="1257"/>
        <v>7</v>
      </c>
      <c r="J1021" s="750">
        <f t="shared" si="1258"/>
        <v>0</v>
      </c>
      <c r="K1021" s="751" t="s">
        <v>28</v>
      </c>
      <c r="L1021" s="752">
        <v>2</v>
      </c>
      <c r="M1021" s="804"/>
      <c r="N1021" s="805"/>
      <c r="O1021" s="801" t="s">
        <v>2309</v>
      </c>
      <c r="P1021" s="806">
        <v>4.1647000000000003E-2</v>
      </c>
      <c r="Q1021" s="755"/>
      <c r="R1021" s="756" t="s">
        <v>4475</v>
      </c>
      <c r="S1021" s="757"/>
      <c r="T1021" s="756"/>
      <c r="U1021" s="757"/>
      <c r="V1021" s="808">
        <v>4.3256000000000003E-2</v>
      </c>
      <c r="W1021" s="808">
        <v>3.0279999999999999E-3</v>
      </c>
      <c r="X1021" s="808">
        <f t="shared" si="1256"/>
        <v>3.4519999999999998E-3</v>
      </c>
      <c r="Y1021" s="808">
        <v>3.2431000000000001E-2</v>
      </c>
      <c r="Z1021" s="808">
        <v>1.72E-3</v>
      </c>
      <c r="AA1021" s="808">
        <v>2E-3</v>
      </c>
      <c r="AB1021" s="758">
        <f t="shared" si="1259"/>
        <v>-1.72E-3</v>
      </c>
      <c r="AC1021" s="758">
        <f t="shared" si="1260"/>
        <v>-3.7200000000000002E-3</v>
      </c>
      <c r="AD1021" s="759">
        <v>3.5000000000000003E-2</v>
      </c>
      <c r="AE1021" s="808">
        <v>3.2431000000000001E-2</v>
      </c>
      <c r="AF1021" s="808">
        <f t="shared" si="1261"/>
        <v>2.5690000000000018E-3</v>
      </c>
      <c r="AG1021" s="761">
        <f t="shared" si="1262"/>
        <v>3.5000000000000003E-2</v>
      </c>
      <c r="AH1021" s="762">
        <v>45954</v>
      </c>
      <c r="AI1021" s="763">
        <v>5</v>
      </c>
      <c r="AJ1021" s="747" t="str">
        <f t="shared" si="1252"/>
        <v>Y</v>
      </c>
      <c r="AK1021" s="771" t="s">
        <v>5076</v>
      </c>
      <c r="AL1021" s="772"/>
    </row>
    <row r="1022" spans="1:38" s="764" customFormat="1" ht="20.25" customHeight="1">
      <c r="A1022" s="747">
        <v>495</v>
      </c>
      <c r="B1022" s="748">
        <v>45954</v>
      </c>
      <c r="C1022" s="747" t="s">
        <v>434</v>
      </c>
      <c r="D1022" s="778" t="s">
        <v>4892</v>
      </c>
      <c r="E1022" s="778" t="s">
        <v>5014</v>
      </c>
      <c r="F1022" s="778" t="s">
        <v>4356</v>
      </c>
      <c r="G1022" s="749">
        <v>45954</v>
      </c>
      <c r="H1022" s="749">
        <v>45961</v>
      </c>
      <c r="I1022" s="747">
        <f t="shared" si="1257"/>
        <v>7</v>
      </c>
      <c r="J1022" s="750">
        <f t="shared" si="1258"/>
        <v>0</v>
      </c>
      <c r="K1022" s="751" t="s">
        <v>28</v>
      </c>
      <c r="L1022" s="752">
        <v>2</v>
      </c>
      <c r="M1022" s="804"/>
      <c r="N1022" s="805"/>
      <c r="O1022" s="801" t="s">
        <v>2309</v>
      </c>
      <c r="P1022" s="806">
        <v>4.1647000000000003E-2</v>
      </c>
      <c r="Q1022" s="755"/>
      <c r="R1022" s="756" t="s">
        <v>4475</v>
      </c>
      <c r="S1022" s="757"/>
      <c r="T1022" s="756"/>
      <c r="U1022" s="757"/>
      <c r="V1022" s="808">
        <v>4.3256000000000003E-2</v>
      </c>
      <c r="W1022" s="808">
        <v>3.0279999999999999E-3</v>
      </c>
      <c r="X1022" s="808">
        <f t="shared" si="1256"/>
        <v>3.4519999999999998E-3</v>
      </c>
      <c r="Y1022" s="808">
        <v>3.2431000000000001E-2</v>
      </c>
      <c r="Z1022" s="808">
        <v>1.72E-3</v>
      </c>
      <c r="AA1022" s="808">
        <v>2E-3</v>
      </c>
      <c r="AB1022" s="758">
        <f t="shared" si="1259"/>
        <v>-1.72E-3</v>
      </c>
      <c r="AC1022" s="758">
        <f t="shared" si="1260"/>
        <v>-3.7200000000000002E-3</v>
      </c>
      <c r="AD1022" s="759">
        <v>3.5000000000000003E-2</v>
      </c>
      <c r="AE1022" s="808">
        <v>3.2431000000000001E-2</v>
      </c>
      <c r="AF1022" s="808">
        <f t="shared" si="1261"/>
        <v>2.5690000000000018E-3</v>
      </c>
      <c r="AG1022" s="761">
        <f t="shared" si="1262"/>
        <v>3.5000000000000003E-2</v>
      </c>
      <c r="AH1022" s="762">
        <v>45954</v>
      </c>
      <c r="AI1022" s="763">
        <v>6</v>
      </c>
      <c r="AJ1022" s="747" t="str">
        <f t="shared" si="1252"/>
        <v>Y</v>
      </c>
      <c r="AK1022" s="771" t="s">
        <v>5076</v>
      </c>
      <c r="AL1022" s="772"/>
    </row>
    <row r="1023" spans="1:38" s="764" customFormat="1" ht="20.25" customHeight="1">
      <c r="A1023" s="747">
        <v>496</v>
      </c>
      <c r="B1023" s="748">
        <v>45954</v>
      </c>
      <c r="C1023" s="747" t="s">
        <v>434</v>
      </c>
      <c r="D1023" s="778" t="s">
        <v>4892</v>
      </c>
      <c r="E1023" s="778" t="s">
        <v>5014</v>
      </c>
      <c r="F1023" s="778" t="s">
        <v>4356</v>
      </c>
      <c r="G1023" s="749">
        <v>45954</v>
      </c>
      <c r="H1023" s="749">
        <v>45961</v>
      </c>
      <c r="I1023" s="747">
        <f t="shared" si="1257"/>
        <v>7</v>
      </c>
      <c r="J1023" s="750">
        <f t="shared" si="1258"/>
        <v>0</v>
      </c>
      <c r="K1023" s="751" t="s">
        <v>28</v>
      </c>
      <c r="L1023" s="752">
        <v>2</v>
      </c>
      <c r="M1023" s="804"/>
      <c r="N1023" s="805"/>
      <c r="O1023" s="801" t="s">
        <v>2309</v>
      </c>
      <c r="P1023" s="806">
        <v>4.1647000000000003E-2</v>
      </c>
      <c r="Q1023" s="755"/>
      <c r="R1023" s="756" t="s">
        <v>4475</v>
      </c>
      <c r="S1023" s="757"/>
      <c r="T1023" s="756"/>
      <c r="U1023" s="757"/>
      <c r="V1023" s="808">
        <v>4.3256000000000003E-2</v>
      </c>
      <c r="W1023" s="808">
        <v>3.0279999999999999E-3</v>
      </c>
      <c r="X1023" s="808">
        <f t="shared" si="1256"/>
        <v>3.4519999999999998E-3</v>
      </c>
      <c r="Y1023" s="808">
        <v>3.2431000000000001E-2</v>
      </c>
      <c r="Z1023" s="808">
        <v>1.72E-3</v>
      </c>
      <c r="AA1023" s="808">
        <v>2E-3</v>
      </c>
      <c r="AB1023" s="758">
        <f t="shared" si="1259"/>
        <v>-1.72E-3</v>
      </c>
      <c r="AC1023" s="758">
        <f t="shared" si="1260"/>
        <v>-3.7200000000000002E-3</v>
      </c>
      <c r="AD1023" s="759">
        <v>3.5000000000000003E-2</v>
      </c>
      <c r="AE1023" s="808">
        <v>3.2431000000000001E-2</v>
      </c>
      <c r="AF1023" s="808">
        <f t="shared" si="1261"/>
        <v>2.5690000000000018E-3</v>
      </c>
      <c r="AG1023" s="761">
        <f t="shared" si="1262"/>
        <v>3.5000000000000003E-2</v>
      </c>
      <c r="AH1023" s="762">
        <v>45954</v>
      </c>
      <c r="AI1023" s="763">
        <v>7</v>
      </c>
      <c r="AJ1023" s="747" t="str">
        <f t="shared" si="1252"/>
        <v>Y</v>
      </c>
      <c r="AK1023" s="771" t="s">
        <v>5076</v>
      </c>
      <c r="AL1023" s="772"/>
    </row>
    <row r="1024" spans="1:38" s="764" customFormat="1" ht="20.25" customHeight="1">
      <c r="A1024" s="747">
        <v>497</v>
      </c>
      <c r="B1024" s="748">
        <v>45957</v>
      </c>
      <c r="C1024" s="747" t="s">
        <v>4547</v>
      </c>
      <c r="D1024" s="747" t="s">
        <v>5030</v>
      </c>
      <c r="E1024" s="747" t="s">
        <v>4904</v>
      </c>
      <c r="F1024" s="747" t="s">
        <v>4020</v>
      </c>
      <c r="G1024" s="749">
        <v>45957</v>
      </c>
      <c r="H1024" s="749">
        <v>45988</v>
      </c>
      <c r="I1024" s="747">
        <f t="shared" si="1257"/>
        <v>31</v>
      </c>
      <c r="J1024" s="750">
        <f t="shared" si="1258"/>
        <v>1</v>
      </c>
      <c r="K1024" s="751" t="s">
        <v>29</v>
      </c>
      <c r="L1024" s="752">
        <v>1</v>
      </c>
      <c r="M1024" s="753"/>
      <c r="N1024" s="805"/>
      <c r="O1024" s="750" t="s">
        <v>2307</v>
      </c>
      <c r="P1024" s="755">
        <v>3.9863099999999999E-2</v>
      </c>
      <c r="Q1024" s="755"/>
      <c r="R1024" s="756" t="s">
        <v>4475</v>
      </c>
      <c r="S1024" s="757"/>
      <c r="T1024" s="756"/>
      <c r="U1024" s="757"/>
      <c r="V1024" s="757">
        <v>4.2994999999999998E-2</v>
      </c>
      <c r="W1024" s="757">
        <v>3.0100000000000001E-3</v>
      </c>
      <c r="X1024" s="757">
        <f t="shared" si="1256"/>
        <v>4.2089999999999957E-3</v>
      </c>
      <c r="Y1024" s="757">
        <v>3.0643E-2</v>
      </c>
      <c r="Z1024" s="757">
        <v>1.72E-3</v>
      </c>
      <c r="AA1024" s="757">
        <v>2E-3</v>
      </c>
      <c r="AB1024" s="758">
        <f t="shared" si="1259"/>
        <v>-1.72E-3</v>
      </c>
      <c r="AC1024" s="758">
        <f t="shared" si="1260"/>
        <v>-3.7200000000000002E-3</v>
      </c>
      <c r="AD1024" s="759">
        <v>3.4000000000000002E-2</v>
      </c>
      <c r="AE1024" s="760">
        <v>3.0643E-2</v>
      </c>
      <c r="AF1024" s="760">
        <f>AG1024-AE1024</f>
        <v>3.3570000000000023E-3</v>
      </c>
      <c r="AG1024" s="761">
        <v>3.4000000000000002E-2</v>
      </c>
      <c r="AH1024" s="762">
        <v>45957</v>
      </c>
      <c r="AI1024" s="763">
        <v>1</v>
      </c>
      <c r="AJ1024" s="747" t="str">
        <f t="shared" si="1252"/>
        <v>Y</v>
      </c>
      <c r="AK1024" s="771" t="s">
        <v>5076</v>
      </c>
      <c r="AL1024" s="772"/>
    </row>
    <row r="1025" spans="1:38" s="764" customFormat="1" ht="20.25" customHeight="1">
      <c r="A1025" s="747">
        <v>498</v>
      </c>
      <c r="B1025" s="748">
        <v>45959</v>
      </c>
      <c r="C1025" s="747" t="s">
        <v>4547</v>
      </c>
      <c r="D1025" s="747" t="s">
        <v>5030</v>
      </c>
      <c r="E1025" s="747" t="s">
        <v>4768</v>
      </c>
      <c r="F1025" s="747" t="s">
        <v>5126</v>
      </c>
      <c r="G1025" s="749">
        <v>45959</v>
      </c>
      <c r="H1025" s="749">
        <v>45992</v>
      </c>
      <c r="I1025" s="747">
        <f t="shared" si="1257"/>
        <v>33</v>
      </c>
      <c r="J1025" s="750">
        <f t="shared" si="1258"/>
        <v>1</v>
      </c>
      <c r="K1025" s="751" t="s">
        <v>28</v>
      </c>
      <c r="L1025" s="752">
        <v>2</v>
      </c>
      <c r="M1025" s="753"/>
      <c r="N1025" s="754"/>
      <c r="O1025" s="750" t="s">
        <v>2307</v>
      </c>
      <c r="P1025" s="755">
        <v>3.9683900000000001E-2</v>
      </c>
      <c r="Q1025" s="755"/>
      <c r="R1025" s="756" t="s">
        <v>4475</v>
      </c>
      <c r="S1025" s="757"/>
      <c r="T1025" s="756"/>
      <c r="U1025" s="757"/>
      <c r="V1025" s="757">
        <v>4.2776000000000002E-2</v>
      </c>
      <c r="W1025" s="757">
        <v>8.5599999999999999E-4</v>
      </c>
      <c r="X1025" s="757">
        <v>3.14E-3</v>
      </c>
      <c r="Y1025" s="757">
        <v>3.4189999999999998E-2</v>
      </c>
      <c r="Z1025" s="757">
        <v>1.72E-3</v>
      </c>
      <c r="AA1025" s="757">
        <v>2E-3</v>
      </c>
      <c r="AB1025" s="758">
        <f t="shared" si="1259"/>
        <v>-1.72E-3</v>
      </c>
      <c r="AC1025" s="758">
        <f t="shared" si="1260"/>
        <v>-3.7200000000000002E-3</v>
      </c>
      <c r="AD1025" s="759">
        <v>3.6999999999999998E-2</v>
      </c>
      <c r="AE1025" s="757">
        <v>3.4189999999999998E-2</v>
      </c>
      <c r="AF1025" s="760">
        <f t="shared" ref="AF1025:AF1034" si="1263">AD1025-AE1025</f>
        <v>2.81E-3</v>
      </c>
      <c r="AG1025" s="761">
        <v>3.6999999999999998E-2</v>
      </c>
      <c r="AH1025" s="762">
        <v>45959</v>
      </c>
      <c r="AI1025" s="763">
        <v>1</v>
      </c>
      <c r="AJ1025" s="747" t="str">
        <f t="shared" si="1252"/>
        <v>Y</v>
      </c>
      <c r="AK1025" s="771" t="s">
        <v>5076</v>
      </c>
      <c r="AL1025" s="772"/>
    </row>
    <row r="1026" spans="1:38" s="764" customFormat="1" ht="20.25" customHeight="1">
      <c r="A1026" s="747">
        <v>499</v>
      </c>
      <c r="B1026" s="748">
        <v>45959</v>
      </c>
      <c r="C1026" s="747" t="s">
        <v>24</v>
      </c>
      <c r="D1026" s="747" t="s">
        <v>4993</v>
      </c>
      <c r="E1026" s="747" t="s">
        <v>25</v>
      </c>
      <c r="F1026" s="747" t="s">
        <v>5007</v>
      </c>
      <c r="G1026" s="749">
        <v>45959</v>
      </c>
      <c r="H1026" s="749">
        <v>45992</v>
      </c>
      <c r="I1026" s="747">
        <f t="shared" si="1257"/>
        <v>33</v>
      </c>
      <c r="J1026" s="750">
        <f t="shared" si="1258"/>
        <v>1</v>
      </c>
      <c r="K1026" s="751" t="s">
        <v>28</v>
      </c>
      <c r="L1026" s="752">
        <v>2</v>
      </c>
      <c r="M1026" s="753"/>
      <c r="N1026" s="754"/>
      <c r="O1026" s="750" t="s">
        <v>2307</v>
      </c>
      <c r="P1026" s="755">
        <v>3.9683900000000001E-2</v>
      </c>
      <c r="Q1026" s="755"/>
      <c r="R1026" s="756" t="s">
        <v>4475</v>
      </c>
      <c r="S1026" s="757"/>
      <c r="T1026" s="756"/>
      <c r="U1026" s="757"/>
      <c r="V1026" s="757">
        <v>4.2776000000000002E-2</v>
      </c>
      <c r="W1026" s="757">
        <v>8.5599999999999999E-4</v>
      </c>
      <c r="X1026" s="757">
        <v>3.1440000000000001E-3</v>
      </c>
      <c r="Y1026" s="757">
        <v>3.4189999999999998E-2</v>
      </c>
      <c r="Z1026" s="757">
        <v>1.72E-3</v>
      </c>
      <c r="AA1026" s="757">
        <v>2E-3</v>
      </c>
      <c r="AB1026" s="758">
        <f t="shared" si="1259"/>
        <v>-1.72E-3</v>
      </c>
      <c r="AC1026" s="758">
        <f t="shared" si="1260"/>
        <v>-3.7200000000000002E-3</v>
      </c>
      <c r="AD1026" s="759">
        <v>3.6999999999999998E-2</v>
      </c>
      <c r="AE1026" s="757">
        <v>3.4189999999999998E-2</v>
      </c>
      <c r="AF1026" s="760">
        <f t="shared" si="1263"/>
        <v>2.81E-3</v>
      </c>
      <c r="AG1026" s="761">
        <v>3.6999999999999998E-2</v>
      </c>
      <c r="AH1026" s="762">
        <v>45959</v>
      </c>
      <c r="AI1026" s="763">
        <v>2</v>
      </c>
      <c r="AJ1026" s="747" t="str">
        <f t="shared" si="1252"/>
        <v>Y</v>
      </c>
      <c r="AK1026" s="771" t="s">
        <v>5076</v>
      </c>
      <c r="AL1026" s="772"/>
    </row>
    <row r="1027" spans="1:38" s="764" customFormat="1" ht="20.25" customHeight="1">
      <c r="A1027" s="747">
        <v>500</v>
      </c>
      <c r="B1027" s="748">
        <v>45959</v>
      </c>
      <c r="C1027" s="747" t="s">
        <v>24</v>
      </c>
      <c r="D1027" s="747" t="s">
        <v>4993</v>
      </c>
      <c r="E1027" s="747" t="s">
        <v>4994</v>
      </c>
      <c r="F1027" s="747" t="s">
        <v>5049</v>
      </c>
      <c r="G1027" s="749">
        <v>45959</v>
      </c>
      <c r="H1027" s="749">
        <v>45992</v>
      </c>
      <c r="I1027" s="747">
        <f t="shared" si="1257"/>
        <v>33</v>
      </c>
      <c r="J1027" s="750">
        <f t="shared" si="1258"/>
        <v>1</v>
      </c>
      <c r="K1027" s="751" t="s">
        <v>28</v>
      </c>
      <c r="L1027" s="752">
        <v>10</v>
      </c>
      <c r="M1027" s="753"/>
      <c r="N1027" s="754"/>
      <c r="O1027" s="750" t="s">
        <v>2307</v>
      </c>
      <c r="P1027" s="755">
        <v>3.9683900000000001E-2</v>
      </c>
      <c r="Q1027" s="755"/>
      <c r="R1027" s="756" t="s">
        <v>4475</v>
      </c>
      <c r="S1027" s="757"/>
      <c r="T1027" s="756"/>
      <c r="U1027" s="757"/>
      <c r="V1027" s="757">
        <v>4.2776000000000002E-2</v>
      </c>
      <c r="W1027" s="757">
        <v>8.5599999999999999E-4</v>
      </c>
      <c r="X1027" s="757">
        <v>2.64E-3</v>
      </c>
      <c r="Y1027" s="757">
        <v>3.4189999999999998E-2</v>
      </c>
      <c r="Z1027" s="757">
        <v>1.72E-3</v>
      </c>
      <c r="AA1027" s="757">
        <v>2E-3</v>
      </c>
      <c r="AB1027" s="758">
        <f t="shared" si="1259"/>
        <v>-1.72E-3</v>
      </c>
      <c r="AC1027" s="758">
        <f t="shared" si="1260"/>
        <v>-3.7200000000000002E-3</v>
      </c>
      <c r="AD1027" s="759">
        <v>3.7499999999999999E-2</v>
      </c>
      <c r="AE1027" s="757">
        <v>3.4189999999999998E-2</v>
      </c>
      <c r="AF1027" s="760">
        <f t="shared" si="1263"/>
        <v>3.3100000000000004E-3</v>
      </c>
      <c r="AG1027" s="761">
        <v>3.7499999999999999E-2</v>
      </c>
      <c r="AH1027" s="762">
        <v>45959</v>
      </c>
      <c r="AI1027" s="763">
        <v>3</v>
      </c>
      <c r="AJ1027" s="747" t="str">
        <f t="shared" si="1252"/>
        <v>Y</v>
      </c>
      <c r="AK1027" s="771" t="s">
        <v>5076</v>
      </c>
      <c r="AL1027" s="772"/>
    </row>
    <row r="1028" spans="1:38" s="764" customFormat="1" ht="20.25" customHeight="1">
      <c r="A1028" s="747">
        <v>501</v>
      </c>
      <c r="B1028" s="748">
        <v>45960</v>
      </c>
      <c r="C1028" s="747" t="s">
        <v>1740</v>
      </c>
      <c r="D1028" s="747" t="s">
        <v>5022</v>
      </c>
      <c r="E1028" s="747" t="s">
        <v>5081</v>
      </c>
      <c r="F1028" s="747" t="s">
        <v>5024</v>
      </c>
      <c r="G1028" s="749">
        <v>45960</v>
      </c>
      <c r="H1028" s="749">
        <v>46052</v>
      </c>
      <c r="I1028" s="747">
        <f t="shared" si="1257"/>
        <v>92</v>
      </c>
      <c r="J1028" s="750">
        <f t="shared" si="1258"/>
        <v>3</v>
      </c>
      <c r="K1028" s="751" t="s">
        <v>28</v>
      </c>
      <c r="L1028" s="752">
        <v>4</v>
      </c>
      <c r="M1028" s="753"/>
      <c r="N1028" s="754"/>
      <c r="O1028" s="750" t="s">
        <v>2307</v>
      </c>
      <c r="P1028" s="755">
        <v>3.9646099999999997E-2</v>
      </c>
      <c r="Q1028" s="755"/>
      <c r="R1028" s="756" t="s">
        <v>4475</v>
      </c>
      <c r="S1028" s="757"/>
      <c r="T1028" s="756"/>
      <c r="U1028" s="757"/>
      <c r="V1028" s="757">
        <v>4.2872E-2</v>
      </c>
      <c r="W1028" s="757">
        <v>8.5700000000000001E-4</v>
      </c>
      <c r="X1028" s="757">
        <f>V1028-AD1028-$X$5-W1028</f>
        <v>3.0390000000000035E-3</v>
      </c>
      <c r="Y1028" s="757">
        <v>3.3634999999999998E-2</v>
      </c>
      <c r="Z1028" s="757">
        <v>1.72E-3</v>
      </c>
      <c r="AA1028" s="757">
        <v>2E-3</v>
      </c>
      <c r="AB1028" s="758">
        <f t="shared" si="1259"/>
        <v>-1.72E-3</v>
      </c>
      <c r="AC1028" s="758">
        <f t="shared" si="1260"/>
        <v>-3.7200000000000002E-3</v>
      </c>
      <c r="AD1028" s="759">
        <v>3.7199999999999997E-2</v>
      </c>
      <c r="AE1028" s="760">
        <v>3.3634999999999998E-2</v>
      </c>
      <c r="AF1028" s="760">
        <f t="shared" si="1263"/>
        <v>3.5649999999999987E-3</v>
      </c>
      <c r="AG1028" s="761">
        <f>AE1028+AF1028</f>
        <v>3.7199999999999997E-2</v>
      </c>
      <c r="AH1028" s="762">
        <v>45960</v>
      </c>
      <c r="AI1028" s="763">
        <v>1</v>
      </c>
      <c r="AJ1028" s="747" t="str">
        <f t="shared" ref="AJ1028:AJ1034" si="1264">IF(AG1028="","N","Y")</f>
        <v>Y</v>
      </c>
      <c r="AK1028" s="771" t="s">
        <v>5108</v>
      </c>
      <c r="AL1028" s="772"/>
    </row>
    <row r="1029" spans="1:38" s="764" customFormat="1" ht="20.25" customHeight="1">
      <c r="A1029" s="747">
        <v>502</v>
      </c>
      <c r="B1029" s="748">
        <v>45961</v>
      </c>
      <c r="C1029" s="747" t="s">
        <v>434</v>
      </c>
      <c r="D1029" s="778" t="s">
        <v>4892</v>
      </c>
      <c r="E1029" s="778" t="s">
        <v>5014</v>
      </c>
      <c r="F1029" s="778" t="s">
        <v>4356</v>
      </c>
      <c r="G1029" s="749">
        <v>45961</v>
      </c>
      <c r="H1029" s="749">
        <v>45968</v>
      </c>
      <c r="I1029" s="747">
        <f t="shared" ref="I1029:I1034" si="1265">H1029-G1029</f>
        <v>7</v>
      </c>
      <c r="J1029" s="750">
        <f t="shared" ref="J1029:J1034" si="1266">TRUNC(I1029/30,0)</f>
        <v>0</v>
      </c>
      <c r="K1029" s="751" t="s">
        <v>28</v>
      </c>
      <c r="L1029" s="752">
        <v>1.5</v>
      </c>
      <c r="M1029" s="804"/>
      <c r="N1029" s="805"/>
      <c r="O1029" s="801" t="s">
        <v>2309</v>
      </c>
      <c r="P1029" s="806">
        <v>4.2108300000000001E-2</v>
      </c>
      <c r="Q1029" s="755"/>
      <c r="R1029" s="756" t="s">
        <v>4475</v>
      </c>
      <c r="S1029" s="757"/>
      <c r="T1029" s="756"/>
      <c r="U1029" s="757"/>
      <c r="V1029" s="808">
        <v>4.3256000000000003E-2</v>
      </c>
      <c r="W1029" s="808">
        <v>3.065E-3</v>
      </c>
      <c r="X1029" s="808">
        <v>3.9439999999999996E-3</v>
      </c>
      <c r="Y1029" s="808">
        <v>3.286E-2</v>
      </c>
      <c r="Z1029" s="808">
        <v>1.72E-3</v>
      </c>
      <c r="AA1029" s="808">
        <v>2E-3</v>
      </c>
      <c r="AB1029" s="758">
        <f t="shared" ref="AB1029:AB1034" si="1267">S1029-Z1029</f>
        <v>-1.72E-3</v>
      </c>
      <c r="AC1029" s="758">
        <f t="shared" ref="AC1029:AC1034" si="1268">U1029-Z1029-AA1029</f>
        <v>-3.7200000000000002E-3</v>
      </c>
      <c r="AD1029" s="759">
        <v>3.5000000000000003E-2</v>
      </c>
      <c r="AE1029" s="808">
        <v>3.286E-2</v>
      </c>
      <c r="AF1029" s="808">
        <f t="shared" si="1263"/>
        <v>2.140000000000003E-3</v>
      </c>
      <c r="AG1029" s="761">
        <f>AD1029</f>
        <v>3.5000000000000003E-2</v>
      </c>
      <c r="AH1029" s="762">
        <v>45961</v>
      </c>
      <c r="AI1029" s="763">
        <v>1</v>
      </c>
      <c r="AJ1029" s="747" t="str">
        <f t="shared" si="1264"/>
        <v>Y</v>
      </c>
      <c r="AK1029" s="771" t="s">
        <v>5112</v>
      </c>
      <c r="AL1029" s="772"/>
    </row>
    <row r="1030" spans="1:38" s="764" customFormat="1" ht="20.25" customHeight="1">
      <c r="A1030" s="747">
        <v>503</v>
      </c>
      <c r="B1030" s="748">
        <v>45961</v>
      </c>
      <c r="C1030" s="747" t="s">
        <v>434</v>
      </c>
      <c r="D1030" s="778" t="s">
        <v>4892</v>
      </c>
      <c r="E1030" s="778" t="s">
        <v>5014</v>
      </c>
      <c r="F1030" s="778" t="s">
        <v>4356</v>
      </c>
      <c r="G1030" s="749">
        <v>45961</v>
      </c>
      <c r="H1030" s="749">
        <v>45968</v>
      </c>
      <c r="I1030" s="747">
        <f t="shared" si="1265"/>
        <v>7</v>
      </c>
      <c r="J1030" s="750">
        <f t="shared" si="1266"/>
        <v>0</v>
      </c>
      <c r="K1030" s="751" t="s">
        <v>28</v>
      </c>
      <c r="L1030" s="752">
        <v>2</v>
      </c>
      <c r="M1030" s="804"/>
      <c r="N1030" s="805"/>
      <c r="O1030" s="801" t="s">
        <v>2309</v>
      </c>
      <c r="P1030" s="806">
        <v>4.2108300000000001E-2</v>
      </c>
      <c r="Q1030" s="755"/>
      <c r="R1030" s="756" t="s">
        <v>4475</v>
      </c>
      <c r="S1030" s="757"/>
      <c r="T1030" s="756"/>
      <c r="U1030" s="757"/>
      <c r="V1030" s="808">
        <v>4.3256000000000003E-2</v>
      </c>
      <c r="W1030" s="808">
        <v>3.065E-3</v>
      </c>
      <c r="X1030" s="808">
        <v>3.9439999999999996E-3</v>
      </c>
      <c r="Y1030" s="808">
        <v>3.286E-2</v>
      </c>
      <c r="Z1030" s="808">
        <v>1.72E-3</v>
      </c>
      <c r="AA1030" s="808">
        <v>2E-3</v>
      </c>
      <c r="AB1030" s="758">
        <f t="shared" si="1267"/>
        <v>-1.72E-3</v>
      </c>
      <c r="AC1030" s="758">
        <f t="shared" si="1268"/>
        <v>-3.7200000000000002E-3</v>
      </c>
      <c r="AD1030" s="759">
        <v>3.5000000000000003E-2</v>
      </c>
      <c r="AE1030" s="808">
        <v>3.286E-2</v>
      </c>
      <c r="AF1030" s="808">
        <f t="shared" si="1263"/>
        <v>2.140000000000003E-3</v>
      </c>
      <c r="AG1030" s="761">
        <f t="shared" ref="AG1030:AG1034" si="1269">AD1030</f>
        <v>3.5000000000000003E-2</v>
      </c>
      <c r="AH1030" s="762">
        <v>45961</v>
      </c>
      <c r="AI1030" s="763">
        <v>2</v>
      </c>
      <c r="AJ1030" s="747" t="str">
        <f t="shared" si="1264"/>
        <v>Y</v>
      </c>
      <c r="AK1030" s="771" t="s">
        <v>5112</v>
      </c>
      <c r="AL1030" s="772"/>
    </row>
    <row r="1031" spans="1:38" s="764" customFormat="1" ht="20.25" customHeight="1">
      <c r="A1031" s="747">
        <v>504</v>
      </c>
      <c r="B1031" s="748">
        <v>45961</v>
      </c>
      <c r="C1031" s="747" t="s">
        <v>434</v>
      </c>
      <c r="D1031" s="778" t="s">
        <v>4892</v>
      </c>
      <c r="E1031" s="778" t="s">
        <v>5014</v>
      </c>
      <c r="F1031" s="778" t="s">
        <v>4356</v>
      </c>
      <c r="G1031" s="749">
        <v>45961</v>
      </c>
      <c r="H1031" s="749">
        <v>45968</v>
      </c>
      <c r="I1031" s="747">
        <f t="shared" si="1265"/>
        <v>7</v>
      </c>
      <c r="J1031" s="750">
        <f t="shared" si="1266"/>
        <v>0</v>
      </c>
      <c r="K1031" s="751" t="s">
        <v>28</v>
      </c>
      <c r="L1031" s="752">
        <v>2</v>
      </c>
      <c r="M1031" s="804"/>
      <c r="N1031" s="805"/>
      <c r="O1031" s="801" t="s">
        <v>2309</v>
      </c>
      <c r="P1031" s="806">
        <v>4.2108300000000001E-2</v>
      </c>
      <c r="Q1031" s="755"/>
      <c r="R1031" s="756" t="s">
        <v>4475</v>
      </c>
      <c r="S1031" s="757"/>
      <c r="T1031" s="756"/>
      <c r="U1031" s="757"/>
      <c r="V1031" s="808">
        <v>4.3256000000000003E-2</v>
      </c>
      <c r="W1031" s="808">
        <v>3.065E-3</v>
      </c>
      <c r="X1031" s="808">
        <v>3.9439999999999996E-3</v>
      </c>
      <c r="Y1031" s="808">
        <v>3.286E-2</v>
      </c>
      <c r="Z1031" s="808">
        <v>1.72E-3</v>
      </c>
      <c r="AA1031" s="808">
        <v>2E-3</v>
      </c>
      <c r="AB1031" s="758">
        <f t="shared" si="1267"/>
        <v>-1.72E-3</v>
      </c>
      <c r="AC1031" s="758">
        <f t="shared" si="1268"/>
        <v>-3.7200000000000002E-3</v>
      </c>
      <c r="AD1031" s="759">
        <v>3.5000000000000003E-2</v>
      </c>
      <c r="AE1031" s="808">
        <v>3.286E-2</v>
      </c>
      <c r="AF1031" s="808">
        <f t="shared" si="1263"/>
        <v>2.140000000000003E-3</v>
      </c>
      <c r="AG1031" s="761">
        <f t="shared" si="1269"/>
        <v>3.5000000000000003E-2</v>
      </c>
      <c r="AH1031" s="762">
        <v>45961</v>
      </c>
      <c r="AI1031" s="763">
        <v>3</v>
      </c>
      <c r="AJ1031" s="747" t="str">
        <f t="shared" si="1264"/>
        <v>Y</v>
      </c>
      <c r="AK1031" s="771" t="s">
        <v>5112</v>
      </c>
      <c r="AL1031" s="772"/>
    </row>
    <row r="1032" spans="1:38" s="764" customFormat="1" ht="20.25" customHeight="1">
      <c r="A1032" s="747">
        <v>505</v>
      </c>
      <c r="B1032" s="748">
        <v>45961</v>
      </c>
      <c r="C1032" s="747" t="s">
        <v>434</v>
      </c>
      <c r="D1032" s="778" t="s">
        <v>4892</v>
      </c>
      <c r="E1032" s="778" t="s">
        <v>5014</v>
      </c>
      <c r="F1032" s="778" t="s">
        <v>4356</v>
      </c>
      <c r="G1032" s="749">
        <v>45961</v>
      </c>
      <c r="H1032" s="749">
        <v>45968</v>
      </c>
      <c r="I1032" s="747">
        <f t="shared" si="1265"/>
        <v>7</v>
      </c>
      <c r="J1032" s="750">
        <f t="shared" si="1266"/>
        <v>0</v>
      </c>
      <c r="K1032" s="751" t="s">
        <v>28</v>
      </c>
      <c r="L1032" s="752">
        <v>2</v>
      </c>
      <c r="M1032" s="804"/>
      <c r="N1032" s="805"/>
      <c r="O1032" s="801" t="s">
        <v>2309</v>
      </c>
      <c r="P1032" s="806">
        <v>4.2108300000000001E-2</v>
      </c>
      <c r="Q1032" s="755"/>
      <c r="R1032" s="756" t="s">
        <v>4475</v>
      </c>
      <c r="S1032" s="757"/>
      <c r="T1032" s="756"/>
      <c r="U1032" s="757"/>
      <c r="V1032" s="808">
        <v>4.3256000000000003E-2</v>
      </c>
      <c r="W1032" s="808">
        <v>3.065E-3</v>
      </c>
      <c r="X1032" s="808">
        <v>3.9439999999999996E-3</v>
      </c>
      <c r="Y1032" s="808">
        <v>3.286E-2</v>
      </c>
      <c r="Z1032" s="808">
        <v>1.72E-3</v>
      </c>
      <c r="AA1032" s="808">
        <v>2E-3</v>
      </c>
      <c r="AB1032" s="758">
        <f t="shared" si="1267"/>
        <v>-1.72E-3</v>
      </c>
      <c r="AC1032" s="758">
        <f t="shared" si="1268"/>
        <v>-3.7200000000000002E-3</v>
      </c>
      <c r="AD1032" s="759">
        <v>3.5000000000000003E-2</v>
      </c>
      <c r="AE1032" s="808">
        <v>3.286E-2</v>
      </c>
      <c r="AF1032" s="808">
        <f t="shared" si="1263"/>
        <v>2.140000000000003E-3</v>
      </c>
      <c r="AG1032" s="761">
        <f t="shared" si="1269"/>
        <v>3.5000000000000003E-2</v>
      </c>
      <c r="AH1032" s="762">
        <v>45961</v>
      </c>
      <c r="AI1032" s="763">
        <v>4</v>
      </c>
      <c r="AJ1032" s="747" t="str">
        <f t="shared" si="1264"/>
        <v>Y</v>
      </c>
      <c r="AK1032" s="771" t="s">
        <v>5112</v>
      </c>
      <c r="AL1032" s="772"/>
    </row>
    <row r="1033" spans="1:38" s="764" customFormat="1" ht="20.25" customHeight="1">
      <c r="A1033" s="747">
        <v>506</v>
      </c>
      <c r="B1033" s="748">
        <v>45961</v>
      </c>
      <c r="C1033" s="747" t="s">
        <v>434</v>
      </c>
      <c r="D1033" s="778" t="s">
        <v>4892</v>
      </c>
      <c r="E1033" s="778" t="s">
        <v>5014</v>
      </c>
      <c r="F1033" s="778" t="s">
        <v>4356</v>
      </c>
      <c r="G1033" s="749">
        <v>45961</v>
      </c>
      <c r="H1033" s="749">
        <v>45968</v>
      </c>
      <c r="I1033" s="747">
        <f t="shared" si="1265"/>
        <v>7</v>
      </c>
      <c r="J1033" s="750">
        <f t="shared" si="1266"/>
        <v>0</v>
      </c>
      <c r="K1033" s="751" t="s">
        <v>28</v>
      </c>
      <c r="L1033" s="752">
        <v>2</v>
      </c>
      <c r="M1033" s="804"/>
      <c r="N1033" s="805"/>
      <c r="O1033" s="801" t="s">
        <v>2309</v>
      </c>
      <c r="P1033" s="806">
        <v>4.2108300000000001E-2</v>
      </c>
      <c r="Q1033" s="755"/>
      <c r="R1033" s="756" t="s">
        <v>4475</v>
      </c>
      <c r="S1033" s="757"/>
      <c r="T1033" s="756"/>
      <c r="U1033" s="757"/>
      <c r="V1033" s="808">
        <v>4.3256000000000003E-2</v>
      </c>
      <c r="W1033" s="808">
        <v>3.065E-3</v>
      </c>
      <c r="X1033" s="808">
        <v>3.9439999999999996E-3</v>
      </c>
      <c r="Y1033" s="808">
        <v>3.286E-2</v>
      </c>
      <c r="Z1033" s="808">
        <v>1.72E-3</v>
      </c>
      <c r="AA1033" s="808">
        <v>2E-3</v>
      </c>
      <c r="AB1033" s="758">
        <f t="shared" si="1267"/>
        <v>-1.72E-3</v>
      </c>
      <c r="AC1033" s="758">
        <f t="shared" si="1268"/>
        <v>-3.7200000000000002E-3</v>
      </c>
      <c r="AD1033" s="759">
        <v>3.5000000000000003E-2</v>
      </c>
      <c r="AE1033" s="808">
        <v>3.286E-2</v>
      </c>
      <c r="AF1033" s="808">
        <f t="shared" si="1263"/>
        <v>2.140000000000003E-3</v>
      </c>
      <c r="AG1033" s="761">
        <f t="shared" si="1269"/>
        <v>3.5000000000000003E-2</v>
      </c>
      <c r="AH1033" s="762">
        <v>45961</v>
      </c>
      <c r="AI1033" s="763">
        <v>5</v>
      </c>
      <c r="AJ1033" s="747" t="str">
        <f t="shared" si="1264"/>
        <v>Y</v>
      </c>
      <c r="AK1033" s="771" t="s">
        <v>5112</v>
      </c>
      <c r="AL1033" s="772"/>
    </row>
    <row r="1034" spans="1:38" s="764" customFormat="1" ht="20.25" customHeight="1">
      <c r="A1034" s="747">
        <v>507</v>
      </c>
      <c r="B1034" s="748">
        <v>45961</v>
      </c>
      <c r="C1034" s="747" t="s">
        <v>434</v>
      </c>
      <c r="D1034" s="778" t="s">
        <v>4892</v>
      </c>
      <c r="E1034" s="778" t="s">
        <v>5014</v>
      </c>
      <c r="F1034" s="778" t="s">
        <v>4356</v>
      </c>
      <c r="G1034" s="749">
        <v>45961</v>
      </c>
      <c r="H1034" s="749">
        <v>45968</v>
      </c>
      <c r="I1034" s="747">
        <f t="shared" si="1265"/>
        <v>7</v>
      </c>
      <c r="J1034" s="750">
        <f t="shared" si="1266"/>
        <v>0</v>
      </c>
      <c r="K1034" s="751" t="s">
        <v>28</v>
      </c>
      <c r="L1034" s="752">
        <v>2</v>
      </c>
      <c r="M1034" s="804"/>
      <c r="N1034" s="805"/>
      <c r="O1034" s="801" t="s">
        <v>2309</v>
      </c>
      <c r="P1034" s="806">
        <v>4.2108300000000001E-2</v>
      </c>
      <c r="Q1034" s="755"/>
      <c r="R1034" s="756" t="s">
        <v>4475</v>
      </c>
      <c r="S1034" s="757"/>
      <c r="T1034" s="756"/>
      <c r="U1034" s="757"/>
      <c r="V1034" s="808">
        <v>4.3256000000000003E-2</v>
      </c>
      <c r="W1034" s="808">
        <v>3.065E-3</v>
      </c>
      <c r="X1034" s="808">
        <v>3.9439999999999996E-3</v>
      </c>
      <c r="Y1034" s="808">
        <v>3.286E-2</v>
      </c>
      <c r="Z1034" s="808">
        <v>1.72E-3</v>
      </c>
      <c r="AA1034" s="808">
        <v>2E-3</v>
      </c>
      <c r="AB1034" s="758">
        <f t="shared" si="1267"/>
        <v>-1.72E-3</v>
      </c>
      <c r="AC1034" s="758">
        <f t="shared" si="1268"/>
        <v>-3.7200000000000002E-3</v>
      </c>
      <c r="AD1034" s="759">
        <v>3.5000000000000003E-2</v>
      </c>
      <c r="AE1034" s="808">
        <v>3.286E-2</v>
      </c>
      <c r="AF1034" s="808">
        <f t="shared" si="1263"/>
        <v>2.140000000000003E-3</v>
      </c>
      <c r="AG1034" s="761">
        <f t="shared" si="1269"/>
        <v>3.5000000000000003E-2</v>
      </c>
      <c r="AH1034" s="762">
        <v>45961</v>
      </c>
      <c r="AI1034" s="763">
        <v>6</v>
      </c>
      <c r="AJ1034" s="747" t="str">
        <f t="shared" si="1264"/>
        <v>Y</v>
      </c>
      <c r="AK1034" s="771" t="s">
        <v>5112</v>
      </c>
      <c r="AL1034" s="772"/>
    </row>
    <row r="1035" spans="1:38" s="764" customFormat="1" ht="20.25" customHeight="1">
      <c r="A1035" s="747">
        <v>508</v>
      </c>
      <c r="B1035" s="748">
        <v>45961</v>
      </c>
      <c r="C1035" s="747" t="s">
        <v>434</v>
      </c>
      <c r="D1035" s="778" t="s">
        <v>4892</v>
      </c>
      <c r="E1035" s="778" t="s">
        <v>5014</v>
      </c>
      <c r="F1035" s="778" t="s">
        <v>4356</v>
      </c>
      <c r="G1035" s="749">
        <v>45961</v>
      </c>
      <c r="H1035" s="749">
        <v>45968</v>
      </c>
      <c r="I1035" s="747">
        <f t="shared" ref="I1035:I1045" si="1270">H1035-G1035</f>
        <v>7</v>
      </c>
      <c r="J1035" s="750">
        <f t="shared" ref="J1035:J1045" si="1271">TRUNC(I1035/30,0)</f>
        <v>0</v>
      </c>
      <c r="K1035" s="751" t="s">
        <v>28</v>
      </c>
      <c r="L1035" s="752">
        <v>4.5</v>
      </c>
      <c r="M1035" s="804"/>
      <c r="N1035" s="805"/>
      <c r="O1035" s="801" t="s">
        <v>2309</v>
      </c>
      <c r="P1035" s="806">
        <v>4.2108300000000001E-2</v>
      </c>
      <c r="Q1035" s="755"/>
      <c r="R1035" s="756" t="s">
        <v>4475</v>
      </c>
      <c r="S1035" s="757"/>
      <c r="T1035" s="756"/>
      <c r="U1035" s="757"/>
      <c r="V1035" s="808">
        <v>4.3256000000000003E-2</v>
      </c>
      <c r="W1035" s="808">
        <v>3.065E-3</v>
      </c>
      <c r="X1035" s="808">
        <v>3.9439999999999996E-3</v>
      </c>
      <c r="Y1035" s="808">
        <v>3.286E-2</v>
      </c>
      <c r="Z1035" s="808">
        <v>1.72E-3</v>
      </c>
      <c r="AA1035" s="808">
        <v>2E-3</v>
      </c>
      <c r="AB1035" s="758">
        <f t="shared" ref="AB1035:AB1045" si="1272">S1035-Z1035</f>
        <v>-1.72E-3</v>
      </c>
      <c r="AC1035" s="758">
        <f t="shared" ref="AC1035:AC1045" si="1273">U1035-Z1035-AA1035</f>
        <v>-3.7200000000000002E-3</v>
      </c>
      <c r="AD1035" s="759">
        <v>3.5000000000000003E-2</v>
      </c>
      <c r="AE1035" s="808">
        <v>3.286E-2</v>
      </c>
      <c r="AF1035" s="808">
        <f t="shared" ref="AF1035:AF1045" si="1274">AD1035-AE1035</f>
        <v>2.140000000000003E-3</v>
      </c>
      <c r="AG1035" s="761">
        <f t="shared" ref="AG1035" si="1275">AD1035</f>
        <v>3.5000000000000003E-2</v>
      </c>
      <c r="AH1035" s="762">
        <v>45961</v>
      </c>
      <c r="AI1035" s="763">
        <v>7</v>
      </c>
      <c r="AJ1035" s="747" t="str">
        <f t="shared" ref="AJ1035:AJ1045" si="1276">IF(AG1035="","N","Y")</f>
        <v>Y</v>
      </c>
      <c r="AK1035" s="771" t="s">
        <v>5112</v>
      </c>
      <c r="AL1035" s="772"/>
    </row>
    <row r="1036" spans="1:38" s="764" customFormat="1" ht="20.25" customHeight="1">
      <c r="A1036" s="747">
        <v>509</v>
      </c>
      <c r="B1036" s="748">
        <v>45964</v>
      </c>
      <c r="C1036" s="747" t="s">
        <v>3001</v>
      </c>
      <c r="D1036" s="747" t="s">
        <v>4997</v>
      </c>
      <c r="E1036" s="747" t="s">
        <v>5032</v>
      </c>
      <c r="F1036" s="747" t="s">
        <v>4999</v>
      </c>
      <c r="G1036" s="749">
        <v>45964</v>
      </c>
      <c r="H1036" s="749">
        <v>45994</v>
      </c>
      <c r="I1036" s="747">
        <f t="shared" si="1270"/>
        <v>30</v>
      </c>
      <c r="J1036" s="750">
        <f t="shared" si="1271"/>
        <v>1</v>
      </c>
      <c r="K1036" s="751" t="s">
        <v>29</v>
      </c>
      <c r="L1036" s="752">
        <v>1.25</v>
      </c>
      <c r="M1036" s="753"/>
      <c r="N1036" s="754"/>
      <c r="O1036" s="750" t="s">
        <v>2307</v>
      </c>
      <c r="P1036" s="755">
        <v>3.9996299999999999E-2</v>
      </c>
      <c r="Q1036" s="755"/>
      <c r="R1036" s="756" t="s">
        <v>4475</v>
      </c>
      <c r="S1036" s="757"/>
      <c r="T1036" s="756"/>
      <c r="U1036" s="757"/>
      <c r="V1036" s="757">
        <v>4.2938999999999998E-2</v>
      </c>
      <c r="W1036" s="757">
        <v>3.006E-3</v>
      </c>
      <c r="X1036" s="757">
        <v>4.6569999999999997E-3</v>
      </c>
      <c r="Y1036" s="757">
        <v>2.9194000000000001E-2</v>
      </c>
      <c r="Z1036" s="757">
        <v>1.72E-3</v>
      </c>
      <c r="AA1036" s="757">
        <v>2E-3</v>
      </c>
      <c r="AB1036" s="758">
        <f t="shared" si="1272"/>
        <v>-1.72E-3</v>
      </c>
      <c r="AC1036" s="758">
        <f t="shared" si="1273"/>
        <v>-3.7200000000000002E-3</v>
      </c>
      <c r="AD1036" s="759">
        <v>3.3500000000000002E-2</v>
      </c>
      <c r="AE1036" s="757">
        <v>2.9194000000000001E-2</v>
      </c>
      <c r="AF1036" s="760">
        <f t="shared" si="1274"/>
        <v>4.3060000000000008E-3</v>
      </c>
      <c r="AG1036" s="761">
        <v>3.3500000000000002E-2</v>
      </c>
      <c r="AH1036" s="762">
        <v>45964</v>
      </c>
      <c r="AI1036" s="763">
        <v>1</v>
      </c>
      <c r="AJ1036" s="747" t="str">
        <f t="shared" si="1276"/>
        <v>Y</v>
      </c>
      <c r="AK1036" s="771" t="s">
        <v>5112</v>
      </c>
      <c r="AL1036" s="772"/>
    </row>
    <row r="1037" spans="1:38" s="764" customFormat="1" ht="20.25" customHeight="1">
      <c r="A1037" s="747">
        <v>510</v>
      </c>
      <c r="B1037" s="748">
        <v>45964</v>
      </c>
      <c r="C1037" s="747" t="s">
        <v>3300</v>
      </c>
      <c r="D1037" s="747" t="s">
        <v>5033</v>
      </c>
      <c r="E1037" s="747" t="s">
        <v>5034</v>
      </c>
      <c r="F1037" s="747" t="s">
        <v>4278</v>
      </c>
      <c r="G1037" s="749">
        <v>45964</v>
      </c>
      <c r="H1037" s="749">
        <v>45994</v>
      </c>
      <c r="I1037" s="747">
        <f t="shared" si="1270"/>
        <v>30</v>
      </c>
      <c r="J1037" s="750">
        <f t="shared" si="1271"/>
        <v>1</v>
      </c>
      <c r="K1037" s="751" t="s">
        <v>29</v>
      </c>
      <c r="L1037" s="752">
        <v>6.53</v>
      </c>
      <c r="M1037" s="753"/>
      <c r="N1037" s="754"/>
      <c r="O1037" s="750" t="s">
        <v>2307</v>
      </c>
      <c r="P1037" s="755">
        <v>3.9996299999999999E-2</v>
      </c>
      <c r="Q1037" s="755"/>
      <c r="R1037" s="756" t="s">
        <v>4475</v>
      </c>
      <c r="S1037" s="757"/>
      <c r="T1037" s="756"/>
      <c r="U1037" s="757"/>
      <c r="V1037" s="757">
        <v>4.2938999999999998E-2</v>
      </c>
      <c r="W1037" s="757">
        <v>3.006E-3</v>
      </c>
      <c r="X1037" s="757">
        <v>4.6569999999999997E-3</v>
      </c>
      <c r="Y1037" s="757">
        <v>2.9194000000000001E-2</v>
      </c>
      <c r="Z1037" s="757">
        <v>1.72E-3</v>
      </c>
      <c r="AA1037" s="757">
        <v>2E-3</v>
      </c>
      <c r="AB1037" s="758">
        <f t="shared" si="1272"/>
        <v>-1.72E-3</v>
      </c>
      <c r="AC1037" s="758">
        <f t="shared" si="1273"/>
        <v>-3.7200000000000002E-3</v>
      </c>
      <c r="AD1037" s="759">
        <v>3.3500000000000002E-2</v>
      </c>
      <c r="AE1037" s="757">
        <v>2.9194000000000001E-2</v>
      </c>
      <c r="AF1037" s="760">
        <f t="shared" si="1274"/>
        <v>4.3060000000000008E-3</v>
      </c>
      <c r="AG1037" s="761">
        <v>3.3500000000000002E-2</v>
      </c>
      <c r="AH1037" s="762">
        <v>45964</v>
      </c>
      <c r="AI1037" s="763">
        <v>2</v>
      </c>
      <c r="AJ1037" s="747" t="str">
        <f t="shared" si="1276"/>
        <v>Y</v>
      </c>
      <c r="AK1037" s="771" t="s">
        <v>5112</v>
      </c>
      <c r="AL1037" s="772"/>
    </row>
    <row r="1038" spans="1:38" s="764" customFormat="1" ht="20.25" customHeight="1">
      <c r="A1038" s="747">
        <v>511</v>
      </c>
      <c r="B1038" s="748">
        <v>45965</v>
      </c>
      <c r="C1038" s="747" t="s">
        <v>1550</v>
      </c>
      <c r="D1038" s="747" t="s">
        <v>5026</v>
      </c>
      <c r="E1038" s="747" t="s">
        <v>5034</v>
      </c>
      <c r="F1038" s="747" t="s">
        <v>5045</v>
      </c>
      <c r="G1038" s="749">
        <v>45965</v>
      </c>
      <c r="H1038" s="749">
        <v>46057</v>
      </c>
      <c r="I1038" s="747">
        <f t="shared" si="1270"/>
        <v>92</v>
      </c>
      <c r="J1038" s="750">
        <f t="shared" si="1271"/>
        <v>3</v>
      </c>
      <c r="K1038" s="751" t="s">
        <v>5037</v>
      </c>
      <c r="L1038" s="752">
        <v>2.13</v>
      </c>
      <c r="M1038" s="753"/>
      <c r="N1038" s="754"/>
      <c r="O1038" s="750" t="s">
        <v>1717</v>
      </c>
      <c r="P1038" s="755">
        <v>3.9005900000000003E-2</v>
      </c>
      <c r="Q1038" s="755"/>
      <c r="R1038" s="756" t="s">
        <v>4475</v>
      </c>
      <c r="S1038" s="757"/>
      <c r="T1038" s="756"/>
      <c r="U1038" s="757"/>
      <c r="V1038" s="757">
        <v>4.3387000000000002E-2</v>
      </c>
      <c r="W1038" s="757">
        <v>9.5E-4</v>
      </c>
      <c r="X1038" s="757">
        <v>2.9429999999999999E-3</v>
      </c>
      <c r="Y1038" s="757">
        <v>3.4224999999999998E-2</v>
      </c>
      <c r="Z1038" s="757">
        <v>1.72E-3</v>
      </c>
      <c r="AA1038" s="757">
        <v>2E-3</v>
      </c>
      <c r="AB1038" s="758">
        <f t="shared" si="1272"/>
        <v>-1.72E-3</v>
      </c>
      <c r="AC1038" s="758">
        <f t="shared" si="1273"/>
        <v>-3.7200000000000002E-3</v>
      </c>
      <c r="AD1038" s="759">
        <v>3.78E-2</v>
      </c>
      <c r="AE1038" s="757">
        <v>3.4224999999999998E-2</v>
      </c>
      <c r="AF1038" s="760">
        <f t="shared" si="1274"/>
        <v>3.5750000000000018E-3</v>
      </c>
      <c r="AG1038" s="761">
        <v>3.78E-2</v>
      </c>
      <c r="AH1038" s="762">
        <v>45965</v>
      </c>
      <c r="AI1038" s="763">
        <v>1</v>
      </c>
      <c r="AJ1038" s="747" t="str">
        <f t="shared" si="1276"/>
        <v>Y</v>
      </c>
      <c r="AK1038" s="771" t="s">
        <v>5113</v>
      </c>
      <c r="AL1038" s="772"/>
    </row>
    <row r="1039" spans="1:38" s="764" customFormat="1" ht="21.75" customHeight="1">
      <c r="A1039" s="747">
        <v>512</v>
      </c>
      <c r="B1039" s="748">
        <v>45965</v>
      </c>
      <c r="C1039" s="747" t="s">
        <v>2888</v>
      </c>
      <c r="D1039" s="747" t="s">
        <v>4977</v>
      </c>
      <c r="E1039" s="747" t="s">
        <v>5072</v>
      </c>
      <c r="F1039" s="747" t="s">
        <v>4979</v>
      </c>
      <c r="G1039" s="749">
        <v>45965</v>
      </c>
      <c r="H1039" s="749">
        <v>45995</v>
      </c>
      <c r="I1039" s="747">
        <f t="shared" si="1270"/>
        <v>30</v>
      </c>
      <c r="J1039" s="750">
        <f t="shared" si="1271"/>
        <v>1</v>
      </c>
      <c r="K1039" s="751" t="s">
        <v>28</v>
      </c>
      <c r="L1039" s="752">
        <v>5.12</v>
      </c>
      <c r="M1039" s="753"/>
      <c r="N1039" s="754" t="s">
        <v>5114</v>
      </c>
      <c r="O1039" s="750" t="s">
        <v>2307</v>
      </c>
      <c r="P1039" s="755">
        <v>4.0072799999999999E-2</v>
      </c>
      <c r="Q1039" s="755"/>
      <c r="R1039" s="756" t="s">
        <v>4475</v>
      </c>
      <c r="S1039" s="757"/>
      <c r="T1039" s="756"/>
      <c r="U1039" s="757"/>
      <c r="V1039" s="757">
        <v>4.2995999999999999E-2</v>
      </c>
      <c r="W1039" s="757">
        <v>8.5999999999999998E-4</v>
      </c>
      <c r="X1039" s="757">
        <v>2.8600000000000001E-3</v>
      </c>
      <c r="Y1039" s="757">
        <v>3.4570999999999998E-2</v>
      </c>
      <c r="Z1039" s="757">
        <v>1.72E-3</v>
      </c>
      <c r="AA1039" s="757">
        <v>2E-3</v>
      </c>
      <c r="AB1039" s="758">
        <f t="shared" si="1272"/>
        <v>-1.72E-3</v>
      </c>
      <c r="AC1039" s="758">
        <f t="shared" si="1273"/>
        <v>-3.7200000000000002E-3</v>
      </c>
      <c r="AD1039" s="759">
        <v>3.7499999999999999E-2</v>
      </c>
      <c r="AE1039" s="760">
        <v>3.4570999999999998E-2</v>
      </c>
      <c r="AF1039" s="760">
        <f t="shared" si="1274"/>
        <v>2.929000000000001E-3</v>
      </c>
      <c r="AG1039" s="761">
        <f t="shared" ref="AG1039" si="1277">IF(AF1039="","",AE1039+AF1039)</f>
        <v>3.7499999999999999E-2</v>
      </c>
      <c r="AH1039" s="762">
        <v>45965</v>
      </c>
      <c r="AI1039" s="763">
        <v>2</v>
      </c>
      <c r="AJ1039" s="747" t="str">
        <f t="shared" si="1276"/>
        <v>Y</v>
      </c>
      <c r="AK1039" s="811" t="s">
        <v>5115</v>
      </c>
      <c r="AL1039" s="772"/>
    </row>
    <row r="1040" spans="1:38" s="764" customFormat="1" ht="20.25" customHeight="1">
      <c r="A1040" s="747">
        <v>513</v>
      </c>
      <c r="B1040" s="748">
        <v>45968</v>
      </c>
      <c r="C1040" s="747" t="s">
        <v>434</v>
      </c>
      <c r="D1040" s="778" t="s">
        <v>4892</v>
      </c>
      <c r="E1040" s="778" t="s">
        <v>5014</v>
      </c>
      <c r="F1040" s="778" t="s">
        <v>4356</v>
      </c>
      <c r="G1040" s="749">
        <v>45968</v>
      </c>
      <c r="H1040" s="749">
        <v>45975</v>
      </c>
      <c r="I1040" s="747">
        <f t="shared" si="1270"/>
        <v>7</v>
      </c>
      <c r="J1040" s="750">
        <f t="shared" si="1271"/>
        <v>0</v>
      </c>
      <c r="K1040" s="751" t="s">
        <v>28</v>
      </c>
      <c r="L1040" s="752">
        <v>1.5</v>
      </c>
      <c r="M1040" s="804"/>
      <c r="N1040" s="805"/>
      <c r="O1040" s="801" t="s">
        <v>2309</v>
      </c>
      <c r="P1040" s="806">
        <v>3.9228199999999998E-2</v>
      </c>
      <c r="Q1040" s="755"/>
      <c r="R1040" s="756" t="s">
        <v>4475</v>
      </c>
      <c r="S1040" s="757"/>
      <c r="T1040" s="756"/>
      <c r="U1040" s="757"/>
      <c r="V1040" s="808">
        <v>4.1383999999999997E-2</v>
      </c>
      <c r="W1040" s="808">
        <v>2.8969999999999998E-3</v>
      </c>
      <c r="X1040" s="808">
        <v>2.2109999999999999E-3</v>
      </c>
      <c r="Y1040" s="808">
        <v>3.0182E-2</v>
      </c>
      <c r="Z1040" s="808">
        <v>1.72E-3</v>
      </c>
      <c r="AA1040" s="808">
        <v>2E-3</v>
      </c>
      <c r="AB1040" s="758">
        <f t="shared" si="1272"/>
        <v>-1.72E-3</v>
      </c>
      <c r="AC1040" s="758">
        <f t="shared" si="1273"/>
        <v>-3.7200000000000002E-3</v>
      </c>
      <c r="AD1040" s="759">
        <v>3.4500000000000003E-2</v>
      </c>
      <c r="AE1040" s="808">
        <v>3.0182E-2</v>
      </c>
      <c r="AF1040" s="808">
        <f t="shared" si="1274"/>
        <v>4.3180000000000024E-3</v>
      </c>
      <c r="AG1040" s="761">
        <v>3.4500000000000003E-2</v>
      </c>
      <c r="AH1040" s="762">
        <v>45968</v>
      </c>
      <c r="AI1040" s="763">
        <v>1</v>
      </c>
      <c r="AJ1040" s="747" t="str">
        <f t="shared" si="1276"/>
        <v>Y</v>
      </c>
      <c r="AK1040" s="771" t="s">
        <v>5112</v>
      </c>
      <c r="AL1040" s="772"/>
    </row>
    <row r="1041" spans="1:44" s="764" customFormat="1" ht="20.25" customHeight="1">
      <c r="A1041" s="747">
        <v>514</v>
      </c>
      <c r="B1041" s="748">
        <v>45968</v>
      </c>
      <c r="C1041" s="747" t="s">
        <v>434</v>
      </c>
      <c r="D1041" s="778" t="s">
        <v>4892</v>
      </c>
      <c r="E1041" s="778" t="s">
        <v>5014</v>
      </c>
      <c r="F1041" s="778" t="s">
        <v>4356</v>
      </c>
      <c r="G1041" s="749">
        <v>45968</v>
      </c>
      <c r="H1041" s="749">
        <v>45975</v>
      </c>
      <c r="I1041" s="747">
        <f t="shared" si="1270"/>
        <v>7</v>
      </c>
      <c r="J1041" s="750">
        <f t="shared" si="1271"/>
        <v>0</v>
      </c>
      <c r="K1041" s="751" t="s">
        <v>28</v>
      </c>
      <c r="L1041" s="752">
        <v>2</v>
      </c>
      <c r="M1041" s="804"/>
      <c r="N1041" s="805"/>
      <c r="O1041" s="801" t="s">
        <v>2309</v>
      </c>
      <c r="P1041" s="806">
        <v>3.9228199999999998E-2</v>
      </c>
      <c r="Q1041" s="755"/>
      <c r="R1041" s="756" t="s">
        <v>4475</v>
      </c>
      <c r="S1041" s="757"/>
      <c r="T1041" s="756"/>
      <c r="U1041" s="757"/>
      <c r="V1041" s="808">
        <v>4.1383999999999997E-2</v>
      </c>
      <c r="W1041" s="808">
        <v>2.8969999999999998E-3</v>
      </c>
      <c r="X1041" s="808">
        <v>2.2109999999999999E-3</v>
      </c>
      <c r="Y1041" s="808">
        <v>3.0182E-2</v>
      </c>
      <c r="Z1041" s="808">
        <v>1.72E-3</v>
      </c>
      <c r="AA1041" s="808">
        <v>2E-3</v>
      </c>
      <c r="AB1041" s="758">
        <f t="shared" si="1272"/>
        <v>-1.72E-3</v>
      </c>
      <c r="AC1041" s="758">
        <f t="shared" si="1273"/>
        <v>-3.7200000000000002E-3</v>
      </c>
      <c r="AD1041" s="759">
        <v>3.4500000000000003E-2</v>
      </c>
      <c r="AE1041" s="808">
        <v>3.0182E-2</v>
      </c>
      <c r="AF1041" s="808">
        <f t="shared" si="1274"/>
        <v>4.3180000000000024E-3</v>
      </c>
      <c r="AG1041" s="761">
        <v>3.4500000000000003E-2</v>
      </c>
      <c r="AH1041" s="762">
        <v>45968</v>
      </c>
      <c r="AI1041" s="763">
        <v>2</v>
      </c>
      <c r="AJ1041" s="747" t="str">
        <f t="shared" si="1276"/>
        <v>Y</v>
      </c>
      <c r="AK1041" s="771" t="s">
        <v>5112</v>
      </c>
      <c r="AL1041" s="772"/>
    </row>
    <row r="1042" spans="1:44" s="764" customFormat="1" ht="20.25" customHeight="1">
      <c r="A1042" s="747">
        <v>515</v>
      </c>
      <c r="B1042" s="748">
        <v>45968</v>
      </c>
      <c r="C1042" s="747" t="s">
        <v>434</v>
      </c>
      <c r="D1042" s="778" t="s">
        <v>4892</v>
      </c>
      <c r="E1042" s="778" t="s">
        <v>5014</v>
      </c>
      <c r="F1042" s="778" t="s">
        <v>4356</v>
      </c>
      <c r="G1042" s="749">
        <v>45968</v>
      </c>
      <c r="H1042" s="749">
        <v>45975</v>
      </c>
      <c r="I1042" s="747">
        <f t="shared" si="1270"/>
        <v>7</v>
      </c>
      <c r="J1042" s="750">
        <f t="shared" si="1271"/>
        <v>0</v>
      </c>
      <c r="K1042" s="751" t="s">
        <v>28</v>
      </c>
      <c r="L1042" s="752">
        <v>2</v>
      </c>
      <c r="M1042" s="804"/>
      <c r="N1042" s="805"/>
      <c r="O1042" s="801" t="s">
        <v>2309</v>
      </c>
      <c r="P1042" s="806">
        <v>3.9228199999999998E-2</v>
      </c>
      <c r="Q1042" s="755"/>
      <c r="R1042" s="756" t="s">
        <v>4475</v>
      </c>
      <c r="S1042" s="757"/>
      <c r="T1042" s="756"/>
      <c r="U1042" s="757"/>
      <c r="V1042" s="808">
        <v>4.1383999999999997E-2</v>
      </c>
      <c r="W1042" s="808">
        <v>2.8969999999999998E-3</v>
      </c>
      <c r="X1042" s="808">
        <v>2.2109999999999999E-3</v>
      </c>
      <c r="Y1042" s="808">
        <v>3.0182E-2</v>
      </c>
      <c r="Z1042" s="808">
        <v>1.72E-3</v>
      </c>
      <c r="AA1042" s="808">
        <v>2E-3</v>
      </c>
      <c r="AB1042" s="758">
        <f t="shared" si="1272"/>
        <v>-1.72E-3</v>
      </c>
      <c r="AC1042" s="758">
        <f t="shared" si="1273"/>
        <v>-3.7200000000000002E-3</v>
      </c>
      <c r="AD1042" s="759">
        <v>3.4500000000000003E-2</v>
      </c>
      <c r="AE1042" s="808">
        <v>3.0182E-2</v>
      </c>
      <c r="AF1042" s="808">
        <f t="shared" si="1274"/>
        <v>4.3180000000000024E-3</v>
      </c>
      <c r="AG1042" s="761">
        <v>3.4500000000000003E-2</v>
      </c>
      <c r="AH1042" s="762">
        <v>45968</v>
      </c>
      <c r="AI1042" s="763">
        <v>3</v>
      </c>
      <c r="AJ1042" s="747" t="str">
        <f t="shared" si="1276"/>
        <v>Y</v>
      </c>
      <c r="AK1042" s="771" t="s">
        <v>5112</v>
      </c>
      <c r="AL1042" s="772"/>
    </row>
    <row r="1043" spans="1:44" s="764" customFormat="1" ht="20.25" customHeight="1">
      <c r="A1043" s="747">
        <v>516</v>
      </c>
      <c r="B1043" s="748">
        <v>45968</v>
      </c>
      <c r="C1043" s="747" t="s">
        <v>434</v>
      </c>
      <c r="D1043" s="778" t="s">
        <v>4892</v>
      </c>
      <c r="E1043" s="778" t="s">
        <v>5014</v>
      </c>
      <c r="F1043" s="778" t="s">
        <v>4356</v>
      </c>
      <c r="G1043" s="749">
        <v>45968</v>
      </c>
      <c r="H1043" s="749">
        <v>45975</v>
      </c>
      <c r="I1043" s="747">
        <f t="shared" si="1270"/>
        <v>7</v>
      </c>
      <c r="J1043" s="750">
        <f t="shared" si="1271"/>
        <v>0</v>
      </c>
      <c r="K1043" s="751" t="s">
        <v>28</v>
      </c>
      <c r="L1043" s="752">
        <v>2</v>
      </c>
      <c r="M1043" s="804"/>
      <c r="N1043" s="805"/>
      <c r="O1043" s="801" t="s">
        <v>2309</v>
      </c>
      <c r="P1043" s="806">
        <v>3.9228199999999998E-2</v>
      </c>
      <c r="Q1043" s="755"/>
      <c r="R1043" s="756" t="s">
        <v>4475</v>
      </c>
      <c r="S1043" s="757"/>
      <c r="T1043" s="756"/>
      <c r="U1043" s="757"/>
      <c r="V1043" s="808">
        <v>4.1383999999999997E-2</v>
      </c>
      <c r="W1043" s="808">
        <v>2.8969999999999998E-3</v>
      </c>
      <c r="X1043" s="808">
        <v>2.2109999999999999E-3</v>
      </c>
      <c r="Y1043" s="808">
        <v>3.0182E-2</v>
      </c>
      <c r="Z1043" s="808">
        <v>1.72E-3</v>
      </c>
      <c r="AA1043" s="808">
        <v>2E-3</v>
      </c>
      <c r="AB1043" s="758">
        <f t="shared" si="1272"/>
        <v>-1.72E-3</v>
      </c>
      <c r="AC1043" s="758">
        <f t="shared" si="1273"/>
        <v>-3.7200000000000002E-3</v>
      </c>
      <c r="AD1043" s="759">
        <v>3.4500000000000003E-2</v>
      </c>
      <c r="AE1043" s="808">
        <v>3.0182E-2</v>
      </c>
      <c r="AF1043" s="808">
        <f t="shared" si="1274"/>
        <v>4.3180000000000024E-3</v>
      </c>
      <c r="AG1043" s="761">
        <v>3.4500000000000003E-2</v>
      </c>
      <c r="AH1043" s="762">
        <v>45968</v>
      </c>
      <c r="AI1043" s="763">
        <v>4</v>
      </c>
      <c r="AJ1043" s="747" t="str">
        <f t="shared" si="1276"/>
        <v>Y</v>
      </c>
      <c r="AK1043" s="771" t="s">
        <v>5112</v>
      </c>
      <c r="AL1043" s="772"/>
    </row>
    <row r="1044" spans="1:44" s="764" customFormat="1" ht="20.25" customHeight="1">
      <c r="A1044" s="747">
        <v>517</v>
      </c>
      <c r="B1044" s="748">
        <v>45968</v>
      </c>
      <c r="C1044" s="747" t="s">
        <v>434</v>
      </c>
      <c r="D1044" s="778" t="s">
        <v>4892</v>
      </c>
      <c r="E1044" s="778" t="s">
        <v>5014</v>
      </c>
      <c r="F1044" s="778" t="s">
        <v>4356</v>
      </c>
      <c r="G1044" s="749">
        <v>45968</v>
      </c>
      <c r="H1044" s="749">
        <v>45975</v>
      </c>
      <c r="I1044" s="747">
        <f t="shared" si="1270"/>
        <v>7</v>
      </c>
      <c r="J1044" s="750">
        <f t="shared" si="1271"/>
        <v>0</v>
      </c>
      <c r="K1044" s="751" t="s">
        <v>28</v>
      </c>
      <c r="L1044" s="752">
        <v>2</v>
      </c>
      <c r="M1044" s="804"/>
      <c r="N1044" s="805"/>
      <c r="O1044" s="801" t="s">
        <v>2309</v>
      </c>
      <c r="P1044" s="806">
        <v>3.9228199999999998E-2</v>
      </c>
      <c r="Q1044" s="755"/>
      <c r="R1044" s="756" t="s">
        <v>4475</v>
      </c>
      <c r="S1044" s="757"/>
      <c r="T1044" s="756"/>
      <c r="U1044" s="757"/>
      <c r="V1044" s="808">
        <v>4.1383999999999997E-2</v>
      </c>
      <c r="W1044" s="808">
        <v>2.8969999999999998E-3</v>
      </c>
      <c r="X1044" s="808">
        <v>2.2109999999999999E-3</v>
      </c>
      <c r="Y1044" s="808">
        <v>3.0182E-2</v>
      </c>
      <c r="Z1044" s="808">
        <v>1.72E-3</v>
      </c>
      <c r="AA1044" s="808">
        <v>2E-3</v>
      </c>
      <c r="AB1044" s="758">
        <f t="shared" si="1272"/>
        <v>-1.72E-3</v>
      </c>
      <c r="AC1044" s="758">
        <f t="shared" si="1273"/>
        <v>-3.7200000000000002E-3</v>
      </c>
      <c r="AD1044" s="759">
        <v>3.4500000000000003E-2</v>
      </c>
      <c r="AE1044" s="808">
        <v>3.0182E-2</v>
      </c>
      <c r="AF1044" s="808">
        <f t="shared" si="1274"/>
        <v>4.3180000000000024E-3</v>
      </c>
      <c r="AG1044" s="761">
        <v>3.4500000000000003E-2</v>
      </c>
      <c r="AH1044" s="762">
        <v>45968</v>
      </c>
      <c r="AI1044" s="763">
        <v>5</v>
      </c>
      <c r="AJ1044" s="747" t="str">
        <f t="shared" si="1276"/>
        <v>Y</v>
      </c>
      <c r="AK1044" s="771" t="s">
        <v>5112</v>
      </c>
      <c r="AL1044" s="772"/>
    </row>
    <row r="1045" spans="1:44" s="764" customFormat="1" ht="20.25" customHeight="1">
      <c r="A1045" s="747">
        <v>518</v>
      </c>
      <c r="B1045" s="748">
        <v>45968</v>
      </c>
      <c r="C1045" s="747" t="s">
        <v>434</v>
      </c>
      <c r="D1045" s="778" t="s">
        <v>4892</v>
      </c>
      <c r="E1045" s="778" t="s">
        <v>5014</v>
      </c>
      <c r="F1045" s="778" t="s">
        <v>4356</v>
      </c>
      <c r="G1045" s="749">
        <v>45968</v>
      </c>
      <c r="H1045" s="749">
        <v>45975</v>
      </c>
      <c r="I1045" s="747">
        <f t="shared" si="1270"/>
        <v>7</v>
      </c>
      <c r="J1045" s="750">
        <f t="shared" si="1271"/>
        <v>0</v>
      </c>
      <c r="K1045" s="751" t="s">
        <v>28</v>
      </c>
      <c r="L1045" s="752">
        <v>2</v>
      </c>
      <c r="M1045" s="804"/>
      <c r="N1045" s="805"/>
      <c r="O1045" s="801" t="s">
        <v>2309</v>
      </c>
      <c r="P1045" s="806">
        <v>3.9228199999999998E-2</v>
      </c>
      <c r="Q1045" s="755"/>
      <c r="R1045" s="756" t="s">
        <v>4475</v>
      </c>
      <c r="S1045" s="757"/>
      <c r="T1045" s="756"/>
      <c r="U1045" s="757"/>
      <c r="V1045" s="808">
        <v>4.1383999999999997E-2</v>
      </c>
      <c r="W1045" s="808">
        <v>2.8969999999999998E-3</v>
      </c>
      <c r="X1045" s="808">
        <v>2.2109999999999999E-3</v>
      </c>
      <c r="Y1045" s="808">
        <v>3.0182E-2</v>
      </c>
      <c r="Z1045" s="808">
        <v>1.72E-3</v>
      </c>
      <c r="AA1045" s="808">
        <v>2E-3</v>
      </c>
      <c r="AB1045" s="758">
        <f t="shared" si="1272"/>
        <v>-1.72E-3</v>
      </c>
      <c r="AC1045" s="758">
        <f t="shared" si="1273"/>
        <v>-3.7200000000000002E-3</v>
      </c>
      <c r="AD1045" s="759">
        <v>3.4500000000000003E-2</v>
      </c>
      <c r="AE1045" s="808">
        <v>3.0182E-2</v>
      </c>
      <c r="AF1045" s="808">
        <f t="shared" si="1274"/>
        <v>4.3180000000000024E-3</v>
      </c>
      <c r="AG1045" s="761">
        <v>3.4500000000000003E-2</v>
      </c>
      <c r="AH1045" s="762">
        <v>45968</v>
      </c>
      <c r="AI1045" s="763">
        <v>6</v>
      </c>
      <c r="AJ1045" s="747" t="str">
        <f t="shared" si="1276"/>
        <v>Y</v>
      </c>
      <c r="AK1045" s="771" t="s">
        <v>5112</v>
      </c>
      <c r="AL1045" s="772"/>
    </row>
    <row r="1046" spans="1:44" s="764" customFormat="1" ht="20.25" customHeight="1">
      <c r="A1046" s="747">
        <v>519</v>
      </c>
      <c r="B1046" s="748">
        <v>45968</v>
      </c>
      <c r="C1046" s="747" t="s">
        <v>434</v>
      </c>
      <c r="D1046" s="778" t="s">
        <v>4892</v>
      </c>
      <c r="E1046" s="778" t="s">
        <v>5014</v>
      </c>
      <c r="F1046" s="778" t="s">
        <v>4356</v>
      </c>
      <c r="G1046" s="749">
        <v>45968</v>
      </c>
      <c r="H1046" s="749">
        <v>45975</v>
      </c>
      <c r="I1046" s="747">
        <f t="shared" ref="I1046" si="1278">H1046-G1046</f>
        <v>7</v>
      </c>
      <c r="J1046" s="750">
        <f t="shared" ref="J1046" si="1279">TRUNC(I1046/30,0)</f>
        <v>0</v>
      </c>
      <c r="K1046" s="751" t="s">
        <v>28</v>
      </c>
      <c r="L1046" s="752">
        <v>4.5</v>
      </c>
      <c r="M1046" s="804"/>
      <c r="N1046" s="805"/>
      <c r="O1046" s="801" t="s">
        <v>2309</v>
      </c>
      <c r="P1046" s="806">
        <v>3.9228199999999998E-2</v>
      </c>
      <c r="Q1046" s="755"/>
      <c r="R1046" s="756" t="s">
        <v>4475</v>
      </c>
      <c r="S1046" s="757"/>
      <c r="T1046" s="756"/>
      <c r="U1046" s="757"/>
      <c r="V1046" s="808">
        <v>4.1383999999999997E-2</v>
      </c>
      <c r="W1046" s="808">
        <v>2.8969999999999998E-3</v>
      </c>
      <c r="X1046" s="808">
        <v>2.2109999999999999E-3</v>
      </c>
      <c r="Y1046" s="808">
        <v>3.0182E-2</v>
      </c>
      <c r="Z1046" s="808">
        <v>1.72E-3</v>
      </c>
      <c r="AA1046" s="808">
        <v>2E-3</v>
      </c>
      <c r="AB1046" s="758">
        <f t="shared" ref="AB1046" si="1280">S1046-Z1046</f>
        <v>-1.72E-3</v>
      </c>
      <c r="AC1046" s="758">
        <f t="shared" ref="AC1046" si="1281">U1046-Z1046-AA1046</f>
        <v>-3.7200000000000002E-3</v>
      </c>
      <c r="AD1046" s="759">
        <v>3.4500000000000003E-2</v>
      </c>
      <c r="AE1046" s="808">
        <v>3.0182E-2</v>
      </c>
      <c r="AF1046" s="808">
        <f t="shared" ref="AF1046" si="1282">AD1046-AE1046</f>
        <v>4.3180000000000024E-3</v>
      </c>
      <c r="AG1046" s="761">
        <v>3.4500000000000003E-2</v>
      </c>
      <c r="AH1046" s="762">
        <v>45968</v>
      </c>
      <c r="AI1046" s="763">
        <v>7</v>
      </c>
      <c r="AJ1046" s="747" t="str">
        <f t="shared" ref="AJ1046" si="1283">IF(AG1046="","N","Y")</f>
        <v>Y</v>
      </c>
      <c r="AK1046" s="771" t="s">
        <v>5112</v>
      </c>
      <c r="AL1046" s="772"/>
    </row>
    <row r="1047" spans="1:44" s="764" customFormat="1" ht="20.25" customHeight="1">
      <c r="A1047" s="747">
        <v>520</v>
      </c>
      <c r="B1047" s="748">
        <v>45968</v>
      </c>
      <c r="C1047" s="747" t="s">
        <v>434</v>
      </c>
      <c r="D1047" s="778" t="s">
        <v>4892</v>
      </c>
      <c r="E1047" s="778" t="s">
        <v>5014</v>
      </c>
      <c r="F1047" s="778" t="s">
        <v>4356</v>
      </c>
      <c r="G1047" s="749">
        <v>45968</v>
      </c>
      <c r="H1047" s="749">
        <v>45975</v>
      </c>
      <c r="I1047" s="747">
        <f t="shared" ref="I1047:I1048" si="1284">H1047-G1047</f>
        <v>7</v>
      </c>
      <c r="J1047" s="750">
        <f t="shared" ref="J1047:J1048" si="1285">TRUNC(I1047/30,0)</f>
        <v>0</v>
      </c>
      <c r="K1047" s="751" t="s">
        <v>28</v>
      </c>
      <c r="L1047" s="752">
        <v>3</v>
      </c>
      <c r="M1047" s="804"/>
      <c r="N1047" s="805"/>
      <c r="O1047" s="801" t="s">
        <v>2309</v>
      </c>
      <c r="P1047" s="806">
        <v>3.9228199999999998E-2</v>
      </c>
      <c r="Q1047" s="755"/>
      <c r="R1047" s="756" t="s">
        <v>4475</v>
      </c>
      <c r="S1047" s="757"/>
      <c r="T1047" s="756"/>
      <c r="U1047" s="757"/>
      <c r="V1047" s="808">
        <v>4.1383999999999997E-2</v>
      </c>
      <c r="W1047" s="808">
        <v>2.8969999999999998E-3</v>
      </c>
      <c r="X1047" s="808">
        <v>2.2109999999999999E-3</v>
      </c>
      <c r="Y1047" s="808">
        <v>3.0182E-2</v>
      </c>
      <c r="Z1047" s="808">
        <v>1.72E-3</v>
      </c>
      <c r="AA1047" s="808">
        <v>2E-3</v>
      </c>
      <c r="AB1047" s="758">
        <f t="shared" ref="AB1047:AB1048" si="1286">S1047-Z1047</f>
        <v>-1.72E-3</v>
      </c>
      <c r="AC1047" s="758">
        <f t="shared" ref="AC1047:AC1048" si="1287">U1047-Z1047-AA1047</f>
        <v>-3.7200000000000002E-3</v>
      </c>
      <c r="AD1047" s="759">
        <v>3.4500000000000003E-2</v>
      </c>
      <c r="AE1047" s="808">
        <v>3.0182E-2</v>
      </c>
      <c r="AF1047" s="808">
        <f t="shared" ref="AF1047" si="1288">AD1047-AE1047</f>
        <v>4.3180000000000024E-3</v>
      </c>
      <c r="AG1047" s="761">
        <v>3.4500000000000003E-2</v>
      </c>
      <c r="AH1047" s="762">
        <v>45968</v>
      </c>
      <c r="AI1047" s="763">
        <v>8</v>
      </c>
      <c r="AJ1047" s="747" t="str">
        <f t="shared" ref="AJ1047:AJ1048" si="1289">IF(AG1047="","N","Y")</f>
        <v>Y</v>
      </c>
      <c r="AK1047" s="771" t="s">
        <v>5112</v>
      </c>
      <c r="AL1047" s="772"/>
    </row>
    <row r="1048" spans="1:44" s="764" customFormat="1" ht="19.5" customHeight="1">
      <c r="A1048" s="747">
        <v>521</v>
      </c>
      <c r="B1048" s="748">
        <v>45968</v>
      </c>
      <c r="C1048" s="747" t="s">
        <v>164</v>
      </c>
      <c r="D1048" s="747" t="s">
        <v>4837</v>
      </c>
      <c r="E1048" s="747" t="s">
        <v>4396</v>
      </c>
      <c r="F1048" s="747" t="s">
        <v>4397</v>
      </c>
      <c r="G1048" s="749">
        <v>45968</v>
      </c>
      <c r="H1048" s="749">
        <v>46335</v>
      </c>
      <c r="I1048" s="747">
        <f t="shared" si="1284"/>
        <v>367</v>
      </c>
      <c r="J1048" s="750">
        <f t="shared" si="1285"/>
        <v>12</v>
      </c>
      <c r="K1048" s="751" t="s">
        <v>28</v>
      </c>
      <c r="L1048" s="752">
        <v>1</v>
      </c>
      <c r="M1048" s="753"/>
      <c r="N1048" s="754"/>
      <c r="O1048" s="750" t="s">
        <v>2375</v>
      </c>
      <c r="P1048" s="755">
        <v>3.6110000000000003E-2</v>
      </c>
      <c r="Q1048" s="755"/>
      <c r="R1048" s="756" t="s">
        <v>2375</v>
      </c>
      <c r="S1048" s="757"/>
      <c r="T1048" s="756"/>
      <c r="U1048" s="757"/>
      <c r="V1048" s="757">
        <v>4.2396999999999997E-2</v>
      </c>
      <c r="W1048" s="757">
        <v>8.4800000000000001E-4</v>
      </c>
      <c r="X1048" s="757">
        <v>3.2729999999999999E-3</v>
      </c>
      <c r="Y1048" s="757">
        <v>3.1987000000000002E-2</v>
      </c>
      <c r="Z1048" s="757">
        <v>2E-3</v>
      </c>
      <c r="AA1048" s="757">
        <v>2E-3</v>
      </c>
      <c r="AB1048" s="758">
        <f t="shared" si="1286"/>
        <v>-2E-3</v>
      </c>
      <c r="AC1048" s="758">
        <f t="shared" si="1287"/>
        <v>-4.0000000000000001E-3</v>
      </c>
      <c r="AD1048" s="759">
        <v>3.6499999999999998E-2</v>
      </c>
      <c r="AE1048" s="760">
        <v>3.1987000000000002E-2</v>
      </c>
      <c r="AF1048" s="760">
        <f>AD1048-AE1048</f>
        <v>4.5129999999999962E-3</v>
      </c>
      <c r="AG1048" s="761">
        <v>3.6499999999999998E-2</v>
      </c>
      <c r="AH1048" s="762">
        <v>45968</v>
      </c>
      <c r="AI1048" s="763">
        <v>9</v>
      </c>
      <c r="AJ1048" s="747" t="str">
        <f t="shared" si="1289"/>
        <v>Y</v>
      </c>
      <c r="AK1048" s="991" t="s">
        <v>5116</v>
      </c>
      <c r="AL1048" s="992"/>
      <c r="AM1048" s="992"/>
      <c r="AN1048" s="992"/>
      <c r="AO1048" s="992"/>
      <c r="AP1048" s="992"/>
      <c r="AQ1048" s="992"/>
      <c r="AR1048" s="993"/>
    </row>
    <row r="1049" spans="1:44" s="764" customFormat="1" ht="19.5" customHeight="1">
      <c r="A1049" s="747">
        <v>522</v>
      </c>
      <c r="B1049" s="748">
        <v>45968</v>
      </c>
      <c r="C1049" s="747" t="s">
        <v>164</v>
      </c>
      <c r="D1049" s="747" t="s">
        <v>4837</v>
      </c>
      <c r="E1049" s="747" t="s">
        <v>4396</v>
      </c>
      <c r="F1049" s="747" t="s">
        <v>4397</v>
      </c>
      <c r="G1049" s="749">
        <v>45968</v>
      </c>
      <c r="H1049" s="749">
        <v>46335</v>
      </c>
      <c r="I1049" s="747">
        <f t="shared" ref="I1049:I1055" si="1290">H1049-G1049</f>
        <v>367</v>
      </c>
      <c r="J1049" s="750">
        <f t="shared" ref="J1049:J1055" si="1291">TRUNC(I1049/30,0)</f>
        <v>12</v>
      </c>
      <c r="K1049" s="751" t="s">
        <v>28</v>
      </c>
      <c r="L1049" s="752">
        <v>1</v>
      </c>
      <c r="M1049" s="753"/>
      <c r="N1049" s="754"/>
      <c r="O1049" s="750" t="s">
        <v>2375</v>
      </c>
      <c r="P1049" s="755">
        <v>3.6110000000000003E-2</v>
      </c>
      <c r="Q1049" s="755"/>
      <c r="R1049" s="756" t="s">
        <v>2375</v>
      </c>
      <c r="S1049" s="757"/>
      <c r="T1049" s="756"/>
      <c r="U1049" s="757"/>
      <c r="V1049" s="757">
        <v>4.2396999999999997E-2</v>
      </c>
      <c r="W1049" s="757">
        <v>8.4800000000000001E-4</v>
      </c>
      <c r="X1049" s="757">
        <v>3.2729999999999999E-3</v>
      </c>
      <c r="Y1049" s="757">
        <v>3.1987000000000002E-2</v>
      </c>
      <c r="Z1049" s="757">
        <v>2E-3</v>
      </c>
      <c r="AA1049" s="757">
        <v>2E-3</v>
      </c>
      <c r="AB1049" s="758">
        <f t="shared" ref="AB1049:AB1055" si="1292">S1049-Z1049</f>
        <v>-2E-3</v>
      </c>
      <c r="AC1049" s="758">
        <f t="shared" ref="AC1049:AC1055" si="1293">U1049-Z1049-AA1049</f>
        <v>-4.0000000000000001E-3</v>
      </c>
      <c r="AD1049" s="759">
        <v>3.6499999999999998E-2</v>
      </c>
      <c r="AE1049" s="760">
        <v>3.1987000000000002E-2</v>
      </c>
      <c r="AF1049" s="760">
        <f>AD1049-AE1049</f>
        <v>4.5129999999999962E-3</v>
      </c>
      <c r="AG1049" s="761">
        <v>3.6499999999999998E-2</v>
      </c>
      <c r="AH1049" s="762">
        <v>45968</v>
      </c>
      <c r="AI1049" s="763">
        <v>10</v>
      </c>
      <c r="AJ1049" s="747" t="str">
        <f t="shared" ref="AJ1049:AJ1055" si="1294">IF(AG1049="","N","Y")</f>
        <v>Y</v>
      </c>
      <c r="AK1049" s="991" t="s">
        <v>5116</v>
      </c>
      <c r="AL1049" s="992"/>
      <c r="AM1049" s="992"/>
      <c r="AN1049" s="992"/>
      <c r="AO1049" s="992"/>
      <c r="AP1049" s="992"/>
      <c r="AQ1049" s="992"/>
      <c r="AR1049" s="993"/>
    </row>
    <row r="1050" spans="1:44" s="764" customFormat="1" ht="20.25" customHeight="1">
      <c r="A1050" s="747">
        <v>523</v>
      </c>
      <c r="B1050" s="748">
        <v>45971</v>
      </c>
      <c r="C1050" s="747" t="s">
        <v>4897</v>
      </c>
      <c r="D1050" s="749" t="s">
        <v>4571</v>
      </c>
      <c r="E1050" s="747" t="s">
        <v>4896</v>
      </c>
      <c r="F1050" s="747" t="s">
        <v>5039</v>
      </c>
      <c r="G1050" s="749">
        <v>45971</v>
      </c>
      <c r="H1050" s="749">
        <v>46001</v>
      </c>
      <c r="I1050" s="747">
        <f t="shared" si="1290"/>
        <v>30</v>
      </c>
      <c r="J1050" s="750">
        <f t="shared" si="1291"/>
        <v>1</v>
      </c>
      <c r="K1050" s="751" t="s">
        <v>29</v>
      </c>
      <c r="L1050" s="752">
        <v>2</v>
      </c>
      <c r="M1050" s="755"/>
      <c r="N1050" s="755"/>
      <c r="O1050" s="750" t="s">
        <v>2307</v>
      </c>
      <c r="P1050" s="757">
        <v>3.9572400000000001E-2</v>
      </c>
      <c r="Q1050" s="756"/>
      <c r="R1050" s="756" t="s">
        <v>4475</v>
      </c>
      <c r="S1050" s="757"/>
      <c r="T1050" s="757"/>
      <c r="U1050" s="757"/>
      <c r="V1050" s="757">
        <v>4.2935000000000001E-2</v>
      </c>
      <c r="W1050" s="757">
        <v>3.0049999999999999E-3</v>
      </c>
      <c r="X1050" s="757">
        <v>3.6540000000000001E-3</v>
      </c>
      <c r="Y1050" s="757">
        <v>2.8226999999999999E-2</v>
      </c>
      <c r="Z1050" s="757">
        <v>1.72E-3</v>
      </c>
      <c r="AA1050" s="757">
        <v>2E-3</v>
      </c>
      <c r="AB1050" s="758">
        <f t="shared" si="1292"/>
        <v>-1.72E-3</v>
      </c>
      <c r="AC1050" s="758">
        <f t="shared" si="1293"/>
        <v>-3.7200000000000002E-3</v>
      </c>
      <c r="AD1050" s="759">
        <v>3.4500000000000003E-2</v>
      </c>
      <c r="AE1050" s="757">
        <f>Y1050</f>
        <v>2.8226999999999999E-2</v>
      </c>
      <c r="AF1050" s="760">
        <f t="shared" ref="AF1050:AF1054" si="1295">AD1050-AE1050</f>
        <v>6.2730000000000043E-3</v>
      </c>
      <c r="AG1050" s="761">
        <v>3.4500000000000003E-2</v>
      </c>
      <c r="AH1050" s="762">
        <v>45971</v>
      </c>
      <c r="AI1050" s="763">
        <v>1</v>
      </c>
      <c r="AJ1050" s="747" t="str">
        <f t="shared" si="1294"/>
        <v>Y</v>
      </c>
      <c r="AK1050" s="771" t="s">
        <v>5091</v>
      </c>
      <c r="AL1050" s="772"/>
    </row>
    <row r="1051" spans="1:44" s="764" customFormat="1" ht="20.25" customHeight="1">
      <c r="A1051" s="747">
        <v>524</v>
      </c>
      <c r="B1051" s="748">
        <v>45971</v>
      </c>
      <c r="C1051" s="747" t="s">
        <v>4897</v>
      </c>
      <c r="D1051" s="749" t="s">
        <v>4571</v>
      </c>
      <c r="E1051" s="747" t="s">
        <v>4724</v>
      </c>
      <c r="F1051" s="747" t="s">
        <v>4318</v>
      </c>
      <c r="G1051" s="749">
        <v>45971</v>
      </c>
      <c r="H1051" s="749">
        <v>46001</v>
      </c>
      <c r="I1051" s="747">
        <f t="shared" si="1290"/>
        <v>30</v>
      </c>
      <c r="J1051" s="750">
        <f t="shared" si="1291"/>
        <v>1</v>
      </c>
      <c r="K1051" s="751" t="s">
        <v>29</v>
      </c>
      <c r="L1051" s="752">
        <v>5.07</v>
      </c>
      <c r="M1051" s="753"/>
      <c r="N1051" s="754"/>
      <c r="O1051" s="750" t="s">
        <v>2307</v>
      </c>
      <c r="P1051" s="757">
        <v>3.9572400000000001E-2</v>
      </c>
      <c r="Q1051" s="755"/>
      <c r="R1051" s="756" t="s">
        <v>4475</v>
      </c>
      <c r="S1051" s="757"/>
      <c r="T1051" s="756"/>
      <c r="U1051" s="757"/>
      <c r="V1051" s="757">
        <v>4.2935000000000001E-2</v>
      </c>
      <c r="W1051" s="757">
        <v>3.0049999999999999E-3</v>
      </c>
      <c r="X1051" s="757">
        <v>4.1539999999999997E-3</v>
      </c>
      <c r="Y1051" s="757">
        <v>2.8226999999999999E-2</v>
      </c>
      <c r="Z1051" s="757">
        <v>1.72E-3</v>
      </c>
      <c r="AA1051" s="757">
        <v>2E-3</v>
      </c>
      <c r="AB1051" s="758">
        <f t="shared" si="1292"/>
        <v>-1.72E-3</v>
      </c>
      <c r="AC1051" s="758">
        <f t="shared" si="1293"/>
        <v>-3.7200000000000002E-3</v>
      </c>
      <c r="AD1051" s="759">
        <v>3.4000000000000002E-2</v>
      </c>
      <c r="AE1051" s="757">
        <v>2.8226999999999999E-2</v>
      </c>
      <c r="AF1051" s="760">
        <f t="shared" si="1295"/>
        <v>5.7730000000000038E-3</v>
      </c>
      <c r="AG1051" s="761">
        <v>3.4000000000000002E-2</v>
      </c>
      <c r="AH1051" s="762">
        <v>45971</v>
      </c>
      <c r="AI1051" s="763">
        <v>2</v>
      </c>
      <c r="AJ1051" s="747" t="str">
        <f t="shared" si="1294"/>
        <v>Y</v>
      </c>
      <c r="AK1051" s="771" t="s">
        <v>5091</v>
      </c>
      <c r="AL1051" s="772"/>
    </row>
    <row r="1052" spans="1:44" s="764" customFormat="1" ht="20.25" customHeight="1">
      <c r="A1052" s="747">
        <v>525</v>
      </c>
      <c r="B1052" s="748">
        <v>45971</v>
      </c>
      <c r="C1052" s="747" t="s">
        <v>4980</v>
      </c>
      <c r="D1052" s="747" t="s">
        <v>4981</v>
      </c>
      <c r="E1052" s="747" t="s">
        <v>5038</v>
      </c>
      <c r="F1052" s="747" t="s">
        <v>4983</v>
      </c>
      <c r="G1052" s="749">
        <v>45971</v>
      </c>
      <c r="H1052" s="749">
        <v>46063</v>
      </c>
      <c r="I1052" s="747">
        <f t="shared" si="1290"/>
        <v>92</v>
      </c>
      <c r="J1052" s="750">
        <f t="shared" si="1291"/>
        <v>3</v>
      </c>
      <c r="K1052" s="751" t="s">
        <v>28</v>
      </c>
      <c r="L1052" s="752">
        <v>2.0099999999999998</v>
      </c>
      <c r="M1052" s="753"/>
      <c r="N1052" s="754"/>
      <c r="O1052" s="750" t="s">
        <v>1717</v>
      </c>
      <c r="P1052" s="755">
        <v>3.8434700000000002E-2</v>
      </c>
      <c r="Q1052" s="755"/>
      <c r="R1052" s="756" t="s">
        <v>4475</v>
      </c>
      <c r="S1052" s="757"/>
      <c r="T1052" s="756"/>
      <c r="U1052" s="757"/>
      <c r="V1052" s="757">
        <v>4.2902999999999997E-2</v>
      </c>
      <c r="W1052" s="757">
        <v>8.6300000000000005E-4</v>
      </c>
      <c r="X1052" s="757">
        <v>3.0070000000000001E-3</v>
      </c>
      <c r="Y1052" s="757">
        <v>3.3666000000000001E-2</v>
      </c>
      <c r="Z1052" s="757">
        <v>1.72E-3</v>
      </c>
      <c r="AA1052" s="757">
        <v>2E-3</v>
      </c>
      <c r="AB1052" s="758">
        <f t="shared" si="1292"/>
        <v>-1.72E-3</v>
      </c>
      <c r="AC1052" s="758">
        <f t="shared" si="1293"/>
        <v>-3.7200000000000002E-3</v>
      </c>
      <c r="AD1052" s="759">
        <v>3.7499999999999999E-2</v>
      </c>
      <c r="AE1052" s="757">
        <f>Y1052</f>
        <v>3.3666000000000001E-2</v>
      </c>
      <c r="AF1052" s="760">
        <f t="shared" si="1295"/>
        <v>3.8339999999999971E-3</v>
      </c>
      <c r="AG1052" s="761">
        <f>AD1052</f>
        <v>3.7499999999999999E-2</v>
      </c>
      <c r="AH1052" s="762">
        <v>45971</v>
      </c>
      <c r="AI1052" s="763">
        <v>3</v>
      </c>
      <c r="AJ1052" s="747" t="str">
        <f t="shared" si="1294"/>
        <v>Y</v>
      </c>
      <c r="AK1052" s="771" t="s">
        <v>5117</v>
      </c>
      <c r="AL1052" s="772"/>
    </row>
    <row r="1053" spans="1:44" s="764" customFormat="1" ht="19.5" customHeight="1">
      <c r="A1053" s="747">
        <v>526</v>
      </c>
      <c r="B1053" s="748">
        <v>45974</v>
      </c>
      <c r="C1053" s="747" t="s">
        <v>1550</v>
      </c>
      <c r="D1053" s="747" t="s">
        <v>4877</v>
      </c>
      <c r="E1053" s="747" t="s">
        <v>4876</v>
      </c>
      <c r="F1053" s="747" t="s">
        <v>3722</v>
      </c>
      <c r="G1053" s="749">
        <v>45974</v>
      </c>
      <c r="H1053" s="749">
        <v>46006</v>
      </c>
      <c r="I1053" s="747">
        <f t="shared" si="1290"/>
        <v>32</v>
      </c>
      <c r="J1053" s="750">
        <f t="shared" si="1291"/>
        <v>1</v>
      </c>
      <c r="K1053" s="751" t="s">
        <v>28</v>
      </c>
      <c r="L1053" s="752">
        <v>11.53</v>
      </c>
      <c r="M1053" s="753"/>
      <c r="N1053" s="754"/>
      <c r="O1053" s="750" t="s">
        <v>2307</v>
      </c>
      <c r="P1053" s="755">
        <v>3.9590199999999999E-2</v>
      </c>
      <c r="Q1053" s="755"/>
      <c r="R1053" s="756" t="s">
        <v>4475</v>
      </c>
      <c r="S1053" s="757"/>
      <c r="T1053" s="756"/>
      <c r="U1053" s="757"/>
      <c r="V1053" s="757">
        <v>4.2479000000000003E-2</v>
      </c>
      <c r="W1053" s="757">
        <v>8.4999999999999995E-4</v>
      </c>
      <c r="X1053" s="757">
        <v>3.3530000000000001E-3</v>
      </c>
      <c r="Y1053" s="757">
        <v>3.4098000000000003E-2</v>
      </c>
      <c r="Z1053" s="757">
        <v>1.72E-3</v>
      </c>
      <c r="AA1053" s="757">
        <v>2E-3</v>
      </c>
      <c r="AB1053" s="758">
        <f t="shared" si="1292"/>
        <v>-1.72E-3</v>
      </c>
      <c r="AC1053" s="758">
        <f t="shared" si="1293"/>
        <v>-3.7200000000000002E-3</v>
      </c>
      <c r="AD1053" s="759">
        <v>3.6499999999999998E-2</v>
      </c>
      <c r="AE1053" s="760">
        <v>3.4098000000000003E-2</v>
      </c>
      <c r="AF1053" s="760">
        <f t="shared" si="1295"/>
        <v>2.4019999999999944E-3</v>
      </c>
      <c r="AG1053" s="761">
        <v>3.6499999999999998E-2</v>
      </c>
      <c r="AH1053" s="762">
        <v>45974</v>
      </c>
      <c r="AI1053" s="763">
        <v>1</v>
      </c>
      <c r="AJ1053" s="747" t="str">
        <f t="shared" si="1294"/>
        <v>Y</v>
      </c>
      <c r="AK1053" s="771" t="s">
        <v>5091</v>
      </c>
      <c r="AL1053" s="772"/>
    </row>
    <row r="1054" spans="1:44" s="764" customFormat="1" ht="20.25" customHeight="1">
      <c r="A1054" s="747">
        <v>527</v>
      </c>
      <c r="B1054" s="748">
        <v>45974</v>
      </c>
      <c r="C1054" s="747" t="s">
        <v>3467</v>
      </c>
      <c r="D1054" s="747" t="s">
        <v>4958</v>
      </c>
      <c r="E1054" s="747" t="s">
        <v>2735</v>
      </c>
      <c r="F1054" s="747" t="s">
        <v>4383</v>
      </c>
      <c r="G1054" s="749">
        <v>45974</v>
      </c>
      <c r="H1054" s="749">
        <v>46006</v>
      </c>
      <c r="I1054" s="747">
        <f t="shared" si="1290"/>
        <v>32</v>
      </c>
      <c r="J1054" s="750">
        <f t="shared" si="1291"/>
        <v>1</v>
      </c>
      <c r="K1054" s="751" t="s">
        <v>29</v>
      </c>
      <c r="L1054" s="752">
        <v>7.12</v>
      </c>
      <c r="M1054" s="753"/>
      <c r="N1054" s="754"/>
      <c r="O1054" s="750" t="s">
        <v>2307</v>
      </c>
      <c r="P1054" s="755">
        <v>3.9590199999999999E-2</v>
      </c>
      <c r="Q1054" s="755"/>
      <c r="R1054" s="756" t="s">
        <v>4475</v>
      </c>
      <c r="S1054" s="757"/>
      <c r="T1054" s="756"/>
      <c r="U1054" s="757"/>
      <c r="V1054" s="757">
        <v>4.2694000000000003E-2</v>
      </c>
      <c r="W1054" s="757">
        <v>2.9889999999999999E-3</v>
      </c>
      <c r="X1054" s="757">
        <v>4.4289999999999998E-3</v>
      </c>
      <c r="Y1054" s="757">
        <v>2.8452000000000002E-2</v>
      </c>
      <c r="Z1054" s="757">
        <v>1.72E-3</v>
      </c>
      <c r="AA1054" s="757">
        <v>2E-3</v>
      </c>
      <c r="AB1054" s="758">
        <f t="shared" si="1292"/>
        <v>-1.72E-3</v>
      </c>
      <c r="AC1054" s="758">
        <f t="shared" si="1293"/>
        <v>-3.7200000000000002E-3</v>
      </c>
      <c r="AD1054" s="759">
        <v>3.3500000000000002E-2</v>
      </c>
      <c r="AE1054" s="757">
        <v>2.8452000000000002E-2</v>
      </c>
      <c r="AF1054" s="808">
        <f t="shared" si="1295"/>
        <v>5.0480000000000004E-3</v>
      </c>
      <c r="AG1054" s="761">
        <v>3.3500000000000002E-2</v>
      </c>
      <c r="AH1054" s="762">
        <v>45974</v>
      </c>
      <c r="AI1054" s="763">
        <v>3</v>
      </c>
      <c r="AJ1054" s="747" t="str">
        <f t="shared" si="1294"/>
        <v>Y</v>
      </c>
      <c r="AK1054" s="771" t="s">
        <v>5091</v>
      </c>
      <c r="AL1054" s="772"/>
    </row>
    <row r="1055" spans="1:44" s="813" customFormat="1" ht="20.25" customHeight="1">
      <c r="A1055" s="778">
        <v>528</v>
      </c>
      <c r="B1055" s="799">
        <v>45974</v>
      </c>
      <c r="C1055" s="778" t="s">
        <v>1550</v>
      </c>
      <c r="D1055" s="778" t="s">
        <v>4509</v>
      </c>
      <c r="E1055" s="778" t="s">
        <v>5042</v>
      </c>
      <c r="F1055" s="747" t="s">
        <v>5045</v>
      </c>
      <c r="G1055" s="800">
        <v>45974</v>
      </c>
      <c r="H1055" s="800">
        <v>46066</v>
      </c>
      <c r="I1055" s="778">
        <f t="shared" si="1290"/>
        <v>92</v>
      </c>
      <c r="J1055" s="801">
        <f t="shared" si="1291"/>
        <v>3</v>
      </c>
      <c r="K1055" s="802" t="s">
        <v>28</v>
      </c>
      <c r="L1055" s="803">
        <v>1.44</v>
      </c>
      <c r="M1055" s="804"/>
      <c r="N1055" s="805"/>
      <c r="O1055" s="801" t="s">
        <v>1717</v>
      </c>
      <c r="P1055" s="806">
        <v>3.85309E-2</v>
      </c>
      <c r="Q1055" s="806"/>
      <c r="R1055" s="807" t="s">
        <v>4475</v>
      </c>
      <c r="S1055" s="808"/>
      <c r="T1055" s="807"/>
      <c r="U1055" s="808"/>
      <c r="V1055" s="808">
        <v>4.2902999999999997E-2</v>
      </c>
      <c r="W1055" s="808">
        <v>8.5800000000000004E-4</v>
      </c>
      <c r="X1055" s="808">
        <v>2.5690000000000001E-3</v>
      </c>
      <c r="Y1055" s="808">
        <v>3.3759999999999998E-2</v>
      </c>
      <c r="Z1055" s="808">
        <v>1.72E-3</v>
      </c>
      <c r="AA1055" s="808">
        <v>2E-3</v>
      </c>
      <c r="AB1055" s="808">
        <f t="shared" si="1292"/>
        <v>-1.72E-3</v>
      </c>
      <c r="AC1055" s="808">
        <f t="shared" si="1293"/>
        <v>-3.7200000000000002E-3</v>
      </c>
      <c r="AD1055" s="809">
        <v>3.7699999999999997E-2</v>
      </c>
      <c r="AE1055" s="808">
        <v>3.3759999999999998E-2</v>
      </c>
      <c r="AF1055" s="808">
        <v>4.5180000000000003E-3</v>
      </c>
      <c r="AG1055" s="808">
        <v>3.7699999999999997E-2</v>
      </c>
      <c r="AH1055" s="762">
        <v>45974</v>
      </c>
      <c r="AI1055" s="810">
        <v>4</v>
      </c>
      <c r="AJ1055" s="778" t="str">
        <f t="shared" si="1294"/>
        <v>Y</v>
      </c>
      <c r="AK1055" s="811" t="s">
        <v>5118</v>
      </c>
      <c r="AL1055" s="812"/>
    </row>
    <row r="1056" spans="1:44" s="813" customFormat="1" ht="20.25" customHeight="1">
      <c r="A1056" s="778">
        <v>529</v>
      </c>
      <c r="B1056" s="799">
        <v>45974</v>
      </c>
      <c r="C1056" s="778" t="s">
        <v>1550</v>
      </c>
      <c r="D1056" s="778" t="s">
        <v>4509</v>
      </c>
      <c r="E1056" s="778" t="s">
        <v>5042</v>
      </c>
      <c r="F1056" s="747" t="s">
        <v>2791</v>
      </c>
      <c r="G1056" s="800">
        <v>45974</v>
      </c>
      <c r="H1056" s="800">
        <v>46066</v>
      </c>
      <c r="I1056" s="778">
        <f t="shared" ref="I1056:I1059" si="1296">H1056-G1056</f>
        <v>92</v>
      </c>
      <c r="J1056" s="801">
        <f t="shared" ref="J1056:J1059" si="1297">TRUNC(I1056/30,0)</f>
        <v>3</v>
      </c>
      <c r="K1056" s="802" t="s">
        <v>28</v>
      </c>
      <c r="L1056" s="803">
        <v>1.44</v>
      </c>
      <c r="M1056" s="804"/>
      <c r="N1056" s="805"/>
      <c r="O1056" s="801" t="s">
        <v>1717</v>
      </c>
      <c r="P1056" s="806">
        <v>3.85309E-2</v>
      </c>
      <c r="Q1056" s="806"/>
      <c r="R1056" s="807" t="s">
        <v>4475</v>
      </c>
      <c r="S1056" s="808"/>
      <c r="T1056" s="807"/>
      <c r="U1056" s="808"/>
      <c r="V1056" s="808">
        <v>4.2902999999999997E-2</v>
      </c>
      <c r="W1056" s="808">
        <v>8.5800000000000004E-4</v>
      </c>
      <c r="X1056" s="808">
        <v>2.5690000000000001E-3</v>
      </c>
      <c r="Y1056" s="808">
        <v>3.3759999999999998E-2</v>
      </c>
      <c r="Z1056" s="808">
        <v>1.72E-3</v>
      </c>
      <c r="AA1056" s="808">
        <v>2E-3</v>
      </c>
      <c r="AB1056" s="808">
        <f t="shared" ref="AB1056:AB1059" si="1298">S1056-Z1056</f>
        <v>-1.72E-3</v>
      </c>
      <c r="AC1056" s="808">
        <f t="shared" ref="AC1056:AC1059" si="1299">U1056-Z1056-AA1056</f>
        <v>-3.7200000000000002E-3</v>
      </c>
      <c r="AD1056" s="809">
        <v>3.7699999999999997E-2</v>
      </c>
      <c r="AE1056" s="808">
        <v>3.3759999999999998E-2</v>
      </c>
      <c r="AF1056" s="808">
        <v>4.5180000000000003E-3</v>
      </c>
      <c r="AG1056" s="808">
        <v>3.7699999999999997E-2</v>
      </c>
      <c r="AH1056" s="762">
        <v>45974</v>
      </c>
      <c r="AI1056" s="810">
        <v>4</v>
      </c>
      <c r="AJ1056" s="778" t="str">
        <f t="shared" ref="AJ1056:AJ1059" si="1300">IF(AG1056="","N","Y")</f>
        <v>Y</v>
      </c>
      <c r="AK1056" s="811" t="s">
        <v>5118</v>
      </c>
      <c r="AL1056" s="812"/>
    </row>
    <row r="1057" spans="1:38" s="764" customFormat="1" ht="20.25" customHeight="1">
      <c r="A1057" s="747">
        <v>530</v>
      </c>
      <c r="B1057" s="748">
        <v>45975</v>
      </c>
      <c r="C1057" s="747" t="s">
        <v>434</v>
      </c>
      <c r="D1057" s="778" t="s">
        <v>4892</v>
      </c>
      <c r="E1057" s="778" t="s">
        <v>5014</v>
      </c>
      <c r="F1057" s="778" t="s">
        <v>4356</v>
      </c>
      <c r="G1057" s="749">
        <v>45975</v>
      </c>
      <c r="H1057" s="749">
        <v>45982</v>
      </c>
      <c r="I1057" s="747">
        <f t="shared" si="1296"/>
        <v>7</v>
      </c>
      <c r="J1057" s="750">
        <f t="shared" si="1297"/>
        <v>0</v>
      </c>
      <c r="K1057" s="751" t="s">
        <v>28</v>
      </c>
      <c r="L1057" s="752">
        <v>2</v>
      </c>
      <c r="M1057" s="804"/>
      <c r="N1057" s="805"/>
      <c r="O1057" s="801" t="s">
        <v>2309</v>
      </c>
      <c r="P1057" s="806">
        <v>3.97565E-2</v>
      </c>
      <c r="Q1057" s="755"/>
      <c r="R1057" s="756" t="s">
        <v>4475</v>
      </c>
      <c r="S1057" s="757"/>
      <c r="T1057" s="756"/>
      <c r="U1057" s="757"/>
      <c r="V1057" s="808">
        <v>4.0918999999999997E-2</v>
      </c>
      <c r="W1057" s="808">
        <v>2.8639999999999998E-3</v>
      </c>
      <c r="X1057" s="808">
        <v>2.0790000000000001E-3</v>
      </c>
      <c r="Y1057" s="808">
        <v>3.0672999999999999E-2</v>
      </c>
      <c r="Z1057" s="808">
        <v>1.72E-3</v>
      </c>
      <c r="AA1057" s="808">
        <v>2E-3</v>
      </c>
      <c r="AB1057" s="758">
        <f t="shared" si="1298"/>
        <v>-1.72E-3</v>
      </c>
      <c r="AC1057" s="758">
        <f t="shared" si="1299"/>
        <v>-3.7200000000000002E-3</v>
      </c>
      <c r="AD1057" s="759">
        <v>3.4200000000000001E-2</v>
      </c>
      <c r="AE1057" s="808">
        <v>3.0672999999999999E-2</v>
      </c>
      <c r="AF1057" s="808">
        <f t="shared" ref="AF1057:AF1059" si="1301">AD1057-AE1057</f>
        <v>3.5270000000000024E-3</v>
      </c>
      <c r="AG1057" s="761">
        <v>3.4200000000000001E-2</v>
      </c>
      <c r="AH1057" s="762">
        <v>45975</v>
      </c>
      <c r="AI1057" s="763">
        <v>1</v>
      </c>
      <c r="AJ1057" s="747" t="str">
        <f t="shared" si="1300"/>
        <v>Y</v>
      </c>
      <c r="AK1057" s="771" t="s">
        <v>5112</v>
      </c>
      <c r="AL1057" s="772"/>
    </row>
    <row r="1058" spans="1:38" s="764" customFormat="1" ht="20.25" customHeight="1">
      <c r="A1058" s="747">
        <v>531</v>
      </c>
      <c r="B1058" s="748">
        <v>45975</v>
      </c>
      <c r="C1058" s="747" t="s">
        <v>434</v>
      </c>
      <c r="D1058" s="778" t="s">
        <v>4892</v>
      </c>
      <c r="E1058" s="778" t="s">
        <v>5014</v>
      </c>
      <c r="F1058" s="778" t="s">
        <v>4356</v>
      </c>
      <c r="G1058" s="749">
        <v>45975</v>
      </c>
      <c r="H1058" s="749">
        <v>45989</v>
      </c>
      <c r="I1058" s="747">
        <f t="shared" si="1296"/>
        <v>14</v>
      </c>
      <c r="J1058" s="750">
        <f t="shared" si="1297"/>
        <v>0</v>
      </c>
      <c r="K1058" s="751" t="s">
        <v>28</v>
      </c>
      <c r="L1058" s="752">
        <v>4.5</v>
      </c>
      <c r="M1058" s="804"/>
      <c r="N1058" s="805"/>
      <c r="O1058" s="801" t="s">
        <v>2309</v>
      </c>
      <c r="P1058" s="806">
        <v>3.97565E-2</v>
      </c>
      <c r="Q1058" s="755"/>
      <c r="R1058" s="756" t="s">
        <v>4475</v>
      </c>
      <c r="S1058" s="757"/>
      <c r="T1058" s="756"/>
      <c r="U1058" s="757"/>
      <c r="V1058" s="808">
        <v>4.1428E-2</v>
      </c>
      <c r="W1058" s="808">
        <v>2.8999999999999998E-3</v>
      </c>
      <c r="X1058" s="808">
        <v>2.2520000000000001E-3</v>
      </c>
      <c r="Y1058" s="808">
        <v>3.0672999999999999E-2</v>
      </c>
      <c r="Z1058" s="808">
        <v>1.72E-3</v>
      </c>
      <c r="AA1058" s="808">
        <v>2E-3</v>
      </c>
      <c r="AB1058" s="758">
        <f t="shared" si="1298"/>
        <v>-1.72E-3</v>
      </c>
      <c r="AC1058" s="758">
        <f t="shared" si="1299"/>
        <v>-3.7200000000000002E-3</v>
      </c>
      <c r="AD1058" s="759">
        <v>3.4500000000000003E-2</v>
      </c>
      <c r="AE1058" s="808">
        <v>3.0672999999999999E-2</v>
      </c>
      <c r="AF1058" s="808">
        <f t="shared" si="1301"/>
        <v>3.827000000000004E-3</v>
      </c>
      <c r="AG1058" s="761">
        <v>3.4500000000000003E-2</v>
      </c>
      <c r="AH1058" s="762">
        <v>45975</v>
      </c>
      <c r="AI1058" s="763">
        <v>2</v>
      </c>
      <c r="AJ1058" s="747" t="str">
        <f t="shared" si="1300"/>
        <v>Y</v>
      </c>
      <c r="AK1058" s="771" t="s">
        <v>5112</v>
      </c>
      <c r="AL1058" s="772"/>
    </row>
    <row r="1059" spans="1:38" s="764" customFormat="1" ht="20.25" customHeight="1">
      <c r="A1059" s="747">
        <v>532</v>
      </c>
      <c r="B1059" s="748">
        <v>45975</v>
      </c>
      <c r="C1059" s="747" t="s">
        <v>434</v>
      </c>
      <c r="D1059" s="778" t="s">
        <v>4892</v>
      </c>
      <c r="E1059" s="778" t="s">
        <v>5014</v>
      </c>
      <c r="F1059" s="778" t="s">
        <v>4356</v>
      </c>
      <c r="G1059" s="749">
        <v>45975</v>
      </c>
      <c r="H1059" s="749">
        <v>45989</v>
      </c>
      <c r="I1059" s="747">
        <f t="shared" si="1296"/>
        <v>14</v>
      </c>
      <c r="J1059" s="750">
        <f t="shared" si="1297"/>
        <v>0</v>
      </c>
      <c r="K1059" s="751" t="s">
        <v>28</v>
      </c>
      <c r="L1059" s="752">
        <v>3</v>
      </c>
      <c r="M1059" s="804"/>
      <c r="N1059" s="805"/>
      <c r="O1059" s="801" t="s">
        <v>2309</v>
      </c>
      <c r="P1059" s="806">
        <v>3.97565E-2</v>
      </c>
      <c r="Q1059" s="755"/>
      <c r="R1059" s="756" t="s">
        <v>4475</v>
      </c>
      <c r="S1059" s="757"/>
      <c r="T1059" s="756"/>
      <c r="U1059" s="757"/>
      <c r="V1059" s="808">
        <v>4.1428E-2</v>
      </c>
      <c r="W1059" s="808">
        <v>2.8999999999999998E-3</v>
      </c>
      <c r="X1059" s="808">
        <v>2.2520000000000001E-3</v>
      </c>
      <c r="Y1059" s="808">
        <v>3.0672999999999999E-2</v>
      </c>
      <c r="Z1059" s="808">
        <v>1.72E-3</v>
      </c>
      <c r="AA1059" s="808">
        <v>2E-3</v>
      </c>
      <c r="AB1059" s="758">
        <f t="shared" si="1298"/>
        <v>-1.72E-3</v>
      </c>
      <c r="AC1059" s="758">
        <f t="shared" si="1299"/>
        <v>-3.7200000000000002E-3</v>
      </c>
      <c r="AD1059" s="759">
        <v>3.4500000000000003E-2</v>
      </c>
      <c r="AE1059" s="808">
        <v>3.0672999999999999E-2</v>
      </c>
      <c r="AF1059" s="808">
        <f t="shared" si="1301"/>
        <v>3.827000000000004E-3</v>
      </c>
      <c r="AG1059" s="761">
        <v>3.4500000000000003E-2</v>
      </c>
      <c r="AH1059" s="762">
        <v>45975</v>
      </c>
      <c r="AI1059" s="763">
        <v>3</v>
      </c>
      <c r="AJ1059" s="747" t="str">
        <f t="shared" si="1300"/>
        <v>Y</v>
      </c>
      <c r="AK1059" s="771" t="s">
        <v>5112</v>
      </c>
      <c r="AL1059" s="772"/>
    </row>
    <row r="1060" spans="1:38" s="813" customFormat="1" ht="20.25" customHeight="1">
      <c r="A1060" s="778">
        <v>533</v>
      </c>
      <c r="B1060" s="799">
        <v>45975</v>
      </c>
      <c r="C1060" s="778" t="s">
        <v>1550</v>
      </c>
      <c r="D1060" s="778" t="s">
        <v>4509</v>
      </c>
      <c r="E1060" s="778" t="s">
        <v>5042</v>
      </c>
      <c r="F1060" s="747" t="s">
        <v>2791</v>
      </c>
      <c r="G1060" s="800">
        <v>45975</v>
      </c>
      <c r="H1060" s="800">
        <v>46066</v>
      </c>
      <c r="I1060" s="778">
        <f t="shared" ref="I1060:I1080" si="1302">H1060-G1060</f>
        <v>91</v>
      </c>
      <c r="J1060" s="801">
        <f t="shared" ref="J1060:J1080" si="1303">TRUNC(I1060/30,0)</f>
        <v>3</v>
      </c>
      <c r="K1060" s="802" t="s">
        <v>28</v>
      </c>
      <c r="L1060" s="803">
        <v>3.61</v>
      </c>
      <c r="M1060" s="804"/>
      <c r="N1060" s="805"/>
      <c r="O1060" s="801" t="s">
        <v>1717</v>
      </c>
      <c r="P1060" s="806">
        <v>3.85181E-2</v>
      </c>
      <c r="Q1060" s="806"/>
      <c r="R1060" s="807" t="s">
        <v>4475</v>
      </c>
      <c r="S1060" s="808"/>
      <c r="T1060" s="807"/>
      <c r="U1060" s="808"/>
      <c r="V1060" s="808">
        <v>4.3031E-2</v>
      </c>
      <c r="W1060" s="808">
        <v>8.61E-4</v>
      </c>
      <c r="X1060" s="808">
        <v>2.6940000000000002E-3</v>
      </c>
      <c r="Y1060" s="808">
        <v>3.0672999999999999E-2</v>
      </c>
      <c r="Z1060" s="808">
        <v>1.72E-3</v>
      </c>
      <c r="AA1060" s="808">
        <v>2E-3</v>
      </c>
      <c r="AB1060" s="808">
        <f t="shared" ref="AB1060:AB1068" si="1304">S1060-Z1060</f>
        <v>-1.72E-3</v>
      </c>
      <c r="AC1060" s="808">
        <f t="shared" ref="AC1060:AC1068" si="1305">U1060-Z1060-AA1060</f>
        <v>-3.7200000000000002E-3</v>
      </c>
      <c r="AD1060" s="809">
        <v>3.7699999999999997E-2</v>
      </c>
      <c r="AE1060" s="808">
        <v>3.3746999999999999E-2</v>
      </c>
      <c r="AF1060" s="808">
        <v>4.5180000000000003E-3</v>
      </c>
      <c r="AG1060" s="808">
        <v>3.7699999999999997E-2</v>
      </c>
      <c r="AH1060" s="762">
        <v>45975</v>
      </c>
      <c r="AI1060" s="763">
        <v>4</v>
      </c>
      <c r="AJ1060" s="778" t="str">
        <f t="shared" ref="AJ1060:AJ1080" si="1306">IF(AG1060="","N","Y")</f>
        <v>Y</v>
      </c>
      <c r="AK1060" s="811" t="s">
        <v>5119</v>
      </c>
      <c r="AL1060" s="812"/>
    </row>
    <row r="1061" spans="1:38" s="764" customFormat="1" ht="20.25" customHeight="1">
      <c r="A1061" s="747">
        <v>534</v>
      </c>
      <c r="B1061" s="748">
        <v>45978</v>
      </c>
      <c r="C1061" s="747" t="s">
        <v>3467</v>
      </c>
      <c r="D1061" s="747" t="s">
        <v>4900</v>
      </c>
      <c r="E1061" s="747" t="s">
        <v>5101</v>
      </c>
      <c r="F1061" s="747" t="s">
        <v>4902</v>
      </c>
      <c r="G1061" s="749">
        <v>45978</v>
      </c>
      <c r="H1061" s="749">
        <v>46008</v>
      </c>
      <c r="I1061" s="747">
        <f t="shared" si="1302"/>
        <v>30</v>
      </c>
      <c r="J1061" s="750">
        <f t="shared" si="1303"/>
        <v>1</v>
      </c>
      <c r="K1061" s="751" t="s">
        <v>28</v>
      </c>
      <c r="L1061" s="752">
        <v>1.5</v>
      </c>
      <c r="M1061" s="804">
        <v>3.44</v>
      </c>
      <c r="N1061" s="805" t="s">
        <v>5120</v>
      </c>
      <c r="O1061" s="801" t="s">
        <v>2307</v>
      </c>
      <c r="P1061" s="806">
        <v>3.9625599999999997E-2</v>
      </c>
      <c r="Q1061" s="755"/>
      <c r="R1061" s="756" t="s">
        <v>4475</v>
      </c>
      <c r="S1061" s="757"/>
      <c r="T1061" s="756"/>
      <c r="U1061" s="757"/>
      <c r="V1061" s="808">
        <v>4.2590000000000003E-2</v>
      </c>
      <c r="W1061" s="808">
        <v>8.52E-4</v>
      </c>
      <c r="X1061" s="808">
        <f>V1061-AG1061-W1061-$X$5</f>
        <v>2.9620000000000046E-3</v>
      </c>
      <c r="Y1061" s="808">
        <v>3.4132999999999997E-2</v>
      </c>
      <c r="Z1061" s="808">
        <v>1.72E-3</v>
      </c>
      <c r="AA1061" s="808">
        <v>2E-3</v>
      </c>
      <c r="AB1061" s="758">
        <f t="shared" si="1304"/>
        <v>-1.72E-3</v>
      </c>
      <c r="AC1061" s="758">
        <f t="shared" si="1305"/>
        <v>-3.7200000000000002E-3</v>
      </c>
      <c r="AD1061" s="759">
        <v>3.6999999999999998E-2</v>
      </c>
      <c r="AE1061" s="808">
        <f>Y1061</f>
        <v>3.4132999999999997E-2</v>
      </c>
      <c r="AF1061" s="808">
        <f>AD1061-AE1061</f>
        <v>2.8670000000000015E-3</v>
      </c>
      <c r="AG1061" s="761">
        <v>3.6999999999999998E-2</v>
      </c>
      <c r="AH1061" s="762">
        <v>45978</v>
      </c>
      <c r="AI1061" s="763">
        <v>1</v>
      </c>
      <c r="AJ1061" s="747" t="str">
        <f t="shared" si="1306"/>
        <v>Y</v>
      </c>
      <c r="AK1061" s="811" t="s">
        <v>5121</v>
      </c>
      <c r="AL1061" s="772"/>
    </row>
    <row r="1062" spans="1:38" s="764" customFormat="1" ht="20.25" customHeight="1">
      <c r="A1062" s="747">
        <v>535</v>
      </c>
      <c r="B1062" s="748">
        <v>45979</v>
      </c>
      <c r="C1062" s="747" t="s">
        <v>4911</v>
      </c>
      <c r="D1062" s="747" t="s">
        <v>4912</v>
      </c>
      <c r="E1062" s="747" t="s">
        <v>4144</v>
      </c>
      <c r="F1062" s="747" t="s">
        <v>4914</v>
      </c>
      <c r="G1062" s="749">
        <v>45979</v>
      </c>
      <c r="H1062" s="749">
        <v>46072</v>
      </c>
      <c r="I1062" s="747">
        <f t="shared" si="1302"/>
        <v>93</v>
      </c>
      <c r="J1062" s="750">
        <f t="shared" si="1303"/>
        <v>3</v>
      </c>
      <c r="K1062" s="751" t="s">
        <v>28</v>
      </c>
      <c r="L1062" s="752">
        <v>1</v>
      </c>
      <c r="M1062" s="753"/>
      <c r="N1062" s="754"/>
      <c r="O1062" s="750" t="s">
        <v>1717</v>
      </c>
      <c r="P1062" s="755">
        <v>3.87792E-2</v>
      </c>
      <c r="Q1062" s="755"/>
      <c r="R1062" s="756" t="s">
        <v>4475</v>
      </c>
      <c r="S1062" s="757"/>
      <c r="T1062" s="756"/>
      <c r="U1062" s="757"/>
      <c r="V1062" s="757">
        <v>4.3242999999999997E-2</v>
      </c>
      <c r="W1062" s="757">
        <v>8.6499999999999999E-4</v>
      </c>
      <c r="X1062" s="757">
        <v>2.1020000000000001E-3</v>
      </c>
      <c r="Y1062" s="757">
        <v>3.4002999999999999E-2</v>
      </c>
      <c r="Z1062" s="757">
        <v>1.72E-3</v>
      </c>
      <c r="AA1062" s="757">
        <v>2E-3</v>
      </c>
      <c r="AB1062" s="758">
        <f t="shared" si="1304"/>
        <v>-1.72E-3</v>
      </c>
      <c r="AC1062" s="758">
        <f t="shared" si="1305"/>
        <v>-3.7200000000000002E-3</v>
      </c>
      <c r="AD1062" s="759">
        <v>3.85E-2</v>
      </c>
      <c r="AE1062" s="760">
        <v>3.4002999999999999E-2</v>
      </c>
      <c r="AF1062" s="760">
        <v>4.3940000000000003E-3</v>
      </c>
      <c r="AG1062" s="761">
        <v>3.85E-2</v>
      </c>
      <c r="AH1062" s="762">
        <v>45979</v>
      </c>
      <c r="AI1062" s="763">
        <v>1</v>
      </c>
      <c r="AJ1062" s="747" t="str">
        <f t="shared" si="1306"/>
        <v>Y</v>
      </c>
      <c r="AK1062" s="771" t="s">
        <v>5122</v>
      </c>
      <c r="AL1062" s="772"/>
    </row>
    <row r="1063" spans="1:38" s="764" customFormat="1" ht="20.25" customHeight="1">
      <c r="A1063" s="747">
        <v>536</v>
      </c>
      <c r="B1063" s="748">
        <v>45981</v>
      </c>
      <c r="C1063" s="747" t="s">
        <v>4050</v>
      </c>
      <c r="D1063" s="747" t="s">
        <v>4571</v>
      </c>
      <c r="E1063" s="747" t="s">
        <v>4896</v>
      </c>
      <c r="F1063" s="747" t="s">
        <v>4469</v>
      </c>
      <c r="G1063" s="749">
        <v>45981</v>
      </c>
      <c r="H1063" s="749">
        <v>46013</v>
      </c>
      <c r="I1063" s="747">
        <f t="shared" si="1302"/>
        <v>32</v>
      </c>
      <c r="J1063" s="750">
        <f t="shared" si="1303"/>
        <v>1</v>
      </c>
      <c r="K1063" s="751" t="s">
        <v>29</v>
      </c>
      <c r="L1063" s="752">
        <v>4</v>
      </c>
      <c r="M1063" s="753"/>
      <c r="N1063" s="754"/>
      <c r="O1063" s="750" t="s">
        <v>2307</v>
      </c>
      <c r="P1063" s="755">
        <v>3.9503799999999999E-2</v>
      </c>
      <c r="Q1063" s="755"/>
      <c r="R1063" s="756" t="s">
        <v>4475</v>
      </c>
      <c r="S1063" s="757"/>
      <c r="T1063" s="756"/>
      <c r="U1063" s="757"/>
      <c r="V1063" s="757">
        <v>4.2993999999999997E-2</v>
      </c>
      <c r="W1063" s="757">
        <v>3.0100000000000001E-3</v>
      </c>
      <c r="X1063" s="757">
        <v>4.2079999999999999E-3</v>
      </c>
      <c r="Y1063" s="757">
        <v>2.8361000000000001E-2</v>
      </c>
      <c r="Z1063" s="757">
        <v>1.72E-3</v>
      </c>
      <c r="AA1063" s="757">
        <v>2E-3</v>
      </c>
      <c r="AB1063" s="758">
        <f t="shared" si="1304"/>
        <v>-1.72E-3</v>
      </c>
      <c r="AC1063" s="758">
        <f t="shared" si="1305"/>
        <v>-3.7200000000000002E-3</v>
      </c>
      <c r="AD1063" s="759">
        <v>3.4000000000000002E-2</v>
      </c>
      <c r="AE1063" s="760">
        <v>2.8361000000000001E-2</v>
      </c>
      <c r="AF1063" s="760">
        <f t="shared" ref="AF1063" si="1307">AD1063-AE1063</f>
        <v>5.6390000000000017E-3</v>
      </c>
      <c r="AG1063" s="761">
        <v>3.4000000000000002E-2</v>
      </c>
      <c r="AH1063" s="762">
        <v>45981</v>
      </c>
      <c r="AI1063" s="763">
        <v>1</v>
      </c>
      <c r="AJ1063" s="747" t="str">
        <f t="shared" si="1306"/>
        <v>Y</v>
      </c>
      <c r="AK1063" s="771" t="s">
        <v>5112</v>
      </c>
      <c r="AL1063" s="772"/>
    </row>
    <row r="1064" spans="1:38" s="764" customFormat="1" ht="20.25" customHeight="1">
      <c r="A1064" s="747">
        <v>537</v>
      </c>
      <c r="B1064" s="748">
        <v>45981</v>
      </c>
      <c r="C1064" s="747" t="s">
        <v>434</v>
      </c>
      <c r="D1064" s="747" t="s">
        <v>4966</v>
      </c>
      <c r="E1064" s="747" t="s">
        <v>4967</v>
      </c>
      <c r="F1064" s="747" t="s">
        <v>4469</v>
      </c>
      <c r="G1064" s="749">
        <v>45981</v>
      </c>
      <c r="H1064" s="749">
        <v>46013</v>
      </c>
      <c r="I1064" s="747">
        <f t="shared" si="1302"/>
        <v>32</v>
      </c>
      <c r="J1064" s="750">
        <f t="shared" si="1303"/>
        <v>1</v>
      </c>
      <c r="K1064" s="751" t="s">
        <v>29</v>
      </c>
      <c r="L1064" s="752">
        <v>4.4000000000000004</v>
      </c>
      <c r="M1064" s="753"/>
      <c r="N1064" s="754"/>
      <c r="O1064" s="750" t="s">
        <v>2307</v>
      </c>
      <c r="P1064" s="755">
        <v>3.9503799999999999E-2</v>
      </c>
      <c r="Q1064" s="755"/>
      <c r="R1064" s="756" t="s">
        <v>4475</v>
      </c>
      <c r="S1064" s="757"/>
      <c r="T1064" s="756"/>
      <c r="U1064" s="757"/>
      <c r="V1064" s="757">
        <v>4.2993999999999997E-2</v>
      </c>
      <c r="W1064" s="757">
        <v>3.0100000000000001E-3</v>
      </c>
      <c r="X1064" s="757">
        <v>4.2079999999999999E-3</v>
      </c>
      <c r="Y1064" s="757">
        <v>2.8361000000000001E-2</v>
      </c>
      <c r="Z1064" s="757">
        <v>1.72E-3</v>
      </c>
      <c r="AA1064" s="757">
        <v>2E-3</v>
      </c>
      <c r="AB1064" s="758">
        <f t="shared" si="1304"/>
        <v>-1.72E-3</v>
      </c>
      <c r="AC1064" s="758">
        <f t="shared" si="1305"/>
        <v>-3.7200000000000002E-3</v>
      </c>
      <c r="AD1064" s="759">
        <v>3.4000000000000002E-2</v>
      </c>
      <c r="AE1064" s="760">
        <v>2.8361000000000001E-2</v>
      </c>
      <c r="AF1064" s="760">
        <v>3.8419999999999999E-3</v>
      </c>
      <c r="AG1064" s="761">
        <v>3.4000000000000002E-2</v>
      </c>
      <c r="AH1064" s="762">
        <v>45981</v>
      </c>
      <c r="AI1064" s="763">
        <v>2</v>
      </c>
      <c r="AJ1064" s="747" t="str">
        <f t="shared" si="1306"/>
        <v>Y</v>
      </c>
      <c r="AK1064" s="771" t="s">
        <v>5112</v>
      </c>
      <c r="AL1064" s="772"/>
    </row>
    <row r="1065" spans="1:38" s="764" customFormat="1" ht="20.25" customHeight="1">
      <c r="A1065" s="747">
        <v>538</v>
      </c>
      <c r="B1065" s="748">
        <v>45981</v>
      </c>
      <c r="C1065" s="747" t="s">
        <v>2888</v>
      </c>
      <c r="D1065" s="747" t="s">
        <v>4977</v>
      </c>
      <c r="E1065" s="747" t="s">
        <v>5072</v>
      </c>
      <c r="F1065" s="747" t="s">
        <v>4979</v>
      </c>
      <c r="G1065" s="749">
        <v>45981</v>
      </c>
      <c r="H1065" s="749">
        <v>46013</v>
      </c>
      <c r="I1065" s="747">
        <f t="shared" si="1302"/>
        <v>32</v>
      </c>
      <c r="J1065" s="750">
        <f t="shared" si="1303"/>
        <v>1</v>
      </c>
      <c r="K1065" s="751" t="s">
        <v>28</v>
      </c>
      <c r="L1065" s="752">
        <v>1.01</v>
      </c>
      <c r="M1065" s="753"/>
      <c r="N1065" s="754" t="s">
        <v>5120</v>
      </c>
      <c r="O1065" s="750" t="s">
        <v>2307</v>
      </c>
      <c r="P1065" s="755">
        <v>3.9503799999999999E-2</v>
      </c>
      <c r="Q1065" s="755"/>
      <c r="R1065" s="756" t="s">
        <v>4475</v>
      </c>
      <c r="S1065" s="757"/>
      <c r="T1065" s="756"/>
      <c r="U1065" s="757"/>
      <c r="V1065" s="757">
        <v>4.2597999999999997E-2</v>
      </c>
      <c r="W1065" s="757">
        <v>8.52E-4</v>
      </c>
      <c r="X1065" s="757">
        <v>3.1689999999999999E-3</v>
      </c>
      <c r="Y1065" s="757">
        <v>3.4013000000000002E-2</v>
      </c>
      <c r="Z1065" s="757">
        <v>1.72E-3</v>
      </c>
      <c r="AA1065" s="757">
        <v>2E-3</v>
      </c>
      <c r="AB1065" s="758">
        <f t="shared" si="1304"/>
        <v>-1.72E-3</v>
      </c>
      <c r="AC1065" s="758">
        <f t="shared" si="1305"/>
        <v>-3.7200000000000002E-3</v>
      </c>
      <c r="AD1065" s="759">
        <v>3.73E-2</v>
      </c>
      <c r="AE1065" s="760">
        <v>3.4013000000000002E-2</v>
      </c>
      <c r="AF1065" s="760">
        <f t="shared" ref="AF1065:AF1066" si="1308">AD1065-AE1065</f>
        <v>3.2869999999999983E-3</v>
      </c>
      <c r="AG1065" s="761">
        <f t="shared" ref="AG1065" si="1309">IF(AF1065="","",AE1065+AF1065)</f>
        <v>3.73E-2</v>
      </c>
      <c r="AH1065" s="762">
        <v>45981</v>
      </c>
      <c r="AI1065" s="763">
        <v>3</v>
      </c>
      <c r="AJ1065" s="747" t="str">
        <f t="shared" si="1306"/>
        <v>Y</v>
      </c>
      <c r="AK1065" s="811" t="s">
        <v>5121</v>
      </c>
      <c r="AL1065" s="772"/>
    </row>
    <row r="1066" spans="1:38" s="764" customFormat="1" ht="20.25" customHeight="1">
      <c r="A1066" s="747">
        <v>539</v>
      </c>
      <c r="B1066" s="748">
        <v>45982</v>
      </c>
      <c r="C1066" s="747" t="s">
        <v>1740</v>
      </c>
      <c r="D1066" s="747" t="s">
        <v>5022</v>
      </c>
      <c r="E1066" s="747" t="s">
        <v>5081</v>
      </c>
      <c r="F1066" s="747" t="s">
        <v>5024</v>
      </c>
      <c r="G1066" s="749">
        <v>45982</v>
      </c>
      <c r="H1066" s="749">
        <v>46010</v>
      </c>
      <c r="I1066" s="747">
        <f t="shared" si="1302"/>
        <v>28</v>
      </c>
      <c r="J1066" s="750">
        <f t="shared" si="1303"/>
        <v>0</v>
      </c>
      <c r="K1066" s="751" t="s">
        <v>29</v>
      </c>
      <c r="L1066" s="752">
        <v>1.9</v>
      </c>
      <c r="M1066" s="753"/>
      <c r="N1066" s="754"/>
      <c r="O1066" s="750" t="s">
        <v>2307</v>
      </c>
      <c r="P1066" s="755">
        <v>3.9511699999999997E-2</v>
      </c>
      <c r="Q1066" s="755"/>
      <c r="R1066" s="756" t="s">
        <v>4475</v>
      </c>
      <c r="S1066" s="757"/>
      <c r="T1066" s="756"/>
      <c r="U1066" s="757"/>
      <c r="V1066" s="757">
        <v>4.2844E-2</v>
      </c>
      <c r="W1066" s="757">
        <v>2.9989999999999999E-3</v>
      </c>
      <c r="X1066" s="757">
        <f>V1066-AD1066-$X$5-W1066</f>
        <v>4.068999999999998E-3</v>
      </c>
      <c r="Y1066" s="757">
        <v>2.8142E-2</v>
      </c>
      <c r="Z1066" s="757">
        <v>1.72E-3</v>
      </c>
      <c r="AA1066" s="757">
        <v>2E-3</v>
      </c>
      <c r="AB1066" s="758">
        <f t="shared" si="1304"/>
        <v>-1.72E-3</v>
      </c>
      <c r="AC1066" s="758">
        <f t="shared" si="1305"/>
        <v>-3.7200000000000002E-3</v>
      </c>
      <c r="AD1066" s="759">
        <v>3.4000000000000002E-2</v>
      </c>
      <c r="AE1066" s="760">
        <v>2.8142E-2</v>
      </c>
      <c r="AF1066" s="760">
        <f t="shared" si="1308"/>
        <v>5.8580000000000021E-3</v>
      </c>
      <c r="AG1066" s="761">
        <f>AE1066+AF1066</f>
        <v>3.4000000000000002E-2</v>
      </c>
      <c r="AH1066" s="762">
        <v>45982</v>
      </c>
      <c r="AI1066" s="763">
        <v>1</v>
      </c>
      <c r="AJ1066" s="747" t="str">
        <f t="shared" si="1306"/>
        <v>Y</v>
      </c>
      <c r="AK1066" s="771" t="s">
        <v>5112</v>
      </c>
      <c r="AL1066" s="772"/>
    </row>
    <row r="1067" spans="1:38" s="764" customFormat="1" ht="20.25" customHeight="1">
      <c r="A1067" s="747">
        <v>540</v>
      </c>
      <c r="B1067" s="748">
        <v>45982</v>
      </c>
      <c r="C1067" s="747" t="s">
        <v>5082</v>
      </c>
      <c r="D1067" s="747" t="s">
        <v>4794</v>
      </c>
      <c r="E1067" s="747" t="s">
        <v>4795</v>
      </c>
      <c r="F1067" s="747" t="s">
        <v>4886</v>
      </c>
      <c r="G1067" s="749">
        <v>45982</v>
      </c>
      <c r="H1067" s="749">
        <v>46010</v>
      </c>
      <c r="I1067" s="747">
        <f t="shared" si="1302"/>
        <v>28</v>
      </c>
      <c r="J1067" s="750">
        <f t="shared" si="1303"/>
        <v>0</v>
      </c>
      <c r="K1067" s="751" t="s">
        <v>29</v>
      </c>
      <c r="L1067" s="752">
        <v>10.86</v>
      </c>
      <c r="M1067" s="753"/>
      <c r="N1067" s="754"/>
      <c r="O1067" s="750" t="s">
        <v>2307</v>
      </c>
      <c r="P1067" s="755">
        <v>3.9511699999999997E-2</v>
      </c>
      <c r="Q1067" s="755"/>
      <c r="R1067" s="756" t="s">
        <v>4475</v>
      </c>
      <c r="S1067" s="757"/>
      <c r="T1067" s="756"/>
      <c r="U1067" s="757"/>
      <c r="V1067" s="757">
        <v>4.2844E-2</v>
      </c>
      <c r="W1067" s="757">
        <v>2.9989999999999999E-3</v>
      </c>
      <c r="X1067" s="757">
        <f t="shared" ref="X1067" si="1310">V1067-AD1067-$X$5-W1067</f>
        <v>4.068999999999998E-3</v>
      </c>
      <c r="Y1067" s="757">
        <v>2.8142E-2</v>
      </c>
      <c r="Z1067" s="757">
        <v>1.72E-3</v>
      </c>
      <c r="AA1067" s="757">
        <v>2E-3</v>
      </c>
      <c r="AB1067" s="758">
        <f t="shared" si="1304"/>
        <v>-1.72E-3</v>
      </c>
      <c r="AC1067" s="758">
        <f t="shared" si="1305"/>
        <v>-3.7200000000000002E-3</v>
      </c>
      <c r="AD1067" s="759">
        <v>3.4000000000000002E-2</v>
      </c>
      <c r="AE1067" s="760">
        <v>2.8142E-2</v>
      </c>
      <c r="AF1067" s="760">
        <f>AG1067-AE1067</f>
        <v>5.8580000000000021E-3</v>
      </c>
      <c r="AG1067" s="761">
        <v>3.4000000000000002E-2</v>
      </c>
      <c r="AH1067" s="762">
        <v>45982</v>
      </c>
      <c r="AI1067" s="763">
        <v>2</v>
      </c>
      <c r="AJ1067" s="747" t="str">
        <f t="shared" si="1306"/>
        <v>Y</v>
      </c>
      <c r="AK1067" s="771" t="s">
        <v>5112</v>
      </c>
      <c r="AL1067" s="772"/>
    </row>
    <row r="1068" spans="1:38" s="764" customFormat="1" ht="20.25" customHeight="1">
      <c r="A1068" s="747">
        <v>541</v>
      </c>
      <c r="B1068" s="748">
        <v>45982</v>
      </c>
      <c r="C1068" s="747" t="s">
        <v>434</v>
      </c>
      <c r="D1068" s="778" t="s">
        <v>4892</v>
      </c>
      <c r="E1068" s="778" t="s">
        <v>5014</v>
      </c>
      <c r="F1068" s="778" t="s">
        <v>4356</v>
      </c>
      <c r="G1068" s="749">
        <v>45982</v>
      </c>
      <c r="H1068" s="749">
        <v>45996</v>
      </c>
      <c r="I1068" s="747">
        <f t="shared" si="1302"/>
        <v>14</v>
      </c>
      <c r="J1068" s="750">
        <f t="shared" si="1303"/>
        <v>0</v>
      </c>
      <c r="K1068" s="751" t="s">
        <v>28</v>
      </c>
      <c r="L1068" s="752">
        <v>9</v>
      </c>
      <c r="M1068" s="804"/>
      <c r="N1068" s="805"/>
      <c r="O1068" s="801" t="s">
        <v>2309</v>
      </c>
      <c r="P1068" s="806">
        <v>3.9185200000000003E-2</v>
      </c>
      <c r="Q1068" s="755"/>
      <c r="R1068" s="756" t="s">
        <v>4475</v>
      </c>
      <c r="S1068" s="757"/>
      <c r="T1068" s="756"/>
      <c r="U1068" s="757"/>
      <c r="V1068" s="808">
        <v>4.1334000000000003E-2</v>
      </c>
      <c r="W1068" s="808">
        <v>2.8930000000000002E-3</v>
      </c>
      <c r="X1068" s="808">
        <v>2.1649999999999998E-3</v>
      </c>
      <c r="Y1068" s="808">
        <v>3.0141999999999999E-2</v>
      </c>
      <c r="Z1068" s="808">
        <v>1.72E-3</v>
      </c>
      <c r="AA1068" s="808">
        <v>2E-3</v>
      </c>
      <c r="AB1068" s="758">
        <f t="shared" si="1304"/>
        <v>-1.72E-3</v>
      </c>
      <c r="AC1068" s="758">
        <f t="shared" si="1305"/>
        <v>-3.7200000000000002E-3</v>
      </c>
      <c r="AD1068" s="759">
        <v>3.4500000000000003E-2</v>
      </c>
      <c r="AE1068" s="808">
        <v>3.0141999999999999E-2</v>
      </c>
      <c r="AF1068" s="808">
        <f t="shared" ref="AF1068:AF1078" si="1311">AD1068-AE1068</f>
        <v>4.3580000000000042E-3</v>
      </c>
      <c r="AG1068" s="761">
        <v>3.4500000000000003E-2</v>
      </c>
      <c r="AH1068" s="762">
        <v>45982</v>
      </c>
      <c r="AI1068" s="763">
        <v>3</v>
      </c>
      <c r="AJ1068" s="747" t="str">
        <f t="shared" si="1306"/>
        <v>Y</v>
      </c>
      <c r="AK1068" s="771" t="s">
        <v>5112</v>
      </c>
      <c r="AL1068" s="772"/>
    </row>
    <row r="1069" spans="1:38" s="764" customFormat="1" ht="20.25" customHeight="1">
      <c r="A1069" s="747">
        <v>542</v>
      </c>
      <c r="B1069" s="748">
        <v>45988</v>
      </c>
      <c r="C1069" s="747" t="s">
        <v>3271</v>
      </c>
      <c r="D1069" s="778" t="s">
        <v>5125</v>
      </c>
      <c r="E1069" s="778" t="s">
        <v>4861</v>
      </c>
      <c r="F1069" s="778" t="s">
        <v>5124</v>
      </c>
      <c r="G1069" s="749">
        <v>45988</v>
      </c>
      <c r="H1069" s="749">
        <v>46353</v>
      </c>
      <c r="I1069" s="747">
        <f t="shared" si="1302"/>
        <v>365</v>
      </c>
      <c r="J1069" s="750">
        <f t="shared" si="1303"/>
        <v>12</v>
      </c>
      <c r="K1069" s="751" t="s">
        <v>28</v>
      </c>
      <c r="L1069" s="752">
        <v>1.86</v>
      </c>
      <c r="M1069" s="804"/>
      <c r="N1069" s="805"/>
      <c r="O1069" s="801" t="s">
        <v>1719</v>
      </c>
      <c r="P1069" s="806">
        <v>3.5045199999999999E-2</v>
      </c>
      <c r="Q1069" s="755"/>
      <c r="R1069" s="756" t="s">
        <v>4475</v>
      </c>
      <c r="S1069" s="757"/>
      <c r="T1069" s="756"/>
      <c r="U1069" s="757"/>
      <c r="V1069" s="808">
        <v>4.1755E-2</v>
      </c>
      <c r="W1069" s="808">
        <v>8.3500000000000002E-4</v>
      </c>
      <c r="X1069" s="808">
        <f t="shared" ref="X1069:X1073" si="1312">V1069-AD1069-$X$5-W1069</f>
        <v>2.6440000000000031E-3</v>
      </c>
      <c r="Y1069" s="808">
        <v>3.1912000000000003E-2</v>
      </c>
      <c r="Z1069" s="808">
        <v>1.72E-3</v>
      </c>
      <c r="AA1069" s="808">
        <v>2E-3</v>
      </c>
      <c r="AB1069" s="758">
        <f t="shared" ref="AB1069:AB1070" si="1313">S1069-Z1069</f>
        <v>-1.72E-3</v>
      </c>
      <c r="AC1069" s="758">
        <f t="shared" ref="AC1069:AC1070" si="1314">U1069-Z1069-AA1069</f>
        <v>-3.7200000000000002E-3</v>
      </c>
      <c r="AD1069" s="759">
        <v>3.6499999999999998E-2</v>
      </c>
      <c r="AE1069" s="808">
        <v>3.1912000000000003E-2</v>
      </c>
      <c r="AF1069" s="808">
        <f t="shared" si="1311"/>
        <v>4.5879999999999949E-3</v>
      </c>
      <c r="AG1069" s="761">
        <v>3.6499999999999998E-2</v>
      </c>
      <c r="AH1069" s="762">
        <v>45988</v>
      </c>
      <c r="AI1069" s="763">
        <v>1</v>
      </c>
      <c r="AJ1069" s="747" t="str">
        <f t="shared" si="1306"/>
        <v>Y</v>
      </c>
      <c r="AK1069" s="771"/>
      <c r="AL1069" s="772"/>
    </row>
    <row r="1070" spans="1:38" s="764" customFormat="1" ht="20.25" customHeight="1">
      <c r="A1070" s="747">
        <v>543</v>
      </c>
      <c r="B1070" s="748">
        <v>45988</v>
      </c>
      <c r="C1070" s="747" t="s">
        <v>3271</v>
      </c>
      <c r="D1070" s="778" t="s">
        <v>5125</v>
      </c>
      <c r="E1070" s="778" t="s">
        <v>4861</v>
      </c>
      <c r="F1070" s="778" t="s">
        <v>4864</v>
      </c>
      <c r="G1070" s="749">
        <v>45988</v>
      </c>
      <c r="H1070" s="749">
        <v>46353</v>
      </c>
      <c r="I1070" s="747">
        <f t="shared" si="1302"/>
        <v>365</v>
      </c>
      <c r="J1070" s="750">
        <f t="shared" si="1303"/>
        <v>12</v>
      </c>
      <c r="K1070" s="751" t="s">
        <v>28</v>
      </c>
      <c r="L1070" s="752">
        <v>2.15</v>
      </c>
      <c r="M1070" s="804"/>
      <c r="N1070" s="805"/>
      <c r="O1070" s="801" t="s">
        <v>1719</v>
      </c>
      <c r="P1070" s="806">
        <v>3.5045199999999999E-2</v>
      </c>
      <c r="Q1070" s="755"/>
      <c r="R1070" s="756" t="s">
        <v>4475</v>
      </c>
      <c r="S1070" s="757"/>
      <c r="T1070" s="756"/>
      <c r="U1070" s="757"/>
      <c r="V1070" s="808">
        <v>4.1755E-2</v>
      </c>
      <c r="W1070" s="808">
        <v>8.3500000000000002E-4</v>
      </c>
      <c r="X1070" s="808">
        <f t="shared" si="1312"/>
        <v>2.6440000000000031E-3</v>
      </c>
      <c r="Y1070" s="808">
        <v>3.1912000000000003E-2</v>
      </c>
      <c r="Z1070" s="808">
        <v>1.72E-3</v>
      </c>
      <c r="AA1070" s="808">
        <v>2E-3</v>
      </c>
      <c r="AB1070" s="758">
        <f t="shared" si="1313"/>
        <v>-1.72E-3</v>
      </c>
      <c r="AC1070" s="758">
        <f t="shared" si="1314"/>
        <v>-3.7200000000000002E-3</v>
      </c>
      <c r="AD1070" s="759">
        <v>3.6499999999999998E-2</v>
      </c>
      <c r="AE1070" s="808">
        <v>3.1912000000000003E-2</v>
      </c>
      <c r="AF1070" s="808">
        <f t="shared" si="1311"/>
        <v>4.5879999999999949E-3</v>
      </c>
      <c r="AG1070" s="761">
        <v>3.6499999999999998E-2</v>
      </c>
      <c r="AH1070" s="762">
        <v>45988</v>
      </c>
      <c r="AI1070" s="763">
        <v>2</v>
      </c>
      <c r="AJ1070" s="747" t="str">
        <f t="shared" si="1306"/>
        <v>Y</v>
      </c>
      <c r="AK1070" s="771"/>
      <c r="AL1070" s="772"/>
    </row>
    <row r="1071" spans="1:38" s="764" customFormat="1" ht="20.25" customHeight="1">
      <c r="A1071" s="747">
        <v>544</v>
      </c>
      <c r="B1071" s="748">
        <v>45988</v>
      </c>
      <c r="C1071" s="747" t="s">
        <v>4547</v>
      </c>
      <c r="D1071" s="778" t="s">
        <v>5030</v>
      </c>
      <c r="E1071" s="778" t="s">
        <v>5123</v>
      </c>
      <c r="F1071" s="778" t="s">
        <v>4020</v>
      </c>
      <c r="G1071" s="749">
        <v>45988</v>
      </c>
      <c r="H1071" s="749">
        <v>46020</v>
      </c>
      <c r="I1071" s="747">
        <f t="shared" si="1302"/>
        <v>32</v>
      </c>
      <c r="J1071" s="750">
        <f t="shared" si="1303"/>
        <v>1</v>
      </c>
      <c r="K1071" s="751" t="s">
        <v>29</v>
      </c>
      <c r="L1071" s="752">
        <v>1</v>
      </c>
      <c r="M1071" s="804"/>
      <c r="N1071" s="805"/>
      <c r="O1071" s="801" t="s">
        <v>2309</v>
      </c>
      <c r="P1071" s="806">
        <v>3.9815999999999997E-2</v>
      </c>
      <c r="Q1071" s="755"/>
      <c r="R1071" s="756" t="s">
        <v>4475</v>
      </c>
      <c r="S1071" s="757"/>
      <c r="T1071" s="756"/>
      <c r="U1071" s="757"/>
      <c r="V1071" s="808">
        <v>4.2441E-2</v>
      </c>
      <c r="W1071" s="808">
        <v>2.9710000000000001E-3</v>
      </c>
      <c r="X1071" s="808">
        <f t="shared" si="1312"/>
        <v>4.1939999999999981E-3</v>
      </c>
      <c r="Y1071" s="808">
        <v>2.8728E-2</v>
      </c>
      <c r="Z1071" s="808">
        <v>1.72E-3</v>
      </c>
      <c r="AA1071" s="808">
        <v>2E-3</v>
      </c>
      <c r="AB1071" s="758">
        <f t="shared" ref="AB1071" si="1315">S1071-Z1071</f>
        <v>-1.72E-3</v>
      </c>
      <c r="AC1071" s="758">
        <f t="shared" ref="AC1071" si="1316">U1071-Z1071-AA1071</f>
        <v>-3.7200000000000002E-3</v>
      </c>
      <c r="AD1071" s="759">
        <v>3.3500000000000002E-2</v>
      </c>
      <c r="AE1071" s="808">
        <v>2.8728E-2</v>
      </c>
      <c r="AF1071" s="808">
        <f t="shared" si="1311"/>
        <v>4.7720000000000019E-3</v>
      </c>
      <c r="AG1071" s="761">
        <v>3.3500000000000002E-2</v>
      </c>
      <c r="AH1071" s="762">
        <v>45988</v>
      </c>
      <c r="AI1071" s="763">
        <v>3</v>
      </c>
      <c r="AJ1071" s="747" t="str">
        <f t="shared" si="1306"/>
        <v>Y</v>
      </c>
      <c r="AK1071" s="771" t="s">
        <v>5112</v>
      </c>
      <c r="AL1071" s="772"/>
    </row>
    <row r="1072" spans="1:38">
      <c r="A1072" s="747">
        <v>545</v>
      </c>
      <c r="B1072" s="748">
        <v>45989</v>
      </c>
      <c r="C1072" s="747" t="s">
        <v>434</v>
      </c>
      <c r="D1072" s="778" t="s">
        <v>4892</v>
      </c>
      <c r="E1072" s="778" t="s">
        <v>5014</v>
      </c>
      <c r="F1072" s="778" t="s">
        <v>4356</v>
      </c>
      <c r="G1072" s="749">
        <v>45989</v>
      </c>
      <c r="H1072" s="749">
        <v>46003</v>
      </c>
      <c r="I1072" s="747">
        <f t="shared" si="1302"/>
        <v>14</v>
      </c>
      <c r="J1072" s="750">
        <f t="shared" si="1303"/>
        <v>0</v>
      </c>
      <c r="K1072" s="751" t="s">
        <v>28</v>
      </c>
      <c r="L1072" s="752">
        <v>10</v>
      </c>
      <c r="M1072" s="804"/>
      <c r="N1072" s="805"/>
      <c r="O1072" s="801" t="s">
        <v>2309</v>
      </c>
      <c r="P1072" s="806">
        <v>3.9815999999999997E-2</v>
      </c>
      <c r="Q1072" s="755"/>
      <c r="R1072" s="756" t="s">
        <v>4475</v>
      </c>
      <c r="S1072" s="757"/>
      <c r="T1072" s="756"/>
      <c r="U1072" s="757"/>
      <c r="V1072" s="808">
        <v>4.1371999999999999E-2</v>
      </c>
      <c r="W1072" s="808">
        <v>2.8960000000000001E-3</v>
      </c>
      <c r="X1072" s="808">
        <f t="shared" si="1312"/>
        <v>2.1999999999999962E-3</v>
      </c>
      <c r="Y1072" s="808">
        <v>3.0727999999999998E-2</v>
      </c>
      <c r="Z1072" s="808">
        <v>1.72E-3</v>
      </c>
      <c r="AA1072" s="808">
        <v>2E-3</v>
      </c>
      <c r="AB1072" s="758">
        <f t="shared" ref="AB1072:AB1082" si="1317">S1072-Z1072</f>
        <v>-1.72E-3</v>
      </c>
      <c r="AC1072" s="758">
        <f t="shared" ref="AC1072:AC1082" si="1318">U1072-Z1072-AA1072</f>
        <v>-3.7200000000000002E-3</v>
      </c>
      <c r="AD1072" s="759">
        <v>3.4500000000000003E-2</v>
      </c>
      <c r="AE1072" s="808">
        <v>3.0727999999999998E-2</v>
      </c>
      <c r="AF1072" s="808">
        <f t="shared" si="1311"/>
        <v>3.7720000000000045E-3</v>
      </c>
      <c r="AG1072" s="761">
        <v>3.4500000000000003E-2</v>
      </c>
      <c r="AH1072" s="762">
        <v>45989</v>
      </c>
      <c r="AI1072" s="763">
        <v>1</v>
      </c>
      <c r="AJ1072" s="747" t="str">
        <f t="shared" si="1306"/>
        <v>Y</v>
      </c>
      <c r="AK1072" s="771"/>
    </row>
    <row r="1073" spans="1:38">
      <c r="A1073" s="747">
        <v>546</v>
      </c>
      <c r="B1073" s="748">
        <v>45989</v>
      </c>
      <c r="C1073" s="747" t="s">
        <v>434</v>
      </c>
      <c r="D1073" s="778" t="s">
        <v>4892</v>
      </c>
      <c r="E1073" s="778" t="s">
        <v>5014</v>
      </c>
      <c r="F1073" s="778" t="s">
        <v>4356</v>
      </c>
      <c r="G1073" s="749">
        <v>45989</v>
      </c>
      <c r="H1073" s="749">
        <v>46003</v>
      </c>
      <c r="I1073" s="747">
        <f t="shared" si="1302"/>
        <v>14</v>
      </c>
      <c r="J1073" s="750">
        <f t="shared" si="1303"/>
        <v>0</v>
      </c>
      <c r="K1073" s="751" t="s">
        <v>28</v>
      </c>
      <c r="L1073" s="752">
        <v>10</v>
      </c>
      <c r="M1073" s="804"/>
      <c r="N1073" s="805"/>
      <c r="O1073" s="801" t="s">
        <v>2309</v>
      </c>
      <c r="P1073" s="806">
        <v>3.9815999999999997E-2</v>
      </c>
      <c r="Q1073" s="755"/>
      <c r="R1073" s="756" t="s">
        <v>4475</v>
      </c>
      <c r="S1073" s="757"/>
      <c r="T1073" s="756"/>
      <c r="U1073" s="757"/>
      <c r="V1073" s="808">
        <v>4.1371999999999999E-2</v>
      </c>
      <c r="W1073" s="808">
        <v>2.8960000000000001E-3</v>
      </c>
      <c r="X1073" s="808">
        <f t="shared" si="1312"/>
        <v>2.1999999999999962E-3</v>
      </c>
      <c r="Y1073" s="808">
        <v>3.0727999999999998E-2</v>
      </c>
      <c r="Z1073" s="808">
        <v>1.72E-3</v>
      </c>
      <c r="AA1073" s="808">
        <v>2E-3</v>
      </c>
      <c r="AB1073" s="758">
        <f t="shared" si="1317"/>
        <v>-1.72E-3</v>
      </c>
      <c r="AC1073" s="758">
        <f t="shared" si="1318"/>
        <v>-3.7200000000000002E-3</v>
      </c>
      <c r="AD1073" s="759">
        <v>3.4500000000000003E-2</v>
      </c>
      <c r="AE1073" s="808">
        <v>3.0727999999999998E-2</v>
      </c>
      <c r="AF1073" s="808">
        <f t="shared" si="1311"/>
        <v>3.7720000000000045E-3</v>
      </c>
      <c r="AG1073" s="761">
        <v>3.4500000000000003E-2</v>
      </c>
      <c r="AH1073" s="762">
        <v>45989</v>
      </c>
      <c r="AI1073" s="763">
        <v>2</v>
      </c>
      <c r="AJ1073" s="747" t="str">
        <f t="shared" si="1306"/>
        <v>Y</v>
      </c>
      <c r="AK1073" s="771"/>
    </row>
    <row r="1074" spans="1:38" s="764" customFormat="1" ht="20.25" customHeight="1">
      <c r="A1074" s="747">
        <v>547</v>
      </c>
      <c r="B1074" s="748">
        <v>45992</v>
      </c>
      <c r="C1074" s="747" t="s">
        <v>3300</v>
      </c>
      <c r="D1074" s="747" t="s">
        <v>5033</v>
      </c>
      <c r="E1074" s="747" t="s">
        <v>5034</v>
      </c>
      <c r="F1074" s="747" t="s">
        <v>4278</v>
      </c>
      <c r="G1074" s="749">
        <v>45992</v>
      </c>
      <c r="H1074" s="749">
        <v>46024</v>
      </c>
      <c r="I1074" s="747">
        <f t="shared" si="1302"/>
        <v>32</v>
      </c>
      <c r="J1074" s="750">
        <f t="shared" si="1303"/>
        <v>1</v>
      </c>
      <c r="K1074" s="751" t="s">
        <v>29</v>
      </c>
      <c r="L1074" s="752">
        <v>3.03</v>
      </c>
      <c r="M1074" s="753"/>
      <c r="N1074" s="754"/>
      <c r="O1074" s="750" t="s">
        <v>2307</v>
      </c>
      <c r="P1074" s="755">
        <v>3.8641700000000001E-2</v>
      </c>
      <c r="Q1074" s="755"/>
      <c r="R1074" s="756" t="s">
        <v>4475</v>
      </c>
      <c r="S1074" s="757"/>
      <c r="T1074" s="756"/>
      <c r="U1074" s="757"/>
      <c r="V1074" s="757">
        <v>4.2075000000000001E-2</v>
      </c>
      <c r="W1074" s="757">
        <v>2.9450000000000001E-3</v>
      </c>
      <c r="X1074" s="757">
        <v>3.8539999999999998E-3</v>
      </c>
      <c r="Y1074" s="757">
        <v>2.9194000000000001E-2</v>
      </c>
      <c r="Z1074" s="757">
        <v>1.72E-3</v>
      </c>
      <c r="AA1074" s="757">
        <v>2E-3</v>
      </c>
      <c r="AB1074" s="758">
        <f t="shared" si="1317"/>
        <v>-1.72E-3</v>
      </c>
      <c r="AC1074" s="758">
        <f t="shared" si="1318"/>
        <v>-3.7200000000000002E-3</v>
      </c>
      <c r="AD1074" s="759">
        <v>3.3500000000000002E-2</v>
      </c>
      <c r="AE1074" s="757">
        <v>2.9007000000000002E-2</v>
      </c>
      <c r="AF1074" s="760">
        <f t="shared" si="1311"/>
        <v>4.4930000000000005E-3</v>
      </c>
      <c r="AG1074" s="759">
        <v>3.3500000000000002E-2</v>
      </c>
      <c r="AH1074" s="762">
        <v>45992</v>
      </c>
      <c r="AI1074" s="763">
        <v>2</v>
      </c>
      <c r="AJ1074" s="747" t="str">
        <f t="shared" si="1306"/>
        <v>Y</v>
      </c>
      <c r="AK1074" s="771" t="s">
        <v>5112</v>
      </c>
      <c r="AL1074" s="772"/>
    </row>
    <row r="1075" spans="1:38" s="764" customFormat="1" ht="20.25" customHeight="1">
      <c r="A1075" s="747">
        <v>548</v>
      </c>
      <c r="B1075" s="748">
        <v>45992</v>
      </c>
      <c r="C1075" s="747" t="s">
        <v>24</v>
      </c>
      <c r="D1075" s="747" t="s">
        <v>4993</v>
      </c>
      <c r="E1075" s="747" t="s">
        <v>25</v>
      </c>
      <c r="F1075" s="747" t="s">
        <v>5007</v>
      </c>
      <c r="G1075" s="749">
        <v>45992</v>
      </c>
      <c r="H1075" s="749">
        <v>46024</v>
      </c>
      <c r="I1075" s="747">
        <f t="shared" si="1302"/>
        <v>32</v>
      </c>
      <c r="J1075" s="750">
        <f t="shared" si="1303"/>
        <v>1</v>
      </c>
      <c r="K1075" s="751" t="s">
        <v>28</v>
      </c>
      <c r="L1075" s="752">
        <v>2</v>
      </c>
      <c r="M1075" s="753"/>
      <c r="N1075" s="754"/>
      <c r="O1075" s="750" t="s">
        <v>2307</v>
      </c>
      <c r="P1075" s="755">
        <v>3.8641700000000001E-2</v>
      </c>
      <c r="Q1075" s="755"/>
      <c r="R1075" s="756" t="s">
        <v>4475</v>
      </c>
      <c r="S1075" s="757"/>
      <c r="T1075" s="756"/>
      <c r="U1075" s="757"/>
      <c r="V1075" s="757">
        <v>4.1738999999999998E-2</v>
      </c>
      <c r="W1075" s="757">
        <v>8.3500000000000002E-4</v>
      </c>
      <c r="X1075" s="757">
        <v>2.6280000000000001E-3</v>
      </c>
      <c r="Y1075" s="757">
        <v>3.4189999999999998E-2</v>
      </c>
      <c r="Z1075" s="757">
        <v>1.72E-3</v>
      </c>
      <c r="AA1075" s="757">
        <v>2E-3</v>
      </c>
      <c r="AB1075" s="758">
        <f t="shared" si="1317"/>
        <v>-1.72E-3</v>
      </c>
      <c r="AC1075" s="758">
        <f t="shared" si="1318"/>
        <v>-3.7200000000000002E-3</v>
      </c>
      <c r="AD1075" s="759">
        <v>3.6499999999999998E-2</v>
      </c>
      <c r="AE1075" s="757">
        <v>3.3168000000000003E-2</v>
      </c>
      <c r="AF1075" s="760">
        <f t="shared" si="1311"/>
        <v>3.3319999999999947E-3</v>
      </c>
      <c r="AG1075" s="759">
        <v>3.6499999999999998E-2</v>
      </c>
      <c r="AH1075" s="762">
        <v>45992</v>
      </c>
      <c r="AI1075" s="763">
        <v>2</v>
      </c>
      <c r="AJ1075" s="747" t="str">
        <f t="shared" si="1306"/>
        <v>Y</v>
      </c>
      <c r="AK1075" s="771" t="s">
        <v>5127</v>
      </c>
      <c r="AL1075" s="772"/>
    </row>
    <row r="1076" spans="1:38" s="524" customFormat="1" ht="20.25" customHeight="1">
      <c r="A1076" s="653">
        <v>549</v>
      </c>
      <c r="B1076" s="654">
        <v>45992</v>
      </c>
      <c r="C1076" s="653" t="s">
        <v>24</v>
      </c>
      <c r="D1076" s="653" t="s">
        <v>4993</v>
      </c>
      <c r="E1076" s="653" t="s">
        <v>4994</v>
      </c>
      <c r="F1076" s="653" t="s">
        <v>5049</v>
      </c>
      <c r="G1076" s="655">
        <v>45992</v>
      </c>
      <c r="H1076" s="655">
        <v>46024</v>
      </c>
      <c r="I1076" s="653">
        <f t="shared" si="1302"/>
        <v>32</v>
      </c>
      <c r="J1076" s="656">
        <f t="shared" si="1303"/>
        <v>1</v>
      </c>
      <c r="K1076" s="657" t="s">
        <v>28</v>
      </c>
      <c r="L1076" s="658">
        <v>10</v>
      </c>
      <c r="M1076" s="659"/>
      <c r="N1076" s="660"/>
      <c r="O1076" s="656" t="s">
        <v>2307</v>
      </c>
      <c r="P1076" s="661">
        <v>3.8641700000000001E-2</v>
      </c>
      <c r="Q1076" s="661"/>
      <c r="R1076" s="662" t="s">
        <v>4475</v>
      </c>
      <c r="S1076" s="663"/>
      <c r="T1076" s="662"/>
      <c r="U1076" s="663"/>
      <c r="V1076" s="663">
        <v>4.1738999999999998E-2</v>
      </c>
      <c r="W1076" s="663">
        <v>8.3500000000000002E-4</v>
      </c>
      <c r="X1076" s="663">
        <v>1.6280000000000001E-3</v>
      </c>
      <c r="Y1076" s="663">
        <v>3.4189999999999998E-2</v>
      </c>
      <c r="Z1076" s="663">
        <v>1.72E-3</v>
      </c>
      <c r="AA1076" s="663">
        <v>2E-3</v>
      </c>
      <c r="AB1076" s="664">
        <f t="shared" si="1317"/>
        <v>-1.72E-3</v>
      </c>
      <c r="AC1076" s="664">
        <f t="shared" si="1318"/>
        <v>-3.7200000000000002E-3</v>
      </c>
      <c r="AD1076" s="8">
        <v>3.7499999999999999E-2</v>
      </c>
      <c r="AE1076" s="663">
        <v>3.3168000000000003E-2</v>
      </c>
      <c r="AF1076" s="665">
        <f t="shared" si="1311"/>
        <v>4.3319999999999956E-3</v>
      </c>
      <c r="AG1076" s="8">
        <v>3.7499999999999999E-2</v>
      </c>
      <c r="AH1076" s="667">
        <v>45992</v>
      </c>
      <c r="AI1076" s="668">
        <v>3</v>
      </c>
      <c r="AJ1076" s="653" t="str">
        <f t="shared" si="1306"/>
        <v>Y</v>
      </c>
      <c r="AK1076" s="669" t="s">
        <v>5127</v>
      </c>
      <c r="AL1076" s="523"/>
    </row>
    <row r="1077" spans="1:38" s="764" customFormat="1" ht="20.25" customHeight="1">
      <c r="A1077" s="747">
        <v>550</v>
      </c>
      <c r="B1077" s="748">
        <v>45992</v>
      </c>
      <c r="C1077" s="747" t="s">
        <v>4547</v>
      </c>
      <c r="D1077" s="747" t="s">
        <v>5030</v>
      </c>
      <c r="E1077" s="747" t="s">
        <v>4768</v>
      </c>
      <c r="F1077" s="747" t="s">
        <v>5126</v>
      </c>
      <c r="G1077" s="749">
        <v>45992</v>
      </c>
      <c r="H1077" s="749">
        <v>46024</v>
      </c>
      <c r="I1077" s="747">
        <f t="shared" si="1302"/>
        <v>32</v>
      </c>
      <c r="J1077" s="750">
        <f t="shared" si="1303"/>
        <v>1</v>
      </c>
      <c r="K1077" s="751" t="s">
        <v>28</v>
      </c>
      <c r="L1077" s="752">
        <v>2</v>
      </c>
      <c r="M1077" s="753"/>
      <c r="N1077" s="754"/>
      <c r="O1077" s="750" t="s">
        <v>2307</v>
      </c>
      <c r="P1077" s="755">
        <v>3.8641700000000001E-2</v>
      </c>
      <c r="Q1077" s="755"/>
      <c r="R1077" s="756" t="s">
        <v>4475</v>
      </c>
      <c r="S1077" s="757"/>
      <c r="T1077" s="756"/>
      <c r="U1077" s="757"/>
      <c r="V1077" s="757">
        <v>4.1738999999999998E-2</v>
      </c>
      <c r="W1077" s="757">
        <v>8.3500000000000002E-4</v>
      </c>
      <c r="X1077" s="757">
        <v>2.1280000000000001E-3</v>
      </c>
      <c r="Y1077" s="757">
        <v>3.4189999999999998E-2</v>
      </c>
      <c r="Z1077" s="757">
        <v>1.72E-3</v>
      </c>
      <c r="AA1077" s="757">
        <v>2E-3</v>
      </c>
      <c r="AB1077" s="758">
        <f t="shared" si="1317"/>
        <v>-1.72E-3</v>
      </c>
      <c r="AC1077" s="758">
        <f t="shared" si="1318"/>
        <v>-3.7200000000000002E-3</v>
      </c>
      <c r="AD1077" s="759">
        <v>3.6999999999999998E-2</v>
      </c>
      <c r="AE1077" s="757">
        <v>3.3168000000000003E-2</v>
      </c>
      <c r="AF1077" s="760">
        <f t="shared" si="1311"/>
        <v>3.8319999999999951E-3</v>
      </c>
      <c r="AG1077" s="759">
        <v>3.6999999999999998E-2</v>
      </c>
      <c r="AH1077" s="762">
        <v>45992</v>
      </c>
      <c r="AI1077" s="763">
        <v>4</v>
      </c>
      <c r="AJ1077" s="747" t="str">
        <f t="shared" si="1306"/>
        <v>Y</v>
      </c>
      <c r="AK1077" s="771" t="s">
        <v>5127</v>
      </c>
      <c r="AL1077" s="772"/>
    </row>
    <row r="1078" spans="1:38" s="764" customFormat="1" ht="20.25" customHeight="1">
      <c r="A1078" s="747">
        <v>551</v>
      </c>
      <c r="B1078" s="748">
        <v>45994</v>
      </c>
      <c r="C1078" s="747" t="s">
        <v>3001</v>
      </c>
      <c r="D1078" s="747" t="s">
        <v>4997</v>
      </c>
      <c r="E1078" s="747" t="s">
        <v>5032</v>
      </c>
      <c r="F1078" s="747" t="s">
        <v>4999</v>
      </c>
      <c r="G1078" s="749">
        <v>45994</v>
      </c>
      <c r="H1078" s="749">
        <v>46027</v>
      </c>
      <c r="I1078" s="747">
        <f t="shared" si="1302"/>
        <v>33</v>
      </c>
      <c r="J1078" s="750">
        <f t="shared" si="1303"/>
        <v>1</v>
      </c>
      <c r="K1078" s="751" t="s">
        <v>29</v>
      </c>
      <c r="L1078" s="752">
        <v>1.5</v>
      </c>
      <c r="M1078" s="753"/>
      <c r="N1078" s="754"/>
      <c r="O1078" s="750" t="s">
        <v>2307</v>
      </c>
      <c r="P1078" s="755">
        <v>3.8347100000000002E-2</v>
      </c>
      <c r="Q1078" s="755"/>
      <c r="R1078" s="756" t="s">
        <v>4475</v>
      </c>
      <c r="S1078" s="757"/>
      <c r="T1078" s="756"/>
      <c r="U1078" s="757"/>
      <c r="V1078" s="757">
        <v>4.1828999999999998E-2</v>
      </c>
      <c r="W1078" s="757">
        <v>2.928E-3</v>
      </c>
      <c r="X1078" s="757">
        <v>4.1250000000000002E-3</v>
      </c>
      <c r="Y1078" s="757">
        <v>2.9467E-2</v>
      </c>
      <c r="Z1078" s="757">
        <v>1.72E-3</v>
      </c>
      <c r="AA1078" s="757">
        <v>2E-3</v>
      </c>
      <c r="AB1078" s="758">
        <f t="shared" si="1317"/>
        <v>-1.72E-3</v>
      </c>
      <c r="AC1078" s="758">
        <f t="shared" si="1318"/>
        <v>-3.7200000000000002E-3</v>
      </c>
      <c r="AD1078" s="759">
        <v>3.3000000000000002E-2</v>
      </c>
      <c r="AE1078" s="757">
        <v>2.9194000000000001E-2</v>
      </c>
      <c r="AF1078" s="760">
        <f t="shared" si="1311"/>
        <v>3.8060000000000004E-3</v>
      </c>
      <c r="AG1078" s="761">
        <v>3.3000000000000002E-2</v>
      </c>
      <c r="AH1078" s="762">
        <v>45994</v>
      </c>
      <c r="AI1078" s="763">
        <v>1</v>
      </c>
      <c r="AJ1078" s="747" t="str">
        <f t="shared" si="1306"/>
        <v>Y</v>
      </c>
      <c r="AK1078" s="771" t="s">
        <v>5112</v>
      </c>
      <c r="AL1078" s="772"/>
    </row>
    <row r="1079" spans="1:38" s="764" customFormat="1" ht="20.25" customHeight="1">
      <c r="A1079" s="747">
        <v>552</v>
      </c>
      <c r="B1079" s="748">
        <v>45995</v>
      </c>
      <c r="C1079" s="747" t="s">
        <v>3971</v>
      </c>
      <c r="D1079" s="747" t="s">
        <v>4956</v>
      </c>
      <c r="E1079" s="747" t="s">
        <v>4793</v>
      </c>
      <c r="F1079" s="747" t="s">
        <v>3991</v>
      </c>
      <c r="G1079" s="749">
        <v>45995</v>
      </c>
      <c r="H1079" s="749">
        <v>46085</v>
      </c>
      <c r="I1079" s="747">
        <f t="shared" si="1302"/>
        <v>90</v>
      </c>
      <c r="J1079" s="750">
        <f t="shared" si="1303"/>
        <v>3</v>
      </c>
      <c r="K1079" s="751" t="s">
        <v>28</v>
      </c>
      <c r="L1079" s="752">
        <v>2</v>
      </c>
      <c r="M1079" s="753"/>
      <c r="N1079" s="754" t="s">
        <v>5130</v>
      </c>
      <c r="O1079" s="750" t="s">
        <v>1717</v>
      </c>
      <c r="P1079" s="755">
        <v>3.7600399999999999E-2</v>
      </c>
      <c r="Q1079" s="755"/>
      <c r="R1079" s="756" t="s">
        <v>4475</v>
      </c>
      <c r="S1079" s="757"/>
      <c r="T1079" s="756"/>
      <c r="U1079" s="757"/>
      <c r="V1079" s="757">
        <v>4.2202999999999997E-2</v>
      </c>
      <c r="W1079" s="757">
        <v>8.4400000000000002E-4</v>
      </c>
      <c r="X1079" s="757">
        <v>2.0830000000000002E-3</v>
      </c>
      <c r="Y1079" s="757">
        <v>3.2848000000000002E-2</v>
      </c>
      <c r="Z1079" s="757">
        <v>1.72E-3</v>
      </c>
      <c r="AA1079" s="757">
        <v>2E-3</v>
      </c>
      <c r="AB1079" s="758">
        <f t="shared" si="1317"/>
        <v>-1.72E-3</v>
      </c>
      <c r="AC1079" s="758">
        <f t="shared" si="1318"/>
        <v>-3.7200000000000002E-3</v>
      </c>
      <c r="AD1079" s="759">
        <v>3.7499999999999999E-2</v>
      </c>
      <c r="AE1079" s="757">
        <v>3.2848000000000002E-2</v>
      </c>
      <c r="AF1079" s="760">
        <v>4.6930000000000001E-3</v>
      </c>
      <c r="AG1079" s="761">
        <v>3.7499999999999999E-2</v>
      </c>
      <c r="AH1079" s="762">
        <v>45995</v>
      </c>
      <c r="AI1079" s="763">
        <v>1</v>
      </c>
      <c r="AJ1079" s="747" t="str">
        <f t="shared" si="1306"/>
        <v>Y</v>
      </c>
      <c r="AK1079" s="771" t="s">
        <v>5128</v>
      </c>
      <c r="AL1079" s="772"/>
    </row>
    <row r="1080" spans="1:38" s="764" customFormat="1" ht="21.75" customHeight="1">
      <c r="A1080" s="747">
        <v>553</v>
      </c>
      <c r="B1080" s="748">
        <v>45995</v>
      </c>
      <c r="C1080" s="747" t="s">
        <v>2888</v>
      </c>
      <c r="D1080" s="747" t="s">
        <v>4977</v>
      </c>
      <c r="E1080" s="747" t="s">
        <v>5072</v>
      </c>
      <c r="F1080" s="747" t="s">
        <v>4979</v>
      </c>
      <c r="G1080" s="749">
        <v>45995</v>
      </c>
      <c r="H1080" s="749">
        <v>46027</v>
      </c>
      <c r="I1080" s="747">
        <f t="shared" si="1302"/>
        <v>32</v>
      </c>
      <c r="J1080" s="750">
        <f t="shared" si="1303"/>
        <v>1</v>
      </c>
      <c r="K1080" s="751" t="s">
        <v>28</v>
      </c>
      <c r="L1080" s="752">
        <v>5</v>
      </c>
      <c r="M1080" s="753"/>
      <c r="N1080" s="754" t="s">
        <v>3552</v>
      </c>
      <c r="O1080" s="750" t="s">
        <v>2307</v>
      </c>
      <c r="P1080" s="755">
        <v>3.9702300000000003E-2</v>
      </c>
      <c r="Q1080" s="755"/>
      <c r="R1080" s="756" t="s">
        <v>4475</v>
      </c>
      <c r="S1080" s="757"/>
      <c r="T1080" s="756"/>
      <c r="U1080" s="757"/>
      <c r="V1080" s="757">
        <v>4.1362000000000003E-2</v>
      </c>
      <c r="W1080" s="757">
        <v>8.2700000000000004E-4</v>
      </c>
      <c r="X1080" s="757">
        <v>2.1589999999999999E-3</v>
      </c>
      <c r="Y1080" s="757">
        <v>3.2714E-2</v>
      </c>
      <c r="Z1080" s="757">
        <v>1.72E-3</v>
      </c>
      <c r="AA1080" s="757">
        <v>2E-3</v>
      </c>
      <c r="AB1080" s="758">
        <f t="shared" si="1317"/>
        <v>-1.72E-3</v>
      </c>
      <c r="AC1080" s="758">
        <f t="shared" si="1318"/>
        <v>-3.7200000000000002E-3</v>
      </c>
      <c r="AD1080" s="759">
        <v>3.6600000000000001E-2</v>
      </c>
      <c r="AE1080" s="760">
        <v>3.2714E-2</v>
      </c>
      <c r="AF1080" s="760">
        <f t="shared" ref="AF1080:AF1082" si="1319">AD1080-AE1080</f>
        <v>3.8860000000000006E-3</v>
      </c>
      <c r="AG1080" s="761">
        <f t="shared" ref="AG1080" si="1320">IF(AF1080="","",AE1080+AF1080)</f>
        <v>3.6600000000000001E-2</v>
      </c>
      <c r="AH1080" s="762">
        <v>45995</v>
      </c>
      <c r="AI1080" s="763">
        <v>2</v>
      </c>
      <c r="AJ1080" s="747" t="str">
        <f t="shared" si="1306"/>
        <v>Y</v>
      </c>
      <c r="AK1080" s="811" t="s">
        <v>5129</v>
      </c>
      <c r="AL1080" s="772"/>
    </row>
    <row r="1081" spans="1:38" s="764" customFormat="1" ht="20.25" customHeight="1">
      <c r="A1081" s="747">
        <v>554</v>
      </c>
      <c r="B1081" s="748">
        <v>45996</v>
      </c>
      <c r="C1081" s="747" t="s">
        <v>434</v>
      </c>
      <c r="D1081" s="778" t="s">
        <v>4892</v>
      </c>
      <c r="E1081" s="778" t="s">
        <v>5014</v>
      </c>
      <c r="F1081" s="778" t="s">
        <v>4356</v>
      </c>
      <c r="G1081" s="749">
        <v>45996</v>
      </c>
      <c r="H1081" s="749">
        <v>46017</v>
      </c>
      <c r="I1081" s="747">
        <f t="shared" ref="I1081:I1082" si="1321">H1081-G1081</f>
        <v>21</v>
      </c>
      <c r="J1081" s="750">
        <f t="shared" ref="J1081:J1082" si="1322">TRUNC(I1081/30,0)</f>
        <v>0</v>
      </c>
      <c r="K1081" s="751" t="s">
        <v>28</v>
      </c>
      <c r="L1081" s="752">
        <v>12.6</v>
      </c>
      <c r="M1081" s="804"/>
      <c r="N1081" s="805"/>
      <c r="O1081" s="801" t="s">
        <v>2309</v>
      </c>
      <c r="P1081" s="806">
        <v>3.91559E-2</v>
      </c>
      <c r="Q1081" s="755"/>
      <c r="R1081" s="756" t="s">
        <v>4475</v>
      </c>
      <c r="S1081" s="757"/>
      <c r="T1081" s="756"/>
      <c r="U1081" s="757"/>
      <c r="V1081" s="808">
        <v>4.1147999999999997E-2</v>
      </c>
      <c r="W1081" s="808">
        <v>2.8800000000000001E-4</v>
      </c>
      <c r="X1081" s="808">
        <v>2.2920000000000002E-3</v>
      </c>
      <c r="Y1081" s="808">
        <v>3.0113999999999998E-2</v>
      </c>
      <c r="Z1081" s="808">
        <v>1.72E-3</v>
      </c>
      <c r="AA1081" s="808">
        <v>2E-3</v>
      </c>
      <c r="AB1081" s="758">
        <f t="shared" si="1317"/>
        <v>-1.72E-3</v>
      </c>
      <c r="AC1081" s="758">
        <f t="shared" si="1318"/>
        <v>-3.7200000000000002E-3</v>
      </c>
      <c r="AD1081" s="759">
        <v>3.4200000000000001E-2</v>
      </c>
      <c r="AE1081" s="808">
        <v>3.0113999999999998E-2</v>
      </c>
      <c r="AF1081" s="808">
        <f t="shared" si="1319"/>
        <v>4.0860000000000028E-3</v>
      </c>
      <c r="AG1081" s="761">
        <v>3.4200000000000001E-2</v>
      </c>
      <c r="AH1081" s="762">
        <v>45996</v>
      </c>
      <c r="AI1081" s="763">
        <v>1</v>
      </c>
      <c r="AJ1081" s="747" t="str">
        <f t="shared" ref="AJ1081:AJ1082" si="1323">IF(AG1081="","N","Y")</f>
        <v>Y</v>
      </c>
      <c r="AK1081" s="771" t="s">
        <v>5112</v>
      </c>
      <c r="AL1081" s="772"/>
    </row>
    <row r="1082" spans="1:38" s="956" customFormat="1" ht="20.25" customHeight="1">
      <c r="A1082" s="936">
        <v>555</v>
      </c>
      <c r="B1082" s="937">
        <v>46000</v>
      </c>
      <c r="C1082" s="936" t="s">
        <v>4</v>
      </c>
      <c r="D1082" s="938" t="s">
        <v>4893</v>
      </c>
      <c r="E1082" s="938" t="s">
        <v>5131</v>
      </c>
      <c r="F1082" s="938" t="s">
        <v>5052</v>
      </c>
      <c r="G1082" s="939">
        <v>46000</v>
      </c>
      <c r="H1082" s="939">
        <v>46090</v>
      </c>
      <c r="I1082" s="936">
        <f t="shared" si="1321"/>
        <v>90</v>
      </c>
      <c r="J1082" s="940">
        <f t="shared" si="1322"/>
        <v>3</v>
      </c>
      <c r="K1082" s="941" t="s">
        <v>28</v>
      </c>
      <c r="L1082" s="942">
        <v>15</v>
      </c>
      <c r="M1082" s="943"/>
      <c r="N1082" s="944" t="s">
        <v>5132</v>
      </c>
      <c r="O1082" s="945" t="s">
        <v>1717</v>
      </c>
      <c r="P1082" s="946">
        <v>3.7378399999999999E-2</v>
      </c>
      <c r="Q1082" s="947"/>
      <c r="R1082" s="948" t="s">
        <v>4475</v>
      </c>
      <c r="S1082" s="412"/>
      <c r="T1082" s="948"/>
      <c r="U1082" s="412"/>
      <c r="V1082" s="949">
        <v>4.1866E-2</v>
      </c>
      <c r="W1082" s="949">
        <v>8.3699999999999996E-4</v>
      </c>
      <c r="X1082" s="949">
        <v>2.2529999999999998E-3</v>
      </c>
      <c r="Y1082" s="949">
        <v>3.2629999999999999E-2</v>
      </c>
      <c r="Z1082" s="949">
        <v>1.72E-3</v>
      </c>
      <c r="AA1082" s="949">
        <v>2E-3</v>
      </c>
      <c r="AB1082" s="950">
        <f t="shared" si="1317"/>
        <v>-1.72E-3</v>
      </c>
      <c r="AC1082" s="950">
        <f t="shared" si="1318"/>
        <v>-3.7200000000000002E-3</v>
      </c>
      <c r="AD1082" s="951">
        <v>3.6999999999999998E-2</v>
      </c>
      <c r="AE1082" s="949">
        <v>3.2629999999999999E-2</v>
      </c>
      <c r="AF1082" s="949">
        <f t="shared" si="1319"/>
        <v>4.3699999999999989E-3</v>
      </c>
      <c r="AG1082" s="361">
        <v>3.6999999999999998E-2</v>
      </c>
      <c r="AH1082" s="952">
        <v>46000</v>
      </c>
      <c r="AI1082" s="953">
        <v>1</v>
      </c>
      <c r="AJ1082" s="936" t="str">
        <f t="shared" si="1323"/>
        <v>Y</v>
      </c>
      <c r="AK1082" s="954" t="s">
        <v>5113</v>
      </c>
      <c r="AL1082" s="955"/>
    </row>
    <row r="1083" spans="1:38" s="447" customFormat="1" ht="20.25" customHeight="1">
      <c r="A1083" s="16">
        <v>556</v>
      </c>
      <c r="B1083" s="23">
        <v>46001</v>
      </c>
      <c r="C1083" s="16" t="s">
        <v>4897</v>
      </c>
      <c r="D1083" s="773" t="s">
        <v>4571</v>
      </c>
      <c r="E1083" s="773" t="s">
        <v>4724</v>
      </c>
      <c r="F1083" s="773" t="s">
        <v>4318</v>
      </c>
      <c r="G1083" s="18">
        <v>46001</v>
      </c>
      <c r="H1083" s="18">
        <v>46034</v>
      </c>
      <c r="I1083" s="16">
        <f t="shared" ref="I1083:I1086" si="1324">H1083-G1083</f>
        <v>33</v>
      </c>
      <c r="J1083" s="255">
        <f t="shared" ref="J1083:J1086" si="1325">TRUNC(I1083/30,0)</f>
        <v>1</v>
      </c>
      <c r="K1083" s="438" t="s">
        <v>29</v>
      </c>
      <c r="L1083" s="19">
        <v>10.71</v>
      </c>
      <c r="M1083" s="912"/>
      <c r="N1083" s="913"/>
      <c r="O1083" s="914" t="s">
        <v>2307</v>
      </c>
      <c r="P1083" s="915">
        <v>3.76067E-2</v>
      </c>
      <c r="Q1083" s="553"/>
      <c r="R1083" s="261" t="s">
        <v>4475</v>
      </c>
      <c r="S1083" s="20"/>
      <c r="T1083" s="261"/>
      <c r="U1083" s="20"/>
      <c r="V1083" s="693">
        <v>4.1300000000000003E-2</v>
      </c>
      <c r="W1083" s="693">
        <v>2.8909999999999999E-3</v>
      </c>
      <c r="X1083" s="693">
        <f t="shared" ref="X1083:X1086" si="1326">V1083-AD1083-$X$5-W1083</f>
        <v>3.1330000000000017E-3</v>
      </c>
      <c r="Y1083" s="693">
        <v>2.8070000000000001E-2</v>
      </c>
      <c r="Z1083" s="693">
        <v>1.72E-3</v>
      </c>
      <c r="AA1083" s="693">
        <v>2E-3</v>
      </c>
      <c r="AB1083" s="423">
        <f t="shared" ref="AB1083:AB1086" si="1327">S1083-Z1083</f>
        <v>-1.72E-3</v>
      </c>
      <c r="AC1083" s="423">
        <f t="shared" ref="AC1083:AC1086" si="1328">U1083-Z1083-AA1083</f>
        <v>-3.7200000000000002E-3</v>
      </c>
      <c r="AD1083" s="448">
        <v>3.3500000000000002E-2</v>
      </c>
      <c r="AE1083" s="693">
        <f>Y1083</f>
        <v>2.8070000000000001E-2</v>
      </c>
      <c r="AF1083" s="693">
        <f t="shared" ref="AF1083:AF1086" si="1329">AD1083-AE1083</f>
        <v>5.4300000000000008E-3</v>
      </c>
      <c r="AG1083" s="445">
        <f t="shared" ref="AG1083:AG1084" si="1330">IF(AF1083="","",AE1083+AF1083)</f>
        <v>3.3500000000000002E-2</v>
      </c>
      <c r="AH1083" s="434">
        <v>46001</v>
      </c>
      <c r="AI1083" s="446">
        <v>1</v>
      </c>
      <c r="AJ1083" s="16" t="str">
        <f t="shared" ref="AJ1083:AJ1086" si="1331">IF(AG1083="","N","Y")</f>
        <v>Y</v>
      </c>
      <c r="AK1083" s="443" t="s">
        <v>5112</v>
      </c>
      <c r="AL1083" s="449"/>
    </row>
    <row r="1084" spans="1:38" s="447" customFormat="1" ht="20.25" customHeight="1">
      <c r="A1084" s="16">
        <v>557</v>
      </c>
      <c r="B1084" s="23">
        <v>46001</v>
      </c>
      <c r="C1084" s="16" t="s">
        <v>4897</v>
      </c>
      <c r="D1084" s="773" t="s">
        <v>4571</v>
      </c>
      <c r="E1084" s="773" t="s">
        <v>4896</v>
      </c>
      <c r="F1084" s="773" t="s">
        <v>5039</v>
      </c>
      <c r="G1084" s="18">
        <v>46001</v>
      </c>
      <c r="H1084" s="18">
        <v>46034</v>
      </c>
      <c r="I1084" s="16">
        <f t="shared" si="1324"/>
        <v>33</v>
      </c>
      <c r="J1084" s="255">
        <f t="shared" si="1325"/>
        <v>1</v>
      </c>
      <c r="K1084" s="438" t="s">
        <v>29</v>
      </c>
      <c r="L1084" s="19">
        <v>2</v>
      </c>
      <c r="M1084" s="912"/>
      <c r="N1084" s="913"/>
      <c r="O1084" s="914" t="s">
        <v>2307</v>
      </c>
      <c r="P1084" s="915">
        <v>3.76067E-2</v>
      </c>
      <c r="Q1084" s="553"/>
      <c r="R1084" s="261" t="s">
        <v>4475</v>
      </c>
      <c r="S1084" s="20"/>
      <c r="T1084" s="261"/>
      <c r="U1084" s="20"/>
      <c r="V1084" s="693">
        <v>4.1300000000000003E-2</v>
      </c>
      <c r="W1084" s="693">
        <v>2.8909999999999999E-3</v>
      </c>
      <c r="X1084" s="693">
        <f t="shared" si="1326"/>
        <v>3.1330000000000017E-3</v>
      </c>
      <c r="Y1084" s="693">
        <v>2.8070000000000001E-2</v>
      </c>
      <c r="Z1084" s="693">
        <v>1.72E-3</v>
      </c>
      <c r="AA1084" s="693">
        <v>2E-3</v>
      </c>
      <c r="AB1084" s="423">
        <f t="shared" si="1327"/>
        <v>-1.72E-3</v>
      </c>
      <c r="AC1084" s="423">
        <f t="shared" si="1328"/>
        <v>-3.7200000000000002E-3</v>
      </c>
      <c r="AD1084" s="448">
        <v>3.3500000000000002E-2</v>
      </c>
      <c r="AE1084" s="693">
        <f>Y1084</f>
        <v>2.8070000000000001E-2</v>
      </c>
      <c r="AF1084" s="693">
        <f t="shared" si="1329"/>
        <v>5.4300000000000008E-3</v>
      </c>
      <c r="AG1084" s="445">
        <f t="shared" si="1330"/>
        <v>3.3500000000000002E-2</v>
      </c>
      <c r="AH1084" s="434">
        <v>46001</v>
      </c>
      <c r="AI1084" s="446">
        <v>2</v>
      </c>
      <c r="AJ1084" s="16" t="str">
        <f t="shared" si="1331"/>
        <v>Y</v>
      </c>
      <c r="AK1084" s="443" t="s">
        <v>5112</v>
      </c>
      <c r="AL1084" s="449"/>
    </row>
    <row r="1085" spans="1:38" s="764" customFormat="1">
      <c r="A1085" s="747">
        <v>558</v>
      </c>
      <c r="B1085" s="748">
        <v>46003</v>
      </c>
      <c r="C1085" s="747" t="s">
        <v>434</v>
      </c>
      <c r="D1085" s="778" t="s">
        <v>4892</v>
      </c>
      <c r="E1085" s="778" t="s">
        <v>5014</v>
      </c>
      <c r="F1085" s="778" t="s">
        <v>4356</v>
      </c>
      <c r="G1085" s="749">
        <v>46003</v>
      </c>
      <c r="H1085" s="749">
        <v>46017</v>
      </c>
      <c r="I1085" s="747">
        <f t="shared" si="1324"/>
        <v>14</v>
      </c>
      <c r="J1085" s="750">
        <f t="shared" si="1325"/>
        <v>0</v>
      </c>
      <c r="K1085" s="751" t="s">
        <v>28</v>
      </c>
      <c r="L1085" s="752">
        <v>10</v>
      </c>
      <c r="M1085" s="804"/>
      <c r="N1085" s="805"/>
      <c r="O1085" s="801" t="s">
        <v>2309</v>
      </c>
      <c r="P1085" s="806">
        <v>3.8689899999999999E-2</v>
      </c>
      <c r="Q1085" s="755"/>
      <c r="R1085" s="756" t="s">
        <v>4475</v>
      </c>
      <c r="S1085" s="757"/>
      <c r="T1085" s="756"/>
      <c r="U1085" s="757"/>
      <c r="V1085" s="808">
        <v>4.0417000000000002E-2</v>
      </c>
      <c r="W1085" s="808">
        <v>2.8289999999999999E-3</v>
      </c>
      <c r="X1085" s="808">
        <f t="shared" si="1326"/>
        <v>2.0120000000000051E-3</v>
      </c>
      <c r="Y1085" s="808">
        <v>2.9680999999999999E-2</v>
      </c>
      <c r="Z1085" s="808">
        <v>1.72E-3</v>
      </c>
      <c r="AA1085" s="808">
        <v>2E-3</v>
      </c>
      <c r="AB1085" s="758">
        <f t="shared" si="1327"/>
        <v>-1.72E-3</v>
      </c>
      <c r="AC1085" s="758">
        <f t="shared" si="1328"/>
        <v>-3.7200000000000002E-3</v>
      </c>
      <c r="AD1085" s="759">
        <v>3.3799999999999997E-2</v>
      </c>
      <c r="AE1085" s="808">
        <v>2.9680999999999999E-2</v>
      </c>
      <c r="AF1085" s="808">
        <f t="shared" si="1329"/>
        <v>4.1189999999999977E-3</v>
      </c>
      <c r="AG1085" s="761">
        <v>3.3799999999999997E-2</v>
      </c>
      <c r="AH1085" s="762">
        <v>46003</v>
      </c>
      <c r="AI1085" s="763">
        <v>1</v>
      </c>
      <c r="AJ1085" s="747" t="str">
        <f t="shared" si="1331"/>
        <v>Y</v>
      </c>
      <c r="AK1085" s="771" t="s">
        <v>5133</v>
      </c>
      <c r="AL1085" s="772"/>
    </row>
    <row r="1086" spans="1:38" s="764" customFormat="1">
      <c r="A1086" s="747">
        <v>559</v>
      </c>
      <c r="B1086" s="748">
        <v>46003</v>
      </c>
      <c r="C1086" s="747" t="s">
        <v>434</v>
      </c>
      <c r="D1086" s="778" t="s">
        <v>4892</v>
      </c>
      <c r="E1086" s="778" t="s">
        <v>5014</v>
      </c>
      <c r="F1086" s="778" t="s">
        <v>4356</v>
      </c>
      <c r="G1086" s="749">
        <v>46003</v>
      </c>
      <c r="H1086" s="749">
        <v>46017</v>
      </c>
      <c r="I1086" s="747">
        <f t="shared" si="1324"/>
        <v>14</v>
      </c>
      <c r="J1086" s="750">
        <f t="shared" si="1325"/>
        <v>0</v>
      </c>
      <c r="K1086" s="751" t="s">
        <v>28</v>
      </c>
      <c r="L1086" s="752">
        <v>10</v>
      </c>
      <c r="M1086" s="804"/>
      <c r="N1086" s="805"/>
      <c r="O1086" s="801" t="s">
        <v>2309</v>
      </c>
      <c r="P1086" s="806">
        <v>3.8689899999999999E-2</v>
      </c>
      <c r="Q1086" s="755"/>
      <c r="R1086" s="756" t="s">
        <v>4475</v>
      </c>
      <c r="S1086" s="757"/>
      <c r="T1086" s="756"/>
      <c r="U1086" s="757"/>
      <c r="V1086" s="808">
        <v>4.0417000000000002E-2</v>
      </c>
      <c r="W1086" s="808">
        <v>2.8289999999999999E-3</v>
      </c>
      <c r="X1086" s="808">
        <f t="shared" si="1326"/>
        <v>2.0120000000000051E-3</v>
      </c>
      <c r="Y1086" s="808">
        <v>2.9680999999999999E-2</v>
      </c>
      <c r="Z1086" s="808">
        <v>1.72E-3</v>
      </c>
      <c r="AA1086" s="808">
        <v>2E-3</v>
      </c>
      <c r="AB1086" s="758">
        <f t="shared" si="1327"/>
        <v>-1.72E-3</v>
      </c>
      <c r="AC1086" s="758">
        <f t="shared" si="1328"/>
        <v>-3.7200000000000002E-3</v>
      </c>
      <c r="AD1086" s="759">
        <v>3.3799999999999997E-2</v>
      </c>
      <c r="AE1086" s="808">
        <v>2.9680999999999999E-2</v>
      </c>
      <c r="AF1086" s="808">
        <f t="shared" si="1329"/>
        <v>4.1189999999999977E-3</v>
      </c>
      <c r="AG1086" s="761">
        <v>3.3799999999999997E-2</v>
      </c>
      <c r="AH1086" s="762">
        <v>46003</v>
      </c>
      <c r="AI1086" s="763">
        <v>2</v>
      </c>
      <c r="AJ1086" s="747" t="str">
        <f t="shared" si="1331"/>
        <v>Y</v>
      </c>
      <c r="AK1086" s="771" t="s">
        <v>5133</v>
      </c>
      <c r="AL1086" s="772"/>
    </row>
    <row r="1087" spans="1:38" s="764" customFormat="1">
      <c r="A1087" s="747">
        <v>560</v>
      </c>
      <c r="B1087" s="748">
        <v>46003</v>
      </c>
      <c r="C1087" s="747" t="s">
        <v>434</v>
      </c>
      <c r="D1087" s="778" t="s">
        <v>4892</v>
      </c>
      <c r="E1087" s="778" t="s">
        <v>5014</v>
      </c>
      <c r="F1087" s="778" t="s">
        <v>4356</v>
      </c>
      <c r="G1087" s="749">
        <v>46003</v>
      </c>
      <c r="H1087" s="749">
        <v>46017</v>
      </c>
      <c r="I1087" s="747">
        <f t="shared" ref="I1087:I1099" si="1332">H1087-G1087</f>
        <v>14</v>
      </c>
      <c r="J1087" s="750">
        <f t="shared" ref="J1087:J1099" si="1333">TRUNC(I1087/30,0)</f>
        <v>0</v>
      </c>
      <c r="K1087" s="751" t="s">
        <v>28</v>
      </c>
      <c r="L1087" s="752">
        <v>3.5</v>
      </c>
      <c r="M1087" s="804"/>
      <c r="N1087" s="805"/>
      <c r="O1087" s="801" t="s">
        <v>2309</v>
      </c>
      <c r="P1087" s="806">
        <v>3.8689899999999999E-2</v>
      </c>
      <c r="Q1087" s="755"/>
      <c r="R1087" s="756" t="s">
        <v>4475</v>
      </c>
      <c r="S1087" s="757"/>
      <c r="T1087" s="756"/>
      <c r="U1087" s="757"/>
      <c r="V1087" s="808">
        <v>4.0417000000000002E-2</v>
      </c>
      <c r="W1087" s="808">
        <v>2.8289999999999999E-3</v>
      </c>
      <c r="X1087" s="808">
        <f t="shared" ref="X1087" si="1334">V1087-AD1087-$X$5-W1087</f>
        <v>2.0120000000000051E-3</v>
      </c>
      <c r="Y1087" s="808">
        <v>2.9680999999999999E-2</v>
      </c>
      <c r="Z1087" s="808">
        <v>1.72E-3</v>
      </c>
      <c r="AA1087" s="808">
        <v>2E-3</v>
      </c>
      <c r="AB1087" s="758">
        <f t="shared" ref="AB1087:AB1099" si="1335">S1087-Z1087</f>
        <v>-1.72E-3</v>
      </c>
      <c r="AC1087" s="758">
        <f t="shared" ref="AC1087:AC1099" si="1336">U1087-Z1087-AA1087</f>
        <v>-3.7200000000000002E-3</v>
      </c>
      <c r="AD1087" s="759">
        <v>3.3799999999999997E-2</v>
      </c>
      <c r="AE1087" s="808">
        <v>2.9680999999999999E-2</v>
      </c>
      <c r="AF1087" s="808">
        <f t="shared" ref="AF1087:AF1092" si="1337">AD1087-AE1087</f>
        <v>4.1189999999999977E-3</v>
      </c>
      <c r="AG1087" s="761">
        <v>3.3799999999999997E-2</v>
      </c>
      <c r="AH1087" s="762">
        <v>46003</v>
      </c>
      <c r="AI1087" s="763">
        <v>2</v>
      </c>
      <c r="AJ1087" s="747" t="str">
        <f t="shared" ref="AJ1087:AJ1099" si="1338">IF(AG1087="","N","Y")</f>
        <v>Y</v>
      </c>
      <c r="AK1087" s="771" t="s">
        <v>5133</v>
      </c>
      <c r="AL1087" s="772"/>
    </row>
    <row r="1088" spans="1:38" s="764" customFormat="1" ht="19.5" customHeight="1">
      <c r="A1088" s="747">
        <v>561</v>
      </c>
      <c r="B1088" s="748">
        <v>46006</v>
      </c>
      <c r="C1088" s="747" t="s">
        <v>1550</v>
      </c>
      <c r="D1088" s="747" t="s">
        <v>4877</v>
      </c>
      <c r="E1088" s="747" t="s">
        <v>4876</v>
      </c>
      <c r="F1088" s="747" t="s">
        <v>3722</v>
      </c>
      <c r="G1088" s="749">
        <v>46006</v>
      </c>
      <c r="H1088" s="749">
        <v>46037</v>
      </c>
      <c r="I1088" s="747">
        <f t="shared" si="1332"/>
        <v>31</v>
      </c>
      <c r="J1088" s="750">
        <f t="shared" si="1333"/>
        <v>1</v>
      </c>
      <c r="K1088" s="751" t="s">
        <v>28</v>
      </c>
      <c r="L1088" s="752">
        <v>7.2</v>
      </c>
      <c r="M1088" s="753"/>
      <c r="N1088" s="754"/>
      <c r="O1088" s="750" t="s">
        <v>2307</v>
      </c>
      <c r="P1088" s="755">
        <v>3.7342599999999997E-2</v>
      </c>
      <c r="Q1088" s="755"/>
      <c r="R1088" s="756" t="s">
        <v>4475</v>
      </c>
      <c r="S1088" s="757"/>
      <c r="T1088" s="756"/>
      <c r="U1088" s="757"/>
      <c r="V1088" s="757">
        <v>4.0522000000000002E-2</v>
      </c>
      <c r="W1088" s="757">
        <v>8.0999999999999996E-4</v>
      </c>
      <c r="X1088" s="757">
        <v>3.3530000000000001E-3</v>
      </c>
      <c r="Y1088" s="757">
        <v>3.1895E-2</v>
      </c>
      <c r="Z1088" s="757">
        <v>1.72E-3</v>
      </c>
      <c r="AA1088" s="757">
        <v>2E-3</v>
      </c>
      <c r="AB1088" s="758">
        <f t="shared" si="1335"/>
        <v>-1.72E-3</v>
      </c>
      <c r="AC1088" s="758">
        <f t="shared" si="1336"/>
        <v>-3.7200000000000002E-3</v>
      </c>
      <c r="AD1088" s="759">
        <v>3.5000000000000003E-2</v>
      </c>
      <c r="AE1088" s="760">
        <v>3.1895E-2</v>
      </c>
      <c r="AF1088" s="760">
        <f t="shared" si="1337"/>
        <v>3.1050000000000036E-3</v>
      </c>
      <c r="AG1088" s="761">
        <v>3.5000000000000003E-2</v>
      </c>
      <c r="AH1088" s="762">
        <v>46006</v>
      </c>
      <c r="AI1088" s="763">
        <v>1</v>
      </c>
      <c r="AJ1088" s="747" t="str">
        <f t="shared" si="1338"/>
        <v>Y</v>
      </c>
      <c r="AK1088" s="771" t="s">
        <v>5115</v>
      </c>
      <c r="AL1088" s="772"/>
    </row>
    <row r="1089" spans="1:38" s="764" customFormat="1" ht="19.5" customHeight="1">
      <c r="A1089" s="747">
        <v>562</v>
      </c>
      <c r="B1089" s="748">
        <v>46006</v>
      </c>
      <c r="C1089" s="747" t="s">
        <v>1550</v>
      </c>
      <c r="D1089" s="747" t="s">
        <v>4877</v>
      </c>
      <c r="E1089" s="747" t="s">
        <v>4876</v>
      </c>
      <c r="F1089" s="747" t="s">
        <v>3722</v>
      </c>
      <c r="G1089" s="749">
        <v>46006</v>
      </c>
      <c r="H1089" s="749">
        <v>46037</v>
      </c>
      <c r="I1089" s="747">
        <f t="shared" ref="I1089" si="1339">H1089-G1089</f>
        <v>31</v>
      </c>
      <c r="J1089" s="750">
        <f t="shared" ref="J1089" si="1340">TRUNC(I1089/30,0)</f>
        <v>1</v>
      </c>
      <c r="K1089" s="751" t="s">
        <v>29</v>
      </c>
      <c r="L1089" s="752">
        <v>4.54</v>
      </c>
      <c r="M1089" s="753"/>
      <c r="N1089" s="754"/>
      <c r="O1089" s="750" t="s">
        <v>2307</v>
      </c>
      <c r="P1089" s="755">
        <v>3.7342599999999997E-2</v>
      </c>
      <c r="Q1089" s="755"/>
      <c r="R1089" s="756" t="s">
        <v>4475</v>
      </c>
      <c r="S1089" s="757"/>
      <c r="T1089" s="756"/>
      <c r="U1089" s="757"/>
      <c r="V1089" s="757">
        <v>4.1117000000000001E-2</v>
      </c>
      <c r="W1089" s="757">
        <v>2.8779999999999999E-3</v>
      </c>
      <c r="X1089" s="757">
        <v>5.463E-3</v>
      </c>
      <c r="Y1089" s="757">
        <v>2.588E-2</v>
      </c>
      <c r="Z1089" s="757">
        <v>1.72E-3</v>
      </c>
      <c r="AA1089" s="757">
        <v>2E-3</v>
      </c>
      <c r="AB1089" s="758">
        <f t="shared" ref="AB1089" si="1341">S1089-Z1089</f>
        <v>-1.72E-3</v>
      </c>
      <c r="AC1089" s="758">
        <f t="shared" ref="AC1089" si="1342">U1089-Z1089-AA1089</f>
        <v>-3.7200000000000002E-3</v>
      </c>
      <c r="AD1089" s="759">
        <v>3.1E-2</v>
      </c>
      <c r="AE1089" s="760">
        <v>2.8452000000000002E-2</v>
      </c>
      <c r="AF1089" s="760">
        <f t="shared" ref="AF1089" si="1343">AD1089-AE1089</f>
        <v>2.5479999999999982E-3</v>
      </c>
      <c r="AG1089" s="761">
        <v>3.1E-2</v>
      </c>
      <c r="AH1089" s="762">
        <v>46006</v>
      </c>
      <c r="AI1089" s="763">
        <v>2</v>
      </c>
      <c r="AJ1089" s="747" t="str">
        <f t="shared" ref="AJ1089" si="1344">IF(AG1089="","N","Y")</f>
        <v>Y</v>
      </c>
      <c r="AK1089" s="771" t="s">
        <v>5134</v>
      </c>
      <c r="AL1089" s="772"/>
    </row>
    <row r="1090" spans="1:38" s="764" customFormat="1" ht="20.25" customHeight="1">
      <c r="A1090" s="747">
        <v>563</v>
      </c>
      <c r="B1090" s="748">
        <v>46006</v>
      </c>
      <c r="C1090" s="747" t="s">
        <v>3467</v>
      </c>
      <c r="D1090" s="747" t="s">
        <v>4958</v>
      </c>
      <c r="E1090" s="747" t="s">
        <v>2735</v>
      </c>
      <c r="F1090" s="747" t="s">
        <v>4383</v>
      </c>
      <c r="G1090" s="749">
        <v>46006</v>
      </c>
      <c r="H1090" s="749">
        <v>46037</v>
      </c>
      <c r="I1090" s="747">
        <f t="shared" si="1332"/>
        <v>31</v>
      </c>
      <c r="J1090" s="750">
        <f t="shared" si="1333"/>
        <v>1</v>
      </c>
      <c r="K1090" s="751" t="s">
        <v>29</v>
      </c>
      <c r="L1090" s="752">
        <v>7.31</v>
      </c>
      <c r="M1090" s="753"/>
      <c r="N1090" s="754"/>
      <c r="O1090" s="750" t="s">
        <v>2307</v>
      </c>
      <c r="P1090" s="755">
        <v>3.7342599999999997E-2</v>
      </c>
      <c r="Q1090" s="755"/>
      <c r="R1090" s="756" t="s">
        <v>4475</v>
      </c>
      <c r="S1090" s="757"/>
      <c r="T1090" s="756"/>
      <c r="U1090" s="757"/>
      <c r="V1090" s="757">
        <v>4.1117000000000001E-2</v>
      </c>
      <c r="W1090" s="757">
        <v>2.8779999999999999E-3</v>
      </c>
      <c r="X1090" s="757">
        <v>4.9630000000000004E-3</v>
      </c>
      <c r="Y1090" s="757">
        <v>2.588E-2</v>
      </c>
      <c r="Z1090" s="757">
        <v>1.72E-3</v>
      </c>
      <c r="AA1090" s="757">
        <v>2E-3</v>
      </c>
      <c r="AB1090" s="758">
        <f t="shared" si="1335"/>
        <v>-1.72E-3</v>
      </c>
      <c r="AC1090" s="758">
        <f t="shared" si="1336"/>
        <v>-3.7200000000000002E-3</v>
      </c>
      <c r="AD1090" s="759">
        <v>3.15E-2</v>
      </c>
      <c r="AE1090" s="757">
        <v>2.8452000000000002E-2</v>
      </c>
      <c r="AF1090" s="808">
        <f t="shared" si="1337"/>
        <v>3.0479999999999986E-3</v>
      </c>
      <c r="AG1090" s="761">
        <v>3.15E-2</v>
      </c>
      <c r="AH1090" s="762">
        <v>46006</v>
      </c>
      <c r="AI1090" s="763">
        <v>3</v>
      </c>
      <c r="AJ1090" s="747" t="str">
        <f t="shared" si="1338"/>
        <v>Y</v>
      </c>
      <c r="AK1090" s="771" t="s">
        <v>5134</v>
      </c>
      <c r="AL1090" s="772"/>
    </row>
    <row r="1091" spans="1:38" s="764" customFormat="1" ht="20.25" customHeight="1">
      <c r="A1091" s="747">
        <v>564</v>
      </c>
      <c r="B1091" s="748">
        <v>46007</v>
      </c>
      <c r="C1091" s="747" t="s">
        <v>1550</v>
      </c>
      <c r="D1091" s="747" t="s">
        <v>5026</v>
      </c>
      <c r="E1091" s="747" t="s">
        <v>5027</v>
      </c>
      <c r="F1091" s="747" t="s">
        <v>5028</v>
      </c>
      <c r="G1091" s="749">
        <v>46007</v>
      </c>
      <c r="H1091" s="749">
        <v>46097</v>
      </c>
      <c r="I1091" s="747">
        <f t="shared" si="1332"/>
        <v>90</v>
      </c>
      <c r="J1091" s="750">
        <f t="shared" si="1333"/>
        <v>3</v>
      </c>
      <c r="K1091" s="751" t="s">
        <v>28</v>
      </c>
      <c r="L1091" s="752">
        <v>2.17</v>
      </c>
      <c r="M1091" s="753"/>
      <c r="N1091" s="805" t="s">
        <v>3552</v>
      </c>
      <c r="O1091" s="750">
        <v>3</v>
      </c>
      <c r="P1091" s="755">
        <v>3.7046900000000001E-2</v>
      </c>
      <c r="Q1091" s="755"/>
      <c r="R1091" s="756" t="s">
        <v>4475</v>
      </c>
      <c r="S1091" s="757"/>
      <c r="T1091" s="756"/>
      <c r="U1091" s="757"/>
      <c r="V1091" s="757">
        <v>4.1542000000000003E-2</v>
      </c>
      <c r="W1091" s="757">
        <v>8.3100000000000003E-4</v>
      </c>
      <c r="X1091" s="757">
        <v>2.4359999999999998E-3</v>
      </c>
      <c r="Y1091" s="757">
        <v>3.2305E-2</v>
      </c>
      <c r="Z1091" s="757">
        <v>1.72E-3</v>
      </c>
      <c r="AA1091" s="757">
        <v>2E-3</v>
      </c>
      <c r="AB1091" s="758">
        <f t="shared" si="1335"/>
        <v>-1.72E-3</v>
      </c>
      <c r="AC1091" s="758">
        <f t="shared" si="1336"/>
        <v>-3.7200000000000002E-3</v>
      </c>
      <c r="AD1091" s="759">
        <v>3.6499999999999998E-2</v>
      </c>
      <c r="AE1091" s="760">
        <v>3.2305E-2</v>
      </c>
      <c r="AF1091" s="760">
        <f t="shared" si="1337"/>
        <v>4.1949999999999973E-3</v>
      </c>
      <c r="AG1091" s="761">
        <v>3.6499999999999998E-2</v>
      </c>
      <c r="AH1091" s="762">
        <v>46007</v>
      </c>
      <c r="AI1091" s="763">
        <v>1</v>
      </c>
      <c r="AJ1091" s="747" t="str">
        <f t="shared" si="1338"/>
        <v>Y</v>
      </c>
      <c r="AK1091" s="771" t="s">
        <v>5135</v>
      </c>
      <c r="AL1091" s="772"/>
    </row>
    <row r="1092" spans="1:38" s="764" customFormat="1" ht="20.25" customHeight="1">
      <c r="A1092" s="747">
        <v>565</v>
      </c>
      <c r="B1092" s="748">
        <v>46007</v>
      </c>
      <c r="C1092" s="747" t="s">
        <v>1550</v>
      </c>
      <c r="D1092" s="747" t="s">
        <v>5026</v>
      </c>
      <c r="E1092" s="747" t="s">
        <v>5027</v>
      </c>
      <c r="F1092" s="747" t="s">
        <v>5045</v>
      </c>
      <c r="G1092" s="749">
        <v>46007</v>
      </c>
      <c r="H1092" s="749">
        <v>46097</v>
      </c>
      <c r="I1092" s="747">
        <f t="shared" si="1332"/>
        <v>90</v>
      </c>
      <c r="J1092" s="750">
        <f t="shared" si="1333"/>
        <v>3</v>
      </c>
      <c r="K1092" s="751" t="s">
        <v>28</v>
      </c>
      <c r="L1092" s="752">
        <v>3.6219999999999999</v>
      </c>
      <c r="M1092" s="753"/>
      <c r="N1092" s="805" t="s">
        <v>3552</v>
      </c>
      <c r="O1092" s="750">
        <v>3</v>
      </c>
      <c r="P1092" s="755">
        <v>3.7046900000000001E-2</v>
      </c>
      <c r="Q1092" s="755"/>
      <c r="R1092" s="756" t="s">
        <v>4475</v>
      </c>
      <c r="S1092" s="757"/>
      <c r="T1092" s="756"/>
      <c r="U1092" s="757"/>
      <c r="V1092" s="757">
        <v>4.1542000000000003E-2</v>
      </c>
      <c r="W1092" s="757">
        <v>8.3100000000000003E-4</v>
      </c>
      <c r="X1092" s="757">
        <v>2.4359999999999998E-3</v>
      </c>
      <c r="Y1092" s="757">
        <v>3.2305E-2</v>
      </c>
      <c r="Z1092" s="757">
        <v>1.72E-3</v>
      </c>
      <c r="AA1092" s="757">
        <v>2E-3</v>
      </c>
      <c r="AB1092" s="758">
        <f t="shared" si="1335"/>
        <v>-1.72E-3</v>
      </c>
      <c r="AC1092" s="758">
        <f t="shared" si="1336"/>
        <v>-3.7200000000000002E-3</v>
      </c>
      <c r="AD1092" s="759">
        <v>3.6499999999999998E-2</v>
      </c>
      <c r="AE1092" s="760">
        <v>3.2305E-2</v>
      </c>
      <c r="AF1092" s="760">
        <f t="shared" si="1337"/>
        <v>4.1949999999999973E-3</v>
      </c>
      <c r="AG1092" s="761">
        <v>3.6499999999999998E-2</v>
      </c>
      <c r="AH1092" s="762">
        <v>46007</v>
      </c>
      <c r="AI1092" s="763">
        <v>2</v>
      </c>
      <c r="AJ1092" s="747" t="str">
        <f t="shared" si="1338"/>
        <v>Y</v>
      </c>
      <c r="AK1092" s="771" t="s">
        <v>5135</v>
      </c>
      <c r="AL1092" s="772"/>
    </row>
    <row r="1093" spans="1:38" s="764" customFormat="1" ht="20.25" customHeight="1">
      <c r="A1093" s="747">
        <v>566</v>
      </c>
      <c r="B1093" s="748">
        <v>46008</v>
      </c>
      <c r="C1093" s="747" t="s">
        <v>3467</v>
      </c>
      <c r="D1093" s="747" t="s">
        <v>4900</v>
      </c>
      <c r="E1093" s="747" t="s">
        <v>5101</v>
      </c>
      <c r="F1093" s="747" t="s">
        <v>4902</v>
      </c>
      <c r="G1093" s="749">
        <v>46008</v>
      </c>
      <c r="H1093" s="749">
        <v>46041</v>
      </c>
      <c r="I1093" s="747">
        <f t="shared" si="1332"/>
        <v>33</v>
      </c>
      <c r="J1093" s="750">
        <f t="shared" si="1333"/>
        <v>1</v>
      </c>
      <c r="K1093" s="751" t="s">
        <v>28</v>
      </c>
      <c r="L1093" s="752">
        <v>1.5</v>
      </c>
      <c r="M1093" s="804">
        <v>3.44</v>
      </c>
      <c r="N1093" s="805" t="s">
        <v>5120</v>
      </c>
      <c r="O1093" s="801" t="s">
        <v>2307</v>
      </c>
      <c r="P1093" s="806">
        <v>3.7344700000000002E-2</v>
      </c>
      <c r="Q1093" s="755"/>
      <c r="R1093" s="756" t="s">
        <v>4475</v>
      </c>
      <c r="S1093" s="757"/>
      <c r="T1093" s="756"/>
      <c r="U1093" s="757"/>
      <c r="V1093" s="808">
        <v>4.0376000000000002E-2</v>
      </c>
      <c r="W1093" s="808">
        <v>8.0800000000000002E-4</v>
      </c>
      <c r="X1093" s="808">
        <v>2.7920000000000002E-3</v>
      </c>
      <c r="Y1093" s="808">
        <v>3.1897000000000002E-2</v>
      </c>
      <c r="Z1093" s="808">
        <v>1.72E-3</v>
      </c>
      <c r="AA1093" s="808">
        <v>2E-3</v>
      </c>
      <c r="AB1093" s="758">
        <f t="shared" si="1335"/>
        <v>-1.72E-3</v>
      </c>
      <c r="AC1093" s="758">
        <f t="shared" si="1336"/>
        <v>-3.7200000000000002E-3</v>
      </c>
      <c r="AD1093" s="759">
        <v>3.5000000000000003E-2</v>
      </c>
      <c r="AE1093" s="808">
        <f>Y1093</f>
        <v>3.1897000000000002E-2</v>
      </c>
      <c r="AF1093" s="808">
        <f>AD1093-AE1093</f>
        <v>3.1030000000000016E-3</v>
      </c>
      <c r="AG1093" s="761">
        <v>3.5000000000000003E-2</v>
      </c>
      <c r="AH1093" s="762">
        <v>46008</v>
      </c>
      <c r="AI1093" s="763">
        <v>1</v>
      </c>
      <c r="AJ1093" s="747" t="str">
        <f t="shared" si="1338"/>
        <v>Y</v>
      </c>
      <c r="AK1093" s="811" t="s">
        <v>5136</v>
      </c>
      <c r="AL1093" s="772"/>
    </row>
    <row r="1094" spans="1:38" s="764" customFormat="1" ht="20.25" customHeight="1">
      <c r="A1094" s="747">
        <v>567</v>
      </c>
      <c r="B1094" s="748">
        <v>46008</v>
      </c>
      <c r="C1094" s="747" t="s">
        <v>3971</v>
      </c>
      <c r="D1094" s="747" t="s">
        <v>4956</v>
      </c>
      <c r="E1094" s="747" t="s">
        <v>4793</v>
      </c>
      <c r="F1094" s="747" t="s">
        <v>3991</v>
      </c>
      <c r="G1094" s="749">
        <v>46008</v>
      </c>
      <c r="H1094" s="749">
        <v>46098</v>
      </c>
      <c r="I1094" s="747">
        <f t="shared" si="1332"/>
        <v>90</v>
      </c>
      <c r="J1094" s="750">
        <f t="shared" si="1333"/>
        <v>3</v>
      </c>
      <c r="K1094" s="751" t="s">
        <v>28</v>
      </c>
      <c r="L1094" s="752">
        <v>1</v>
      </c>
      <c r="M1094" s="753"/>
      <c r="N1094" s="754"/>
      <c r="O1094" s="750" t="s">
        <v>1717</v>
      </c>
      <c r="P1094" s="755">
        <v>3.7006499999999998E-2</v>
      </c>
      <c r="Q1094" s="755"/>
      <c r="R1094" s="756" t="s">
        <v>4475</v>
      </c>
      <c r="S1094" s="757"/>
      <c r="T1094" s="756"/>
      <c r="U1094" s="757"/>
      <c r="V1094" s="757">
        <v>4.1528000000000002E-2</v>
      </c>
      <c r="W1094" s="757">
        <v>8.3100000000000003E-4</v>
      </c>
      <c r="X1094" s="757">
        <v>1.921E-3</v>
      </c>
      <c r="Y1094" s="757">
        <v>3.2266000000000003E-2</v>
      </c>
      <c r="Z1094" s="757">
        <v>1.72E-3</v>
      </c>
      <c r="AA1094" s="757">
        <v>2E-3</v>
      </c>
      <c r="AB1094" s="758">
        <f t="shared" si="1335"/>
        <v>-1.72E-3</v>
      </c>
      <c r="AC1094" s="758">
        <f t="shared" si="1336"/>
        <v>-3.7200000000000002E-3</v>
      </c>
      <c r="AD1094" s="759">
        <v>3.6999999999999998E-2</v>
      </c>
      <c r="AE1094" s="757">
        <v>3.2266000000000003E-2</v>
      </c>
      <c r="AF1094" s="808">
        <f t="shared" ref="AF1094:AF1096" si="1345">AD1094-AE1094</f>
        <v>4.7339999999999952E-3</v>
      </c>
      <c r="AG1094" s="761">
        <v>3.6999999999999998E-2</v>
      </c>
      <c r="AH1094" s="762">
        <v>46008</v>
      </c>
      <c r="AI1094" s="763">
        <v>2</v>
      </c>
      <c r="AJ1094" s="747" t="str">
        <f t="shared" si="1338"/>
        <v>Y</v>
      </c>
      <c r="AK1094" s="771" t="s">
        <v>5137</v>
      </c>
      <c r="AL1094" s="772"/>
    </row>
    <row r="1095" spans="1:38" s="764" customFormat="1" ht="20.25" customHeight="1">
      <c r="A1095" s="747">
        <v>568</v>
      </c>
      <c r="B1095" s="748">
        <v>46008</v>
      </c>
      <c r="C1095" s="747" t="s">
        <v>3971</v>
      </c>
      <c r="D1095" s="747" t="s">
        <v>4956</v>
      </c>
      <c r="E1095" s="747" t="s">
        <v>4793</v>
      </c>
      <c r="F1095" s="747" t="s">
        <v>3991</v>
      </c>
      <c r="G1095" s="749">
        <v>46008</v>
      </c>
      <c r="H1095" s="749">
        <v>46098</v>
      </c>
      <c r="I1095" s="747">
        <f t="shared" si="1332"/>
        <v>90</v>
      </c>
      <c r="J1095" s="750">
        <f t="shared" si="1333"/>
        <v>3</v>
      </c>
      <c r="K1095" s="751" t="s">
        <v>28</v>
      </c>
      <c r="L1095" s="752">
        <v>1</v>
      </c>
      <c r="M1095" s="753"/>
      <c r="N1095" s="754"/>
      <c r="O1095" s="750" t="s">
        <v>1717</v>
      </c>
      <c r="P1095" s="755">
        <v>3.7006499999999998E-2</v>
      </c>
      <c r="Q1095" s="755"/>
      <c r="R1095" s="756" t="s">
        <v>4475</v>
      </c>
      <c r="S1095" s="757"/>
      <c r="T1095" s="756"/>
      <c r="U1095" s="757"/>
      <c r="V1095" s="757">
        <v>4.1528000000000002E-2</v>
      </c>
      <c r="W1095" s="757">
        <v>8.3100000000000003E-4</v>
      </c>
      <c r="X1095" s="757">
        <v>1.921E-3</v>
      </c>
      <c r="Y1095" s="757">
        <v>3.2266000000000003E-2</v>
      </c>
      <c r="Z1095" s="757">
        <v>1.72E-3</v>
      </c>
      <c r="AA1095" s="757">
        <v>2E-3</v>
      </c>
      <c r="AB1095" s="758">
        <f t="shared" si="1335"/>
        <v>-1.72E-3</v>
      </c>
      <c r="AC1095" s="758">
        <f t="shared" si="1336"/>
        <v>-3.7200000000000002E-3</v>
      </c>
      <c r="AD1095" s="759">
        <v>3.6999999999999998E-2</v>
      </c>
      <c r="AE1095" s="757">
        <v>3.2266000000000003E-2</v>
      </c>
      <c r="AF1095" s="808">
        <f t="shared" si="1345"/>
        <v>4.7339999999999952E-3</v>
      </c>
      <c r="AG1095" s="761">
        <v>3.6999999999999998E-2</v>
      </c>
      <c r="AH1095" s="762">
        <v>46008</v>
      </c>
      <c r="AI1095" s="763">
        <v>3</v>
      </c>
      <c r="AJ1095" s="747" t="str">
        <f t="shared" si="1338"/>
        <v>Y</v>
      </c>
      <c r="AK1095" s="771" t="s">
        <v>5137</v>
      </c>
      <c r="AL1095" s="772"/>
    </row>
    <row r="1096" spans="1:38" s="764" customFormat="1" ht="20.25" customHeight="1">
      <c r="A1096" s="747">
        <v>569</v>
      </c>
      <c r="B1096" s="748">
        <v>46010</v>
      </c>
      <c r="C1096" s="747" t="s">
        <v>1740</v>
      </c>
      <c r="D1096" s="747" t="s">
        <v>5022</v>
      </c>
      <c r="E1096" s="747" t="s">
        <v>5081</v>
      </c>
      <c r="F1096" s="747" t="s">
        <v>5024</v>
      </c>
      <c r="G1096" s="749">
        <v>46010</v>
      </c>
      <c r="H1096" s="749">
        <v>46041</v>
      </c>
      <c r="I1096" s="747">
        <f t="shared" si="1332"/>
        <v>31</v>
      </c>
      <c r="J1096" s="750">
        <f t="shared" si="1333"/>
        <v>1</v>
      </c>
      <c r="K1096" s="751" t="s">
        <v>29</v>
      </c>
      <c r="L1096" s="752">
        <v>1.43</v>
      </c>
      <c r="M1096" s="753"/>
      <c r="N1096" s="754"/>
      <c r="O1096" s="750" t="s">
        <v>2307</v>
      </c>
      <c r="P1096" s="755">
        <v>3.7338999999999997E-2</v>
      </c>
      <c r="Q1096" s="755"/>
      <c r="R1096" s="756" t="s">
        <v>4475</v>
      </c>
      <c r="S1096" s="757"/>
      <c r="T1096" s="756"/>
      <c r="U1096" s="757"/>
      <c r="V1096" s="757">
        <v>4.0910000000000002E-2</v>
      </c>
      <c r="W1096" s="757">
        <v>2.8639999999999998E-3</v>
      </c>
      <c r="X1096" s="757">
        <f>V1096-AD1096-$X$5-W1096</f>
        <v>4.2700000000000012E-3</v>
      </c>
      <c r="Y1096" s="757">
        <v>2.8142E-2</v>
      </c>
      <c r="Z1096" s="757">
        <v>1.72E-3</v>
      </c>
      <c r="AA1096" s="757">
        <v>2E-3</v>
      </c>
      <c r="AB1096" s="758">
        <f t="shared" si="1335"/>
        <v>-1.72E-3</v>
      </c>
      <c r="AC1096" s="758">
        <f t="shared" si="1336"/>
        <v>-3.7200000000000002E-3</v>
      </c>
      <c r="AD1096" s="759">
        <v>3.2000000000000001E-2</v>
      </c>
      <c r="AE1096" s="760">
        <v>2.6100999999999999E-2</v>
      </c>
      <c r="AF1096" s="760">
        <f t="shared" si="1345"/>
        <v>5.8990000000000015E-3</v>
      </c>
      <c r="AG1096" s="761">
        <f>AE1096+AF1096</f>
        <v>3.2000000000000001E-2</v>
      </c>
      <c r="AH1096" s="762">
        <v>46010</v>
      </c>
      <c r="AI1096" s="763">
        <v>1</v>
      </c>
      <c r="AJ1096" s="747" t="str">
        <f t="shared" si="1338"/>
        <v>Y</v>
      </c>
      <c r="AK1096" s="771" t="s">
        <v>5138</v>
      </c>
      <c r="AL1096" s="772"/>
    </row>
    <row r="1097" spans="1:38" s="764" customFormat="1" ht="20.25" customHeight="1">
      <c r="A1097" s="747">
        <v>570</v>
      </c>
      <c r="B1097" s="748">
        <v>46010</v>
      </c>
      <c r="C1097" s="747" t="s">
        <v>5082</v>
      </c>
      <c r="D1097" s="747" t="s">
        <v>4794</v>
      </c>
      <c r="E1097" s="747" t="s">
        <v>4795</v>
      </c>
      <c r="F1097" s="747" t="s">
        <v>4886</v>
      </c>
      <c r="G1097" s="749">
        <v>46010</v>
      </c>
      <c r="H1097" s="749">
        <v>46041</v>
      </c>
      <c r="I1097" s="747">
        <f t="shared" si="1332"/>
        <v>31</v>
      </c>
      <c r="J1097" s="750">
        <f t="shared" si="1333"/>
        <v>1</v>
      </c>
      <c r="K1097" s="751" t="s">
        <v>29</v>
      </c>
      <c r="L1097" s="752">
        <v>10.53</v>
      </c>
      <c r="M1097" s="753"/>
      <c r="N1097" s="754"/>
      <c r="O1097" s="750" t="s">
        <v>2307</v>
      </c>
      <c r="P1097" s="755">
        <v>3.7338999999999997E-2</v>
      </c>
      <c r="Q1097" s="755"/>
      <c r="R1097" s="756" t="s">
        <v>4475</v>
      </c>
      <c r="S1097" s="757"/>
      <c r="T1097" s="756"/>
      <c r="U1097" s="757"/>
      <c r="V1097" s="757">
        <v>4.0910000000000002E-2</v>
      </c>
      <c r="W1097" s="757">
        <v>2.8639999999999998E-3</v>
      </c>
      <c r="X1097" s="757">
        <f t="shared" ref="X1097" si="1346">V1097-AD1097-$X$5-W1097</f>
        <v>4.2700000000000012E-3</v>
      </c>
      <c r="Y1097" s="757">
        <v>2.8142E-2</v>
      </c>
      <c r="Z1097" s="757">
        <v>1.72E-3</v>
      </c>
      <c r="AA1097" s="757">
        <v>2E-3</v>
      </c>
      <c r="AB1097" s="758">
        <f t="shared" si="1335"/>
        <v>-1.72E-3</v>
      </c>
      <c r="AC1097" s="758">
        <f t="shared" si="1336"/>
        <v>-3.7200000000000002E-3</v>
      </c>
      <c r="AD1097" s="759">
        <v>3.2000000000000001E-2</v>
      </c>
      <c r="AE1097" s="760">
        <v>2.6100999999999999E-2</v>
      </c>
      <c r="AF1097" s="760">
        <f>AG1097-AE1097</f>
        <v>5.8990000000000015E-3</v>
      </c>
      <c r="AG1097" s="761">
        <v>3.2000000000000001E-2</v>
      </c>
      <c r="AH1097" s="762">
        <v>46010</v>
      </c>
      <c r="AI1097" s="763">
        <v>2</v>
      </c>
      <c r="AJ1097" s="747" t="str">
        <f t="shared" si="1338"/>
        <v>Y</v>
      </c>
      <c r="AK1097" s="771" t="s">
        <v>5138</v>
      </c>
      <c r="AL1097" s="772"/>
    </row>
    <row r="1098" spans="1:38" s="764" customFormat="1" ht="20.25" customHeight="1">
      <c r="A1098" s="747">
        <v>571</v>
      </c>
      <c r="B1098" s="748">
        <v>46013</v>
      </c>
      <c r="C1098" s="747" t="s">
        <v>4050</v>
      </c>
      <c r="D1098" s="747" t="s">
        <v>4571</v>
      </c>
      <c r="E1098" s="747" t="s">
        <v>4724</v>
      </c>
      <c r="F1098" s="747" t="s">
        <v>4469</v>
      </c>
      <c r="G1098" s="749">
        <v>46013</v>
      </c>
      <c r="H1098" s="749">
        <v>46044</v>
      </c>
      <c r="I1098" s="747">
        <f t="shared" si="1332"/>
        <v>31</v>
      </c>
      <c r="J1098" s="750">
        <f t="shared" si="1333"/>
        <v>1</v>
      </c>
      <c r="K1098" s="751" t="s">
        <v>29</v>
      </c>
      <c r="L1098" s="752">
        <v>4</v>
      </c>
      <c r="M1098" s="753"/>
      <c r="N1098" s="754"/>
      <c r="O1098" s="750" t="s">
        <v>2307</v>
      </c>
      <c r="P1098" s="755">
        <v>3.72923E-2</v>
      </c>
      <c r="Q1098" s="755"/>
      <c r="R1098" s="756" t="s">
        <v>4475</v>
      </c>
      <c r="S1098" s="757"/>
      <c r="T1098" s="756"/>
      <c r="U1098" s="757"/>
      <c r="V1098" s="757">
        <v>4.0891999999999998E-2</v>
      </c>
      <c r="W1098" s="757">
        <v>2.862E-3</v>
      </c>
      <c r="X1098" s="757">
        <v>4.2079999999999999E-3</v>
      </c>
      <c r="Y1098" s="757">
        <v>2.8361000000000001E-2</v>
      </c>
      <c r="Z1098" s="757">
        <v>1.72E-3</v>
      </c>
      <c r="AA1098" s="757">
        <v>2E-3</v>
      </c>
      <c r="AB1098" s="758">
        <f t="shared" si="1335"/>
        <v>-1.72E-3</v>
      </c>
      <c r="AC1098" s="758">
        <f t="shared" si="1336"/>
        <v>-3.7200000000000002E-3</v>
      </c>
      <c r="AD1098" s="759">
        <v>3.2000000000000001E-2</v>
      </c>
      <c r="AE1098" s="760">
        <v>2.5871000000000002E-2</v>
      </c>
      <c r="AF1098" s="760">
        <f t="shared" ref="AF1098:AF1099" si="1347">AD1098-AE1098</f>
        <v>6.128999999999999E-3</v>
      </c>
      <c r="AG1098" s="761">
        <v>3.2000000000000001E-2</v>
      </c>
      <c r="AH1098" s="762">
        <v>46013</v>
      </c>
      <c r="AI1098" s="763">
        <v>1</v>
      </c>
      <c r="AJ1098" s="747" t="str">
        <f t="shared" si="1338"/>
        <v>Y</v>
      </c>
      <c r="AK1098" s="771" t="s">
        <v>5138</v>
      </c>
      <c r="AL1098" s="772"/>
    </row>
    <row r="1099" spans="1:38" s="764" customFormat="1" ht="20.25" customHeight="1">
      <c r="A1099" s="747">
        <v>572</v>
      </c>
      <c r="B1099" s="748">
        <v>46013</v>
      </c>
      <c r="C1099" s="747" t="s">
        <v>3971</v>
      </c>
      <c r="D1099" s="747" t="s">
        <v>4874</v>
      </c>
      <c r="E1099" s="747" t="s">
        <v>5003</v>
      </c>
      <c r="F1099" s="747" t="s">
        <v>5004</v>
      </c>
      <c r="G1099" s="749">
        <v>46013</v>
      </c>
      <c r="H1099" s="749">
        <v>46104</v>
      </c>
      <c r="I1099" s="747">
        <f t="shared" si="1332"/>
        <v>91</v>
      </c>
      <c r="J1099" s="750">
        <f t="shared" si="1333"/>
        <v>3</v>
      </c>
      <c r="K1099" s="751" t="s">
        <v>28</v>
      </c>
      <c r="L1099" s="752">
        <v>2</v>
      </c>
      <c r="M1099" s="753"/>
      <c r="N1099" s="754"/>
      <c r="O1099" s="750" t="s">
        <v>1717</v>
      </c>
      <c r="P1099" s="755">
        <v>3.6850300000000002E-2</v>
      </c>
      <c r="Q1099" s="755"/>
      <c r="R1099" s="756" t="s">
        <v>4475</v>
      </c>
      <c r="S1099" s="757"/>
      <c r="T1099" s="756"/>
      <c r="U1099" s="757"/>
      <c r="V1099" s="757">
        <v>4.1428E-2</v>
      </c>
      <c r="W1099" s="757">
        <v>8.2899999999999998E-4</v>
      </c>
      <c r="X1099" s="757">
        <f>V1099-AD1099-$X$5-W1099</f>
        <v>1.8230000000000017E-3</v>
      </c>
      <c r="Y1099" s="757">
        <v>3.1047999999999999E-2</v>
      </c>
      <c r="Z1099" s="757">
        <v>1.72E-3</v>
      </c>
      <c r="AA1099" s="757">
        <v>2E-3</v>
      </c>
      <c r="AB1099" s="758">
        <f t="shared" si="1335"/>
        <v>-1.72E-3</v>
      </c>
      <c r="AC1099" s="758">
        <f t="shared" si="1336"/>
        <v>-3.7200000000000002E-3</v>
      </c>
      <c r="AD1099" s="759">
        <v>3.6999999999999998E-2</v>
      </c>
      <c r="AE1099" s="757">
        <v>3.1047999999999999E-2</v>
      </c>
      <c r="AF1099" s="760">
        <f t="shared" si="1347"/>
        <v>5.951999999999999E-3</v>
      </c>
      <c r="AG1099" s="761">
        <f t="shared" ref="AG1099" si="1348">IF(AF1099="","",AE1099+AF1099)</f>
        <v>3.6999999999999998E-2</v>
      </c>
      <c r="AH1099" s="762">
        <v>46013</v>
      </c>
      <c r="AI1099" s="763">
        <v>2</v>
      </c>
      <c r="AJ1099" s="747" t="str">
        <f t="shared" si="1338"/>
        <v>Y</v>
      </c>
      <c r="AK1099" s="771" t="s">
        <v>5128</v>
      </c>
      <c r="AL1099" s="772"/>
    </row>
    <row r="1100" spans="1:38" s="764" customFormat="1" ht="20.25" customHeight="1">
      <c r="A1100" s="747">
        <v>573</v>
      </c>
      <c r="B1100" s="748">
        <v>46015</v>
      </c>
      <c r="C1100" s="747" t="s">
        <v>3001</v>
      </c>
      <c r="D1100" s="747" t="s">
        <v>4997</v>
      </c>
      <c r="E1100" s="747" t="s">
        <v>5032</v>
      </c>
      <c r="F1100" s="747" t="s">
        <v>5139</v>
      </c>
      <c r="G1100" s="749">
        <v>46015</v>
      </c>
      <c r="H1100" s="749">
        <v>46049</v>
      </c>
      <c r="I1100" s="747">
        <f t="shared" ref="I1100:I1104" si="1349">H1100-G1100</f>
        <v>34</v>
      </c>
      <c r="J1100" s="750">
        <f t="shared" ref="J1100:J1104" si="1350">TRUNC(I1100/30,0)</f>
        <v>1</v>
      </c>
      <c r="K1100" s="751" t="s">
        <v>29</v>
      </c>
      <c r="L1100" s="752">
        <v>1</v>
      </c>
      <c r="M1100" s="753"/>
      <c r="N1100" s="754"/>
      <c r="O1100" s="750" t="s">
        <v>2223</v>
      </c>
      <c r="P1100" s="755">
        <v>3.7317299999999998E-2</v>
      </c>
      <c r="Q1100" s="755"/>
      <c r="R1100" s="756" t="s">
        <v>4475</v>
      </c>
      <c r="S1100" s="757"/>
      <c r="T1100" s="756"/>
      <c r="U1100" s="757"/>
      <c r="V1100" s="757">
        <v>4.0843999999999998E-2</v>
      </c>
      <c r="W1100" s="757">
        <v>2.859E-3</v>
      </c>
      <c r="X1100" s="757">
        <f>V1100-AD1100-$X$5-W1100</f>
        <v>4.2089999999999975E-3</v>
      </c>
      <c r="Y1100" s="757">
        <v>3.1047999999999999E-2</v>
      </c>
      <c r="Z1100" s="757">
        <v>1.72E-3</v>
      </c>
      <c r="AA1100" s="757">
        <v>2E-3</v>
      </c>
      <c r="AB1100" s="758">
        <f t="shared" ref="AB1100:AB1104" si="1351">S1100-Z1100</f>
        <v>-1.72E-3</v>
      </c>
      <c r="AC1100" s="758">
        <f t="shared" ref="AC1100:AC1104" si="1352">U1100-Z1100-AA1100</f>
        <v>-3.7200000000000002E-3</v>
      </c>
      <c r="AD1100" s="759">
        <v>3.2000000000000001E-2</v>
      </c>
      <c r="AE1100" s="757">
        <v>2.6023000000000001E-2</v>
      </c>
      <c r="AF1100" s="760">
        <f t="shared" ref="AF1100:AF1104" si="1353">AD1100-AE1100</f>
        <v>5.9769999999999997E-3</v>
      </c>
      <c r="AG1100" s="761">
        <f t="shared" ref="AG1100" si="1354">IF(AF1100="","",AE1100+AF1100)</f>
        <v>3.2000000000000001E-2</v>
      </c>
      <c r="AH1100" s="762">
        <v>46015</v>
      </c>
      <c r="AI1100" s="763">
        <v>1</v>
      </c>
      <c r="AJ1100" s="747" t="str">
        <f t="shared" ref="AJ1100:AJ1104" si="1355">IF(AG1100="","N","Y")</f>
        <v>Y</v>
      </c>
      <c r="AK1100" s="771" t="s">
        <v>5138</v>
      </c>
      <c r="AL1100" s="772"/>
    </row>
    <row r="1101" spans="1:38" s="764" customFormat="1">
      <c r="A1101" s="747">
        <v>574</v>
      </c>
      <c r="B1101" s="748">
        <v>46017</v>
      </c>
      <c r="C1101" s="747" t="s">
        <v>434</v>
      </c>
      <c r="D1101" s="778" t="s">
        <v>4892</v>
      </c>
      <c r="E1101" s="778" t="s">
        <v>5014</v>
      </c>
      <c r="F1101" s="778" t="s">
        <v>4356</v>
      </c>
      <c r="G1101" s="749">
        <v>46017</v>
      </c>
      <c r="H1101" s="749">
        <v>46027</v>
      </c>
      <c r="I1101" s="747">
        <f t="shared" si="1349"/>
        <v>10</v>
      </c>
      <c r="J1101" s="750">
        <f t="shared" si="1350"/>
        <v>0</v>
      </c>
      <c r="K1101" s="751" t="s">
        <v>28</v>
      </c>
      <c r="L1101" s="752">
        <v>10</v>
      </c>
      <c r="M1101" s="804"/>
      <c r="N1101" s="805"/>
      <c r="O1101" s="801" t="s">
        <v>2309</v>
      </c>
      <c r="P1101" s="806">
        <v>2.7866999999999999E-2</v>
      </c>
      <c r="Q1101" s="755"/>
      <c r="R1101" s="756" t="s">
        <v>4475</v>
      </c>
      <c r="S1101" s="757"/>
      <c r="T1101" s="756"/>
      <c r="U1101" s="757"/>
      <c r="V1101" s="808">
        <v>3.8568999999999999E-2</v>
      </c>
      <c r="W1101" s="808">
        <v>2.7000000000000001E-3</v>
      </c>
      <c r="X1101" s="808">
        <f t="shared" ref="X1101:X1103" si="1356">V1101-AD1101-$X$5-W1101</f>
        <v>2.0929999999999985E-3</v>
      </c>
      <c r="Y1101" s="808">
        <v>2.7866999999999999E-2</v>
      </c>
      <c r="Z1101" s="808">
        <v>1.72E-3</v>
      </c>
      <c r="AA1101" s="808">
        <v>2E-3</v>
      </c>
      <c r="AB1101" s="758">
        <f t="shared" si="1351"/>
        <v>-1.72E-3</v>
      </c>
      <c r="AC1101" s="758">
        <f t="shared" si="1352"/>
        <v>-3.7200000000000002E-3</v>
      </c>
      <c r="AD1101" s="759">
        <v>3.2000000000000001E-2</v>
      </c>
      <c r="AE1101" s="808">
        <v>2.7866999999999999E-2</v>
      </c>
      <c r="AF1101" s="808">
        <f t="shared" si="1353"/>
        <v>4.1330000000000013E-3</v>
      </c>
      <c r="AG1101" s="761">
        <v>3.2000000000000001E-2</v>
      </c>
      <c r="AH1101" s="762">
        <v>46017</v>
      </c>
      <c r="AI1101" s="763">
        <v>1</v>
      </c>
      <c r="AJ1101" s="747" t="str">
        <f t="shared" si="1355"/>
        <v>Y</v>
      </c>
      <c r="AK1101" s="771" t="s">
        <v>5138</v>
      </c>
      <c r="AL1101" s="772"/>
    </row>
    <row r="1102" spans="1:38" s="764" customFormat="1">
      <c r="A1102" s="747">
        <v>575</v>
      </c>
      <c r="B1102" s="748">
        <v>46017</v>
      </c>
      <c r="C1102" s="747" t="s">
        <v>434</v>
      </c>
      <c r="D1102" s="778" t="s">
        <v>4892</v>
      </c>
      <c r="E1102" s="778" t="s">
        <v>5014</v>
      </c>
      <c r="F1102" s="778" t="s">
        <v>4356</v>
      </c>
      <c r="G1102" s="749">
        <v>46017</v>
      </c>
      <c r="H1102" s="749">
        <v>46027</v>
      </c>
      <c r="I1102" s="747">
        <f t="shared" si="1349"/>
        <v>10</v>
      </c>
      <c r="J1102" s="750">
        <f t="shared" si="1350"/>
        <v>0</v>
      </c>
      <c r="K1102" s="751" t="s">
        <v>28</v>
      </c>
      <c r="L1102" s="752">
        <v>10</v>
      </c>
      <c r="M1102" s="804"/>
      <c r="N1102" s="805"/>
      <c r="O1102" s="801" t="s">
        <v>2309</v>
      </c>
      <c r="P1102" s="806">
        <v>2.7866999999999999E-2</v>
      </c>
      <c r="Q1102" s="755"/>
      <c r="R1102" s="756" t="s">
        <v>4475</v>
      </c>
      <c r="S1102" s="757"/>
      <c r="T1102" s="756"/>
      <c r="U1102" s="757"/>
      <c r="V1102" s="808">
        <v>3.8568999999999999E-2</v>
      </c>
      <c r="W1102" s="808">
        <v>2.7000000000000001E-3</v>
      </c>
      <c r="X1102" s="808">
        <f t="shared" si="1356"/>
        <v>2.0929999999999985E-3</v>
      </c>
      <c r="Y1102" s="808">
        <v>2.7866999999999999E-2</v>
      </c>
      <c r="Z1102" s="808">
        <v>1.72E-3</v>
      </c>
      <c r="AA1102" s="808">
        <v>2E-3</v>
      </c>
      <c r="AB1102" s="758">
        <f t="shared" si="1351"/>
        <v>-1.72E-3</v>
      </c>
      <c r="AC1102" s="758">
        <f t="shared" si="1352"/>
        <v>-3.7200000000000002E-3</v>
      </c>
      <c r="AD1102" s="759">
        <v>3.2000000000000001E-2</v>
      </c>
      <c r="AE1102" s="808">
        <v>2.7866999999999999E-2</v>
      </c>
      <c r="AF1102" s="808">
        <f t="shared" si="1353"/>
        <v>4.1330000000000013E-3</v>
      </c>
      <c r="AG1102" s="761">
        <v>3.2000000000000001E-2</v>
      </c>
      <c r="AH1102" s="762">
        <v>46017</v>
      </c>
      <c r="AI1102" s="763">
        <v>2</v>
      </c>
      <c r="AJ1102" s="747" t="str">
        <f t="shared" si="1355"/>
        <v>Y</v>
      </c>
      <c r="AK1102" s="771" t="s">
        <v>5138</v>
      </c>
      <c r="AL1102" s="772"/>
    </row>
    <row r="1103" spans="1:38" s="764" customFormat="1">
      <c r="A1103" s="747">
        <v>576</v>
      </c>
      <c r="B1103" s="748">
        <v>46017</v>
      </c>
      <c r="C1103" s="747" t="s">
        <v>434</v>
      </c>
      <c r="D1103" s="778" t="s">
        <v>4892</v>
      </c>
      <c r="E1103" s="778" t="s">
        <v>5014</v>
      </c>
      <c r="F1103" s="778" t="s">
        <v>4356</v>
      </c>
      <c r="G1103" s="749">
        <v>46017</v>
      </c>
      <c r="H1103" s="749">
        <v>46027</v>
      </c>
      <c r="I1103" s="747">
        <f t="shared" si="1349"/>
        <v>10</v>
      </c>
      <c r="J1103" s="750">
        <f t="shared" si="1350"/>
        <v>0</v>
      </c>
      <c r="K1103" s="751" t="s">
        <v>28</v>
      </c>
      <c r="L1103" s="752">
        <v>12.6</v>
      </c>
      <c r="M1103" s="804"/>
      <c r="N1103" s="805"/>
      <c r="O1103" s="801" t="s">
        <v>2309</v>
      </c>
      <c r="P1103" s="806">
        <v>2.7866999999999999E-2</v>
      </c>
      <c r="Q1103" s="755"/>
      <c r="R1103" s="756" t="s">
        <v>4475</v>
      </c>
      <c r="S1103" s="757"/>
      <c r="T1103" s="756"/>
      <c r="U1103" s="757"/>
      <c r="V1103" s="808">
        <v>3.8568999999999999E-2</v>
      </c>
      <c r="W1103" s="808">
        <v>2.7000000000000001E-3</v>
      </c>
      <c r="X1103" s="808">
        <f t="shared" si="1356"/>
        <v>2.0929999999999985E-3</v>
      </c>
      <c r="Y1103" s="808">
        <v>2.7866999999999999E-2</v>
      </c>
      <c r="Z1103" s="808">
        <v>1.72E-3</v>
      </c>
      <c r="AA1103" s="808">
        <v>2E-3</v>
      </c>
      <c r="AB1103" s="758">
        <f t="shared" si="1351"/>
        <v>-1.72E-3</v>
      </c>
      <c r="AC1103" s="758">
        <f t="shared" si="1352"/>
        <v>-3.7200000000000002E-3</v>
      </c>
      <c r="AD1103" s="759">
        <v>3.2000000000000001E-2</v>
      </c>
      <c r="AE1103" s="808">
        <v>2.7866999999999999E-2</v>
      </c>
      <c r="AF1103" s="808">
        <f t="shared" si="1353"/>
        <v>4.1330000000000013E-3</v>
      </c>
      <c r="AG1103" s="761">
        <v>3.2000000000000001E-2</v>
      </c>
      <c r="AH1103" s="762">
        <v>46017</v>
      </c>
      <c r="AI1103" s="763">
        <v>3</v>
      </c>
      <c r="AJ1103" s="747" t="str">
        <f t="shared" si="1355"/>
        <v>Y</v>
      </c>
      <c r="AK1103" s="771" t="s">
        <v>5138</v>
      </c>
      <c r="AL1103" s="772"/>
    </row>
    <row r="1104" spans="1:38" s="764" customFormat="1" ht="20.25" customHeight="1">
      <c r="A1104" s="747">
        <v>577</v>
      </c>
      <c r="B1104" s="748">
        <v>46017</v>
      </c>
      <c r="C1104" s="747" t="s">
        <v>434</v>
      </c>
      <c r="D1104" s="778" t="s">
        <v>4892</v>
      </c>
      <c r="E1104" s="778" t="s">
        <v>5014</v>
      </c>
      <c r="F1104" s="778" t="s">
        <v>4356</v>
      </c>
      <c r="G1104" s="749">
        <v>46017</v>
      </c>
      <c r="H1104" s="749">
        <v>46027</v>
      </c>
      <c r="I1104" s="747">
        <f t="shared" si="1349"/>
        <v>10</v>
      </c>
      <c r="J1104" s="750">
        <f t="shared" si="1350"/>
        <v>0</v>
      </c>
      <c r="K1104" s="751" t="s">
        <v>28</v>
      </c>
      <c r="L1104" s="752">
        <v>6.5</v>
      </c>
      <c r="M1104" s="804"/>
      <c r="N1104" s="805"/>
      <c r="O1104" s="801" t="s">
        <v>2309</v>
      </c>
      <c r="P1104" s="806">
        <v>2.7866999999999999E-2</v>
      </c>
      <c r="Q1104" s="755"/>
      <c r="R1104" s="756" t="s">
        <v>4475</v>
      </c>
      <c r="S1104" s="757"/>
      <c r="T1104" s="756"/>
      <c r="U1104" s="757"/>
      <c r="V1104" s="808">
        <v>3.8568999999999999E-2</v>
      </c>
      <c r="W1104" s="808">
        <v>2.7000000000000001E-3</v>
      </c>
      <c r="X1104" s="808">
        <v>2.2920000000000002E-3</v>
      </c>
      <c r="Y1104" s="808">
        <v>2.7866999999999999E-2</v>
      </c>
      <c r="Z1104" s="808">
        <v>1.72E-3</v>
      </c>
      <c r="AA1104" s="808">
        <v>2E-3</v>
      </c>
      <c r="AB1104" s="758">
        <f t="shared" si="1351"/>
        <v>-1.72E-3</v>
      </c>
      <c r="AC1104" s="758">
        <f t="shared" si="1352"/>
        <v>-3.7200000000000002E-3</v>
      </c>
      <c r="AD1104" s="759">
        <v>3.2000000000000001E-2</v>
      </c>
      <c r="AE1104" s="808">
        <v>2.7866999999999999E-2</v>
      </c>
      <c r="AF1104" s="808">
        <f t="shared" si="1353"/>
        <v>4.1330000000000013E-3</v>
      </c>
      <c r="AG1104" s="761">
        <v>3.2000000000000001E-2</v>
      </c>
      <c r="AH1104" s="762">
        <v>46017</v>
      </c>
      <c r="AI1104" s="763">
        <v>4</v>
      </c>
      <c r="AJ1104" s="747" t="str">
        <f t="shared" si="1355"/>
        <v>Y</v>
      </c>
      <c r="AK1104" s="771" t="s">
        <v>5138</v>
      </c>
      <c r="AL1104" s="772"/>
    </row>
    <row r="1105" spans="1:38" s="764" customFormat="1" ht="20.25" customHeight="1">
      <c r="A1105" s="747">
        <v>578</v>
      </c>
      <c r="B1105" s="748">
        <v>46021</v>
      </c>
      <c r="C1105" s="747" t="s">
        <v>24</v>
      </c>
      <c r="D1105" s="778" t="s">
        <v>5140</v>
      </c>
      <c r="E1105" s="778" t="s">
        <v>5141</v>
      </c>
      <c r="F1105" s="778" t="s">
        <v>5142</v>
      </c>
      <c r="G1105" s="749">
        <v>46021</v>
      </c>
      <c r="H1105" s="749">
        <v>46203</v>
      </c>
      <c r="I1105" s="747">
        <f t="shared" ref="I1105" si="1357">H1105-G1105</f>
        <v>182</v>
      </c>
      <c r="J1105" s="750">
        <f t="shared" ref="J1105" si="1358">TRUNC(I1105/30,0)</f>
        <v>6</v>
      </c>
      <c r="K1105" s="751" t="s">
        <v>28</v>
      </c>
      <c r="L1105" s="752">
        <v>9.35</v>
      </c>
      <c r="M1105" s="916" t="s">
        <v>5143</v>
      </c>
      <c r="N1105" s="917" t="s">
        <v>5144</v>
      </c>
      <c r="O1105" s="801" t="s">
        <v>1718</v>
      </c>
      <c r="P1105" s="806">
        <v>1.08091E-2</v>
      </c>
      <c r="Q1105" s="755"/>
      <c r="R1105" s="756" t="s">
        <v>4475</v>
      </c>
      <c r="S1105" s="757"/>
      <c r="T1105" s="756"/>
      <c r="U1105" s="757"/>
      <c r="V1105" s="808">
        <v>1.5809E-2</v>
      </c>
      <c r="W1105" s="808">
        <v>3.1599999999999998E-4</v>
      </c>
      <c r="X1105" s="808">
        <v>1.0817E-2</v>
      </c>
      <c r="Y1105" s="808">
        <v>1.0920000000000001E-3</v>
      </c>
      <c r="Z1105" s="808">
        <v>1.72E-3</v>
      </c>
      <c r="AA1105" s="808">
        <v>2E-3</v>
      </c>
      <c r="AB1105" s="758">
        <f t="shared" ref="AB1105" si="1359">S1105-Z1105</f>
        <v>-1.72E-3</v>
      </c>
      <c r="AC1105" s="758">
        <f t="shared" ref="AC1105" si="1360">U1105-Z1105-AA1105</f>
        <v>-3.7200000000000002E-3</v>
      </c>
      <c r="AD1105" s="759">
        <v>2.8999999999999998E-3</v>
      </c>
      <c r="AE1105" s="808">
        <v>1.0920000000000001E-3</v>
      </c>
      <c r="AF1105" s="808">
        <f t="shared" ref="AF1105" si="1361">AD1105-AE1105</f>
        <v>1.8079999999999997E-3</v>
      </c>
      <c r="AG1105" s="761">
        <v>2.8999999999999998E-3</v>
      </c>
      <c r="AH1105" s="762">
        <v>46021</v>
      </c>
      <c r="AI1105" s="763">
        <v>1</v>
      </c>
      <c r="AJ1105" s="747" t="str">
        <f t="shared" ref="AJ1105" si="1362">IF(AG1105="","N","Y")</f>
        <v>Y</v>
      </c>
      <c r="AK1105" s="771" t="s">
        <v>5145</v>
      </c>
      <c r="AL1105" s="772"/>
    </row>
    <row r="1106" spans="1:38" s="764" customFormat="1" ht="20.25" customHeight="1">
      <c r="A1106" s="747">
        <v>579</v>
      </c>
      <c r="B1106" s="748">
        <v>46021</v>
      </c>
      <c r="C1106" s="747" t="s">
        <v>3467</v>
      </c>
      <c r="D1106" s="778" t="s">
        <v>4958</v>
      </c>
      <c r="E1106" s="778" t="s">
        <v>2735</v>
      </c>
      <c r="F1106" s="778" t="s">
        <v>5146</v>
      </c>
      <c r="G1106" s="749">
        <v>46021</v>
      </c>
      <c r="H1106" s="749">
        <v>46052</v>
      </c>
      <c r="I1106" s="747">
        <f t="shared" ref="I1106" si="1363">H1106-G1106</f>
        <v>31</v>
      </c>
      <c r="J1106" s="750">
        <f t="shared" ref="J1106" si="1364">TRUNC(I1106/30,0)</f>
        <v>1</v>
      </c>
      <c r="K1106" s="751" t="s">
        <v>28</v>
      </c>
      <c r="L1106" s="752">
        <v>2</v>
      </c>
      <c r="M1106" s="804"/>
      <c r="N1106" s="805"/>
      <c r="O1106" s="801" t="s">
        <v>5147</v>
      </c>
      <c r="P1106" s="806">
        <v>3.1717000000000002E-2</v>
      </c>
      <c r="Q1106" s="755"/>
      <c r="R1106" s="756" t="s">
        <v>4475</v>
      </c>
      <c r="S1106" s="757"/>
      <c r="T1106" s="756"/>
      <c r="U1106" s="757"/>
      <c r="V1106" s="808">
        <v>4.0232999999999998E-2</v>
      </c>
      <c r="W1106" s="808">
        <v>8.0500000000000005E-4</v>
      </c>
      <c r="X1106" s="808">
        <v>2.3519999999999999E-3</v>
      </c>
      <c r="Y1106" s="808">
        <v>3.1717000000000002E-2</v>
      </c>
      <c r="Z1106" s="808">
        <v>1.72E-3</v>
      </c>
      <c r="AA1106" s="808">
        <v>2E-3</v>
      </c>
      <c r="AB1106" s="758">
        <f t="shared" ref="AB1106" si="1365">S1106-Z1106</f>
        <v>-1.72E-3</v>
      </c>
      <c r="AC1106" s="758">
        <f t="shared" ref="AC1106" si="1366">U1106-Z1106-AA1106</f>
        <v>-3.7200000000000002E-3</v>
      </c>
      <c r="AD1106" s="759">
        <v>3.5299999999999998E-2</v>
      </c>
      <c r="AE1106" s="808">
        <v>3.1717000000000002E-2</v>
      </c>
      <c r="AF1106" s="808">
        <f t="shared" ref="AF1106" si="1367">AD1106-AE1106</f>
        <v>3.5829999999999959E-3</v>
      </c>
      <c r="AG1106" s="761">
        <v>3.5299999999999998E-2</v>
      </c>
      <c r="AH1106" s="762">
        <v>46021</v>
      </c>
      <c r="AI1106" s="763">
        <v>2</v>
      </c>
      <c r="AJ1106" s="747" t="str">
        <f t="shared" ref="AJ1106" si="1368">IF(AG1106="","N","Y")</f>
        <v>Y</v>
      </c>
      <c r="AK1106" s="771" t="s">
        <v>5148</v>
      </c>
      <c r="AL1106" s="772"/>
    </row>
    <row r="1107" spans="1:38" s="764" customFormat="1" ht="20.25" customHeight="1">
      <c r="A1107" s="747">
        <v>580</v>
      </c>
      <c r="B1107" s="748">
        <v>46021</v>
      </c>
      <c r="C1107" s="747" t="s">
        <v>3467</v>
      </c>
      <c r="D1107" s="778" t="s">
        <v>4958</v>
      </c>
      <c r="E1107" s="778" t="s">
        <v>2735</v>
      </c>
      <c r="F1107" s="778" t="s">
        <v>5146</v>
      </c>
      <c r="G1107" s="749">
        <v>46021</v>
      </c>
      <c r="H1107" s="749">
        <v>46052</v>
      </c>
      <c r="I1107" s="747">
        <f t="shared" ref="I1107:I1110" si="1369">H1107-G1107</f>
        <v>31</v>
      </c>
      <c r="J1107" s="750">
        <f t="shared" ref="J1107:J1110" si="1370">TRUNC(I1107/30,0)</f>
        <v>1</v>
      </c>
      <c r="K1107" s="751" t="s">
        <v>28</v>
      </c>
      <c r="L1107" s="752">
        <v>3</v>
      </c>
      <c r="M1107" s="804"/>
      <c r="N1107" s="805"/>
      <c r="O1107" s="801" t="s">
        <v>5147</v>
      </c>
      <c r="P1107" s="806">
        <v>3.1717000000000002E-2</v>
      </c>
      <c r="Q1107" s="755"/>
      <c r="R1107" s="756" t="s">
        <v>4475</v>
      </c>
      <c r="S1107" s="757"/>
      <c r="T1107" s="756"/>
      <c r="U1107" s="757"/>
      <c r="V1107" s="808">
        <v>4.0232999999999998E-2</v>
      </c>
      <c r="W1107" s="808">
        <v>8.0500000000000005E-4</v>
      </c>
      <c r="X1107" s="808">
        <v>2.3519999999999999E-3</v>
      </c>
      <c r="Y1107" s="808">
        <v>3.1717000000000002E-2</v>
      </c>
      <c r="Z1107" s="808">
        <v>1.72E-3</v>
      </c>
      <c r="AA1107" s="808">
        <v>2E-3</v>
      </c>
      <c r="AB1107" s="758">
        <f t="shared" ref="AB1107:AB1110" si="1371">S1107-Z1107</f>
        <v>-1.72E-3</v>
      </c>
      <c r="AC1107" s="758">
        <f t="shared" ref="AC1107:AC1110" si="1372">U1107-Z1107-AA1107</f>
        <v>-3.7200000000000002E-3</v>
      </c>
      <c r="AD1107" s="759">
        <v>3.5299999999999998E-2</v>
      </c>
      <c r="AE1107" s="808">
        <v>3.1717000000000002E-2</v>
      </c>
      <c r="AF1107" s="808">
        <f t="shared" ref="AF1107:AF1110" si="1373">AD1107-AE1107</f>
        <v>3.5829999999999959E-3</v>
      </c>
      <c r="AG1107" s="761">
        <v>3.5299999999999998E-2</v>
      </c>
      <c r="AH1107" s="762">
        <v>46021</v>
      </c>
      <c r="AI1107" s="763">
        <v>3</v>
      </c>
      <c r="AJ1107" s="747" t="str">
        <f t="shared" ref="AJ1107:AJ1110" si="1374">IF(AG1107="","N","Y")</f>
        <v>Y</v>
      </c>
      <c r="AK1107" s="771" t="s">
        <v>5148</v>
      </c>
      <c r="AL1107" s="772"/>
    </row>
    <row r="1108" spans="1:38" s="764" customFormat="1" ht="20.25" customHeight="1">
      <c r="A1108" s="747">
        <v>581</v>
      </c>
      <c r="B1108" s="748">
        <v>46024</v>
      </c>
      <c r="C1108" s="747" t="s">
        <v>3300</v>
      </c>
      <c r="D1108" s="747" t="s">
        <v>5033</v>
      </c>
      <c r="E1108" s="747" t="s">
        <v>5034</v>
      </c>
      <c r="F1108" s="747" t="s">
        <v>4278</v>
      </c>
      <c r="G1108" s="749">
        <v>46024</v>
      </c>
      <c r="H1108" s="749">
        <v>46055</v>
      </c>
      <c r="I1108" s="747">
        <f t="shared" si="1369"/>
        <v>31</v>
      </c>
      <c r="J1108" s="750">
        <f t="shared" si="1370"/>
        <v>1</v>
      </c>
      <c r="K1108" s="751" t="s">
        <v>29</v>
      </c>
      <c r="L1108" s="752">
        <v>7.4</v>
      </c>
      <c r="M1108" s="753"/>
      <c r="N1108" s="754"/>
      <c r="O1108" s="750" t="s">
        <v>2307</v>
      </c>
      <c r="P1108" s="755">
        <v>3.6875100000000001E-2</v>
      </c>
      <c r="Q1108" s="755"/>
      <c r="R1108" s="756" t="s">
        <v>4475</v>
      </c>
      <c r="S1108" s="757"/>
      <c r="T1108" s="756"/>
      <c r="U1108" s="757"/>
      <c r="V1108" s="757">
        <v>4.0551999999999998E-2</v>
      </c>
      <c r="W1108" s="757">
        <v>2.8389999999999999E-3</v>
      </c>
      <c r="X1108" s="757">
        <v>4.437E-3</v>
      </c>
      <c r="Y1108" s="757">
        <v>2.6159000000000002E-2</v>
      </c>
      <c r="Z1108" s="757">
        <v>1.72E-3</v>
      </c>
      <c r="AA1108" s="757">
        <v>2E-3</v>
      </c>
      <c r="AB1108" s="758">
        <f t="shared" si="1371"/>
        <v>-1.72E-3</v>
      </c>
      <c r="AC1108" s="758">
        <f t="shared" si="1372"/>
        <v>-3.7200000000000002E-3</v>
      </c>
      <c r="AD1108" s="759">
        <v>3.15E-2</v>
      </c>
      <c r="AE1108" s="757">
        <v>2.6159000000000002E-2</v>
      </c>
      <c r="AF1108" s="760">
        <f t="shared" si="1373"/>
        <v>5.3409999999999985E-3</v>
      </c>
      <c r="AG1108" s="759">
        <v>3.15E-2</v>
      </c>
      <c r="AH1108" s="762">
        <v>46024</v>
      </c>
      <c r="AI1108" s="763">
        <v>1</v>
      </c>
      <c r="AJ1108" s="747" t="str">
        <f t="shared" si="1374"/>
        <v>Y</v>
      </c>
      <c r="AK1108" s="771" t="s">
        <v>5138</v>
      </c>
      <c r="AL1108" s="772"/>
    </row>
    <row r="1109" spans="1:38" s="764" customFormat="1" ht="20.25" customHeight="1">
      <c r="A1109" s="747">
        <v>582</v>
      </c>
      <c r="B1109" s="748">
        <v>46024</v>
      </c>
      <c r="C1109" s="747" t="s">
        <v>24</v>
      </c>
      <c r="D1109" s="747" t="s">
        <v>4993</v>
      </c>
      <c r="E1109" s="747" t="s">
        <v>5140</v>
      </c>
      <c r="F1109" s="747" t="s">
        <v>5007</v>
      </c>
      <c r="G1109" s="749">
        <v>46024</v>
      </c>
      <c r="H1109" s="749">
        <v>46055</v>
      </c>
      <c r="I1109" s="747">
        <f t="shared" si="1369"/>
        <v>31</v>
      </c>
      <c r="J1109" s="750">
        <f t="shared" si="1370"/>
        <v>1</v>
      </c>
      <c r="K1109" s="751" t="s">
        <v>28</v>
      </c>
      <c r="L1109" s="752">
        <v>2</v>
      </c>
      <c r="M1109" s="753"/>
      <c r="N1109" s="754"/>
      <c r="O1109" s="750" t="s">
        <v>2307</v>
      </c>
      <c r="P1109" s="755">
        <v>3.6875100000000001E-2</v>
      </c>
      <c r="Q1109" s="755"/>
      <c r="R1109" s="756" t="s">
        <v>4475</v>
      </c>
      <c r="S1109" s="757"/>
      <c r="T1109" s="756"/>
      <c r="U1109" s="757"/>
      <c r="V1109" s="757">
        <v>4.0014000000000001E-2</v>
      </c>
      <c r="W1109" s="757">
        <v>8.0000000000000004E-4</v>
      </c>
      <c r="X1109" s="757">
        <v>2.3379999999999998E-3</v>
      </c>
      <c r="Y1109" s="757">
        <v>3.1437E-2</v>
      </c>
      <c r="Z1109" s="757">
        <v>1.72E-3</v>
      </c>
      <c r="AA1109" s="757">
        <v>2E-3</v>
      </c>
      <c r="AB1109" s="758">
        <f t="shared" si="1371"/>
        <v>-1.72E-3</v>
      </c>
      <c r="AC1109" s="758">
        <f t="shared" si="1372"/>
        <v>-3.7200000000000002E-3</v>
      </c>
      <c r="AD1109" s="759">
        <v>3.5099999999999999E-2</v>
      </c>
      <c r="AE1109" s="757">
        <v>3.1437E-2</v>
      </c>
      <c r="AF1109" s="760">
        <f t="shared" si="1373"/>
        <v>3.6629999999999996E-3</v>
      </c>
      <c r="AG1109" s="759">
        <v>3.5099999999999999E-2</v>
      </c>
      <c r="AH1109" s="762">
        <v>46024</v>
      </c>
      <c r="AI1109" s="763">
        <v>2</v>
      </c>
      <c r="AJ1109" s="747" t="str">
        <f t="shared" si="1374"/>
        <v>Y</v>
      </c>
      <c r="AK1109" s="771" t="s">
        <v>5148</v>
      </c>
      <c r="AL1109" s="772"/>
    </row>
    <row r="1110" spans="1:38" s="764" customFormat="1" ht="20.25" customHeight="1">
      <c r="A1110" s="747">
        <v>583</v>
      </c>
      <c r="B1110" s="748">
        <v>46024</v>
      </c>
      <c r="C1110" s="747" t="s">
        <v>4547</v>
      </c>
      <c r="D1110" s="747" t="s">
        <v>5212</v>
      </c>
      <c r="E1110" s="747" t="s">
        <v>4768</v>
      </c>
      <c r="F1110" s="747" t="s">
        <v>5126</v>
      </c>
      <c r="G1110" s="749">
        <v>46024</v>
      </c>
      <c r="H1110" s="749">
        <v>46055</v>
      </c>
      <c r="I1110" s="747">
        <f t="shared" si="1369"/>
        <v>31</v>
      </c>
      <c r="J1110" s="750">
        <f t="shared" si="1370"/>
        <v>1</v>
      </c>
      <c r="K1110" s="751" t="s">
        <v>28</v>
      </c>
      <c r="L1110" s="752">
        <v>2</v>
      </c>
      <c r="M1110" s="753"/>
      <c r="N1110" s="754"/>
      <c r="O1110" s="750" t="s">
        <v>2307</v>
      </c>
      <c r="P1110" s="755">
        <v>3.6875100000000001E-2</v>
      </c>
      <c r="Q1110" s="755"/>
      <c r="R1110" s="756" t="s">
        <v>4475</v>
      </c>
      <c r="S1110" s="757"/>
      <c r="T1110" s="756"/>
      <c r="U1110" s="757"/>
      <c r="V1110" s="757">
        <v>4.0014000000000001E-2</v>
      </c>
      <c r="W1110" s="757">
        <v>8.0000000000000004E-4</v>
      </c>
      <c r="X1110" s="757">
        <v>2.48E-3</v>
      </c>
      <c r="Y1110" s="757">
        <v>3.1437E-2</v>
      </c>
      <c r="Z1110" s="757">
        <v>1.72E-3</v>
      </c>
      <c r="AA1110" s="757">
        <v>2E-3</v>
      </c>
      <c r="AB1110" s="758">
        <f t="shared" si="1371"/>
        <v>-1.72E-3</v>
      </c>
      <c r="AC1110" s="758">
        <f t="shared" si="1372"/>
        <v>-3.7200000000000002E-3</v>
      </c>
      <c r="AD1110" s="759">
        <v>3.5000000000000003E-2</v>
      </c>
      <c r="AE1110" s="757">
        <v>3.1437E-2</v>
      </c>
      <c r="AF1110" s="760">
        <f t="shared" si="1373"/>
        <v>3.5630000000000037E-3</v>
      </c>
      <c r="AG1110" s="759">
        <v>3.5000000000000003E-2</v>
      </c>
      <c r="AH1110" s="762">
        <v>46024</v>
      </c>
      <c r="AI1110" s="763">
        <v>3</v>
      </c>
      <c r="AJ1110" s="747" t="str">
        <f t="shared" si="1374"/>
        <v>Y</v>
      </c>
      <c r="AK1110" s="771" t="s">
        <v>5148</v>
      </c>
      <c r="AL1110" s="772"/>
    </row>
    <row r="1111" spans="1:38" s="764" customFormat="1" ht="20.25" customHeight="1">
      <c r="A1111" s="747">
        <v>584</v>
      </c>
      <c r="B1111" s="748">
        <v>46024</v>
      </c>
      <c r="C1111" s="747" t="s">
        <v>3971</v>
      </c>
      <c r="D1111" s="747" t="s">
        <v>4966</v>
      </c>
      <c r="E1111" s="747" t="s">
        <v>5149</v>
      </c>
      <c r="F1111" s="747" t="s">
        <v>3991</v>
      </c>
      <c r="G1111" s="749">
        <v>46024</v>
      </c>
      <c r="H1111" s="749">
        <v>46055</v>
      </c>
      <c r="I1111" s="747">
        <f t="shared" ref="I1111" si="1375">H1111-G1111</f>
        <v>31</v>
      </c>
      <c r="J1111" s="750">
        <f t="shared" ref="J1111" si="1376">TRUNC(I1111/30,0)</f>
        <v>1</v>
      </c>
      <c r="K1111" s="751" t="s">
        <v>29</v>
      </c>
      <c r="L1111" s="752">
        <v>1.46</v>
      </c>
      <c r="M1111" s="753"/>
      <c r="N1111" s="754"/>
      <c r="O1111" s="750" t="s">
        <v>2307</v>
      </c>
      <c r="P1111" s="755">
        <v>3.6875100000000001E-2</v>
      </c>
      <c r="Q1111" s="755"/>
      <c r="R1111" s="756" t="s">
        <v>4475</v>
      </c>
      <c r="S1111" s="757"/>
      <c r="T1111" s="756"/>
      <c r="U1111" s="757"/>
      <c r="V1111" s="757">
        <v>4.0551999999999998E-2</v>
      </c>
      <c r="W1111" s="757">
        <v>2.8389999999999999E-3</v>
      </c>
      <c r="X1111" s="757">
        <v>5.9369999999999996E-3</v>
      </c>
      <c r="Y1111" s="757">
        <v>2.6159000000000002E-2</v>
      </c>
      <c r="Z1111" s="757">
        <v>1.72E-3</v>
      </c>
      <c r="AA1111" s="757">
        <v>2E-3</v>
      </c>
      <c r="AB1111" s="758">
        <f t="shared" ref="AB1111" si="1377">S1111-Z1111</f>
        <v>-1.72E-3</v>
      </c>
      <c r="AC1111" s="758">
        <f t="shared" ref="AC1111" si="1378">U1111-Z1111-AA1111</f>
        <v>-3.7200000000000002E-3</v>
      </c>
      <c r="AD1111" s="759">
        <v>0.03</v>
      </c>
      <c r="AE1111" s="757">
        <v>2.6159000000000002E-2</v>
      </c>
      <c r="AF1111" s="760">
        <f t="shared" ref="AF1111" si="1379">AD1111-AE1111</f>
        <v>3.8409999999999972E-3</v>
      </c>
      <c r="AG1111" s="759">
        <v>0.03</v>
      </c>
      <c r="AH1111" s="762">
        <v>46024</v>
      </c>
      <c r="AI1111" s="763">
        <v>4</v>
      </c>
      <c r="AJ1111" s="747" t="str">
        <f t="shared" ref="AJ1111" si="1380">IF(AG1111="","N","Y")</f>
        <v>Y</v>
      </c>
      <c r="AK1111" s="771" t="s">
        <v>5138</v>
      </c>
      <c r="AL1111" s="772"/>
    </row>
    <row r="1112" spans="1:38" s="764" customFormat="1" ht="20.25" customHeight="1">
      <c r="A1112" s="747">
        <v>585</v>
      </c>
      <c r="B1112" s="748">
        <v>46024</v>
      </c>
      <c r="C1112" s="747" t="s">
        <v>434</v>
      </c>
      <c r="D1112" s="747" t="s">
        <v>5150</v>
      </c>
      <c r="E1112" s="747" t="s">
        <v>5151</v>
      </c>
      <c r="F1112" s="747" t="s">
        <v>2648</v>
      </c>
      <c r="G1112" s="749">
        <v>46024</v>
      </c>
      <c r="H1112" s="749">
        <v>46391</v>
      </c>
      <c r="I1112" s="747">
        <f t="shared" ref="I1112:I1116" si="1381">H1112-G1112</f>
        <v>367</v>
      </c>
      <c r="J1112" s="750">
        <f t="shared" ref="J1112:J1116" si="1382">TRUNC(I1112/30,0)</f>
        <v>12</v>
      </c>
      <c r="K1112" s="751" t="s">
        <v>28</v>
      </c>
      <c r="L1112" s="752">
        <v>2</v>
      </c>
      <c r="M1112" s="753"/>
      <c r="N1112" s="754"/>
      <c r="O1112" s="750" t="s">
        <v>2375</v>
      </c>
      <c r="P1112" s="755">
        <v>3.4168999999999998E-2</v>
      </c>
      <c r="Q1112" s="755"/>
      <c r="R1112" s="756" t="s">
        <v>4475</v>
      </c>
      <c r="S1112" s="757"/>
      <c r="T1112" s="756"/>
      <c r="U1112" s="757"/>
      <c r="V1112" s="757">
        <v>4.743E-2</v>
      </c>
      <c r="W1112" s="757">
        <v>8.1499999999999997E-4</v>
      </c>
      <c r="X1112" s="757">
        <v>3.6519999999999999E-3</v>
      </c>
      <c r="Y1112" s="757">
        <v>0.03</v>
      </c>
      <c r="Z1112" s="757">
        <v>1.72E-3</v>
      </c>
      <c r="AA1112" s="757">
        <v>2E-3</v>
      </c>
      <c r="AB1112" s="758">
        <f t="shared" ref="AB1112:AB1116" si="1383">S1112-Z1112</f>
        <v>-1.72E-3</v>
      </c>
      <c r="AC1112" s="758">
        <f t="shared" ref="AC1112:AC1116" si="1384">U1112-Z1112-AA1112</f>
        <v>-3.7200000000000002E-3</v>
      </c>
      <c r="AD1112" s="759">
        <v>3.4500000000000003E-2</v>
      </c>
      <c r="AE1112" s="757">
        <v>0.03</v>
      </c>
      <c r="AF1112" s="760">
        <f t="shared" ref="AF1112" si="1385">AD1112-AE1112</f>
        <v>4.500000000000004E-3</v>
      </c>
      <c r="AG1112" s="759">
        <v>3.4500000000000003E-2</v>
      </c>
      <c r="AH1112" s="762">
        <v>46024</v>
      </c>
      <c r="AI1112" s="763">
        <v>5</v>
      </c>
      <c r="AJ1112" s="747" t="str">
        <f t="shared" ref="AJ1112:AJ1116" si="1386">IF(AG1112="","N","Y")</f>
        <v>Y</v>
      </c>
      <c r="AK1112" s="771" t="s">
        <v>5152</v>
      </c>
      <c r="AL1112" s="772"/>
    </row>
    <row r="1113" spans="1:38" s="764" customFormat="1" ht="20.25" customHeight="1">
      <c r="A1113" s="747">
        <v>586</v>
      </c>
      <c r="B1113" s="748">
        <v>46024</v>
      </c>
      <c r="C1113" s="747" t="s">
        <v>434</v>
      </c>
      <c r="D1113" s="747" t="s">
        <v>5153</v>
      </c>
      <c r="E1113" s="747" t="s">
        <v>5154</v>
      </c>
      <c r="F1113" s="747" t="s">
        <v>4968</v>
      </c>
      <c r="G1113" s="749">
        <v>46024</v>
      </c>
      <c r="H1113" s="749">
        <v>46055</v>
      </c>
      <c r="I1113" s="747">
        <f t="shared" si="1381"/>
        <v>31</v>
      </c>
      <c r="J1113" s="750">
        <f t="shared" si="1382"/>
        <v>1</v>
      </c>
      <c r="K1113" s="751" t="s">
        <v>29</v>
      </c>
      <c r="L1113" s="752">
        <v>4</v>
      </c>
      <c r="M1113" s="753"/>
      <c r="N1113" s="754"/>
      <c r="O1113" s="750" t="s">
        <v>2307</v>
      </c>
      <c r="P1113" s="755">
        <v>3.6875100000000001E-2</v>
      </c>
      <c r="Q1113" s="755"/>
      <c r="R1113" s="756" t="s">
        <v>4475</v>
      </c>
      <c r="S1113" s="757"/>
      <c r="T1113" s="756"/>
      <c r="U1113" s="757"/>
      <c r="V1113" s="757">
        <v>4.0551999999999998E-2</v>
      </c>
      <c r="W1113" s="757">
        <v>2.8389999999999999E-3</v>
      </c>
      <c r="X1113" s="757">
        <v>4.437E-3</v>
      </c>
      <c r="Y1113" s="757">
        <v>2.6159000000000002E-2</v>
      </c>
      <c r="Z1113" s="757">
        <v>1.72E-3</v>
      </c>
      <c r="AA1113" s="757">
        <v>2E-3</v>
      </c>
      <c r="AB1113" s="758">
        <f t="shared" si="1383"/>
        <v>-1.72E-3</v>
      </c>
      <c r="AC1113" s="758">
        <f t="shared" si="1384"/>
        <v>-3.7200000000000002E-3</v>
      </c>
      <c r="AD1113" s="759">
        <v>3.2000000000000001E-2</v>
      </c>
      <c r="AE1113" s="757">
        <v>2.6159000000000002E-2</v>
      </c>
      <c r="AF1113" s="760">
        <v>3.8419999999999999E-3</v>
      </c>
      <c r="AG1113" s="921">
        <v>3.2000000000000001E-2</v>
      </c>
      <c r="AH1113" s="762">
        <v>46024</v>
      </c>
      <c r="AI1113" s="763">
        <v>6</v>
      </c>
      <c r="AJ1113" s="747" t="str">
        <f t="shared" si="1386"/>
        <v>Y</v>
      </c>
      <c r="AK1113" s="771" t="s">
        <v>5138</v>
      </c>
      <c r="AL1113" s="772"/>
    </row>
    <row r="1114" spans="1:38" s="764" customFormat="1" ht="20.25" customHeight="1">
      <c r="A1114" s="747">
        <v>587</v>
      </c>
      <c r="B1114" s="748">
        <v>46027</v>
      </c>
      <c r="C1114" s="747" t="s">
        <v>434</v>
      </c>
      <c r="D1114" s="747" t="s">
        <v>4892</v>
      </c>
      <c r="E1114" s="747" t="s">
        <v>5014</v>
      </c>
      <c r="F1114" s="747" t="s">
        <v>4356</v>
      </c>
      <c r="G1114" s="749">
        <v>46027</v>
      </c>
      <c r="H1114" s="749">
        <v>46038</v>
      </c>
      <c r="I1114" s="747">
        <f t="shared" si="1381"/>
        <v>11</v>
      </c>
      <c r="J1114" s="750">
        <f t="shared" si="1382"/>
        <v>0</v>
      </c>
      <c r="K1114" s="751" t="s">
        <v>28</v>
      </c>
      <c r="L1114" s="752">
        <v>10.02</v>
      </c>
      <c r="M1114" s="804"/>
      <c r="N1114" s="805"/>
      <c r="O1114" s="801" t="s">
        <v>2309</v>
      </c>
      <c r="P1114" s="806">
        <v>3.8311900000000003E-2</v>
      </c>
      <c r="Q1114" s="755"/>
      <c r="R1114" s="756" t="s">
        <v>4475</v>
      </c>
      <c r="S1114" s="757"/>
      <c r="T1114" s="756"/>
      <c r="U1114" s="757"/>
      <c r="V1114" s="808">
        <v>3.8700999999999999E-2</v>
      </c>
      <c r="W1114" s="808">
        <v>2.709E-3</v>
      </c>
      <c r="X1114" s="757">
        <f t="shared" ref="X1114:X1121" si="1387">V1114-AD1114-$X$5-W1114</f>
        <v>2.2159999999999988E-3</v>
      </c>
      <c r="Y1114" s="808">
        <v>2.9329999999999998E-2</v>
      </c>
      <c r="Z1114" s="808">
        <v>1.72E-3</v>
      </c>
      <c r="AA1114" s="808">
        <v>2E-3</v>
      </c>
      <c r="AB1114" s="758">
        <f t="shared" si="1383"/>
        <v>-1.72E-3</v>
      </c>
      <c r="AC1114" s="758">
        <f t="shared" si="1384"/>
        <v>-3.7200000000000002E-3</v>
      </c>
      <c r="AD1114" s="759">
        <v>3.2000000000000001E-2</v>
      </c>
      <c r="AE1114" s="808">
        <v>2.9680999999999999E-2</v>
      </c>
      <c r="AF1114" s="808">
        <f t="shared" ref="AF1114:AF1116" si="1388">AD1114-AE1114</f>
        <v>2.3190000000000016E-3</v>
      </c>
      <c r="AG1114" s="759">
        <v>3.2000000000000001E-2</v>
      </c>
      <c r="AH1114" s="762">
        <v>46027</v>
      </c>
      <c r="AI1114" s="763">
        <v>1</v>
      </c>
      <c r="AJ1114" s="747" t="str">
        <f t="shared" si="1386"/>
        <v>Y</v>
      </c>
      <c r="AK1114" s="771" t="s">
        <v>5155</v>
      </c>
      <c r="AL1114" s="772"/>
    </row>
    <row r="1115" spans="1:38" s="764" customFormat="1" ht="20.25" customHeight="1">
      <c r="A1115" s="747">
        <v>588</v>
      </c>
      <c r="B1115" s="748">
        <v>46027</v>
      </c>
      <c r="C1115" s="747" t="s">
        <v>434</v>
      </c>
      <c r="D1115" s="747" t="s">
        <v>4892</v>
      </c>
      <c r="E1115" s="747" t="s">
        <v>5014</v>
      </c>
      <c r="F1115" s="747" t="s">
        <v>4356</v>
      </c>
      <c r="G1115" s="749">
        <v>46027</v>
      </c>
      <c r="H1115" s="749">
        <v>46038</v>
      </c>
      <c r="I1115" s="747">
        <f t="shared" si="1381"/>
        <v>11</v>
      </c>
      <c r="J1115" s="750">
        <f t="shared" si="1382"/>
        <v>0</v>
      </c>
      <c r="K1115" s="751" t="s">
        <v>28</v>
      </c>
      <c r="L1115" s="752">
        <v>10.02</v>
      </c>
      <c r="M1115" s="804"/>
      <c r="N1115" s="805"/>
      <c r="O1115" s="801" t="s">
        <v>2309</v>
      </c>
      <c r="P1115" s="806">
        <v>3.8311900000000003E-2</v>
      </c>
      <c r="Q1115" s="755"/>
      <c r="R1115" s="756" t="s">
        <v>4475</v>
      </c>
      <c r="S1115" s="757"/>
      <c r="T1115" s="756"/>
      <c r="U1115" s="757"/>
      <c r="V1115" s="808">
        <v>3.8700999999999999E-2</v>
      </c>
      <c r="W1115" s="808">
        <v>2.709E-3</v>
      </c>
      <c r="X1115" s="757">
        <f t="shared" si="1387"/>
        <v>2.2159999999999988E-3</v>
      </c>
      <c r="Y1115" s="808">
        <v>2.9329999999999998E-2</v>
      </c>
      <c r="Z1115" s="808">
        <v>1.72E-3</v>
      </c>
      <c r="AA1115" s="808">
        <v>2E-3</v>
      </c>
      <c r="AB1115" s="758">
        <f t="shared" si="1383"/>
        <v>-1.72E-3</v>
      </c>
      <c r="AC1115" s="758">
        <f t="shared" si="1384"/>
        <v>-3.7200000000000002E-3</v>
      </c>
      <c r="AD1115" s="759">
        <v>3.2000000000000001E-2</v>
      </c>
      <c r="AE1115" s="808">
        <v>2.9680999999999999E-2</v>
      </c>
      <c r="AF1115" s="808">
        <f t="shared" si="1388"/>
        <v>2.3190000000000016E-3</v>
      </c>
      <c r="AG1115" s="759">
        <v>3.2000000000000001E-2</v>
      </c>
      <c r="AH1115" s="762">
        <v>46027</v>
      </c>
      <c r="AI1115" s="763">
        <v>2</v>
      </c>
      <c r="AJ1115" s="747" t="str">
        <f t="shared" si="1386"/>
        <v>Y</v>
      </c>
      <c r="AK1115" s="771" t="s">
        <v>5155</v>
      </c>
      <c r="AL1115" s="772"/>
    </row>
    <row r="1116" spans="1:38" s="764" customFormat="1" ht="20.25" customHeight="1">
      <c r="A1116" s="747">
        <v>589</v>
      </c>
      <c r="B1116" s="748">
        <v>46027</v>
      </c>
      <c r="C1116" s="747" t="s">
        <v>434</v>
      </c>
      <c r="D1116" s="747" t="s">
        <v>4892</v>
      </c>
      <c r="E1116" s="747" t="s">
        <v>5014</v>
      </c>
      <c r="F1116" s="747" t="s">
        <v>4356</v>
      </c>
      <c r="G1116" s="749">
        <v>46027</v>
      </c>
      <c r="H1116" s="749">
        <v>46038</v>
      </c>
      <c r="I1116" s="747">
        <f t="shared" si="1381"/>
        <v>11</v>
      </c>
      <c r="J1116" s="750">
        <f t="shared" si="1382"/>
        <v>0</v>
      </c>
      <c r="K1116" s="751" t="s">
        <v>28</v>
      </c>
      <c r="L1116" s="752">
        <v>12.62</v>
      </c>
      <c r="M1116" s="804"/>
      <c r="N1116" s="805"/>
      <c r="O1116" s="801" t="s">
        <v>2309</v>
      </c>
      <c r="P1116" s="806">
        <v>3.8311900000000003E-2</v>
      </c>
      <c r="Q1116" s="755"/>
      <c r="R1116" s="756" t="s">
        <v>4475</v>
      </c>
      <c r="S1116" s="757"/>
      <c r="T1116" s="756"/>
      <c r="U1116" s="757"/>
      <c r="V1116" s="808">
        <v>3.8700999999999999E-2</v>
      </c>
      <c r="W1116" s="808">
        <v>2.709E-3</v>
      </c>
      <c r="X1116" s="757">
        <f t="shared" si="1387"/>
        <v>2.2159999999999988E-3</v>
      </c>
      <c r="Y1116" s="808">
        <v>2.9329999999999998E-2</v>
      </c>
      <c r="Z1116" s="808">
        <v>1.72E-3</v>
      </c>
      <c r="AA1116" s="808">
        <v>2E-3</v>
      </c>
      <c r="AB1116" s="758">
        <f t="shared" si="1383"/>
        <v>-1.72E-3</v>
      </c>
      <c r="AC1116" s="758">
        <f t="shared" si="1384"/>
        <v>-3.7200000000000002E-3</v>
      </c>
      <c r="AD1116" s="759">
        <v>3.2000000000000001E-2</v>
      </c>
      <c r="AE1116" s="808">
        <v>2.9680999999999999E-2</v>
      </c>
      <c r="AF1116" s="808">
        <f t="shared" si="1388"/>
        <v>2.3190000000000016E-3</v>
      </c>
      <c r="AG1116" s="759">
        <v>3.2000000000000001E-2</v>
      </c>
      <c r="AH1116" s="762">
        <v>46027</v>
      </c>
      <c r="AI1116" s="763">
        <v>3</v>
      </c>
      <c r="AJ1116" s="747" t="str">
        <f t="shared" si="1386"/>
        <v>Y</v>
      </c>
      <c r="AK1116" s="771" t="s">
        <v>5155</v>
      </c>
      <c r="AL1116" s="772"/>
    </row>
    <row r="1117" spans="1:38" s="764" customFormat="1" ht="20.25" customHeight="1">
      <c r="A1117" s="747">
        <v>590</v>
      </c>
      <c r="B1117" s="748">
        <v>46027</v>
      </c>
      <c r="C1117" s="747" t="s">
        <v>434</v>
      </c>
      <c r="D1117" s="747" t="s">
        <v>4892</v>
      </c>
      <c r="E1117" s="747" t="s">
        <v>5014</v>
      </c>
      <c r="F1117" s="747" t="s">
        <v>4356</v>
      </c>
      <c r="G1117" s="749">
        <v>46027</v>
      </c>
      <c r="H1117" s="749">
        <v>46038</v>
      </c>
      <c r="I1117" s="747">
        <f t="shared" ref="I1117" si="1389">H1117-G1117</f>
        <v>11</v>
      </c>
      <c r="J1117" s="750">
        <f t="shared" ref="J1117:J1121" si="1390">TRUNC(I1117/30,0)</f>
        <v>0</v>
      </c>
      <c r="K1117" s="751" t="s">
        <v>28</v>
      </c>
      <c r="L1117" s="752">
        <v>6.5</v>
      </c>
      <c r="M1117" s="804"/>
      <c r="N1117" s="805"/>
      <c r="O1117" s="801" t="s">
        <v>2309</v>
      </c>
      <c r="P1117" s="806">
        <v>3.8311900000000003E-2</v>
      </c>
      <c r="Q1117" s="755"/>
      <c r="R1117" s="756" t="s">
        <v>4475</v>
      </c>
      <c r="S1117" s="757"/>
      <c r="T1117" s="756"/>
      <c r="U1117" s="757"/>
      <c r="V1117" s="808">
        <v>3.8700999999999999E-2</v>
      </c>
      <c r="W1117" s="808">
        <v>2.709E-3</v>
      </c>
      <c r="X1117" s="757">
        <f t="shared" si="1387"/>
        <v>2.2159999999999988E-3</v>
      </c>
      <c r="Y1117" s="808">
        <v>2.9329999999999998E-2</v>
      </c>
      <c r="Z1117" s="808">
        <v>1.72E-3</v>
      </c>
      <c r="AA1117" s="808">
        <v>2E-3</v>
      </c>
      <c r="AB1117" s="758">
        <f t="shared" ref="AB1117:AB1121" si="1391">S1117-Z1117</f>
        <v>-1.72E-3</v>
      </c>
      <c r="AC1117" s="758">
        <f t="shared" ref="AC1117:AC1121" si="1392">U1117-Z1117-AA1117</f>
        <v>-3.7200000000000002E-3</v>
      </c>
      <c r="AD1117" s="759">
        <v>3.2000000000000001E-2</v>
      </c>
      <c r="AE1117" s="808">
        <v>2.9680999999999999E-2</v>
      </c>
      <c r="AF1117" s="808">
        <f t="shared" ref="AF1117:AF1121" si="1393">AD1117-AE1117</f>
        <v>2.3190000000000016E-3</v>
      </c>
      <c r="AG1117" s="759">
        <v>3.2000000000000001E-2</v>
      </c>
      <c r="AH1117" s="762">
        <v>46027</v>
      </c>
      <c r="AI1117" s="763">
        <v>4</v>
      </c>
      <c r="AJ1117" s="747" t="str">
        <f t="shared" ref="AJ1117:AJ1121" si="1394">IF(AG1117="","N","Y")</f>
        <v>Y</v>
      </c>
      <c r="AK1117" s="771" t="s">
        <v>5155</v>
      </c>
      <c r="AL1117" s="772"/>
    </row>
    <row r="1118" spans="1:38" s="764" customFormat="1" ht="20.25" customHeight="1">
      <c r="A1118" s="747">
        <v>591</v>
      </c>
      <c r="B1118" s="748">
        <v>46027</v>
      </c>
      <c r="C1118" s="747" t="s">
        <v>2888</v>
      </c>
      <c r="D1118" s="747" t="s">
        <v>4977</v>
      </c>
      <c r="E1118" s="747" t="s">
        <v>5072</v>
      </c>
      <c r="F1118" s="747" t="s">
        <v>4979</v>
      </c>
      <c r="G1118" s="749">
        <v>46027</v>
      </c>
      <c r="H1118" s="749">
        <v>46058</v>
      </c>
      <c r="I1118" s="747">
        <f t="shared" ref="I1118:I1121" si="1395">H1118-G1118</f>
        <v>31</v>
      </c>
      <c r="J1118" s="750">
        <f t="shared" si="1390"/>
        <v>1</v>
      </c>
      <c r="K1118" s="751" t="s">
        <v>28</v>
      </c>
      <c r="L1118" s="752">
        <v>3</v>
      </c>
      <c r="M1118" s="753"/>
      <c r="N1118" s="754"/>
      <c r="O1118" s="750" t="s">
        <v>2307</v>
      </c>
      <c r="P1118" s="755">
        <v>3.6824299999999997E-2</v>
      </c>
      <c r="Q1118" s="755"/>
      <c r="R1118" s="756" t="s">
        <v>4475</v>
      </c>
      <c r="S1118" s="757"/>
      <c r="T1118" s="756"/>
      <c r="U1118" s="757"/>
      <c r="V1118" s="757">
        <v>3.9893999999999999E-2</v>
      </c>
      <c r="W1118" s="757">
        <v>7.9799999999999999E-4</v>
      </c>
      <c r="X1118" s="757">
        <f t="shared" si="1387"/>
        <v>2.1199999999999969E-3</v>
      </c>
      <c r="Y1118" s="757">
        <v>3.1386999999999998E-2</v>
      </c>
      <c r="Z1118" s="757">
        <v>1.72E-3</v>
      </c>
      <c r="AA1118" s="757">
        <v>2E-3</v>
      </c>
      <c r="AB1118" s="758">
        <f t="shared" si="1391"/>
        <v>-1.72E-3</v>
      </c>
      <c r="AC1118" s="758">
        <f t="shared" si="1392"/>
        <v>-3.7200000000000002E-3</v>
      </c>
      <c r="AD1118" s="759">
        <v>3.5200000000000002E-2</v>
      </c>
      <c r="AE1118" s="757">
        <v>3.1386999999999998E-2</v>
      </c>
      <c r="AF1118" s="808">
        <f t="shared" si="1393"/>
        <v>3.8130000000000039E-3</v>
      </c>
      <c r="AG1118" s="921">
        <v>3.5200000000000002E-2</v>
      </c>
      <c r="AH1118" s="762">
        <v>46027</v>
      </c>
      <c r="AI1118" s="763">
        <v>5</v>
      </c>
      <c r="AJ1118" s="747" t="str">
        <f t="shared" si="1394"/>
        <v>Y</v>
      </c>
      <c r="AK1118" s="771" t="s">
        <v>5148</v>
      </c>
      <c r="AL1118" s="772"/>
    </row>
    <row r="1119" spans="1:38" s="764" customFormat="1" ht="20.25" customHeight="1">
      <c r="A1119" s="747">
        <v>592</v>
      </c>
      <c r="B1119" s="748">
        <v>46027</v>
      </c>
      <c r="C1119" s="747" t="s">
        <v>2888</v>
      </c>
      <c r="D1119" s="747" t="s">
        <v>4977</v>
      </c>
      <c r="E1119" s="747" t="s">
        <v>5072</v>
      </c>
      <c r="F1119" s="747" t="s">
        <v>4979</v>
      </c>
      <c r="G1119" s="749">
        <v>46027</v>
      </c>
      <c r="H1119" s="749">
        <v>46058</v>
      </c>
      <c r="I1119" s="747">
        <f t="shared" si="1395"/>
        <v>31</v>
      </c>
      <c r="J1119" s="750">
        <f t="shared" si="1390"/>
        <v>1</v>
      </c>
      <c r="K1119" s="751" t="s">
        <v>28</v>
      </c>
      <c r="L1119" s="752">
        <v>2</v>
      </c>
      <c r="M1119" s="753"/>
      <c r="N1119" s="754"/>
      <c r="O1119" s="750" t="s">
        <v>2307</v>
      </c>
      <c r="P1119" s="755">
        <v>3.6824299999999997E-2</v>
      </c>
      <c r="Q1119" s="755"/>
      <c r="R1119" s="756" t="s">
        <v>4475</v>
      </c>
      <c r="S1119" s="757"/>
      <c r="T1119" s="756"/>
      <c r="U1119" s="757"/>
      <c r="V1119" s="757">
        <v>3.9893999999999999E-2</v>
      </c>
      <c r="W1119" s="757">
        <v>7.9799999999999999E-4</v>
      </c>
      <c r="X1119" s="757">
        <f t="shared" si="1387"/>
        <v>2.1199999999999969E-3</v>
      </c>
      <c r="Y1119" s="757">
        <v>3.1386999999999998E-2</v>
      </c>
      <c r="Z1119" s="757">
        <v>1.72E-3</v>
      </c>
      <c r="AA1119" s="757">
        <v>2E-3</v>
      </c>
      <c r="AB1119" s="758">
        <f t="shared" si="1391"/>
        <v>-1.72E-3</v>
      </c>
      <c r="AC1119" s="758">
        <f t="shared" si="1392"/>
        <v>-3.7200000000000002E-3</v>
      </c>
      <c r="AD1119" s="759">
        <v>3.5200000000000002E-2</v>
      </c>
      <c r="AE1119" s="757">
        <v>3.1386999999999998E-2</v>
      </c>
      <c r="AF1119" s="808">
        <f t="shared" si="1393"/>
        <v>3.8130000000000039E-3</v>
      </c>
      <c r="AG1119" s="921">
        <v>3.5200000000000002E-2</v>
      </c>
      <c r="AH1119" s="762">
        <v>46027</v>
      </c>
      <c r="AI1119" s="763">
        <v>6</v>
      </c>
      <c r="AJ1119" s="747" t="str">
        <f t="shared" si="1394"/>
        <v>Y</v>
      </c>
      <c r="AK1119" s="771" t="s">
        <v>5148</v>
      </c>
      <c r="AL1119" s="772"/>
    </row>
    <row r="1120" spans="1:38" s="764" customFormat="1" ht="20.25" customHeight="1">
      <c r="A1120" s="747">
        <v>593</v>
      </c>
      <c r="B1120" s="748">
        <v>46034</v>
      </c>
      <c r="C1120" s="747" t="s">
        <v>4897</v>
      </c>
      <c r="D1120" s="778" t="s">
        <v>5156</v>
      </c>
      <c r="E1120" s="778" t="s">
        <v>4724</v>
      </c>
      <c r="F1120" s="778" t="s">
        <v>4318</v>
      </c>
      <c r="G1120" s="749">
        <v>46034</v>
      </c>
      <c r="H1120" s="749">
        <v>46065</v>
      </c>
      <c r="I1120" s="747">
        <f t="shared" si="1395"/>
        <v>31</v>
      </c>
      <c r="J1120" s="750">
        <f t="shared" si="1390"/>
        <v>1</v>
      </c>
      <c r="K1120" s="751" t="s">
        <v>29</v>
      </c>
      <c r="L1120" s="752">
        <v>13.3</v>
      </c>
      <c r="M1120" s="804"/>
      <c r="N1120" s="805"/>
      <c r="O1120" s="801" t="s">
        <v>2307</v>
      </c>
      <c r="P1120" s="806">
        <v>3.6712700000000001E-2</v>
      </c>
      <c r="Q1120" s="755"/>
      <c r="R1120" s="756" t="s">
        <v>4475</v>
      </c>
      <c r="S1120" s="757"/>
      <c r="T1120" s="756"/>
      <c r="U1120" s="757"/>
      <c r="V1120" s="808">
        <v>4.0368000000000001E-2</v>
      </c>
      <c r="W1120" s="808">
        <v>2.826E-3</v>
      </c>
      <c r="X1120" s="808">
        <f t="shared" si="1387"/>
        <v>3.7660000000000007E-3</v>
      </c>
      <c r="Y1120" s="808">
        <v>2.5611999999999999E-2</v>
      </c>
      <c r="Z1120" s="808">
        <v>1.72E-3</v>
      </c>
      <c r="AA1120" s="808">
        <v>2E-3</v>
      </c>
      <c r="AB1120" s="758">
        <f t="shared" si="1391"/>
        <v>-1.72E-3</v>
      </c>
      <c r="AC1120" s="758">
        <f t="shared" si="1392"/>
        <v>-3.7200000000000002E-3</v>
      </c>
      <c r="AD1120" s="759">
        <v>3.2000000000000001E-2</v>
      </c>
      <c r="AE1120" s="808">
        <f>Y1120</f>
        <v>2.5611999999999999E-2</v>
      </c>
      <c r="AF1120" s="808">
        <f t="shared" si="1393"/>
        <v>6.3880000000000013E-3</v>
      </c>
      <c r="AG1120" s="761">
        <f t="shared" ref="AG1120:AG1121" si="1396">IF(AF1120="","",AE1120+AF1120)</f>
        <v>3.2000000000000001E-2</v>
      </c>
      <c r="AH1120" s="762">
        <v>46034</v>
      </c>
      <c r="AI1120" s="763">
        <v>1</v>
      </c>
      <c r="AJ1120" s="747" t="str">
        <f t="shared" si="1394"/>
        <v>Y</v>
      </c>
      <c r="AK1120" s="771" t="s">
        <v>5138</v>
      </c>
      <c r="AL1120" s="772"/>
    </row>
    <row r="1121" spans="1:38" s="764" customFormat="1" ht="20.25" customHeight="1">
      <c r="A1121" s="747">
        <v>594</v>
      </c>
      <c r="B1121" s="748">
        <v>46034</v>
      </c>
      <c r="C1121" s="747" t="s">
        <v>4897</v>
      </c>
      <c r="D1121" s="778" t="s">
        <v>5156</v>
      </c>
      <c r="E1121" s="778" t="s">
        <v>4724</v>
      </c>
      <c r="F1121" s="778" t="s">
        <v>5039</v>
      </c>
      <c r="G1121" s="749">
        <v>46034</v>
      </c>
      <c r="H1121" s="749">
        <v>46065</v>
      </c>
      <c r="I1121" s="747">
        <f t="shared" si="1395"/>
        <v>31</v>
      </c>
      <c r="J1121" s="750">
        <f t="shared" si="1390"/>
        <v>1</v>
      </c>
      <c r="K1121" s="751" t="s">
        <v>29</v>
      </c>
      <c r="L1121" s="752">
        <v>2</v>
      </c>
      <c r="M1121" s="804"/>
      <c r="N1121" s="805"/>
      <c r="O1121" s="801" t="s">
        <v>2307</v>
      </c>
      <c r="P1121" s="806">
        <v>3.6712700000000001E-2</v>
      </c>
      <c r="Q1121" s="755"/>
      <c r="R1121" s="756" t="s">
        <v>4475</v>
      </c>
      <c r="S1121" s="757"/>
      <c r="T1121" s="756"/>
      <c r="U1121" s="757"/>
      <c r="V1121" s="808">
        <v>4.0368000000000001E-2</v>
      </c>
      <c r="W1121" s="808">
        <v>2.826E-3</v>
      </c>
      <c r="X1121" s="808">
        <f t="shared" si="1387"/>
        <v>3.7660000000000007E-3</v>
      </c>
      <c r="Y1121" s="808">
        <v>2.5611999999999999E-2</v>
      </c>
      <c r="Z1121" s="808">
        <v>1.72E-3</v>
      </c>
      <c r="AA1121" s="808">
        <v>2E-3</v>
      </c>
      <c r="AB1121" s="758">
        <f t="shared" si="1391"/>
        <v>-1.72E-3</v>
      </c>
      <c r="AC1121" s="758">
        <f t="shared" si="1392"/>
        <v>-3.7200000000000002E-3</v>
      </c>
      <c r="AD1121" s="759">
        <v>3.2000000000000001E-2</v>
      </c>
      <c r="AE1121" s="808">
        <f>Y1121</f>
        <v>2.5611999999999999E-2</v>
      </c>
      <c r="AF1121" s="808">
        <f t="shared" si="1393"/>
        <v>6.3880000000000013E-3</v>
      </c>
      <c r="AG1121" s="761">
        <f t="shared" si="1396"/>
        <v>3.2000000000000001E-2</v>
      </c>
      <c r="AH1121" s="762">
        <v>46034</v>
      </c>
      <c r="AI1121" s="763">
        <v>2</v>
      </c>
      <c r="AJ1121" s="747" t="str">
        <f t="shared" si="1394"/>
        <v>Y</v>
      </c>
      <c r="AK1121" s="771" t="s">
        <v>5138</v>
      </c>
      <c r="AL1121" s="772"/>
    </row>
    <row r="1122" spans="1:38" s="764" customFormat="1" ht="20.25" customHeight="1">
      <c r="A1122" s="747">
        <v>595</v>
      </c>
      <c r="B1122" s="748">
        <v>46036</v>
      </c>
      <c r="C1122" s="747" t="s">
        <v>4547</v>
      </c>
      <c r="D1122" s="778" t="s">
        <v>5157</v>
      </c>
      <c r="E1122" s="778" t="s">
        <v>4768</v>
      </c>
      <c r="F1122" s="778" t="s">
        <v>5158</v>
      </c>
      <c r="G1122" s="749">
        <v>46036</v>
      </c>
      <c r="H1122" s="749">
        <v>46066</v>
      </c>
      <c r="I1122" s="747">
        <f t="shared" ref="I1122:I1132" si="1397">H1122-G1122</f>
        <v>30</v>
      </c>
      <c r="J1122" s="750">
        <f t="shared" ref="J1122:J1132" si="1398">TRUNC(I1122/30,0)</f>
        <v>1</v>
      </c>
      <c r="K1122" s="751" t="s">
        <v>29</v>
      </c>
      <c r="L1122" s="752">
        <v>2</v>
      </c>
      <c r="M1122" s="804"/>
      <c r="N1122" s="805"/>
      <c r="O1122" s="801" t="s">
        <v>2307</v>
      </c>
      <c r="P1122" s="806">
        <v>3.6801899999999999E-2</v>
      </c>
      <c r="Q1122" s="755"/>
      <c r="R1122" s="756" t="s">
        <v>4475</v>
      </c>
      <c r="S1122" s="757"/>
      <c r="T1122" s="756"/>
      <c r="U1122" s="757"/>
      <c r="V1122" s="808">
        <v>4.0474000000000003E-2</v>
      </c>
      <c r="W1122" s="808">
        <v>2.826E-3</v>
      </c>
      <c r="X1122" s="808">
        <f t="shared" ref="X1122" si="1399">V1122-AD1122-$X$5-W1122</f>
        <v>4.3720000000000026E-3</v>
      </c>
      <c r="Y1122" s="808">
        <v>2.5628999999999999E-2</v>
      </c>
      <c r="Z1122" s="808">
        <v>1.72E-3</v>
      </c>
      <c r="AA1122" s="808">
        <v>2E-3</v>
      </c>
      <c r="AB1122" s="758">
        <f t="shared" ref="AB1122:AB1132" si="1400">S1122-Z1122</f>
        <v>-1.72E-3</v>
      </c>
      <c r="AC1122" s="758">
        <f t="shared" ref="AC1122:AC1132" si="1401">U1122-Z1122-AA1122</f>
        <v>-3.7200000000000002E-3</v>
      </c>
      <c r="AD1122" s="759">
        <v>3.15E-2</v>
      </c>
      <c r="AE1122" s="808">
        <f>Y1122</f>
        <v>2.5628999999999999E-2</v>
      </c>
      <c r="AF1122" s="808">
        <f t="shared" ref="AF1122:AF1131" si="1402">AD1122-AE1122</f>
        <v>5.8710000000000012E-3</v>
      </c>
      <c r="AG1122" s="761">
        <f t="shared" ref="AG1122:AG1137" si="1403">IF(AF1122="","",AE1122+AF1122)</f>
        <v>3.15E-2</v>
      </c>
      <c r="AH1122" s="762">
        <v>46036</v>
      </c>
      <c r="AI1122" s="763">
        <v>1</v>
      </c>
      <c r="AJ1122" s="747" t="str">
        <f t="shared" ref="AJ1122:AJ1132" si="1404">IF(AG1122="","N","Y")</f>
        <v>Y</v>
      </c>
      <c r="AK1122" s="771" t="s">
        <v>5138</v>
      </c>
      <c r="AL1122" s="772"/>
    </row>
    <row r="1123" spans="1:38" s="764" customFormat="1" ht="19.5" customHeight="1">
      <c r="A1123" s="747">
        <v>596</v>
      </c>
      <c r="B1123" s="748">
        <v>46037</v>
      </c>
      <c r="C1123" s="747" t="s">
        <v>1550</v>
      </c>
      <c r="D1123" s="747" t="s">
        <v>4877</v>
      </c>
      <c r="E1123" s="747" t="s">
        <v>4876</v>
      </c>
      <c r="F1123" s="747" t="s">
        <v>3722</v>
      </c>
      <c r="G1123" s="749">
        <v>46037</v>
      </c>
      <c r="H1123" s="749">
        <v>46072</v>
      </c>
      <c r="I1123" s="747">
        <f t="shared" si="1397"/>
        <v>35</v>
      </c>
      <c r="J1123" s="750">
        <f t="shared" si="1398"/>
        <v>1</v>
      </c>
      <c r="K1123" s="751" t="s">
        <v>29</v>
      </c>
      <c r="L1123" s="752">
        <v>7.25</v>
      </c>
      <c r="M1123" s="753"/>
      <c r="N1123" s="754"/>
      <c r="O1123" s="750" t="s">
        <v>2307</v>
      </c>
      <c r="P1123" s="755">
        <v>3.6773800000000002E-2</v>
      </c>
      <c r="Q1123" s="755"/>
      <c r="R1123" s="756" t="s">
        <v>4475</v>
      </c>
      <c r="S1123" s="757"/>
      <c r="T1123" s="756"/>
      <c r="U1123" s="757"/>
      <c r="V1123" s="757">
        <v>4.0510999999999998E-2</v>
      </c>
      <c r="W1123" s="757">
        <v>2.8349999999999998E-3</v>
      </c>
      <c r="X1123" s="757">
        <v>5.4000000000000003E-3</v>
      </c>
      <c r="Y1123" s="757">
        <v>2.5697000000000001E-2</v>
      </c>
      <c r="Z1123" s="757">
        <v>1.72E-3</v>
      </c>
      <c r="AA1123" s="757">
        <v>2E-3</v>
      </c>
      <c r="AB1123" s="758">
        <f t="shared" si="1400"/>
        <v>-1.72E-3</v>
      </c>
      <c r="AC1123" s="758">
        <f t="shared" si="1401"/>
        <v>-3.7200000000000002E-3</v>
      </c>
      <c r="AD1123" s="759">
        <v>3.0499999999999999E-2</v>
      </c>
      <c r="AE1123" s="760">
        <v>2.5697000000000001E-2</v>
      </c>
      <c r="AF1123" s="760">
        <f t="shared" si="1402"/>
        <v>4.8029999999999982E-3</v>
      </c>
      <c r="AG1123" s="761">
        <f t="shared" si="1403"/>
        <v>3.0499999999999999E-2</v>
      </c>
      <c r="AH1123" s="762">
        <v>46037</v>
      </c>
      <c r="AI1123" s="763">
        <v>1</v>
      </c>
      <c r="AJ1123" s="747" t="str">
        <f t="shared" si="1404"/>
        <v>Y</v>
      </c>
      <c r="AK1123" s="771" t="s">
        <v>5134</v>
      </c>
      <c r="AL1123" s="772"/>
    </row>
    <row r="1124" spans="1:38" s="764" customFormat="1" ht="20.25" customHeight="1">
      <c r="A1124" s="747">
        <v>597</v>
      </c>
      <c r="B1124" s="748">
        <v>46037</v>
      </c>
      <c r="C1124" s="747" t="s">
        <v>3467</v>
      </c>
      <c r="D1124" s="747" t="s">
        <v>4958</v>
      </c>
      <c r="E1124" s="747" t="s">
        <v>2735</v>
      </c>
      <c r="F1124" s="747" t="s">
        <v>4383</v>
      </c>
      <c r="G1124" s="749">
        <v>46037</v>
      </c>
      <c r="H1124" s="749">
        <v>46072</v>
      </c>
      <c r="I1124" s="747">
        <f t="shared" si="1397"/>
        <v>35</v>
      </c>
      <c r="J1124" s="750">
        <f t="shared" si="1398"/>
        <v>1</v>
      </c>
      <c r="K1124" s="751" t="s">
        <v>29</v>
      </c>
      <c r="L1124" s="752">
        <v>2.65</v>
      </c>
      <c r="M1124" s="753"/>
      <c r="N1124" s="754"/>
      <c r="O1124" s="750" t="s">
        <v>2307</v>
      </c>
      <c r="P1124" s="755">
        <v>3.6773800000000002E-2</v>
      </c>
      <c r="Q1124" s="755"/>
      <c r="R1124" s="756" t="s">
        <v>4475</v>
      </c>
      <c r="S1124" s="757"/>
      <c r="T1124" s="756"/>
      <c r="U1124" s="757"/>
      <c r="V1124" s="757">
        <v>4.0510999999999998E-2</v>
      </c>
      <c r="W1124" s="757">
        <v>2.8349999999999998E-3</v>
      </c>
      <c r="X1124" s="757">
        <v>3.8999999999999998E-3</v>
      </c>
      <c r="Y1124" s="757">
        <v>2.5697000000000001E-2</v>
      </c>
      <c r="Z1124" s="757">
        <v>1.72E-3</v>
      </c>
      <c r="AA1124" s="757">
        <v>2E-3</v>
      </c>
      <c r="AB1124" s="758">
        <f t="shared" si="1400"/>
        <v>-1.72E-3</v>
      </c>
      <c r="AC1124" s="758">
        <f t="shared" si="1401"/>
        <v>-3.7200000000000002E-3</v>
      </c>
      <c r="AD1124" s="759">
        <v>3.2000000000000001E-2</v>
      </c>
      <c r="AE1124" s="757">
        <v>2.5697000000000001E-2</v>
      </c>
      <c r="AF1124" s="808">
        <f t="shared" si="1402"/>
        <v>6.3029999999999996E-3</v>
      </c>
      <c r="AG1124" s="761">
        <f t="shared" si="1403"/>
        <v>3.2000000000000001E-2</v>
      </c>
      <c r="AH1124" s="762">
        <v>46037</v>
      </c>
      <c r="AI1124" s="763">
        <v>2</v>
      </c>
      <c r="AJ1124" s="747" t="str">
        <f t="shared" si="1404"/>
        <v>Y</v>
      </c>
      <c r="AK1124" s="771" t="s">
        <v>5134</v>
      </c>
      <c r="AL1124" s="772"/>
    </row>
    <row r="1125" spans="1:38" s="764" customFormat="1" ht="20.25" customHeight="1">
      <c r="A1125" s="747">
        <v>598</v>
      </c>
      <c r="B1125" s="748">
        <v>46038</v>
      </c>
      <c r="C1125" s="747" t="s">
        <v>434</v>
      </c>
      <c r="D1125" s="747" t="s">
        <v>4892</v>
      </c>
      <c r="E1125" s="747" t="s">
        <v>5014</v>
      </c>
      <c r="F1125" s="747" t="s">
        <v>4356</v>
      </c>
      <c r="G1125" s="749">
        <v>46038</v>
      </c>
      <c r="H1125" s="749">
        <v>46045</v>
      </c>
      <c r="I1125" s="747">
        <f t="shared" si="1397"/>
        <v>7</v>
      </c>
      <c r="J1125" s="750">
        <f t="shared" si="1398"/>
        <v>0</v>
      </c>
      <c r="K1125" s="751" t="s">
        <v>28</v>
      </c>
      <c r="L1125" s="752">
        <v>10.029999999999999</v>
      </c>
      <c r="M1125" s="804"/>
      <c r="N1125" s="805"/>
      <c r="O1125" s="801" t="s">
        <v>2309</v>
      </c>
      <c r="P1125" s="806">
        <v>3.6473199999999997E-2</v>
      </c>
      <c r="Q1125" s="755"/>
      <c r="R1125" s="756" t="s">
        <v>4475</v>
      </c>
      <c r="S1125" s="757"/>
      <c r="T1125" s="756"/>
      <c r="U1125" s="757"/>
      <c r="V1125" s="808">
        <v>3.7955999999999997E-2</v>
      </c>
      <c r="W1125" s="808">
        <v>2.6559999999999999E-3</v>
      </c>
      <c r="X1125" s="757">
        <f t="shared" ref="X1125:X1128" si="1405">V1125-AD1125-$X$5-W1125</f>
        <v>1.6239999999999991E-3</v>
      </c>
      <c r="Y1125" s="808">
        <v>2.7619999999999999E-2</v>
      </c>
      <c r="Z1125" s="808">
        <v>1.72E-3</v>
      </c>
      <c r="AA1125" s="808">
        <v>2E-3</v>
      </c>
      <c r="AB1125" s="758">
        <f t="shared" si="1400"/>
        <v>-1.72E-3</v>
      </c>
      <c r="AC1125" s="758">
        <f t="shared" si="1401"/>
        <v>-3.7200000000000002E-3</v>
      </c>
      <c r="AD1125" s="759">
        <v>3.1899999999999998E-2</v>
      </c>
      <c r="AE1125" s="808">
        <v>2.7619999999999999E-2</v>
      </c>
      <c r="AF1125" s="808">
        <f t="shared" si="1402"/>
        <v>4.2799999999999991E-3</v>
      </c>
      <c r="AG1125" s="761">
        <f t="shared" si="1403"/>
        <v>3.1899999999999998E-2</v>
      </c>
      <c r="AH1125" s="762">
        <v>46038</v>
      </c>
      <c r="AI1125" s="763">
        <v>1</v>
      </c>
      <c r="AJ1125" s="747" t="str">
        <f t="shared" si="1404"/>
        <v>Y</v>
      </c>
      <c r="AK1125" s="771" t="s">
        <v>5134</v>
      </c>
      <c r="AL1125" s="772"/>
    </row>
    <row r="1126" spans="1:38" s="764" customFormat="1" ht="20.25" customHeight="1">
      <c r="A1126" s="747">
        <v>599</v>
      </c>
      <c r="B1126" s="748">
        <v>46038</v>
      </c>
      <c r="C1126" s="747" t="s">
        <v>434</v>
      </c>
      <c r="D1126" s="747" t="s">
        <v>4892</v>
      </c>
      <c r="E1126" s="747" t="s">
        <v>5014</v>
      </c>
      <c r="F1126" s="747" t="s">
        <v>4356</v>
      </c>
      <c r="G1126" s="749">
        <v>46038</v>
      </c>
      <c r="H1126" s="749">
        <v>46045</v>
      </c>
      <c r="I1126" s="747">
        <f t="shared" si="1397"/>
        <v>7</v>
      </c>
      <c r="J1126" s="750">
        <f t="shared" si="1398"/>
        <v>0</v>
      </c>
      <c r="K1126" s="751" t="s">
        <v>28</v>
      </c>
      <c r="L1126" s="752">
        <v>10.029999999999999</v>
      </c>
      <c r="M1126" s="804"/>
      <c r="N1126" s="805"/>
      <c r="O1126" s="801" t="s">
        <v>2309</v>
      </c>
      <c r="P1126" s="806">
        <v>3.6473199999999997E-2</v>
      </c>
      <c r="Q1126" s="755"/>
      <c r="R1126" s="756" t="s">
        <v>4475</v>
      </c>
      <c r="S1126" s="757"/>
      <c r="T1126" s="756"/>
      <c r="U1126" s="757"/>
      <c r="V1126" s="808">
        <v>3.7955999999999997E-2</v>
      </c>
      <c r="W1126" s="808">
        <v>2.6559999999999999E-3</v>
      </c>
      <c r="X1126" s="757">
        <f t="shared" si="1405"/>
        <v>1.6239999999999991E-3</v>
      </c>
      <c r="Y1126" s="808">
        <v>2.7619999999999999E-2</v>
      </c>
      <c r="Z1126" s="808">
        <v>1.72E-3</v>
      </c>
      <c r="AA1126" s="808">
        <v>2E-3</v>
      </c>
      <c r="AB1126" s="758">
        <f t="shared" si="1400"/>
        <v>-1.72E-3</v>
      </c>
      <c r="AC1126" s="758">
        <f t="shared" si="1401"/>
        <v>-3.7200000000000002E-3</v>
      </c>
      <c r="AD1126" s="759">
        <v>3.1899999999999998E-2</v>
      </c>
      <c r="AE1126" s="808">
        <v>2.7619999999999999E-2</v>
      </c>
      <c r="AF1126" s="808">
        <f t="shared" si="1402"/>
        <v>4.2799999999999991E-3</v>
      </c>
      <c r="AG1126" s="761">
        <f t="shared" si="1403"/>
        <v>3.1899999999999998E-2</v>
      </c>
      <c r="AH1126" s="762">
        <v>46038</v>
      </c>
      <c r="AI1126" s="763">
        <v>2</v>
      </c>
      <c r="AJ1126" s="747" t="str">
        <f t="shared" si="1404"/>
        <v>Y</v>
      </c>
      <c r="AK1126" s="771" t="s">
        <v>5134</v>
      </c>
      <c r="AL1126" s="772"/>
    </row>
    <row r="1127" spans="1:38" s="764" customFormat="1" ht="20.25" customHeight="1">
      <c r="A1127" s="747">
        <v>600</v>
      </c>
      <c r="B1127" s="748">
        <v>46038</v>
      </c>
      <c r="C1127" s="747" t="s">
        <v>434</v>
      </c>
      <c r="D1127" s="747" t="s">
        <v>4892</v>
      </c>
      <c r="E1127" s="747" t="s">
        <v>5014</v>
      </c>
      <c r="F1127" s="747" t="s">
        <v>4356</v>
      </c>
      <c r="G1127" s="749">
        <v>46038</v>
      </c>
      <c r="H1127" s="749">
        <v>46052</v>
      </c>
      <c r="I1127" s="747">
        <f t="shared" si="1397"/>
        <v>14</v>
      </c>
      <c r="J1127" s="750">
        <f t="shared" si="1398"/>
        <v>0</v>
      </c>
      <c r="K1127" s="751" t="s">
        <v>28</v>
      </c>
      <c r="L1127" s="752">
        <v>12.63</v>
      </c>
      <c r="M1127" s="804"/>
      <c r="N1127" s="805"/>
      <c r="O1127" s="801" t="s">
        <v>2309</v>
      </c>
      <c r="P1127" s="806">
        <v>3.6473199999999997E-2</v>
      </c>
      <c r="Q1127" s="755"/>
      <c r="R1127" s="756" t="s">
        <v>4475</v>
      </c>
      <c r="S1127" s="757"/>
      <c r="T1127" s="756"/>
      <c r="U1127" s="757"/>
      <c r="V1127" s="808">
        <v>3.8498999999999999E-2</v>
      </c>
      <c r="W1127" s="808">
        <v>2.6940000000000002E-3</v>
      </c>
      <c r="X1127" s="757">
        <f t="shared" si="1405"/>
        <v>1.828999999999999E-3</v>
      </c>
      <c r="Y1127" s="808">
        <v>2.7619999999999999E-2</v>
      </c>
      <c r="Z1127" s="808">
        <v>1.72E-3</v>
      </c>
      <c r="AA1127" s="808">
        <v>2E-3</v>
      </c>
      <c r="AB1127" s="758">
        <f t="shared" si="1400"/>
        <v>-1.72E-3</v>
      </c>
      <c r="AC1127" s="758">
        <f t="shared" si="1401"/>
        <v>-3.7200000000000002E-3</v>
      </c>
      <c r="AD1127" s="759">
        <v>3.2199999999999999E-2</v>
      </c>
      <c r="AE1127" s="808">
        <v>2.7619999999999999E-2</v>
      </c>
      <c r="AF1127" s="808">
        <f t="shared" si="1402"/>
        <v>4.5800000000000007E-3</v>
      </c>
      <c r="AG1127" s="761">
        <f t="shared" si="1403"/>
        <v>3.2199999999999999E-2</v>
      </c>
      <c r="AH1127" s="762">
        <v>46038</v>
      </c>
      <c r="AI1127" s="763">
        <v>3</v>
      </c>
      <c r="AJ1127" s="747" t="str">
        <f t="shared" si="1404"/>
        <v>Y</v>
      </c>
      <c r="AK1127" s="771" t="s">
        <v>5134</v>
      </c>
      <c r="AL1127" s="772"/>
    </row>
    <row r="1128" spans="1:38" s="764" customFormat="1" ht="20.25" customHeight="1">
      <c r="A1128" s="747">
        <v>601</v>
      </c>
      <c r="B1128" s="748">
        <v>46038</v>
      </c>
      <c r="C1128" s="747" t="s">
        <v>434</v>
      </c>
      <c r="D1128" s="747" t="s">
        <v>4892</v>
      </c>
      <c r="E1128" s="747" t="s">
        <v>5014</v>
      </c>
      <c r="F1128" s="747" t="s">
        <v>4356</v>
      </c>
      <c r="G1128" s="749">
        <v>46038</v>
      </c>
      <c r="H1128" s="749">
        <v>46052</v>
      </c>
      <c r="I1128" s="747">
        <f t="shared" si="1397"/>
        <v>14</v>
      </c>
      <c r="J1128" s="750">
        <f t="shared" si="1398"/>
        <v>0</v>
      </c>
      <c r="K1128" s="751" t="s">
        <v>28</v>
      </c>
      <c r="L1128" s="752">
        <v>10</v>
      </c>
      <c r="M1128" s="804"/>
      <c r="N1128" s="805"/>
      <c r="O1128" s="801" t="s">
        <v>2309</v>
      </c>
      <c r="P1128" s="806">
        <v>3.6473199999999997E-2</v>
      </c>
      <c r="Q1128" s="755"/>
      <c r="R1128" s="756" t="s">
        <v>4475</v>
      </c>
      <c r="S1128" s="757"/>
      <c r="T1128" s="756"/>
      <c r="U1128" s="757"/>
      <c r="V1128" s="808">
        <v>3.8498999999999999E-2</v>
      </c>
      <c r="W1128" s="808">
        <v>2.6940000000000002E-3</v>
      </c>
      <c r="X1128" s="757">
        <f t="shared" si="1405"/>
        <v>1.828999999999999E-3</v>
      </c>
      <c r="Y1128" s="808">
        <v>2.7619999999999999E-2</v>
      </c>
      <c r="Z1128" s="808">
        <v>1.72E-3</v>
      </c>
      <c r="AA1128" s="808">
        <v>2E-3</v>
      </c>
      <c r="AB1128" s="758">
        <f t="shared" si="1400"/>
        <v>-1.72E-3</v>
      </c>
      <c r="AC1128" s="758">
        <f t="shared" si="1401"/>
        <v>-3.7200000000000002E-3</v>
      </c>
      <c r="AD1128" s="759">
        <v>3.2199999999999999E-2</v>
      </c>
      <c r="AE1128" s="808">
        <v>2.7619999999999999E-2</v>
      </c>
      <c r="AF1128" s="808">
        <f t="shared" si="1402"/>
        <v>4.5800000000000007E-3</v>
      </c>
      <c r="AG1128" s="761">
        <f t="shared" si="1403"/>
        <v>3.2199999999999999E-2</v>
      </c>
      <c r="AH1128" s="762">
        <v>46038</v>
      </c>
      <c r="AI1128" s="763">
        <v>4</v>
      </c>
      <c r="AJ1128" s="747" t="str">
        <f t="shared" si="1404"/>
        <v>Y</v>
      </c>
      <c r="AK1128" s="771" t="s">
        <v>5134</v>
      </c>
      <c r="AL1128" s="772"/>
    </row>
    <row r="1129" spans="1:38" s="764" customFormat="1" ht="20.25" customHeight="1">
      <c r="A1129" s="747">
        <v>602</v>
      </c>
      <c r="B1129" s="748">
        <v>46041</v>
      </c>
      <c r="C1129" s="747" t="s">
        <v>1740</v>
      </c>
      <c r="D1129" s="747" t="s">
        <v>5022</v>
      </c>
      <c r="E1129" s="747" t="s">
        <v>5081</v>
      </c>
      <c r="F1129" s="747" t="s">
        <v>5024</v>
      </c>
      <c r="G1129" s="749">
        <v>46041</v>
      </c>
      <c r="H1129" s="749">
        <v>46072</v>
      </c>
      <c r="I1129" s="747">
        <f t="shared" si="1397"/>
        <v>31</v>
      </c>
      <c r="J1129" s="750">
        <f t="shared" si="1398"/>
        <v>1</v>
      </c>
      <c r="K1129" s="751" t="s">
        <v>29</v>
      </c>
      <c r="L1129" s="752">
        <v>1.02</v>
      </c>
      <c r="M1129" s="753"/>
      <c r="N1129" s="754"/>
      <c r="O1129" s="750" t="s">
        <v>2307</v>
      </c>
      <c r="P1129" s="755">
        <v>3.6732800000000003E-2</v>
      </c>
      <c r="Q1129" s="755"/>
      <c r="R1129" s="756" t="s">
        <v>4475</v>
      </c>
      <c r="S1129" s="757"/>
      <c r="T1129" s="756"/>
      <c r="U1129" s="757"/>
      <c r="V1129" s="757">
        <v>4.0465000000000001E-2</v>
      </c>
      <c r="W1129" s="757">
        <v>2.8319999999999999E-3</v>
      </c>
      <c r="X1129" s="757">
        <v>3.8560000000000001E-3</v>
      </c>
      <c r="Y1129" s="757">
        <v>2.5763000000000001E-2</v>
      </c>
      <c r="Z1129" s="757">
        <v>1.72E-3</v>
      </c>
      <c r="AA1129" s="757">
        <v>2E-3</v>
      </c>
      <c r="AB1129" s="758">
        <f t="shared" si="1400"/>
        <v>-1.72E-3</v>
      </c>
      <c r="AC1129" s="758">
        <f t="shared" si="1401"/>
        <v>-3.7200000000000002E-3</v>
      </c>
      <c r="AD1129" s="759">
        <v>3.2000000000000001E-2</v>
      </c>
      <c r="AE1129" s="760">
        <v>2.5763000000000001E-2</v>
      </c>
      <c r="AF1129" s="760">
        <f t="shared" si="1402"/>
        <v>6.2369999999999995E-3</v>
      </c>
      <c r="AG1129" s="761">
        <f t="shared" si="1403"/>
        <v>3.2000000000000001E-2</v>
      </c>
      <c r="AH1129" s="762">
        <v>46041</v>
      </c>
      <c r="AI1129" s="763">
        <v>1</v>
      </c>
      <c r="AJ1129" s="747" t="str">
        <f t="shared" si="1404"/>
        <v>Y</v>
      </c>
      <c r="AK1129" s="771" t="s">
        <v>5138</v>
      </c>
      <c r="AL1129" s="772"/>
    </row>
    <row r="1130" spans="1:38" s="764" customFormat="1" ht="20.25" customHeight="1">
      <c r="A1130" s="747">
        <v>603</v>
      </c>
      <c r="B1130" s="748">
        <v>46041</v>
      </c>
      <c r="C1130" s="747" t="s">
        <v>5082</v>
      </c>
      <c r="D1130" s="747" t="s">
        <v>4794</v>
      </c>
      <c r="E1130" s="747" t="s">
        <v>4795</v>
      </c>
      <c r="F1130" s="747" t="s">
        <v>4886</v>
      </c>
      <c r="G1130" s="749">
        <v>46041</v>
      </c>
      <c r="H1130" s="749">
        <v>46072</v>
      </c>
      <c r="I1130" s="747">
        <f t="shared" si="1397"/>
        <v>31</v>
      </c>
      <c r="J1130" s="750">
        <f t="shared" si="1398"/>
        <v>1</v>
      </c>
      <c r="K1130" s="751" t="s">
        <v>29</v>
      </c>
      <c r="L1130" s="752">
        <v>6.75</v>
      </c>
      <c r="M1130" s="753"/>
      <c r="N1130" s="754"/>
      <c r="O1130" s="750" t="s">
        <v>2307</v>
      </c>
      <c r="P1130" s="755">
        <v>3.6732800000000003E-2</v>
      </c>
      <c r="Q1130" s="755"/>
      <c r="R1130" s="756" t="s">
        <v>4475</v>
      </c>
      <c r="S1130" s="757"/>
      <c r="T1130" s="756"/>
      <c r="U1130" s="757"/>
      <c r="V1130" s="757">
        <v>4.0465000000000001E-2</v>
      </c>
      <c r="W1130" s="757">
        <v>2.8319999999999999E-3</v>
      </c>
      <c r="X1130" s="757">
        <v>3.8560000000000001E-3</v>
      </c>
      <c r="Y1130" s="757">
        <v>2.5763000000000001E-2</v>
      </c>
      <c r="Z1130" s="757">
        <v>1.72E-3</v>
      </c>
      <c r="AA1130" s="757">
        <v>2E-3</v>
      </c>
      <c r="AB1130" s="758">
        <f t="shared" si="1400"/>
        <v>-1.72E-3</v>
      </c>
      <c r="AC1130" s="758">
        <f t="shared" si="1401"/>
        <v>-3.7200000000000002E-3</v>
      </c>
      <c r="AD1130" s="759">
        <v>3.2000000000000001E-2</v>
      </c>
      <c r="AE1130" s="760">
        <v>2.5763000000000001E-2</v>
      </c>
      <c r="AF1130" s="760">
        <f t="shared" si="1402"/>
        <v>6.2369999999999995E-3</v>
      </c>
      <c r="AG1130" s="761">
        <v>3.2000000000000001E-2</v>
      </c>
      <c r="AH1130" s="762">
        <v>46041</v>
      </c>
      <c r="AI1130" s="763">
        <v>2</v>
      </c>
      <c r="AJ1130" s="747" t="str">
        <f t="shared" si="1404"/>
        <v>Y</v>
      </c>
      <c r="AK1130" s="771" t="s">
        <v>5138</v>
      </c>
      <c r="AL1130" s="772"/>
    </row>
    <row r="1131" spans="1:38" s="764" customFormat="1" ht="20.25" customHeight="1">
      <c r="A1131" s="747">
        <v>604</v>
      </c>
      <c r="B1131" s="748">
        <v>46041</v>
      </c>
      <c r="C1131" s="747" t="s">
        <v>24</v>
      </c>
      <c r="D1131" s="747" t="s">
        <v>5105</v>
      </c>
      <c r="E1131" s="747" t="s">
        <v>4063</v>
      </c>
      <c r="F1131" s="747" t="s">
        <v>5106</v>
      </c>
      <c r="G1131" s="749">
        <v>46041</v>
      </c>
      <c r="H1131" s="749">
        <v>46345</v>
      </c>
      <c r="I1131" s="747">
        <f t="shared" si="1397"/>
        <v>304</v>
      </c>
      <c r="J1131" s="750">
        <f t="shared" si="1398"/>
        <v>10</v>
      </c>
      <c r="K1131" s="751" t="s">
        <v>28</v>
      </c>
      <c r="L1131" s="752">
        <v>11.6</v>
      </c>
      <c r="M1131" s="804"/>
      <c r="N1131" s="805"/>
      <c r="O1131" s="801" t="s">
        <v>1719</v>
      </c>
      <c r="P1131" s="806">
        <v>3.5054399999999999E-2</v>
      </c>
      <c r="Q1131" s="755"/>
      <c r="R1131" s="756" t="s">
        <v>4475</v>
      </c>
      <c r="S1131" s="757"/>
      <c r="T1131" s="756"/>
      <c r="U1131" s="757"/>
      <c r="V1131" s="808">
        <v>4.1273999999999998E-2</v>
      </c>
      <c r="W1131" s="808">
        <v>8.25E-4</v>
      </c>
      <c r="X1131" s="808">
        <f t="shared" ref="X1131:X1137" si="1406">V1131-AD1131-$X$5-W1131</f>
        <v>2.1730000000000005E-3</v>
      </c>
      <c r="Y1131" s="808">
        <v>3.2175000000000002E-2</v>
      </c>
      <c r="Z1131" s="808">
        <v>1.72E-3</v>
      </c>
      <c r="AA1131" s="808">
        <v>2E-3</v>
      </c>
      <c r="AB1131" s="758">
        <f t="shared" si="1400"/>
        <v>-1.72E-3</v>
      </c>
      <c r="AC1131" s="758">
        <f t="shared" si="1401"/>
        <v>-3.7200000000000002E-3</v>
      </c>
      <c r="AD1131" s="759">
        <v>3.6499999999999998E-2</v>
      </c>
      <c r="AE1131" s="808">
        <v>3.2175000000000002E-2</v>
      </c>
      <c r="AF1131" s="760">
        <f t="shared" si="1402"/>
        <v>4.3249999999999955E-3</v>
      </c>
      <c r="AG1131" s="761">
        <v>3.6499999999999998E-2</v>
      </c>
      <c r="AH1131" s="762">
        <v>46041</v>
      </c>
      <c r="AI1131" s="763">
        <v>3</v>
      </c>
      <c r="AJ1131" s="747" t="str">
        <f t="shared" si="1404"/>
        <v>Y</v>
      </c>
      <c r="AK1131" s="811" t="s">
        <v>5160</v>
      </c>
      <c r="AL1131" s="772"/>
    </row>
    <row r="1132" spans="1:38" s="764" customFormat="1" ht="20.25" customHeight="1">
      <c r="A1132" s="747">
        <v>605</v>
      </c>
      <c r="B1132" s="748">
        <v>46041</v>
      </c>
      <c r="C1132" s="747" t="s">
        <v>3467</v>
      </c>
      <c r="D1132" s="747" t="s">
        <v>4900</v>
      </c>
      <c r="E1132" s="747" t="s">
        <v>5101</v>
      </c>
      <c r="F1132" s="747" t="s">
        <v>4902</v>
      </c>
      <c r="G1132" s="749">
        <v>46041</v>
      </c>
      <c r="H1132" s="749">
        <v>46072</v>
      </c>
      <c r="I1132" s="747">
        <f t="shared" si="1397"/>
        <v>31</v>
      </c>
      <c r="J1132" s="750">
        <f t="shared" si="1398"/>
        <v>1</v>
      </c>
      <c r="K1132" s="751" t="s">
        <v>28</v>
      </c>
      <c r="L1132" s="752">
        <v>1.5</v>
      </c>
      <c r="M1132" s="804"/>
      <c r="N1132" s="805"/>
      <c r="O1132" s="801" t="s">
        <v>2307</v>
      </c>
      <c r="P1132" s="806">
        <v>3.6732800000000003E-2</v>
      </c>
      <c r="Q1132" s="755"/>
      <c r="R1132" s="756" t="s">
        <v>4475</v>
      </c>
      <c r="S1132" s="757"/>
      <c r="T1132" s="756"/>
      <c r="U1132" s="757"/>
      <c r="V1132" s="808">
        <v>3.9766999999999997E-2</v>
      </c>
      <c r="W1132" s="808">
        <v>7.9500000000000003E-4</v>
      </c>
      <c r="X1132" s="808">
        <f t="shared" si="1406"/>
        <v>2.1959999999999935E-3</v>
      </c>
      <c r="Y1132" s="808">
        <v>3.1297999999999999E-2</v>
      </c>
      <c r="Z1132" s="808">
        <v>1.72E-3</v>
      </c>
      <c r="AA1132" s="808">
        <v>2E-3</v>
      </c>
      <c r="AB1132" s="758">
        <f t="shared" si="1400"/>
        <v>-1.72E-3</v>
      </c>
      <c r="AC1132" s="758">
        <f t="shared" si="1401"/>
        <v>-3.7200000000000002E-3</v>
      </c>
      <c r="AD1132" s="759">
        <v>3.5000000000000003E-2</v>
      </c>
      <c r="AE1132" s="808">
        <v>3.1297999999999999E-2</v>
      </c>
      <c r="AF1132" s="808">
        <f>AD1132-AE1132</f>
        <v>3.7020000000000039E-3</v>
      </c>
      <c r="AG1132" s="761">
        <f t="shared" si="1403"/>
        <v>3.5000000000000003E-2</v>
      </c>
      <c r="AH1132" s="762">
        <v>46041</v>
      </c>
      <c r="AI1132" s="763">
        <v>4</v>
      </c>
      <c r="AJ1132" s="747" t="str">
        <f t="shared" si="1404"/>
        <v>Y</v>
      </c>
      <c r="AK1132" s="811" t="s">
        <v>5159</v>
      </c>
      <c r="AL1132" s="772"/>
    </row>
    <row r="1133" spans="1:38" s="764" customFormat="1" ht="20.25" customHeight="1">
      <c r="A1133" s="747">
        <v>606</v>
      </c>
      <c r="B1133" s="748">
        <v>46041</v>
      </c>
      <c r="C1133" s="747" t="s">
        <v>434</v>
      </c>
      <c r="D1133" s="747" t="s">
        <v>4892</v>
      </c>
      <c r="E1133" s="747" t="s">
        <v>5014</v>
      </c>
      <c r="F1133" s="747" t="s">
        <v>4356</v>
      </c>
      <c r="G1133" s="749">
        <v>46041</v>
      </c>
      <c r="H1133" s="749">
        <v>46072</v>
      </c>
      <c r="I1133" s="747">
        <f t="shared" ref="I1133:I1136" si="1407">H1133-G1133</f>
        <v>31</v>
      </c>
      <c r="J1133" s="750">
        <f t="shared" ref="J1133:J1136" si="1408">TRUNC(I1133/30,0)</f>
        <v>1</v>
      </c>
      <c r="K1133" s="751" t="s">
        <v>29</v>
      </c>
      <c r="L1133" s="752">
        <v>3.7</v>
      </c>
      <c r="M1133" s="804"/>
      <c r="N1133" s="805"/>
      <c r="O1133" s="750" t="s">
        <v>2307</v>
      </c>
      <c r="P1133" s="806">
        <v>3.6732800000000003E-2</v>
      </c>
      <c r="Q1133" s="755"/>
      <c r="R1133" s="756" t="s">
        <v>4475</v>
      </c>
      <c r="S1133" s="757"/>
      <c r="T1133" s="756"/>
      <c r="U1133" s="757"/>
      <c r="V1133" s="808">
        <v>4.0465000000000001E-2</v>
      </c>
      <c r="W1133" s="808">
        <v>2.8319999999999999E-3</v>
      </c>
      <c r="X1133" s="808">
        <f t="shared" si="1406"/>
        <v>3.8570000000000006E-3</v>
      </c>
      <c r="Y1133" s="808">
        <v>2.5763000000000001E-2</v>
      </c>
      <c r="Z1133" s="808">
        <v>1.72E-3</v>
      </c>
      <c r="AA1133" s="808">
        <v>2E-3</v>
      </c>
      <c r="AB1133" s="758">
        <f t="shared" ref="AB1133:AB1136" si="1409">S1133-Z1133</f>
        <v>-1.72E-3</v>
      </c>
      <c r="AC1133" s="758">
        <f t="shared" ref="AC1133:AC1136" si="1410">U1133-Z1133-AA1133</f>
        <v>-3.7200000000000002E-3</v>
      </c>
      <c r="AD1133" s="759">
        <v>3.2000000000000001E-2</v>
      </c>
      <c r="AE1133" s="808">
        <v>2.5763000000000001E-2</v>
      </c>
      <c r="AF1133" s="808">
        <f t="shared" ref="AF1133:AF1136" si="1411">AD1133-AE1133</f>
        <v>6.2369999999999995E-3</v>
      </c>
      <c r="AG1133" s="761">
        <f t="shared" si="1403"/>
        <v>3.2000000000000001E-2</v>
      </c>
      <c r="AH1133" s="762">
        <v>46041</v>
      </c>
      <c r="AI1133" s="763">
        <v>5</v>
      </c>
      <c r="AJ1133" s="747" t="str">
        <f t="shared" ref="AJ1133:AJ1136" si="1412">IF(AG1133="","N","Y")</f>
        <v>Y</v>
      </c>
      <c r="AK1133" s="771" t="s">
        <v>5134</v>
      </c>
      <c r="AL1133" s="772"/>
    </row>
    <row r="1134" spans="1:38" s="447" customFormat="1" ht="20.25" customHeight="1">
      <c r="A1134" s="16">
        <v>607</v>
      </c>
      <c r="B1134" s="23">
        <v>46049</v>
      </c>
      <c r="C1134" s="16" t="s">
        <v>3001</v>
      </c>
      <c r="D1134" s="16" t="s">
        <v>4997</v>
      </c>
      <c r="E1134" s="16" t="s">
        <v>5032</v>
      </c>
      <c r="F1134" s="16" t="s">
        <v>5139</v>
      </c>
      <c r="G1134" s="18">
        <v>46049</v>
      </c>
      <c r="H1134" s="18">
        <v>46080</v>
      </c>
      <c r="I1134" s="16">
        <f t="shared" si="1407"/>
        <v>31</v>
      </c>
      <c r="J1134" s="255">
        <f t="shared" si="1408"/>
        <v>1</v>
      </c>
      <c r="K1134" s="438" t="s">
        <v>29</v>
      </c>
      <c r="L1134" s="19">
        <v>1</v>
      </c>
      <c r="M1134" s="249"/>
      <c r="N1134" s="201"/>
      <c r="O1134" s="255" t="s">
        <v>2223</v>
      </c>
      <c r="P1134" s="553">
        <v>3.7317299999999998E-2</v>
      </c>
      <c r="Q1134" s="553"/>
      <c r="R1134" s="261" t="s">
        <v>4475</v>
      </c>
      <c r="S1134" s="20"/>
      <c r="T1134" s="261"/>
      <c r="U1134" s="20"/>
      <c r="V1134" s="20">
        <v>4.0457E-2</v>
      </c>
      <c r="W1134" s="20">
        <v>2.8319999999999999E-3</v>
      </c>
      <c r="X1134" s="808">
        <f t="shared" si="1406"/>
        <v>4.3490000000000004E-3</v>
      </c>
      <c r="Y1134" s="20">
        <v>2.5611999999999999E-2</v>
      </c>
      <c r="Z1134" s="20">
        <v>1.72E-3</v>
      </c>
      <c r="AA1134" s="20">
        <v>2E-3</v>
      </c>
      <c r="AB1134" s="423">
        <f t="shared" si="1409"/>
        <v>-1.72E-3</v>
      </c>
      <c r="AC1134" s="423">
        <f t="shared" si="1410"/>
        <v>-3.7200000000000002E-3</v>
      </c>
      <c r="AD1134" s="448">
        <v>3.15E-2</v>
      </c>
      <c r="AE1134" s="20">
        <v>2.5611999999999999E-2</v>
      </c>
      <c r="AF1134" s="197">
        <f t="shared" si="1411"/>
        <v>5.8880000000000009E-3</v>
      </c>
      <c r="AG1134" s="761">
        <f t="shared" si="1403"/>
        <v>3.15E-2</v>
      </c>
      <c r="AH1134" s="434">
        <v>46049</v>
      </c>
      <c r="AI1134" s="446">
        <v>1</v>
      </c>
      <c r="AJ1134" s="16" t="str">
        <f t="shared" si="1412"/>
        <v>Y</v>
      </c>
      <c r="AK1134" s="443" t="s">
        <v>5138</v>
      </c>
      <c r="AL1134" s="449"/>
    </row>
    <row r="1135" spans="1:38" s="764" customFormat="1" ht="20.25" customHeight="1">
      <c r="A1135" s="747">
        <v>608</v>
      </c>
      <c r="B1135" s="748">
        <v>46055</v>
      </c>
      <c r="C1135" s="747" t="s">
        <v>3300</v>
      </c>
      <c r="D1135" s="747" t="s">
        <v>5033</v>
      </c>
      <c r="E1135" s="747" t="s">
        <v>5034</v>
      </c>
      <c r="F1135" s="747" t="s">
        <v>4278</v>
      </c>
      <c r="G1135" s="749">
        <v>46055</v>
      </c>
      <c r="H1135" s="749">
        <v>46084</v>
      </c>
      <c r="I1135" s="747">
        <f t="shared" si="1407"/>
        <v>29</v>
      </c>
      <c r="J1135" s="750">
        <f t="shared" si="1408"/>
        <v>0</v>
      </c>
      <c r="K1135" s="751" t="s">
        <v>29</v>
      </c>
      <c r="L1135" s="752">
        <v>5.78</v>
      </c>
      <c r="M1135" s="753"/>
      <c r="N1135" s="754"/>
      <c r="O1135" s="750" t="s">
        <v>2307</v>
      </c>
      <c r="P1135" s="755">
        <v>3.6687699999999997E-2</v>
      </c>
      <c r="Q1135" s="755"/>
      <c r="R1135" s="756" t="s">
        <v>4475</v>
      </c>
      <c r="S1135" s="757"/>
      <c r="T1135" s="756"/>
      <c r="U1135" s="757"/>
      <c r="V1135" s="757">
        <v>4.0424000000000002E-2</v>
      </c>
      <c r="W1135" s="757">
        <v>2.8389999999999999E-3</v>
      </c>
      <c r="X1135" s="808">
        <f t="shared" si="1406"/>
        <v>3.8090000000000012E-3</v>
      </c>
      <c r="Y1135" s="757">
        <v>2.5680999999999999E-2</v>
      </c>
      <c r="Z1135" s="757">
        <v>1.72E-3</v>
      </c>
      <c r="AA1135" s="757">
        <v>2E-3</v>
      </c>
      <c r="AB1135" s="758">
        <f t="shared" si="1409"/>
        <v>-1.72E-3</v>
      </c>
      <c r="AC1135" s="758">
        <f t="shared" si="1410"/>
        <v>-3.7200000000000002E-3</v>
      </c>
      <c r="AD1135" s="759">
        <v>3.2000000000000001E-2</v>
      </c>
      <c r="AE1135" s="757">
        <v>2.5680999999999999E-2</v>
      </c>
      <c r="AF1135" s="760">
        <f t="shared" si="1411"/>
        <v>6.3190000000000017E-3</v>
      </c>
      <c r="AG1135" s="761">
        <f t="shared" si="1403"/>
        <v>3.2000000000000001E-2</v>
      </c>
      <c r="AH1135" s="762">
        <v>46055</v>
      </c>
      <c r="AI1135" s="763">
        <v>1</v>
      </c>
      <c r="AJ1135" s="747" t="str">
        <f t="shared" si="1412"/>
        <v>Y</v>
      </c>
      <c r="AK1135" s="771" t="s">
        <v>5138</v>
      </c>
      <c r="AL1135" s="772"/>
    </row>
    <row r="1136" spans="1:38" s="764" customFormat="1" ht="20.25" customHeight="1">
      <c r="A1136" s="747">
        <v>609</v>
      </c>
      <c r="B1136" s="748">
        <v>46055</v>
      </c>
      <c r="C1136" s="747" t="s">
        <v>4547</v>
      </c>
      <c r="D1136" s="747" t="s">
        <v>5030</v>
      </c>
      <c r="E1136" s="747" t="s">
        <v>4768</v>
      </c>
      <c r="F1136" s="747" t="s">
        <v>5126</v>
      </c>
      <c r="G1136" s="749">
        <v>46055</v>
      </c>
      <c r="H1136" s="749">
        <v>46114</v>
      </c>
      <c r="I1136" s="747">
        <f t="shared" si="1407"/>
        <v>59</v>
      </c>
      <c r="J1136" s="750">
        <f t="shared" si="1408"/>
        <v>1</v>
      </c>
      <c r="K1136" s="751" t="s">
        <v>28</v>
      </c>
      <c r="L1136" s="752">
        <v>3</v>
      </c>
      <c r="M1136" s="753"/>
      <c r="N1136" s="754"/>
      <c r="O1136" s="750" t="s">
        <v>3588</v>
      </c>
      <c r="P1136" s="755">
        <v>3.6644700000000002E-2</v>
      </c>
      <c r="Q1136" s="755"/>
      <c r="R1136" s="756" t="s">
        <v>4475</v>
      </c>
      <c r="S1136" s="757"/>
      <c r="T1136" s="756"/>
      <c r="U1136" s="757"/>
      <c r="V1136" s="757">
        <v>4.0382000000000001E-2</v>
      </c>
      <c r="W1136" s="757">
        <v>8.0699999999999999E-4</v>
      </c>
      <c r="X1136" s="808">
        <f t="shared" si="1406"/>
        <v>2.7989999999999981E-3</v>
      </c>
      <c r="Y1136" s="757">
        <v>3.1253000000000003E-2</v>
      </c>
      <c r="Z1136" s="757">
        <v>1.72E-3</v>
      </c>
      <c r="AA1136" s="757">
        <v>2E-3</v>
      </c>
      <c r="AB1136" s="758">
        <f t="shared" si="1409"/>
        <v>-1.72E-3</v>
      </c>
      <c r="AC1136" s="758">
        <f t="shared" si="1410"/>
        <v>-3.7200000000000002E-3</v>
      </c>
      <c r="AD1136" s="759">
        <v>3.5000000000000003E-2</v>
      </c>
      <c r="AE1136" s="757">
        <v>3.1253000000000003E-2</v>
      </c>
      <c r="AF1136" s="760">
        <f t="shared" si="1411"/>
        <v>3.7470000000000003E-3</v>
      </c>
      <c r="AG1136" s="761">
        <f t="shared" si="1403"/>
        <v>3.5000000000000003E-2</v>
      </c>
      <c r="AH1136" s="762">
        <v>46055</v>
      </c>
      <c r="AI1136" s="763">
        <v>2</v>
      </c>
      <c r="AJ1136" s="747" t="str">
        <f t="shared" si="1412"/>
        <v>Y</v>
      </c>
      <c r="AK1136" s="771" t="s">
        <v>5148</v>
      </c>
      <c r="AL1136" s="772"/>
    </row>
    <row r="1137" spans="1:38" s="764" customFormat="1" ht="20.25" customHeight="1">
      <c r="A1137" s="747">
        <v>610</v>
      </c>
      <c r="B1137" s="748">
        <v>46055</v>
      </c>
      <c r="C1137" s="747" t="s">
        <v>434</v>
      </c>
      <c r="D1137" s="747" t="s">
        <v>5153</v>
      </c>
      <c r="E1137" s="747" t="s">
        <v>5154</v>
      </c>
      <c r="F1137" s="747" t="s">
        <v>4968</v>
      </c>
      <c r="G1137" s="749">
        <v>46055</v>
      </c>
      <c r="H1137" s="749">
        <v>46084</v>
      </c>
      <c r="I1137" s="747">
        <f t="shared" ref="I1137:I1154" si="1413">H1137-G1137</f>
        <v>29</v>
      </c>
      <c r="J1137" s="750">
        <f t="shared" ref="J1137:J1154" si="1414">TRUNC(I1137/30,0)</f>
        <v>0</v>
      </c>
      <c r="K1137" s="751" t="s">
        <v>29</v>
      </c>
      <c r="L1137" s="752">
        <v>4.05</v>
      </c>
      <c r="M1137" s="753"/>
      <c r="N1137" s="754"/>
      <c r="O1137" s="750" t="s">
        <v>2307</v>
      </c>
      <c r="P1137" s="755">
        <v>3.6687699999999997E-2</v>
      </c>
      <c r="Q1137" s="755"/>
      <c r="R1137" s="756" t="s">
        <v>4475</v>
      </c>
      <c r="S1137" s="757"/>
      <c r="T1137" s="756"/>
      <c r="U1137" s="757"/>
      <c r="V1137" s="757">
        <v>4.0424000000000002E-2</v>
      </c>
      <c r="W1137" s="757">
        <v>2.8389999999999999E-3</v>
      </c>
      <c r="X1137" s="808">
        <f t="shared" si="1406"/>
        <v>4.3090000000000021E-3</v>
      </c>
      <c r="Y1137" s="757">
        <v>2.5680999999999999E-2</v>
      </c>
      <c r="Z1137" s="757">
        <v>1.72E-3</v>
      </c>
      <c r="AA1137" s="757">
        <v>2E-3</v>
      </c>
      <c r="AB1137" s="758">
        <f t="shared" ref="AB1137:AB1154" si="1415">S1137-Z1137</f>
        <v>-1.72E-3</v>
      </c>
      <c r="AC1137" s="758">
        <f t="shared" ref="AC1137:AC1154" si="1416">U1137-Z1137-AA1137</f>
        <v>-3.7200000000000002E-3</v>
      </c>
      <c r="AD1137" s="759">
        <v>3.15E-2</v>
      </c>
      <c r="AE1137" s="757">
        <v>2.5680999999999999E-2</v>
      </c>
      <c r="AF1137" s="760">
        <v>5.8190000000000004E-3</v>
      </c>
      <c r="AG1137" s="761">
        <f t="shared" si="1403"/>
        <v>3.15E-2</v>
      </c>
      <c r="AH1137" s="762">
        <v>46055</v>
      </c>
      <c r="AI1137" s="763">
        <v>8</v>
      </c>
      <c r="AJ1137" s="747" t="str">
        <f t="shared" ref="AJ1137:AJ1154" si="1417">IF(AG1137="","N","Y")</f>
        <v>Y</v>
      </c>
      <c r="AK1137" s="771" t="s">
        <v>5138</v>
      </c>
      <c r="AL1137" s="772"/>
    </row>
    <row r="1138" spans="1:38" s="956" customFormat="1" ht="20.25" customHeight="1">
      <c r="A1138" s="936">
        <v>611</v>
      </c>
      <c r="B1138" s="937">
        <v>46057</v>
      </c>
      <c r="C1138" s="936" t="s">
        <v>1550</v>
      </c>
      <c r="D1138" s="936" t="s">
        <v>5026</v>
      </c>
      <c r="E1138" s="936" t="s">
        <v>5034</v>
      </c>
      <c r="F1138" s="936" t="s">
        <v>5045</v>
      </c>
      <c r="G1138" s="939">
        <v>46057</v>
      </c>
      <c r="H1138" s="939">
        <v>46146</v>
      </c>
      <c r="I1138" s="936">
        <f t="shared" si="1413"/>
        <v>89</v>
      </c>
      <c r="J1138" s="940">
        <f t="shared" si="1414"/>
        <v>2</v>
      </c>
      <c r="K1138" s="941" t="s">
        <v>5037</v>
      </c>
      <c r="L1138" s="942">
        <v>2.15</v>
      </c>
      <c r="M1138" s="976"/>
      <c r="N1138" s="977"/>
      <c r="O1138" s="940" t="s">
        <v>1717</v>
      </c>
      <c r="P1138" s="947">
        <v>3.6631999999999998E-2</v>
      </c>
      <c r="Q1138" s="947"/>
      <c r="R1138" s="948" t="s">
        <v>4475</v>
      </c>
      <c r="S1138" s="412"/>
      <c r="T1138" s="948"/>
      <c r="U1138" s="412"/>
      <c r="V1138" s="412">
        <v>4.1055000000000001E-2</v>
      </c>
      <c r="W1138" s="412">
        <v>8.2100000000000001E-4</v>
      </c>
      <c r="X1138" s="412">
        <v>2.258E-3</v>
      </c>
      <c r="Y1138" s="412">
        <v>3.1898999999999997E-2</v>
      </c>
      <c r="Z1138" s="412">
        <v>1.72E-3</v>
      </c>
      <c r="AA1138" s="412">
        <v>2E-3</v>
      </c>
      <c r="AB1138" s="950">
        <f t="shared" si="1415"/>
        <v>-1.72E-3</v>
      </c>
      <c r="AC1138" s="950">
        <f t="shared" si="1416"/>
        <v>-3.7200000000000002E-3</v>
      </c>
      <c r="AD1138" s="951">
        <v>3.6200000000000003E-2</v>
      </c>
      <c r="AE1138" s="412">
        <v>3.1898999999999997E-2</v>
      </c>
      <c r="AF1138" s="978">
        <f t="shared" ref="AF1138:AF1145" si="1418">AD1138-AE1138</f>
        <v>4.3010000000000062E-3</v>
      </c>
      <c r="AG1138" s="361">
        <v>3.6200000000000003E-2</v>
      </c>
      <c r="AH1138" s="952">
        <v>46057</v>
      </c>
      <c r="AI1138" s="953">
        <v>1</v>
      </c>
      <c r="AJ1138" s="936" t="str">
        <f t="shared" si="1417"/>
        <v>Y</v>
      </c>
      <c r="AK1138" s="954" t="s">
        <v>5161</v>
      </c>
      <c r="AL1138" s="955"/>
    </row>
    <row r="1139" spans="1:38" s="764" customFormat="1" ht="20.25" customHeight="1">
      <c r="A1139" s="747">
        <v>612</v>
      </c>
      <c r="B1139" s="748">
        <v>46058</v>
      </c>
      <c r="C1139" s="747" t="s">
        <v>3001</v>
      </c>
      <c r="D1139" s="747" t="s">
        <v>4997</v>
      </c>
      <c r="E1139" s="747" t="s">
        <v>5032</v>
      </c>
      <c r="F1139" s="747" t="s">
        <v>4999</v>
      </c>
      <c r="G1139" s="749">
        <v>46058</v>
      </c>
      <c r="H1139" s="749">
        <v>46086</v>
      </c>
      <c r="I1139" s="747">
        <f t="shared" si="1413"/>
        <v>28</v>
      </c>
      <c r="J1139" s="750">
        <f t="shared" si="1414"/>
        <v>0</v>
      </c>
      <c r="K1139" s="751" t="s">
        <v>29</v>
      </c>
      <c r="L1139" s="752">
        <v>1.04</v>
      </c>
      <c r="M1139" s="753"/>
      <c r="N1139" s="754"/>
      <c r="O1139" s="750" t="s">
        <v>2307</v>
      </c>
      <c r="P1139" s="755">
        <v>3.6730600000000002E-2</v>
      </c>
      <c r="Q1139" s="755"/>
      <c r="R1139" s="756" t="s">
        <v>4475</v>
      </c>
      <c r="S1139" s="757"/>
      <c r="T1139" s="756"/>
      <c r="U1139" s="757"/>
      <c r="V1139" s="757">
        <v>4.0418999999999997E-2</v>
      </c>
      <c r="W1139" s="757">
        <v>2.928E-3</v>
      </c>
      <c r="X1139" s="757">
        <v>4.1250000000000002E-3</v>
      </c>
      <c r="Y1139" s="757">
        <v>2.5984E-2</v>
      </c>
      <c r="Z1139" s="757">
        <v>1.72E-3</v>
      </c>
      <c r="AA1139" s="757">
        <v>2E-3</v>
      </c>
      <c r="AB1139" s="758">
        <f t="shared" si="1415"/>
        <v>-1.72E-3</v>
      </c>
      <c r="AC1139" s="758">
        <f t="shared" si="1416"/>
        <v>-3.7200000000000002E-3</v>
      </c>
      <c r="AD1139" s="759">
        <v>3.15E-2</v>
      </c>
      <c r="AE1139" s="757">
        <v>2.5984E-2</v>
      </c>
      <c r="AF1139" s="760">
        <f t="shared" si="1418"/>
        <v>5.5160000000000001E-3</v>
      </c>
      <c r="AG1139" s="761">
        <v>3.15E-2</v>
      </c>
      <c r="AH1139" s="762">
        <v>46058</v>
      </c>
      <c r="AI1139" s="763">
        <v>1</v>
      </c>
      <c r="AJ1139" s="747" t="str">
        <f t="shared" si="1417"/>
        <v>Y</v>
      </c>
      <c r="AK1139" s="771" t="s">
        <v>5138</v>
      </c>
      <c r="AL1139" s="772"/>
    </row>
    <row r="1140" spans="1:38" s="764" customFormat="1" ht="20.25" customHeight="1">
      <c r="A1140" s="747">
        <v>613</v>
      </c>
      <c r="B1140" s="748">
        <v>46058</v>
      </c>
      <c r="C1140" s="747" t="s">
        <v>2888</v>
      </c>
      <c r="D1140" s="747" t="s">
        <v>4977</v>
      </c>
      <c r="E1140" s="747" t="s">
        <v>5072</v>
      </c>
      <c r="F1140" s="747" t="s">
        <v>4979</v>
      </c>
      <c r="G1140" s="749">
        <v>46058</v>
      </c>
      <c r="H1140" s="749">
        <v>46086</v>
      </c>
      <c r="I1140" s="747">
        <f t="shared" si="1413"/>
        <v>28</v>
      </c>
      <c r="J1140" s="750">
        <f t="shared" si="1414"/>
        <v>0</v>
      </c>
      <c r="K1140" s="751" t="s">
        <v>28</v>
      </c>
      <c r="L1140" s="752">
        <v>2</v>
      </c>
      <c r="M1140" s="753"/>
      <c r="N1140" s="754"/>
      <c r="O1140" s="750" t="s">
        <v>2307</v>
      </c>
      <c r="P1140" s="755">
        <v>3.6730600000000002E-2</v>
      </c>
      <c r="Q1140" s="755"/>
      <c r="R1140" s="756" t="s">
        <v>4475</v>
      </c>
      <c r="S1140" s="757"/>
      <c r="T1140" s="756"/>
      <c r="U1140" s="757"/>
      <c r="V1140" s="757">
        <v>3.9558000000000003E-2</v>
      </c>
      <c r="W1140" s="757">
        <v>7.9100000000000004E-4</v>
      </c>
      <c r="X1140" s="757">
        <f t="shared" ref="X1140" si="1419">V1140-AD1140-$X$5-W1140</f>
        <v>2.9910000000000006E-3</v>
      </c>
      <c r="Y1140" s="757">
        <v>3.1295000000000003E-2</v>
      </c>
      <c r="Z1140" s="757">
        <v>1.72E-3</v>
      </c>
      <c r="AA1140" s="757">
        <v>2E-3</v>
      </c>
      <c r="AB1140" s="758">
        <f t="shared" si="1415"/>
        <v>-1.72E-3</v>
      </c>
      <c r="AC1140" s="758">
        <f t="shared" si="1416"/>
        <v>-3.7200000000000002E-3</v>
      </c>
      <c r="AD1140" s="759">
        <v>3.4000000000000002E-2</v>
      </c>
      <c r="AE1140" s="757">
        <v>3.1386999999999998E-2</v>
      </c>
      <c r="AF1140" s="808">
        <f t="shared" si="1418"/>
        <v>2.6130000000000042E-3</v>
      </c>
      <c r="AG1140" s="761">
        <v>3.4000000000000002E-2</v>
      </c>
      <c r="AH1140" s="762">
        <v>46058</v>
      </c>
      <c r="AI1140" s="763">
        <v>2</v>
      </c>
      <c r="AJ1140" s="747" t="str">
        <f t="shared" si="1417"/>
        <v>Y</v>
      </c>
      <c r="AK1140" s="771" t="s">
        <v>5162</v>
      </c>
      <c r="AL1140" s="772"/>
    </row>
    <row r="1141" spans="1:38" s="764" customFormat="1" ht="20.25" customHeight="1">
      <c r="A1141" s="747">
        <v>614</v>
      </c>
      <c r="B1141" s="748">
        <v>46063</v>
      </c>
      <c r="C1141" s="747" t="s">
        <v>4050</v>
      </c>
      <c r="D1141" s="747" t="s">
        <v>4571</v>
      </c>
      <c r="E1141" s="747" t="s">
        <v>4724</v>
      </c>
      <c r="F1141" s="747" t="s">
        <v>4469</v>
      </c>
      <c r="G1141" s="749">
        <v>46063</v>
      </c>
      <c r="H1141" s="749">
        <v>46091</v>
      </c>
      <c r="I1141" s="747">
        <f t="shared" si="1413"/>
        <v>28</v>
      </c>
      <c r="J1141" s="750">
        <f t="shared" si="1414"/>
        <v>0</v>
      </c>
      <c r="K1141" s="751" t="s">
        <v>29</v>
      </c>
      <c r="L1141" s="752">
        <v>1</v>
      </c>
      <c r="M1141" s="753"/>
      <c r="N1141" s="754"/>
      <c r="O1141" s="750" t="s">
        <v>2307</v>
      </c>
      <c r="P1141" s="755">
        <v>3.72923E-2</v>
      </c>
      <c r="Q1141" s="755"/>
      <c r="R1141" s="756" t="s">
        <v>4475</v>
      </c>
      <c r="S1141" s="757"/>
      <c r="T1141" s="756"/>
      <c r="U1141" s="757"/>
      <c r="V1141" s="757">
        <v>4.0274999999999998E-2</v>
      </c>
      <c r="W1141" s="757">
        <v>2.8189999999999999E-3</v>
      </c>
      <c r="X1141" s="757">
        <v>3.6800000000000001E-3</v>
      </c>
      <c r="Y1141" s="757">
        <v>2.7591000000000001E-2</v>
      </c>
      <c r="Z1141" s="757">
        <v>1.72E-3</v>
      </c>
      <c r="AA1141" s="757">
        <v>2E-3</v>
      </c>
      <c r="AB1141" s="758">
        <f t="shared" si="1415"/>
        <v>-1.72E-3</v>
      </c>
      <c r="AC1141" s="758">
        <f t="shared" si="1416"/>
        <v>-3.7200000000000002E-3</v>
      </c>
      <c r="AD1141" s="759">
        <v>3.2000000000000001E-2</v>
      </c>
      <c r="AE1141" s="760">
        <v>2.5590999999999999E-2</v>
      </c>
      <c r="AF1141" s="760">
        <f t="shared" si="1418"/>
        <v>6.4090000000000015E-3</v>
      </c>
      <c r="AG1141" s="761">
        <v>3.2000000000000001E-2</v>
      </c>
      <c r="AH1141" s="762">
        <v>46063</v>
      </c>
      <c r="AI1141" s="763">
        <v>1</v>
      </c>
      <c r="AJ1141" s="747" t="str">
        <f t="shared" si="1417"/>
        <v>Y</v>
      </c>
      <c r="AK1141" s="771" t="s">
        <v>5138</v>
      </c>
      <c r="AL1141" s="772"/>
    </row>
    <row r="1142" spans="1:38" s="764" customFormat="1" ht="20.25" customHeight="1">
      <c r="A1142" s="747">
        <v>615</v>
      </c>
      <c r="B1142" s="748">
        <v>46065</v>
      </c>
      <c r="C1142" s="747" t="s">
        <v>4897</v>
      </c>
      <c r="D1142" s="778" t="s">
        <v>5156</v>
      </c>
      <c r="E1142" s="778" t="s">
        <v>4724</v>
      </c>
      <c r="F1142" s="778" t="s">
        <v>4318</v>
      </c>
      <c r="G1142" s="749">
        <v>46065</v>
      </c>
      <c r="H1142" s="749">
        <v>46093</v>
      </c>
      <c r="I1142" s="747">
        <f t="shared" si="1413"/>
        <v>28</v>
      </c>
      <c r="J1142" s="750">
        <f t="shared" si="1414"/>
        <v>0</v>
      </c>
      <c r="K1142" s="751" t="s">
        <v>29</v>
      </c>
      <c r="L1142" s="752">
        <v>5.74</v>
      </c>
      <c r="M1142" s="804"/>
      <c r="N1142" s="805"/>
      <c r="O1142" s="801" t="s">
        <v>2307</v>
      </c>
      <c r="P1142" s="806">
        <v>3.6596400000000001E-2</v>
      </c>
      <c r="Q1142" s="755"/>
      <c r="R1142" s="756" t="s">
        <v>4475</v>
      </c>
      <c r="S1142" s="757"/>
      <c r="T1142" s="756"/>
      <c r="U1142" s="757"/>
      <c r="V1142" s="808">
        <v>4.0245999999999997E-2</v>
      </c>
      <c r="W1142" s="808">
        <v>2.8170000000000001E-3</v>
      </c>
      <c r="X1142" s="808">
        <f t="shared" ref="X1142:X1143" si="1420">V1142-AD1142-$X$5-W1142</f>
        <v>3.6529999999999965E-3</v>
      </c>
      <c r="Y1142" s="808">
        <v>2.5662999999999998E-2</v>
      </c>
      <c r="Z1142" s="808">
        <v>1.72E-3</v>
      </c>
      <c r="AA1142" s="808">
        <v>2E-3</v>
      </c>
      <c r="AB1142" s="758">
        <f t="shared" si="1415"/>
        <v>-1.72E-3</v>
      </c>
      <c r="AC1142" s="758">
        <f t="shared" si="1416"/>
        <v>-3.7200000000000002E-3</v>
      </c>
      <c r="AD1142" s="759">
        <v>3.2000000000000001E-2</v>
      </c>
      <c r="AE1142" s="808">
        <f>Y1142</f>
        <v>2.5662999999999998E-2</v>
      </c>
      <c r="AF1142" s="808">
        <f t="shared" si="1418"/>
        <v>6.3370000000000024E-3</v>
      </c>
      <c r="AG1142" s="761">
        <f t="shared" ref="AG1142:AG1143" si="1421">IF(AF1142="","",AE1142+AF1142)</f>
        <v>3.2000000000000001E-2</v>
      </c>
      <c r="AH1142" s="762">
        <v>46065</v>
      </c>
      <c r="AI1142" s="763">
        <v>1</v>
      </c>
      <c r="AJ1142" s="747" t="str">
        <f t="shared" si="1417"/>
        <v>Y</v>
      </c>
      <c r="AK1142" s="771" t="s">
        <v>5138</v>
      </c>
      <c r="AL1142" s="772"/>
    </row>
    <row r="1143" spans="1:38" s="764" customFormat="1" ht="20.25" customHeight="1">
      <c r="A1143" s="747">
        <v>616</v>
      </c>
      <c r="B1143" s="748">
        <v>46065</v>
      </c>
      <c r="C1143" s="747" t="s">
        <v>4897</v>
      </c>
      <c r="D1143" s="778" t="s">
        <v>5156</v>
      </c>
      <c r="E1143" s="778" t="s">
        <v>4724</v>
      </c>
      <c r="F1143" s="778" t="s">
        <v>5039</v>
      </c>
      <c r="G1143" s="749">
        <v>46065</v>
      </c>
      <c r="H1143" s="749">
        <v>46093</v>
      </c>
      <c r="I1143" s="747">
        <f t="shared" si="1413"/>
        <v>28</v>
      </c>
      <c r="J1143" s="750">
        <f t="shared" si="1414"/>
        <v>0</v>
      </c>
      <c r="K1143" s="751" t="s">
        <v>29</v>
      </c>
      <c r="L1143" s="752">
        <v>1.82</v>
      </c>
      <c r="M1143" s="804"/>
      <c r="N1143" s="805"/>
      <c r="O1143" s="801" t="s">
        <v>2307</v>
      </c>
      <c r="P1143" s="806">
        <v>3.6596400000000001E-2</v>
      </c>
      <c r="Q1143" s="755"/>
      <c r="R1143" s="756" t="s">
        <v>4475</v>
      </c>
      <c r="S1143" s="757"/>
      <c r="T1143" s="756"/>
      <c r="U1143" s="757"/>
      <c r="V1143" s="808">
        <v>4.0245999999999997E-2</v>
      </c>
      <c r="W1143" s="808">
        <v>2.8170000000000001E-3</v>
      </c>
      <c r="X1143" s="808">
        <f t="shared" si="1420"/>
        <v>3.6529999999999965E-3</v>
      </c>
      <c r="Y1143" s="808">
        <v>2.5662999999999998E-2</v>
      </c>
      <c r="Z1143" s="808">
        <v>1.72E-3</v>
      </c>
      <c r="AA1143" s="808">
        <v>2E-3</v>
      </c>
      <c r="AB1143" s="758">
        <f t="shared" si="1415"/>
        <v>-1.72E-3</v>
      </c>
      <c r="AC1143" s="758">
        <f t="shared" si="1416"/>
        <v>-3.7200000000000002E-3</v>
      </c>
      <c r="AD1143" s="759">
        <v>3.2000000000000001E-2</v>
      </c>
      <c r="AE1143" s="808">
        <f t="shared" ref="AE1143:AE1156" si="1422">Y1143</f>
        <v>2.5662999999999998E-2</v>
      </c>
      <c r="AF1143" s="808">
        <f t="shared" si="1418"/>
        <v>6.3370000000000024E-3</v>
      </c>
      <c r="AG1143" s="761">
        <f t="shared" si="1421"/>
        <v>3.2000000000000001E-2</v>
      </c>
      <c r="AH1143" s="762">
        <v>46065</v>
      </c>
      <c r="AI1143" s="763">
        <v>2</v>
      </c>
      <c r="AJ1143" s="747" t="str">
        <f t="shared" si="1417"/>
        <v>Y</v>
      </c>
      <c r="AK1143" s="771" t="s">
        <v>5138</v>
      </c>
      <c r="AL1143" s="772"/>
    </row>
    <row r="1144" spans="1:38" s="764" customFormat="1" ht="20.25" customHeight="1">
      <c r="A1144" s="747">
        <v>617</v>
      </c>
      <c r="B1144" s="748">
        <v>46065</v>
      </c>
      <c r="C1144" s="747" t="s">
        <v>4980</v>
      </c>
      <c r="D1144" s="747" t="s">
        <v>4981</v>
      </c>
      <c r="E1144" s="747" t="s">
        <v>5038</v>
      </c>
      <c r="F1144" s="747" t="s">
        <v>4983</v>
      </c>
      <c r="G1144" s="749">
        <v>46065</v>
      </c>
      <c r="H1144" s="749">
        <v>46156</v>
      </c>
      <c r="I1144" s="747">
        <f t="shared" si="1413"/>
        <v>91</v>
      </c>
      <c r="J1144" s="750">
        <f t="shared" si="1414"/>
        <v>3</v>
      </c>
      <c r="K1144" s="751" t="s">
        <v>28</v>
      </c>
      <c r="L1144" s="752">
        <v>2.0499999999999998</v>
      </c>
      <c r="M1144" s="753"/>
      <c r="N1144" s="754"/>
      <c r="O1144" s="750" t="s">
        <v>1717</v>
      </c>
      <c r="P1144" s="755">
        <v>3.6330800000000003E-2</v>
      </c>
      <c r="Q1144" s="755"/>
      <c r="R1144" s="756" t="s">
        <v>4475</v>
      </c>
      <c r="S1144" s="757"/>
      <c r="T1144" s="756"/>
      <c r="U1144" s="757"/>
      <c r="V1144" s="757">
        <v>4.0887E-2</v>
      </c>
      <c r="W1144" s="757">
        <v>8.1700000000000002E-4</v>
      </c>
      <c r="X1144" s="757">
        <v>2.7929999999999999E-3</v>
      </c>
      <c r="Y1144" s="757">
        <v>3.1604100000000003E-2</v>
      </c>
      <c r="Z1144" s="757">
        <v>1.72E-3</v>
      </c>
      <c r="AA1144" s="757">
        <v>2E-3</v>
      </c>
      <c r="AB1144" s="758">
        <f t="shared" si="1415"/>
        <v>-1.72E-3</v>
      </c>
      <c r="AC1144" s="758">
        <f t="shared" si="1416"/>
        <v>-3.7200000000000002E-3</v>
      </c>
      <c r="AD1144" s="759">
        <v>3.5499999999999997E-2</v>
      </c>
      <c r="AE1144" s="808">
        <f t="shared" si="1422"/>
        <v>3.1604100000000003E-2</v>
      </c>
      <c r="AF1144" s="760">
        <f t="shared" si="1418"/>
        <v>3.8958999999999938E-3</v>
      </c>
      <c r="AG1144" s="761">
        <f>AD1144</f>
        <v>3.5499999999999997E-2</v>
      </c>
      <c r="AH1144" s="762">
        <v>46065</v>
      </c>
      <c r="AI1144" s="763">
        <v>3</v>
      </c>
      <c r="AJ1144" s="747" t="str">
        <f t="shared" si="1417"/>
        <v>Y</v>
      </c>
      <c r="AK1144" s="771" t="s">
        <v>5165</v>
      </c>
      <c r="AL1144" s="772"/>
    </row>
    <row r="1145" spans="1:38" s="764" customFormat="1" ht="20.25" customHeight="1">
      <c r="A1145" s="747">
        <v>618</v>
      </c>
      <c r="B1145" s="748">
        <v>46066</v>
      </c>
      <c r="C1145" s="747" t="s">
        <v>4547</v>
      </c>
      <c r="D1145" s="778" t="s">
        <v>5157</v>
      </c>
      <c r="E1145" s="778" t="s">
        <v>4768</v>
      </c>
      <c r="F1145" s="778" t="s">
        <v>5158</v>
      </c>
      <c r="G1145" s="749">
        <v>46066</v>
      </c>
      <c r="H1145" s="749">
        <v>46094</v>
      </c>
      <c r="I1145" s="747">
        <f t="shared" si="1413"/>
        <v>28</v>
      </c>
      <c r="J1145" s="750">
        <f t="shared" si="1414"/>
        <v>0</v>
      </c>
      <c r="K1145" s="751" t="s">
        <v>29</v>
      </c>
      <c r="L1145" s="752">
        <v>2</v>
      </c>
      <c r="M1145" s="804"/>
      <c r="N1145" s="805"/>
      <c r="O1145" s="801" t="s">
        <v>2307</v>
      </c>
      <c r="P1145" s="806">
        <v>3.6596499999999997E-2</v>
      </c>
      <c r="Q1145" s="755"/>
      <c r="R1145" s="756" t="s">
        <v>4475</v>
      </c>
      <c r="S1145" s="757"/>
      <c r="T1145" s="756"/>
      <c r="U1145" s="757"/>
      <c r="V1145" s="808">
        <v>4.0212999999999999E-2</v>
      </c>
      <c r="W1145" s="808">
        <v>2.8140000000000001E-3</v>
      </c>
      <c r="X1145" s="808">
        <f t="shared" ref="X1145" si="1423">V1145-AD1145-$X$5-W1145</f>
        <v>4.1229999999999982E-3</v>
      </c>
      <c r="Y1145" s="808">
        <v>2.5662999999999998E-2</v>
      </c>
      <c r="Z1145" s="808">
        <v>1.72E-3</v>
      </c>
      <c r="AA1145" s="808">
        <v>2E-3</v>
      </c>
      <c r="AB1145" s="758">
        <f t="shared" si="1415"/>
        <v>-1.72E-3</v>
      </c>
      <c r="AC1145" s="758">
        <f t="shared" si="1416"/>
        <v>-3.7200000000000002E-3</v>
      </c>
      <c r="AD1145" s="759">
        <v>3.15E-2</v>
      </c>
      <c r="AE1145" s="808">
        <f t="shared" si="1422"/>
        <v>2.5662999999999998E-2</v>
      </c>
      <c r="AF1145" s="808">
        <f t="shared" si="1418"/>
        <v>5.8370000000000019E-3</v>
      </c>
      <c r="AG1145" s="761">
        <f t="shared" ref="AG1145" si="1424">IF(AF1145="","",AE1145+AF1145)</f>
        <v>3.15E-2</v>
      </c>
      <c r="AH1145" s="762">
        <v>46066</v>
      </c>
      <c r="AI1145" s="763">
        <v>1</v>
      </c>
      <c r="AJ1145" s="747" t="str">
        <f t="shared" si="1417"/>
        <v>Y</v>
      </c>
      <c r="AK1145" s="771" t="s">
        <v>5138</v>
      </c>
      <c r="AL1145" s="772"/>
    </row>
    <row r="1146" spans="1:38" s="813" customFormat="1" ht="20.25" customHeight="1">
      <c r="A1146" s="778">
        <v>619</v>
      </c>
      <c r="B1146" s="799">
        <v>46066</v>
      </c>
      <c r="C1146" s="778" t="s">
        <v>1550</v>
      </c>
      <c r="D1146" s="778" t="s">
        <v>4509</v>
      </c>
      <c r="E1146" s="778" t="s">
        <v>5042</v>
      </c>
      <c r="F1146" s="747" t="s">
        <v>5045</v>
      </c>
      <c r="G1146" s="749">
        <v>46066</v>
      </c>
      <c r="H1146" s="800">
        <v>46155</v>
      </c>
      <c r="I1146" s="778">
        <f t="shared" si="1413"/>
        <v>89</v>
      </c>
      <c r="J1146" s="801">
        <f t="shared" si="1414"/>
        <v>2</v>
      </c>
      <c r="K1146" s="802" t="s">
        <v>28</v>
      </c>
      <c r="L1146" s="803">
        <v>1.44</v>
      </c>
      <c r="M1146" s="804"/>
      <c r="N1146" s="805"/>
      <c r="O1146" s="801" t="s">
        <v>1717</v>
      </c>
      <c r="P1146" s="806">
        <v>3.6525299999999997E-2</v>
      </c>
      <c r="Q1146" s="806"/>
      <c r="R1146" s="807" t="s">
        <v>4475</v>
      </c>
      <c r="S1146" s="808"/>
      <c r="T1146" s="807"/>
      <c r="U1146" s="808"/>
      <c r="V1146" s="808">
        <v>4.0785000000000002E-2</v>
      </c>
      <c r="W1146" s="808">
        <v>8.1499999999999997E-4</v>
      </c>
      <c r="X1146" s="808">
        <v>2.6930000000000001E-3</v>
      </c>
      <c r="Y1146" s="808">
        <v>3.1794000000000003E-2</v>
      </c>
      <c r="Z1146" s="808">
        <v>1.72E-3</v>
      </c>
      <c r="AA1146" s="808">
        <v>2E-3</v>
      </c>
      <c r="AB1146" s="808">
        <f t="shared" si="1415"/>
        <v>-1.72E-3</v>
      </c>
      <c r="AC1146" s="808">
        <f t="shared" si="1416"/>
        <v>-3.7200000000000002E-3</v>
      </c>
      <c r="AD1146" s="809">
        <v>3.5499999999999997E-2</v>
      </c>
      <c r="AE1146" s="808">
        <f t="shared" si="1422"/>
        <v>3.1794000000000003E-2</v>
      </c>
      <c r="AF1146" s="808">
        <v>4.5180000000000003E-3</v>
      </c>
      <c r="AG1146" s="808">
        <v>3.5499999999999997E-2</v>
      </c>
      <c r="AH1146" s="762">
        <v>46066</v>
      </c>
      <c r="AI1146" s="810">
        <v>2</v>
      </c>
      <c r="AJ1146" s="778" t="str">
        <f t="shared" si="1417"/>
        <v>Y</v>
      </c>
      <c r="AK1146" s="811" t="s">
        <v>5166</v>
      </c>
      <c r="AL1146" s="812"/>
    </row>
    <row r="1147" spans="1:38" s="813" customFormat="1" ht="20.25" customHeight="1">
      <c r="A1147" s="778">
        <v>620</v>
      </c>
      <c r="B1147" s="799">
        <v>46066</v>
      </c>
      <c r="C1147" s="778" t="s">
        <v>1550</v>
      </c>
      <c r="D1147" s="778" t="s">
        <v>4509</v>
      </c>
      <c r="E1147" s="778" t="s">
        <v>5042</v>
      </c>
      <c r="F1147" s="747" t="s">
        <v>2791</v>
      </c>
      <c r="G1147" s="749">
        <v>46066</v>
      </c>
      <c r="H1147" s="800">
        <v>46155</v>
      </c>
      <c r="I1147" s="778">
        <f t="shared" si="1413"/>
        <v>89</v>
      </c>
      <c r="J1147" s="801">
        <f t="shared" si="1414"/>
        <v>2</v>
      </c>
      <c r="K1147" s="802" t="s">
        <v>28</v>
      </c>
      <c r="L1147" s="803">
        <v>1.44</v>
      </c>
      <c r="M1147" s="804"/>
      <c r="N1147" s="805"/>
      <c r="O1147" s="801" t="s">
        <v>1717</v>
      </c>
      <c r="P1147" s="806">
        <v>3.6525299999999997E-2</v>
      </c>
      <c r="Q1147" s="806"/>
      <c r="R1147" s="807" t="s">
        <v>4475</v>
      </c>
      <c r="S1147" s="808"/>
      <c r="T1147" s="807"/>
      <c r="U1147" s="808"/>
      <c r="V1147" s="808">
        <v>4.0785000000000002E-2</v>
      </c>
      <c r="W1147" s="808">
        <v>8.1499999999999997E-4</v>
      </c>
      <c r="X1147" s="808">
        <v>2.6930000000000001E-3</v>
      </c>
      <c r="Y1147" s="808">
        <v>3.1794000000000003E-2</v>
      </c>
      <c r="Z1147" s="808">
        <v>1.72E-3</v>
      </c>
      <c r="AA1147" s="808">
        <v>2E-3</v>
      </c>
      <c r="AB1147" s="808">
        <f t="shared" si="1415"/>
        <v>-1.72E-3</v>
      </c>
      <c r="AC1147" s="808">
        <f t="shared" si="1416"/>
        <v>-3.7200000000000002E-3</v>
      </c>
      <c r="AD1147" s="809">
        <v>3.5499999999999997E-2</v>
      </c>
      <c r="AE1147" s="808">
        <f t="shared" si="1422"/>
        <v>3.1794000000000003E-2</v>
      </c>
      <c r="AF1147" s="808">
        <v>4.5180000000000003E-3</v>
      </c>
      <c r="AG1147" s="808">
        <v>3.5499999999999997E-2</v>
      </c>
      <c r="AH1147" s="762">
        <v>46066</v>
      </c>
      <c r="AI1147" s="763">
        <v>3</v>
      </c>
      <c r="AJ1147" s="778" t="str">
        <f t="shared" si="1417"/>
        <v>Y</v>
      </c>
      <c r="AK1147" s="811" t="s">
        <v>5166</v>
      </c>
      <c r="AL1147" s="812"/>
    </row>
    <row r="1148" spans="1:38" s="813" customFormat="1" ht="20.25" customHeight="1">
      <c r="A1148" s="778">
        <v>621</v>
      </c>
      <c r="B1148" s="799">
        <v>46066</v>
      </c>
      <c r="C1148" s="778" t="s">
        <v>1550</v>
      </c>
      <c r="D1148" s="778" t="s">
        <v>4509</v>
      </c>
      <c r="E1148" s="778" t="s">
        <v>5042</v>
      </c>
      <c r="F1148" s="747" t="s">
        <v>2791</v>
      </c>
      <c r="G1148" s="749">
        <v>46066</v>
      </c>
      <c r="H1148" s="800">
        <v>46155</v>
      </c>
      <c r="I1148" s="778">
        <f t="shared" si="1413"/>
        <v>89</v>
      </c>
      <c r="J1148" s="801">
        <f t="shared" si="1414"/>
        <v>2</v>
      </c>
      <c r="K1148" s="802" t="s">
        <v>28</v>
      </c>
      <c r="L1148" s="803">
        <v>3.61</v>
      </c>
      <c r="M1148" s="804"/>
      <c r="N1148" s="805"/>
      <c r="O1148" s="801" t="s">
        <v>1717</v>
      </c>
      <c r="P1148" s="806">
        <v>3.6525299999999997E-2</v>
      </c>
      <c r="Q1148" s="806"/>
      <c r="R1148" s="807" t="s">
        <v>4475</v>
      </c>
      <c r="S1148" s="808"/>
      <c r="T1148" s="807"/>
      <c r="U1148" s="808"/>
      <c r="V1148" s="808">
        <v>4.0785000000000002E-2</v>
      </c>
      <c r="W1148" s="808">
        <v>8.1499999999999997E-4</v>
      </c>
      <c r="X1148" s="808">
        <v>2.6930000000000001E-3</v>
      </c>
      <c r="Y1148" s="808">
        <v>3.1794000000000003E-2</v>
      </c>
      <c r="Z1148" s="808">
        <v>1.72E-3</v>
      </c>
      <c r="AA1148" s="808">
        <v>2E-3</v>
      </c>
      <c r="AB1148" s="808">
        <f t="shared" si="1415"/>
        <v>-1.72E-3</v>
      </c>
      <c r="AC1148" s="808">
        <f t="shared" si="1416"/>
        <v>-3.7200000000000002E-3</v>
      </c>
      <c r="AD1148" s="809">
        <v>3.5499999999999997E-2</v>
      </c>
      <c r="AE1148" s="808">
        <f t="shared" si="1422"/>
        <v>3.1794000000000003E-2</v>
      </c>
      <c r="AF1148" s="808">
        <v>4.5180000000000003E-3</v>
      </c>
      <c r="AG1148" s="808">
        <v>3.5499999999999997E-2</v>
      </c>
      <c r="AH1148" s="762">
        <v>46066</v>
      </c>
      <c r="AI1148" s="810">
        <v>4</v>
      </c>
      <c r="AJ1148" s="778" t="str">
        <f t="shared" si="1417"/>
        <v>Y</v>
      </c>
      <c r="AK1148" s="811" t="s">
        <v>5166</v>
      </c>
      <c r="AL1148" s="812"/>
    </row>
    <row r="1149" spans="1:38" s="764" customFormat="1" ht="20.25" customHeight="1">
      <c r="A1149" s="747">
        <v>622</v>
      </c>
      <c r="B1149" s="748">
        <v>46072</v>
      </c>
      <c r="C1149" s="747" t="s">
        <v>1740</v>
      </c>
      <c r="D1149" s="747" t="s">
        <v>5022</v>
      </c>
      <c r="E1149" s="747" t="s">
        <v>5081</v>
      </c>
      <c r="F1149" s="747" t="s">
        <v>5024</v>
      </c>
      <c r="G1149" s="749">
        <v>46072</v>
      </c>
      <c r="H1149" s="749">
        <v>46100</v>
      </c>
      <c r="I1149" s="747">
        <f t="shared" si="1413"/>
        <v>28</v>
      </c>
      <c r="J1149" s="750">
        <f t="shared" si="1414"/>
        <v>0</v>
      </c>
      <c r="K1149" s="751" t="s">
        <v>29</v>
      </c>
      <c r="L1149" s="752">
        <v>5.48</v>
      </c>
      <c r="M1149" s="753"/>
      <c r="N1149" s="754"/>
      <c r="O1149" s="750" t="s">
        <v>2307</v>
      </c>
      <c r="P1149" s="755">
        <v>3.6672400000000001E-2</v>
      </c>
      <c r="Q1149" s="755"/>
      <c r="R1149" s="756" t="s">
        <v>4475</v>
      </c>
      <c r="S1149" s="757"/>
      <c r="T1149" s="756"/>
      <c r="U1149" s="757"/>
      <c r="V1149" s="757">
        <v>4.0309999999999999E-2</v>
      </c>
      <c r="W1149" s="757">
        <v>2.8210000000000002E-3</v>
      </c>
      <c r="X1149" s="757">
        <v>3.7130000000000002E-3</v>
      </c>
      <c r="Y1149" s="757">
        <v>2.6120000000000001E-2</v>
      </c>
      <c r="Z1149" s="757">
        <v>1.72E-3</v>
      </c>
      <c r="AA1149" s="757">
        <v>2E-3</v>
      </c>
      <c r="AB1149" s="758">
        <f t="shared" si="1415"/>
        <v>-1.72E-3</v>
      </c>
      <c r="AC1149" s="758">
        <f t="shared" si="1416"/>
        <v>-3.7200000000000002E-3</v>
      </c>
      <c r="AD1149" s="759">
        <v>3.2000000000000001E-2</v>
      </c>
      <c r="AE1149" s="808">
        <f t="shared" si="1422"/>
        <v>2.6120000000000001E-2</v>
      </c>
      <c r="AF1149" s="760">
        <f t="shared" ref="AF1149:AF1150" si="1425">AD1149-AE1149</f>
        <v>5.8799999999999998E-3</v>
      </c>
      <c r="AG1149" s="761">
        <f t="shared" ref="AG1149" si="1426">IF(AF1149="","",AE1149+AF1149)</f>
        <v>3.2000000000000001E-2</v>
      </c>
      <c r="AH1149" s="762">
        <v>46072</v>
      </c>
      <c r="AI1149" s="763">
        <v>1</v>
      </c>
      <c r="AJ1149" s="747" t="str">
        <f t="shared" si="1417"/>
        <v>Y</v>
      </c>
      <c r="AK1149" s="771" t="s">
        <v>5138</v>
      </c>
      <c r="AL1149" s="772"/>
    </row>
    <row r="1150" spans="1:38" s="764" customFormat="1" ht="20.25" customHeight="1">
      <c r="A1150" s="747">
        <v>623</v>
      </c>
      <c r="B1150" s="748">
        <v>46072</v>
      </c>
      <c r="C1150" s="747" t="s">
        <v>5082</v>
      </c>
      <c r="D1150" s="747" t="s">
        <v>4794</v>
      </c>
      <c r="E1150" s="747" t="s">
        <v>4795</v>
      </c>
      <c r="F1150" s="747" t="s">
        <v>4886</v>
      </c>
      <c r="G1150" s="749">
        <v>46072</v>
      </c>
      <c r="H1150" s="749">
        <v>46100</v>
      </c>
      <c r="I1150" s="747">
        <f t="shared" si="1413"/>
        <v>28</v>
      </c>
      <c r="J1150" s="750">
        <f t="shared" si="1414"/>
        <v>0</v>
      </c>
      <c r="K1150" s="751" t="s">
        <v>29</v>
      </c>
      <c r="L1150" s="752">
        <v>6.48</v>
      </c>
      <c r="M1150" s="753"/>
      <c r="N1150" s="754"/>
      <c r="O1150" s="750" t="s">
        <v>2307</v>
      </c>
      <c r="P1150" s="755">
        <v>3.6672400000000001E-2</v>
      </c>
      <c r="Q1150" s="755"/>
      <c r="R1150" s="756" t="s">
        <v>4475</v>
      </c>
      <c r="S1150" s="757"/>
      <c r="T1150" s="756"/>
      <c r="U1150" s="757"/>
      <c r="V1150" s="757">
        <v>4.0309999999999999E-2</v>
      </c>
      <c r="W1150" s="757">
        <v>2.8210000000000002E-3</v>
      </c>
      <c r="X1150" s="757">
        <v>3.7130000000000002E-3</v>
      </c>
      <c r="Y1150" s="757">
        <v>2.6120000000000001E-2</v>
      </c>
      <c r="Z1150" s="757">
        <v>1.72E-3</v>
      </c>
      <c r="AA1150" s="757">
        <v>2E-3</v>
      </c>
      <c r="AB1150" s="758">
        <f t="shared" si="1415"/>
        <v>-1.72E-3</v>
      </c>
      <c r="AC1150" s="758">
        <f t="shared" si="1416"/>
        <v>-3.7200000000000002E-3</v>
      </c>
      <c r="AD1150" s="759">
        <v>3.2000000000000001E-2</v>
      </c>
      <c r="AE1150" s="808">
        <f t="shared" si="1422"/>
        <v>2.6120000000000001E-2</v>
      </c>
      <c r="AF1150" s="760">
        <f t="shared" si="1425"/>
        <v>5.8799999999999998E-3</v>
      </c>
      <c r="AG1150" s="761">
        <v>3.2000000000000001E-2</v>
      </c>
      <c r="AH1150" s="762">
        <v>46072</v>
      </c>
      <c r="AI1150" s="763">
        <v>2</v>
      </c>
      <c r="AJ1150" s="747" t="str">
        <f t="shared" si="1417"/>
        <v>Y</v>
      </c>
      <c r="AK1150" s="771" t="s">
        <v>5138</v>
      </c>
      <c r="AL1150" s="772"/>
    </row>
    <row r="1151" spans="1:38" s="764" customFormat="1" ht="19.5" customHeight="1">
      <c r="A1151" s="747">
        <v>624</v>
      </c>
      <c r="B1151" s="748">
        <v>46072</v>
      </c>
      <c r="C1151" s="747" t="s">
        <v>3467</v>
      </c>
      <c r="D1151" s="747" t="s">
        <v>4900</v>
      </c>
      <c r="E1151" s="747" t="s">
        <v>5101</v>
      </c>
      <c r="F1151" s="747" t="s">
        <v>4902</v>
      </c>
      <c r="G1151" s="749">
        <v>46072</v>
      </c>
      <c r="H1151" s="749">
        <v>46101</v>
      </c>
      <c r="I1151" s="747">
        <f t="shared" si="1413"/>
        <v>29</v>
      </c>
      <c r="J1151" s="750">
        <f t="shared" si="1414"/>
        <v>0</v>
      </c>
      <c r="K1151" s="751" t="s">
        <v>28</v>
      </c>
      <c r="L1151" s="752">
        <v>1.5</v>
      </c>
      <c r="M1151" s="804"/>
      <c r="N1151" s="805"/>
      <c r="O1151" s="801" t="s">
        <v>2307</v>
      </c>
      <c r="P1151" s="755">
        <v>3.6672400000000001E-2</v>
      </c>
      <c r="Q1151" s="755"/>
      <c r="R1151" s="756" t="s">
        <v>4475</v>
      </c>
      <c r="S1151" s="757"/>
      <c r="T1151" s="756"/>
      <c r="U1151" s="757"/>
      <c r="V1151" s="808">
        <v>3.9723000000000001E-2</v>
      </c>
      <c r="W1151" s="757">
        <v>7.8799999999999996E-4</v>
      </c>
      <c r="X1151" s="808">
        <f t="shared" ref="X1151:X1158" si="1427">V1151-AD1151-$X$5-W1151</f>
        <v>2.6589999999999986E-3</v>
      </c>
      <c r="Y1151" s="757">
        <v>3.1237999999999998E-2</v>
      </c>
      <c r="Z1151" s="808">
        <v>1.72E-3</v>
      </c>
      <c r="AA1151" s="808">
        <v>2E-3</v>
      </c>
      <c r="AB1151" s="758">
        <f t="shared" si="1415"/>
        <v>-1.72E-3</v>
      </c>
      <c r="AC1151" s="758">
        <f t="shared" si="1416"/>
        <v>-3.7200000000000002E-3</v>
      </c>
      <c r="AD1151" s="759">
        <v>3.4500000000000003E-2</v>
      </c>
      <c r="AE1151" s="808">
        <f t="shared" si="1422"/>
        <v>3.1237999999999998E-2</v>
      </c>
      <c r="AF1151" s="808">
        <f>AD1151-AE1151</f>
        <v>3.2620000000000045E-3</v>
      </c>
      <c r="AG1151" s="761">
        <f t="shared" ref="AG1151:AG1154" si="1428">IF(AF1151="","",AE1151+AF1151)</f>
        <v>3.4500000000000003E-2</v>
      </c>
      <c r="AH1151" s="762">
        <v>46072</v>
      </c>
      <c r="AI1151" s="763">
        <v>3</v>
      </c>
      <c r="AJ1151" s="747" t="str">
        <f t="shared" si="1417"/>
        <v>Y</v>
      </c>
      <c r="AK1151" s="811" t="s">
        <v>5162</v>
      </c>
      <c r="AL1151" s="772"/>
    </row>
    <row r="1152" spans="1:38" s="764" customFormat="1" ht="20.25" customHeight="1">
      <c r="A1152" s="747">
        <v>625</v>
      </c>
      <c r="B1152" s="748">
        <v>46072</v>
      </c>
      <c r="C1152" s="747" t="s">
        <v>434</v>
      </c>
      <c r="D1152" s="747" t="s">
        <v>4892</v>
      </c>
      <c r="E1152" s="747" t="s">
        <v>5014</v>
      </c>
      <c r="F1152" s="747" t="s">
        <v>4356</v>
      </c>
      <c r="G1152" s="749">
        <v>46072</v>
      </c>
      <c r="H1152" s="749">
        <v>46100</v>
      </c>
      <c r="I1152" s="747">
        <f t="shared" si="1413"/>
        <v>28</v>
      </c>
      <c r="J1152" s="750">
        <f t="shared" si="1414"/>
        <v>0</v>
      </c>
      <c r="K1152" s="751" t="s">
        <v>29</v>
      </c>
      <c r="L1152" s="752">
        <v>46.54</v>
      </c>
      <c r="M1152" s="804"/>
      <c r="N1152" s="805"/>
      <c r="O1152" s="750" t="s">
        <v>2307</v>
      </c>
      <c r="P1152" s="755">
        <v>3.6672400000000001E-2</v>
      </c>
      <c r="Q1152" s="755"/>
      <c r="R1152" s="756" t="s">
        <v>4475</v>
      </c>
      <c r="S1152" s="757"/>
      <c r="T1152" s="756"/>
      <c r="U1152" s="757"/>
      <c r="V1152" s="808">
        <v>4.0309999999999999E-2</v>
      </c>
      <c r="W1152" s="757">
        <v>2.8210000000000002E-3</v>
      </c>
      <c r="X1152" s="808">
        <f t="shared" si="1427"/>
        <v>3.712999999999998E-3</v>
      </c>
      <c r="Y1152" s="757">
        <v>2.6120000000000001E-2</v>
      </c>
      <c r="Z1152" s="808">
        <v>1.72E-3</v>
      </c>
      <c r="AA1152" s="808">
        <v>2E-3</v>
      </c>
      <c r="AB1152" s="758">
        <f t="shared" si="1415"/>
        <v>-1.72E-3</v>
      </c>
      <c r="AC1152" s="758">
        <f t="shared" si="1416"/>
        <v>-3.7200000000000002E-3</v>
      </c>
      <c r="AD1152" s="759">
        <v>3.2000000000000001E-2</v>
      </c>
      <c r="AE1152" s="808">
        <f t="shared" si="1422"/>
        <v>2.6120000000000001E-2</v>
      </c>
      <c r="AF1152" s="808">
        <f t="shared" ref="AF1152:AF1154" si="1429">AD1152-AE1152</f>
        <v>5.8799999999999998E-3</v>
      </c>
      <c r="AG1152" s="761">
        <f t="shared" si="1428"/>
        <v>3.2000000000000001E-2</v>
      </c>
      <c r="AH1152" s="762">
        <v>46072</v>
      </c>
      <c r="AI1152" s="763">
        <v>4</v>
      </c>
      <c r="AJ1152" s="747" t="str">
        <f t="shared" si="1417"/>
        <v>Y</v>
      </c>
      <c r="AK1152" s="771" t="s">
        <v>5134</v>
      </c>
      <c r="AL1152" s="772"/>
    </row>
    <row r="1153" spans="1:38" s="764" customFormat="1" ht="19.5" customHeight="1">
      <c r="A1153" s="747">
        <v>626</v>
      </c>
      <c r="B1153" s="748">
        <v>46072</v>
      </c>
      <c r="C1153" s="747" t="s">
        <v>1550</v>
      </c>
      <c r="D1153" s="747" t="s">
        <v>4877</v>
      </c>
      <c r="E1153" s="747" t="s">
        <v>4876</v>
      </c>
      <c r="F1153" s="747" t="s">
        <v>3722</v>
      </c>
      <c r="G1153" s="749">
        <v>46072</v>
      </c>
      <c r="H1153" s="749">
        <v>46100</v>
      </c>
      <c r="I1153" s="747">
        <f t="shared" si="1413"/>
        <v>28</v>
      </c>
      <c r="J1153" s="750">
        <f t="shared" si="1414"/>
        <v>0</v>
      </c>
      <c r="K1153" s="751" t="s">
        <v>29</v>
      </c>
      <c r="L1153" s="752">
        <v>4.66</v>
      </c>
      <c r="M1153" s="753"/>
      <c r="N1153" s="754"/>
      <c r="O1153" s="750" t="s">
        <v>2307</v>
      </c>
      <c r="P1153" s="755">
        <v>3.6672400000000001E-2</v>
      </c>
      <c r="Q1153" s="755"/>
      <c r="R1153" s="756" t="s">
        <v>4475</v>
      </c>
      <c r="S1153" s="757"/>
      <c r="T1153" s="756"/>
      <c r="U1153" s="757"/>
      <c r="V1153" s="757">
        <v>4.0309999999999999E-2</v>
      </c>
      <c r="W1153" s="757">
        <v>2.8210000000000002E-3</v>
      </c>
      <c r="X1153" s="808">
        <f t="shared" si="1427"/>
        <v>3.712999999999998E-3</v>
      </c>
      <c r="Y1153" s="757">
        <v>2.6120000000000001E-2</v>
      </c>
      <c r="Z1153" s="757">
        <v>1.72E-3</v>
      </c>
      <c r="AA1153" s="757">
        <v>2E-3</v>
      </c>
      <c r="AB1153" s="758">
        <f t="shared" si="1415"/>
        <v>-1.72E-3</v>
      </c>
      <c r="AC1153" s="758">
        <f t="shared" si="1416"/>
        <v>-3.7200000000000002E-3</v>
      </c>
      <c r="AD1153" s="759">
        <v>3.2000000000000001E-2</v>
      </c>
      <c r="AE1153" s="808">
        <f t="shared" si="1422"/>
        <v>2.6120000000000001E-2</v>
      </c>
      <c r="AF1153" s="760">
        <f t="shared" si="1429"/>
        <v>5.8799999999999998E-3</v>
      </c>
      <c r="AG1153" s="761">
        <f t="shared" si="1428"/>
        <v>3.2000000000000001E-2</v>
      </c>
      <c r="AH1153" s="762">
        <v>46072</v>
      </c>
      <c r="AI1153" s="763">
        <v>5</v>
      </c>
      <c r="AJ1153" s="747" t="str">
        <f t="shared" si="1417"/>
        <v>Y</v>
      </c>
      <c r="AK1153" s="771" t="s">
        <v>5134</v>
      </c>
      <c r="AL1153" s="772"/>
    </row>
    <row r="1154" spans="1:38" s="764" customFormat="1" ht="20.25" customHeight="1">
      <c r="A1154" s="747">
        <v>627</v>
      </c>
      <c r="B1154" s="748">
        <v>46073</v>
      </c>
      <c r="C1154" s="747" t="s">
        <v>3467</v>
      </c>
      <c r="D1154" s="747" t="s">
        <v>4958</v>
      </c>
      <c r="E1154" s="747" t="s">
        <v>2735</v>
      </c>
      <c r="F1154" s="747" t="s">
        <v>4383</v>
      </c>
      <c r="G1154" s="749">
        <v>46073</v>
      </c>
      <c r="H1154" s="749">
        <v>46101</v>
      </c>
      <c r="I1154" s="747">
        <f t="shared" si="1413"/>
        <v>28</v>
      </c>
      <c r="J1154" s="750">
        <f t="shared" si="1414"/>
        <v>0</v>
      </c>
      <c r="K1154" s="751" t="s">
        <v>29</v>
      </c>
      <c r="L1154" s="752">
        <v>7.36</v>
      </c>
      <c r="M1154" s="753"/>
      <c r="N1154" s="754"/>
      <c r="O1154" s="750" t="s">
        <v>2307</v>
      </c>
      <c r="P1154" s="755">
        <v>3.6672400000000001E-2</v>
      </c>
      <c r="Q1154" s="755"/>
      <c r="R1154" s="756" t="s">
        <v>4475</v>
      </c>
      <c r="S1154" s="757"/>
      <c r="T1154" s="756"/>
      <c r="U1154" s="757"/>
      <c r="V1154" s="757">
        <v>4.0309999999999999E-2</v>
      </c>
      <c r="W1154" s="757">
        <v>2.8210000000000002E-3</v>
      </c>
      <c r="X1154" s="808">
        <f t="shared" si="1427"/>
        <v>5.7129999999999993E-3</v>
      </c>
      <c r="Y1154" s="757">
        <v>2.6120000000000001E-2</v>
      </c>
      <c r="Z1154" s="757">
        <v>1.72E-3</v>
      </c>
      <c r="AA1154" s="757">
        <v>2E-3</v>
      </c>
      <c r="AB1154" s="758">
        <f t="shared" si="1415"/>
        <v>-1.72E-3</v>
      </c>
      <c r="AC1154" s="758">
        <f t="shared" si="1416"/>
        <v>-3.7200000000000002E-3</v>
      </c>
      <c r="AD1154" s="759">
        <v>0.03</v>
      </c>
      <c r="AE1154" s="808">
        <f t="shared" si="1422"/>
        <v>2.6120000000000001E-2</v>
      </c>
      <c r="AF1154" s="808">
        <f t="shared" si="1429"/>
        <v>3.879999999999998E-3</v>
      </c>
      <c r="AG1154" s="761">
        <f t="shared" si="1428"/>
        <v>0.03</v>
      </c>
      <c r="AH1154" s="762">
        <v>46073</v>
      </c>
      <c r="AI1154" s="763">
        <v>1</v>
      </c>
      <c r="AJ1154" s="747" t="str">
        <f t="shared" si="1417"/>
        <v>Y</v>
      </c>
      <c r="AK1154" s="771" t="s">
        <v>5134</v>
      </c>
      <c r="AL1154" s="772"/>
    </row>
    <row r="1155" spans="1:38" s="764" customFormat="1" ht="20.25" customHeight="1">
      <c r="A1155" s="747">
        <v>628</v>
      </c>
      <c r="B1155" s="748">
        <v>46076</v>
      </c>
      <c r="C1155" s="747" t="s">
        <v>4</v>
      </c>
      <c r="D1155" s="747" t="s">
        <v>5168</v>
      </c>
      <c r="E1155" s="747" t="s">
        <v>4116</v>
      </c>
      <c r="F1155" s="747" t="s">
        <v>4821</v>
      </c>
      <c r="G1155" s="749">
        <v>46076</v>
      </c>
      <c r="H1155" s="749">
        <v>46104</v>
      </c>
      <c r="I1155" s="747">
        <f t="shared" ref="I1155:I1169" si="1430">H1155-G1155</f>
        <v>28</v>
      </c>
      <c r="J1155" s="750">
        <f t="shared" ref="J1155:J1169" si="1431">TRUNC(I1155/30,0)</f>
        <v>0</v>
      </c>
      <c r="K1155" s="751" t="s">
        <v>29</v>
      </c>
      <c r="L1155" s="752">
        <v>2.46</v>
      </c>
      <c r="M1155" s="753"/>
      <c r="N1155" s="754"/>
      <c r="O1155" s="750" t="s">
        <v>2307</v>
      </c>
      <c r="P1155" s="755">
        <v>3.6731600000000003E-2</v>
      </c>
      <c r="Q1155" s="755"/>
      <c r="R1155" s="756" t="s">
        <v>4475</v>
      </c>
      <c r="S1155" s="757"/>
      <c r="T1155" s="756"/>
      <c r="U1155" s="757"/>
      <c r="V1155" s="757">
        <v>4.0454999999999998E-2</v>
      </c>
      <c r="W1155" s="757">
        <v>2.8310000000000002E-3</v>
      </c>
      <c r="X1155" s="808">
        <f t="shared" si="1427"/>
        <v>3.8479999999999973E-3</v>
      </c>
      <c r="Y1155" s="757">
        <v>2.3337E-2</v>
      </c>
      <c r="Z1155" s="757">
        <v>1.72E-3</v>
      </c>
      <c r="AA1155" s="757">
        <v>2E-3</v>
      </c>
      <c r="AB1155" s="758">
        <f t="shared" ref="AB1155" si="1432">S1155-Z1155</f>
        <v>-1.72E-3</v>
      </c>
      <c r="AC1155" s="758">
        <f t="shared" ref="AC1155" si="1433">U1155-Z1155-AA1155</f>
        <v>-3.7200000000000002E-3</v>
      </c>
      <c r="AD1155" s="759">
        <v>3.2000000000000001E-2</v>
      </c>
      <c r="AE1155" s="808">
        <f t="shared" si="1422"/>
        <v>2.3337E-2</v>
      </c>
      <c r="AF1155" s="808">
        <f t="shared" ref="AF1155" si="1434">AD1155-AE1155</f>
        <v>8.6630000000000006E-3</v>
      </c>
      <c r="AG1155" s="761">
        <f t="shared" ref="AG1155" si="1435">IF(AF1155="","",AE1155+AF1155)</f>
        <v>3.2000000000000001E-2</v>
      </c>
      <c r="AH1155" s="762">
        <v>46076</v>
      </c>
      <c r="AI1155" s="763">
        <v>1</v>
      </c>
      <c r="AJ1155" s="747" t="str">
        <f t="shared" ref="AJ1155" si="1436">IF(AG1155="","N","Y")</f>
        <v>Y</v>
      </c>
      <c r="AK1155" s="771" t="s">
        <v>5134</v>
      </c>
      <c r="AL1155" s="772"/>
    </row>
    <row r="1156" spans="1:38">
      <c r="A1156" s="363">
        <v>629</v>
      </c>
      <c r="B1156" s="748">
        <v>46080</v>
      </c>
      <c r="C1156" s="747" t="s">
        <v>5171</v>
      </c>
      <c r="D1156" s="747" t="s">
        <v>5172</v>
      </c>
      <c r="E1156" s="747" t="s">
        <v>4500</v>
      </c>
      <c r="F1156" s="747" t="s">
        <v>5173</v>
      </c>
      <c r="G1156" s="749">
        <v>46080</v>
      </c>
      <c r="H1156" s="749">
        <v>46108</v>
      </c>
      <c r="I1156" s="747">
        <f t="shared" si="1430"/>
        <v>28</v>
      </c>
      <c r="J1156" s="750">
        <f t="shared" si="1431"/>
        <v>0</v>
      </c>
      <c r="K1156" s="751" t="s">
        <v>29</v>
      </c>
      <c r="L1156" s="752">
        <v>1.5</v>
      </c>
      <c r="M1156" s="753"/>
      <c r="N1156" s="754"/>
      <c r="O1156" s="750" t="s">
        <v>2307</v>
      </c>
      <c r="P1156" s="755">
        <v>3.6676599999999997E-2</v>
      </c>
      <c r="Q1156" s="755"/>
      <c r="R1156" s="756" t="s">
        <v>4475</v>
      </c>
      <c r="S1156" s="757"/>
      <c r="T1156" s="756"/>
      <c r="U1156" s="757"/>
      <c r="V1156" s="757">
        <v>4.0478E-2</v>
      </c>
      <c r="W1156" s="757">
        <v>2.833E-3</v>
      </c>
      <c r="X1156" s="808">
        <f t="shared" si="1427"/>
        <v>5.869000000000001E-3</v>
      </c>
      <c r="Y1156" s="757">
        <v>2.3326E-2</v>
      </c>
      <c r="Z1156" s="757">
        <v>1.72E-3</v>
      </c>
      <c r="AA1156" s="757">
        <v>2E-3</v>
      </c>
      <c r="AB1156" s="758">
        <f t="shared" ref="AB1156:AB1169" si="1437">S1156-Z1156</f>
        <v>-1.72E-3</v>
      </c>
      <c r="AC1156" s="758">
        <f t="shared" ref="AC1156:AC1169" si="1438">U1156-Z1156-AA1156</f>
        <v>-3.7200000000000002E-3</v>
      </c>
      <c r="AD1156" s="759">
        <v>0.03</v>
      </c>
      <c r="AE1156" s="808">
        <f t="shared" si="1422"/>
        <v>2.3326E-2</v>
      </c>
      <c r="AF1156" s="808">
        <f t="shared" ref="AF1156:AF1157" si="1439">AD1156-AE1156</f>
        <v>6.6739999999999994E-3</v>
      </c>
      <c r="AG1156" s="761">
        <f t="shared" ref="AG1156:AG1158" si="1440">IF(AF1156="","",AE1156+AF1156)</f>
        <v>0.03</v>
      </c>
      <c r="AH1156" s="762">
        <v>46080</v>
      </c>
      <c r="AI1156" s="763">
        <v>1</v>
      </c>
      <c r="AJ1156" s="747" t="str">
        <f t="shared" ref="AJ1156:AJ1169" si="1441">IF(AG1156="","N","Y")</f>
        <v>Y</v>
      </c>
      <c r="AK1156" s="771" t="s">
        <v>5174</v>
      </c>
    </row>
    <row r="1157" spans="1:38" s="764" customFormat="1" ht="20.25" customHeight="1">
      <c r="A1157" s="747">
        <v>630</v>
      </c>
      <c r="B1157" s="748">
        <v>46084</v>
      </c>
      <c r="C1157" s="747" t="s">
        <v>3300</v>
      </c>
      <c r="D1157" s="747" t="s">
        <v>5033</v>
      </c>
      <c r="E1157" s="747" t="s">
        <v>5034</v>
      </c>
      <c r="F1157" s="747" t="s">
        <v>4278</v>
      </c>
      <c r="G1157" s="749">
        <v>46084</v>
      </c>
      <c r="H1157" s="749">
        <v>46113</v>
      </c>
      <c r="I1157" s="747">
        <f t="shared" si="1430"/>
        <v>29</v>
      </c>
      <c r="J1157" s="750">
        <f t="shared" si="1431"/>
        <v>0</v>
      </c>
      <c r="K1157" s="751" t="s">
        <v>29</v>
      </c>
      <c r="L1157" s="752">
        <v>10.43</v>
      </c>
      <c r="M1157" s="753"/>
      <c r="N1157" s="754"/>
      <c r="O1157" s="750" t="s">
        <v>2307</v>
      </c>
      <c r="P1157" s="755">
        <v>3.66415E-2</v>
      </c>
      <c r="Q1157" s="755"/>
      <c r="R1157" s="756" t="s">
        <v>4475</v>
      </c>
      <c r="S1157" s="757"/>
      <c r="T1157" s="756"/>
      <c r="U1157" s="757"/>
      <c r="V1157" s="757">
        <v>4.0425000000000003E-2</v>
      </c>
      <c r="W1157" s="757">
        <v>2.8289999999999999E-3</v>
      </c>
      <c r="X1157" s="808">
        <f t="shared" si="1427"/>
        <v>4.8200000000000031E-3</v>
      </c>
      <c r="Y1157" s="757">
        <v>2.3393000000000001E-2</v>
      </c>
      <c r="Z1157" s="757">
        <v>1.72E-3</v>
      </c>
      <c r="AA1157" s="757">
        <v>2E-3</v>
      </c>
      <c r="AB1157" s="758">
        <f t="shared" si="1437"/>
        <v>-1.72E-3</v>
      </c>
      <c r="AC1157" s="758">
        <f t="shared" si="1438"/>
        <v>-3.7200000000000002E-3</v>
      </c>
      <c r="AD1157" s="759">
        <v>3.1E-2</v>
      </c>
      <c r="AE1157" s="757">
        <v>2.3393000000000001E-2</v>
      </c>
      <c r="AF1157" s="760">
        <f t="shared" si="1439"/>
        <v>7.6069999999999992E-3</v>
      </c>
      <c r="AG1157" s="761">
        <f t="shared" si="1440"/>
        <v>3.1E-2</v>
      </c>
      <c r="AH1157" s="762">
        <v>46084</v>
      </c>
      <c r="AI1157" s="763">
        <v>1</v>
      </c>
      <c r="AJ1157" s="747" t="str">
        <f t="shared" si="1441"/>
        <v>Y</v>
      </c>
      <c r="AK1157" s="771" t="s">
        <v>5138</v>
      </c>
      <c r="AL1157" s="772"/>
    </row>
    <row r="1158" spans="1:38" s="764" customFormat="1" ht="20.25" customHeight="1">
      <c r="A1158" s="747">
        <v>631</v>
      </c>
      <c r="B1158" s="748">
        <v>46084</v>
      </c>
      <c r="C1158" s="747" t="s">
        <v>434</v>
      </c>
      <c r="D1158" s="747" t="s">
        <v>5153</v>
      </c>
      <c r="E1158" s="747" t="s">
        <v>5154</v>
      </c>
      <c r="F1158" s="747" t="s">
        <v>4968</v>
      </c>
      <c r="G1158" s="749">
        <v>46084</v>
      </c>
      <c r="H1158" s="749">
        <v>46115</v>
      </c>
      <c r="I1158" s="747">
        <f t="shared" si="1430"/>
        <v>31</v>
      </c>
      <c r="J1158" s="750">
        <f t="shared" si="1431"/>
        <v>1</v>
      </c>
      <c r="K1158" s="751" t="s">
        <v>29</v>
      </c>
      <c r="L1158" s="752">
        <v>4.05</v>
      </c>
      <c r="M1158" s="753"/>
      <c r="N1158" s="754"/>
      <c r="O1158" s="750" t="s">
        <v>2307</v>
      </c>
      <c r="P1158" s="755">
        <v>3.66415E-2</v>
      </c>
      <c r="Q1158" s="755"/>
      <c r="R1158" s="756" t="s">
        <v>4475</v>
      </c>
      <c r="S1158" s="757"/>
      <c r="T1158" s="756"/>
      <c r="U1158" s="757"/>
      <c r="V1158" s="757">
        <v>4.0425000000000003E-2</v>
      </c>
      <c r="W1158" s="757">
        <v>2.8289999999999999E-3</v>
      </c>
      <c r="X1158" s="808">
        <f t="shared" si="1427"/>
        <v>4.3200000000000027E-3</v>
      </c>
      <c r="Y1158" s="757">
        <v>2.3393000000000001E-2</v>
      </c>
      <c r="Z1158" s="757">
        <v>1.72E-3</v>
      </c>
      <c r="AA1158" s="757">
        <v>2E-3</v>
      </c>
      <c r="AB1158" s="758">
        <f t="shared" si="1437"/>
        <v>-1.72E-3</v>
      </c>
      <c r="AC1158" s="758">
        <f t="shared" si="1438"/>
        <v>-3.7200000000000002E-3</v>
      </c>
      <c r="AD1158" s="759">
        <v>3.15E-2</v>
      </c>
      <c r="AE1158" s="757">
        <v>2.3393000000000001E-2</v>
      </c>
      <c r="AF1158" s="760">
        <v>8.1069999999999996E-3</v>
      </c>
      <c r="AG1158" s="761">
        <f t="shared" si="1440"/>
        <v>3.15E-2</v>
      </c>
      <c r="AH1158" s="762">
        <v>46084</v>
      </c>
      <c r="AI1158" s="763">
        <v>2</v>
      </c>
      <c r="AJ1158" s="747" t="str">
        <f t="shared" si="1441"/>
        <v>Y</v>
      </c>
      <c r="AK1158" s="771" t="s">
        <v>5138</v>
      </c>
      <c r="AL1158" s="772"/>
    </row>
    <row r="1159" spans="1:38" s="764" customFormat="1" ht="20.25" customHeight="1">
      <c r="A1159" s="747">
        <v>632</v>
      </c>
      <c r="B1159" s="748">
        <v>46085</v>
      </c>
      <c r="C1159" s="747" t="s">
        <v>2888</v>
      </c>
      <c r="D1159" s="747" t="s">
        <v>4977</v>
      </c>
      <c r="E1159" s="747" t="s">
        <v>5072</v>
      </c>
      <c r="F1159" s="747" t="s">
        <v>4979</v>
      </c>
      <c r="G1159" s="749">
        <v>46085</v>
      </c>
      <c r="H1159" s="749">
        <v>46118</v>
      </c>
      <c r="I1159" s="747">
        <f t="shared" si="1430"/>
        <v>33</v>
      </c>
      <c r="J1159" s="750">
        <f t="shared" si="1431"/>
        <v>1</v>
      </c>
      <c r="K1159" s="751" t="s">
        <v>28</v>
      </c>
      <c r="L1159" s="752">
        <v>2</v>
      </c>
      <c r="M1159" s="753"/>
      <c r="N1159" s="754"/>
      <c r="O1159" s="750" t="s">
        <v>2307</v>
      </c>
      <c r="P1159" s="755">
        <v>3.6711500000000001E-2</v>
      </c>
      <c r="Q1159" s="755"/>
      <c r="R1159" s="756" t="s">
        <v>4475</v>
      </c>
      <c r="S1159" s="757"/>
      <c r="T1159" s="756"/>
      <c r="U1159" s="757"/>
      <c r="V1159" s="757">
        <v>3.9655000000000003E-2</v>
      </c>
      <c r="W1159" s="757">
        <v>7.9299999999999998E-4</v>
      </c>
      <c r="X1159" s="757">
        <v>2.5860000000000002E-3</v>
      </c>
      <c r="Y1159" s="757">
        <v>3.0276999999999998E-2</v>
      </c>
      <c r="Z1159" s="757">
        <v>1.72E-3</v>
      </c>
      <c r="AA1159" s="757">
        <v>2E-3</v>
      </c>
      <c r="AB1159" s="758">
        <f t="shared" si="1437"/>
        <v>-1.72E-3</v>
      </c>
      <c r="AC1159" s="758">
        <f t="shared" si="1438"/>
        <v>-3.7200000000000002E-3</v>
      </c>
      <c r="AD1159" s="759">
        <v>3.4500000000000003E-2</v>
      </c>
      <c r="AE1159" s="757">
        <v>3.0276999999999998E-2</v>
      </c>
      <c r="AF1159" s="808">
        <f t="shared" ref="AF1159:AF1168" si="1442">AD1159-AE1159</f>
        <v>4.2230000000000045E-3</v>
      </c>
      <c r="AG1159" s="761">
        <v>3.4500000000000003E-2</v>
      </c>
      <c r="AH1159" s="762">
        <v>46085</v>
      </c>
      <c r="AI1159" s="763">
        <v>1</v>
      </c>
      <c r="AJ1159" s="747" t="str">
        <f t="shared" si="1441"/>
        <v>Y</v>
      </c>
      <c r="AK1159" s="771" t="s">
        <v>5162</v>
      </c>
      <c r="AL1159" s="772"/>
    </row>
    <row r="1160" spans="1:38" s="764" customFormat="1" ht="20.25" customHeight="1">
      <c r="A1160" s="747">
        <v>633</v>
      </c>
      <c r="B1160" s="748">
        <v>46085</v>
      </c>
      <c r="C1160" s="747" t="s">
        <v>3971</v>
      </c>
      <c r="D1160" s="747" t="s">
        <v>4956</v>
      </c>
      <c r="E1160" s="747" t="s">
        <v>4793</v>
      </c>
      <c r="F1160" s="747" t="s">
        <v>3991</v>
      </c>
      <c r="G1160" s="749">
        <v>46085</v>
      </c>
      <c r="H1160" s="749">
        <v>46177</v>
      </c>
      <c r="I1160" s="747">
        <f t="shared" si="1430"/>
        <v>92</v>
      </c>
      <c r="J1160" s="750">
        <f t="shared" si="1431"/>
        <v>3</v>
      </c>
      <c r="K1160" s="751" t="s">
        <v>28</v>
      </c>
      <c r="L1160" s="752">
        <v>2</v>
      </c>
      <c r="M1160" s="753"/>
      <c r="N1160" s="754"/>
      <c r="O1160" s="750" t="s">
        <v>1717</v>
      </c>
      <c r="P1160" s="755">
        <v>3.6680400000000002E-2</v>
      </c>
      <c r="Q1160" s="755"/>
      <c r="R1160" s="756" t="s">
        <v>4475</v>
      </c>
      <c r="S1160" s="757"/>
      <c r="T1160" s="756"/>
      <c r="U1160" s="757"/>
      <c r="V1160" s="757">
        <v>4.1066999999999999E-2</v>
      </c>
      <c r="W1160" s="757">
        <v>8.2100000000000001E-4</v>
      </c>
      <c r="X1160" s="757">
        <v>2.47E-3</v>
      </c>
      <c r="Y1160" s="757">
        <v>3.0946000000000001E-2</v>
      </c>
      <c r="Z1160" s="757">
        <v>1.72E-3</v>
      </c>
      <c r="AA1160" s="757">
        <v>2E-3</v>
      </c>
      <c r="AB1160" s="758">
        <f t="shared" si="1437"/>
        <v>-1.72E-3</v>
      </c>
      <c r="AC1160" s="758">
        <f t="shared" si="1438"/>
        <v>-3.7200000000000002E-3</v>
      </c>
      <c r="AD1160" s="759">
        <v>3.5999999999999997E-2</v>
      </c>
      <c r="AE1160" s="757">
        <v>3.0946000000000001E-2</v>
      </c>
      <c r="AF1160" s="808">
        <f t="shared" si="1442"/>
        <v>5.053999999999996E-3</v>
      </c>
      <c r="AG1160" s="761">
        <v>3.5999999999999997E-2</v>
      </c>
      <c r="AH1160" s="762">
        <v>46085</v>
      </c>
      <c r="AI1160" s="763">
        <v>2</v>
      </c>
      <c r="AJ1160" s="747" t="str">
        <f t="shared" si="1441"/>
        <v>Y</v>
      </c>
      <c r="AK1160" s="771" t="s">
        <v>5176</v>
      </c>
      <c r="AL1160" s="772"/>
    </row>
    <row r="1161" spans="1:38" s="764" customFormat="1" ht="20.25" customHeight="1">
      <c r="A1161" s="747">
        <v>634</v>
      </c>
      <c r="B1161" s="748">
        <v>46086</v>
      </c>
      <c r="C1161" s="747" t="s">
        <v>3001</v>
      </c>
      <c r="D1161" s="747" t="s">
        <v>4997</v>
      </c>
      <c r="E1161" s="747" t="s">
        <v>5032</v>
      </c>
      <c r="F1161" s="747" t="s">
        <v>4999</v>
      </c>
      <c r="G1161" s="749">
        <v>46086</v>
      </c>
      <c r="H1161" s="749">
        <v>46118</v>
      </c>
      <c r="I1161" s="747">
        <f t="shared" si="1430"/>
        <v>32</v>
      </c>
      <c r="J1161" s="750">
        <f t="shared" si="1431"/>
        <v>1</v>
      </c>
      <c r="K1161" s="751" t="s">
        <v>29</v>
      </c>
      <c r="L1161" s="752">
        <v>1.1499999999999999</v>
      </c>
      <c r="M1161" s="753"/>
      <c r="N1161" s="754"/>
      <c r="O1161" s="750" t="s">
        <v>2307</v>
      </c>
      <c r="P1161" s="755">
        <v>3.6734000000000003E-2</v>
      </c>
      <c r="Q1161" s="755"/>
      <c r="R1161" s="756" t="s">
        <v>4475</v>
      </c>
      <c r="S1161" s="757"/>
      <c r="T1161" s="756"/>
      <c r="U1161" s="757"/>
      <c r="V1161" s="757">
        <v>4.0446000000000003E-2</v>
      </c>
      <c r="W1161" s="757">
        <v>2.8310000000000002E-3</v>
      </c>
      <c r="X1161" s="757">
        <v>4.1250000000000002E-3</v>
      </c>
      <c r="Y1161" s="757">
        <v>2.3557999999999999E-2</v>
      </c>
      <c r="Z1161" s="757">
        <v>1.72E-3</v>
      </c>
      <c r="AA1161" s="757">
        <v>2E-3</v>
      </c>
      <c r="AB1161" s="758">
        <f t="shared" si="1437"/>
        <v>-1.72E-3</v>
      </c>
      <c r="AC1161" s="758">
        <f t="shared" si="1438"/>
        <v>-3.7200000000000002E-3</v>
      </c>
      <c r="AD1161" s="759">
        <v>3.15E-2</v>
      </c>
      <c r="AE1161" s="757">
        <v>2.3557999999999999E-2</v>
      </c>
      <c r="AF1161" s="760">
        <f t="shared" si="1442"/>
        <v>7.9420000000000011E-3</v>
      </c>
      <c r="AG1161" s="761">
        <v>3.15E-2</v>
      </c>
      <c r="AH1161" s="762">
        <v>46086</v>
      </c>
      <c r="AI1161" s="763">
        <v>1</v>
      </c>
      <c r="AJ1161" s="747" t="str">
        <f t="shared" si="1441"/>
        <v>Y</v>
      </c>
      <c r="AK1161" s="771" t="s">
        <v>5138</v>
      </c>
      <c r="AL1161" s="772"/>
    </row>
    <row r="1162" spans="1:38" s="764" customFormat="1" ht="20.25" customHeight="1">
      <c r="A1162" s="747">
        <v>635</v>
      </c>
      <c r="B1162" s="748">
        <v>46086</v>
      </c>
      <c r="C1162" s="747" t="s">
        <v>24</v>
      </c>
      <c r="D1162" s="747" t="s">
        <v>4993</v>
      </c>
      <c r="E1162" s="747" t="s">
        <v>5140</v>
      </c>
      <c r="F1162" s="747" t="s">
        <v>5007</v>
      </c>
      <c r="G1162" s="749">
        <v>46086</v>
      </c>
      <c r="H1162" s="749">
        <v>46118</v>
      </c>
      <c r="I1162" s="747">
        <f t="shared" si="1430"/>
        <v>32</v>
      </c>
      <c r="J1162" s="750">
        <f t="shared" si="1431"/>
        <v>1</v>
      </c>
      <c r="K1162" s="751" t="s">
        <v>28</v>
      </c>
      <c r="L1162" s="752">
        <v>5</v>
      </c>
      <c r="M1162" s="753"/>
      <c r="N1162" s="754"/>
      <c r="O1162" s="750" t="s">
        <v>2307</v>
      </c>
      <c r="P1162" s="755">
        <v>3.6734000000000003E-2</v>
      </c>
      <c r="Q1162" s="755"/>
      <c r="R1162" s="756" t="s">
        <v>4475</v>
      </c>
      <c r="S1162" s="757"/>
      <c r="T1162" s="756"/>
      <c r="U1162" s="757"/>
      <c r="V1162" s="757">
        <v>3.9725000000000003E-2</v>
      </c>
      <c r="W1162" s="757">
        <v>7.94E-4</v>
      </c>
      <c r="X1162" s="757">
        <v>2.3379999999999998E-3</v>
      </c>
      <c r="Y1162" s="757">
        <v>3.0299E-2</v>
      </c>
      <c r="Z1162" s="757">
        <v>1.72E-3</v>
      </c>
      <c r="AA1162" s="757">
        <v>2E-3</v>
      </c>
      <c r="AB1162" s="758">
        <f t="shared" si="1437"/>
        <v>-1.72E-3</v>
      </c>
      <c r="AC1162" s="758">
        <f t="shared" si="1438"/>
        <v>-3.7200000000000002E-3</v>
      </c>
      <c r="AD1162" s="759">
        <v>3.4000000000000002E-2</v>
      </c>
      <c r="AE1162" s="757">
        <v>3.0299E-2</v>
      </c>
      <c r="AF1162" s="760">
        <f t="shared" si="1442"/>
        <v>3.7010000000000029E-3</v>
      </c>
      <c r="AG1162" s="757">
        <v>3.4000000000000002E-2</v>
      </c>
      <c r="AH1162" s="762">
        <v>46086</v>
      </c>
      <c r="AI1162" s="763">
        <v>2</v>
      </c>
      <c r="AJ1162" s="747" t="str">
        <f t="shared" si="1441"/>
        <v>Y</v>
      </c>
      <c r="AK1162" s="771" t="s">
        <v>5162</v>
      </c>
      <c r="AL1162" s="772"/>
    </row>
    <row r="1163" spans="1:38" s="764" customFormat="1" ht="20.25" customHeight="1">
      <c r="A1163" s="747">
        <v>636</v>
      </c>
      <c r="B1163" s="748">
        <v>46090</v>
      </c>
      <c r="C1163" s="747" t="s">
        <v>4</v>
      </c>
      <c r="D1163" s="778" t="s">
        <v>4893</v>
      </c>
      <c r="E1163" s="778" t="s">
        <v>5131</v>
      </c>
      <c r="F1163" s="778" t="s">
        <v>5052</v>
      </c>
      <c r="G1163" s="749">
        <v>46090</v>
      </c>
      <c r="H1163" s="749">
        <v>46182</v>
      </c>
      <c r="I1163" s="747">
        <f t="shared" si="1430"/>
        <v>92</v>
      </c>
      <c r="J1163" s="750">
        <f t="shared" si="1431"/>
        <v>3</v>
      </c>
      <c r="K1163" s="751" t="s">
        <v>28</v>
      </c>
      <c r="L1163" s="752">
        <v>15</v>
      </c>
      <c r="M1163" s="804"/>
      <c r="N1163" s="805" t="s">
        <v>5132</v>
      </c>
      <c r="O1163" s="801" t="s">
        <v>1717</v>
      </c>
      <c r="P1163" s="806">
        <v>3.6689899999999998E-2</v>
      </c>
      <c r="Q1163" s="755"/>
      <c r="R1163" s="756" t="s">
        <v>4475</v>
      </c>
      <c r="S1163" s="757"/>
      <c r="T1163" s="756"/>
      <c r="U1163" s="757"/>
      <c r="V1163" s="808">
        <v>4.1195000000000002E-2</v>
      </c>
      <c r="W1163" s="808">
        <v>8.2299999999999995E-4</v>
      </c>
      <c r="X1163" s="808">
        <v>2.5950000000000001E-3</v>
      </c>
      <c r="Y1163" s="808">
        <v>3.0956000000000001E-2</v>
      </c>
      <c r="Z1163" s="808">
        <v>1.72E-3</v>
      </c>
      <c r="AA1163" s="808">
        <v>2E-3</v>
      </c>
      <c r="AB1163" s="758">
        <f t="shared" si="1437"/>
        <v>-1.72E-3</v>
      </c>
      <c r="AC1163" s="758">
        <f t="shared" si="1438"/>
        <v>-3.7200000000000002E-3</v>
      </c>
      <c r="AD1163" s="759">
        <v>3.5999999999999997E-2</v>
      </c>
      <c r="AE1163" s="808">
        <v>3.0956000000000001E-2</v>
      </c>
      <c r="AF1163" s="808">
        <f t="shared" si="1442"/>
        <v>5.0439999999999964E-3</v>
      </c>
      <c r="AG1163" s="761">
        <v>3.5999999999999997E-2</v>
      </c>
      <c r="AH1163" s="762">
        <v>46090</v>
      </c>
      <c r="AI1163" s="763">
        <v>1</v>
      </c>
      <c r="AJ1163" s="747" t="str">
        <f t="shared" si="1441"/>
        <v>Y</v>
      </c>
      <c r="AK1163" s="771" t="s">
        <v>5184</v>
      </c>
      <c r="AL1163" s="772"/>
    </row>
    <row r="1164" spans="1:38" s="764" customFormat="1" ht="20.25" customHeight="1">
      <c r="A1164" s="747">
        <v>637</v>
      </c>
      <c r="B1164" s="748">
        <v>46091</v>
      </c>
      <c r="C1164" s="747" t="s">
        <v>4050</v>
      </c>
      <c r="D1164" s="747" t="s">
        <v>4571</v>
      </c>
      <c r="E1164" s="747" t="s">
        <v>4724</v>
      </c>
      <c r="F1164" s="747" t="s">
        <v>4469</v>
      </c>
      <c r="G1164" s="749">
        <v>46091</v>
      </c>
      <c r="H1164" s="749">
        <v>46122</v>
      </c>
      <c r="I1164" s="747">
        <f t="shared" si="1430"/>
        <v>31</v>
      </c>
      <c r="J1164" s="750">
        <f t="shared" si="1431"/>
        <v>1</v>
      </c>
      <c r="K1164" s="751" t="s">
        <v>29</v>
      </c>
      <c r="L1164" s="752">
        <v>2</v>
      </c>
      <c r="M1164" s="753"/>
      <c r="N1164" s="754"/>
      <c r="O1164" s="750" t="s">
        <v>2307</v>
      </c>
      <c r="P1164" s="755">
        <v>3.6699599999999999E-2</v>
      </c>
      <c r="Q1164" s="755"/>
      <c r="R1164" s="756" t="s">
        <v>4475</v>
      </c>
      <c r="S1164" s="757"/>
      <c r="T1164" s="756"/>
      <c r="U1164" s="757"/>
      <c r="V1164" s="757">
        <v>4.0431000000000002E-2</v>
      </c>
      <c r="W1164" s="757">
        <v>2.8300000000000001E-3</v>
      </c>
      <c r="X1164" s="757">
        <v>3.8249999999999998E-3</v>
      </c>
      <c r="Y1164" s="757">
        <v>2.3182999999999999E-2</v>
      </c>
      <c r="Z1164" s="757">
        <v>1.72E-3</v>
      </c>
      <c r="AA1164" s="757">
        <v>2E-3</v>
      </c>
      <c r="AB1164" s="758">
        <f t="shared" si="1437"/>
        <v>-1.72E-3</v>
      </c>
      <c r="AC1164" s="758">
        <f t="shared" si="1438"/>
        <v>-3.7200000000000002E-3</v>
      </c>
      <c r="AD1164" s="759">
        <v>3.2000000000000001E-2</v>
      </c>
      <c r="AE1164" s="760">
        <v>2.3182999999999999E-2</v>
      </c>
      <c r="AF1164" s="760">
        <f t="shared" si="1442"/>
        <v>8.8170000000000019E-3</v>
      </c>
      <c r="AG1164" s="761">
        <v>3.2000000000000001E-2</v>
      </c>
      <c r="AH1164" s="762">
        <v>46091</v>
      </c>
      <c r="AI1164" s="763">
        <v>1</v>
      </c>
      <c r="AJ1164" s="747" t="str">
        <f t="shared" si="1441"/>
        <v>Y</v>
      </c>
      <c r="AK1164" s="771" t="s">
        <v>5138</v>
      </c>
      <c r="AL1164" s="772"/>
    </row>
    <row r="1165" spans="1:38" s="764" customFormat="1" ht="20.25" customHeight="1">
      <c r="A1165" s="747">
        <v>638</v>
      </c>
      <c r="B1165" s="748">
        <v>46093</v>
      </c>
      <c r="C1165" s="747" t="s">
        <v>4897</v>
      </c>
      <c r="D1165" s="778" t="s">
        <v>5156</v>
      </c>
      <c r="E1165" s="778" t="s">
        <v>4724</v>
      </c>
      <c r="F1165" s="778" t="s">
        <v>4318</v>
      </c>
      <c r="G1165" s="749">
        <v>46093</v>
      </c>
      <c r="H1165" s="749">
        <v>46125</v>
      </c>
      <c r="I1165" s="747">
        <f t="shared" si="1430"/>
        <v>32</v>
      </c>
      <c r="J1165" s="750">
        <f t="shared" si="1431"/>
        <v>1</v>
      </c>
      <c r="K1165" s="751" t="s">
        <v>29</v>
      </c>
      <c r="L1165" s="752">
        <v>9.9499999999999993</v>
      </c>
      <c r="M1165" s="804"/>
      <c r="N1165" s="805"/>
      <c r="O1165" s="801" t="s">
        <v>2307</v>
      </c>
      <c r="P1165" s="806">
        <v>3.6715699999999997E-2</v>
      </c>
      <c r="Q1165" s="755"/>
      <c r="R1165" s="756" t="s">
        <v>4475</v>
      </c>
      <c r="S1165" s="757"/>
      <c r="T1165" s="756"/>
      <c r="U1165" s="757"/>
      <c r="V1165" s="808">
        <v>4.0506E-2</v>
      </c>
      <c r="W1165" s="808">
        <v>2.8349999999999998E-3</v>
      </c>
      <c r="X1165" s="808">
        <f t="shared" ref="X1165:X1166" si="1443">V1165-AD1165-$X$5-W1165</f>
        <v>3.895E-3</v>
      </c>
      <c r="Y1165" s="808">
        <v>2.3112000000000001E-2</v>
      </c>
      <c r="Z1165" s="808">
        <v>1.72E-3</v>
      </c>
      <c r="AA1165" s="808">
        <v>2E-3</v>
      </c>
      <c r="AB1165" s="758">
        <f t="shared" si="1437"/>
        <v>-1.72E-3</v>
      </c>
      <c r="AC1165" s="758">
        <f t="shared" si="1438"/>
        <v>-3.7200000000000002E-3</v>
      </c>
      <c r="AD1165" s="759">
        <v>3.2000000000000001E-2</v>
      </c>
      <c r="AE1165" s="808">
        <f>Y1165</f>
        <v>2.3112000000000001E-2</v>
      </c>
      <c r="AF1165" s="808">
        <f t="shared" si="1442"/>
        <v>8.8880000000000001E-3</v>
      </c>
      <c r="AG1165" s="761">
        <f t="shared" ref="AG1165:AG1166" si="1444">IF(AF1165="","",AE1165+AF1165)</f>
        <v>3.2000000000000001E-2</v>
      </c>
      <c r="AH1165" s="762">
        <v>46093</v>
      </c>
      <c r="AI1165" s="763">
        <v>1</v>
      </c>
      <c r="AJ1165" s="747" t="str">
        <f t="shared" si="1441"/>
        <v>Y</v>
      </c>
      <c r="AK1165" s="771" t="s">
        <v>5138</v>
      </c>
      <c r="AL1165" s="772"/>
    </row>
    <row r="1166" spans="1:38" s="764" customFormat="1" ht="20.25" customHeight="1">
      <c r="A1166" s="747">
        <v>639</v>
      </c>
      <c r="B1166" s="748">
        <v>46093</v>
      </c>
      <c r="C1166" s="747" t="s">
        <v>4897</v>
      </c>
      <c r="D1166" s="778" t="s">
        <v>5156</v>
      </c>
      <c r="E1166" s="778" t="s">
        <v>4724</v>
      </c>
      <c r="F1166" s="778" t="s">
        <v>5039</v>
      </c>
      <c r="G1166" s="749">
        <v>46093</v>
      </c>
      <c r="H1166" s="749">
        <v>46125</v>
      </c>
      <c r="I1166" s="747">
        <f t="shared" si="1430"/>
        <v>32</v>
      </c>
      <c r="J1166" s="750">
        <f t="shared" si="1431"/>
        <v>1</v>
      </c>
      <c r="K1166" s="751" t="s">
        <v>29</v>
      </c>
      <c r="L1166" s="752">
        <v>1.82</v>
      </c>
      <c r="M1166" s="804"/>
      <c r="N1166" s="805"/>
      <c r="O1166" s="801" t="s">
        <v>2307</v>
      </c>
      <c r="P1166" s="806">
        <v>3.6715699999999997E-2</v>
      </c>
      <c r="Q1166" s="755"/>
      <c r="R1166" s="756" t="s">
        <v>4475</v>
      </c>
      <c r="S1166" s="757"/>
      <c r="T1166" s="756"/>
      <c r="U1166" s="757"/>
      <c r="V1166" s="808">
        <v>4.0506E-2</v>
      </c>
      <c r="W1166" s="808">
        <v>2.8349999999999998E-3</v>
      </c>
      <c r="X1166" s="808">
        <f t="shared" si="1443"/>
        <v>3.895E-3</v>
      </c>
      <c r="Y1166" s="808">
        <v>2.3112000000000001E-2</v>
      </c>
      <c r="Z1166" s="808">
        <v>1.72E-3</v>
      </c>
      <c r="AA1166" s="808">
        <v>2E-3</v>
      </c>
      <c r="AB1166" s="758">
        <f t="shared" si="1437"/>
        <v>-1.72E-3</v>
      </c>
      <c r="AC1166" s="758">
        <f t="shared" si="1438"/>
        <v>-3.7200000000000002E-3</v>
      </c>
      <c r="AD1166" s="759">
        <v>3.2000000000000001E-2</v>
      </c>
      <c r="AE1166" s="808">
        <f t="shared" ref="AE1166" si="1445">Y1166</f>
        <v>2.3112000000000001E-2</v>
      </c>
      <c r="AF1166" s="808">
        <f t="shared" si="1442"/>
        <v>8.8880000000000001E-3</v>
      </c>
      <c r="AG1166" s="761">
        <f t="shared" si="1444"/>
        <v>3.2000000000000001E-2</v>
      </c>
      <c r="AH1166" s="762">
        <v>46093</v>
      </c>
      <c r="AI1166" s="763">
        <v>2</v>
      </c>
      <c r="AJ1166" s="747" t="str">
        <f t="shared" si="1441"/>
        <v>Y</v>
      </c>
      <c r="AK1166" s="771" t="s">
        <v>5138</v>
      </c>
      <c r="AL1166" s="772"/>
    </row>
    <row r="1167" spans="1:38" s="764" customFormat="1" ht="20.25" customHeight="1">
      <c r="A1167" s="747">
        <v>640</v>
      </c>
      <c r="B1167" s="748">
        <v>46097</v>
      </c>
      <c r="C1167" s="747" t="s">
        <v>1550</v>
      </c>
      <c r="D1167" s="747" t="s">
        <v>5026</v>
      </c>
      <c r="E1167" s="747" t="s">
        <v>5027</v>
      </c>
      <c r="F1167" s="747" t="s">
        <v>5028</v>
      </c>
      <c r="G1167" s="749">
        <v>46097</v>
      </c>
      <c r="H1167" s="749">
        <v>46189</v>
      </c>
      <c r="I1167" s="747">
        <f t="shared" si="1430"/>
        <v>92</v>
      </c>
      <c r="J1167" s="750">
        <f t="shared" si="1431"/>
        <v>3</v>
      </c>
      <c r="K1167" s="751" t="s">
        <v>28</v>
      </c>
      <c r="L1167" s="752">
        <v>2.19</v>
      </c>
      <c r="M1167" s="753"/>
      <c r="N1167" s="805"/>
      <c r="O1167" s="750" t="s">
        <v>1717</v>
      </c>
      <c r="P1167" s="755">
        <v>3.6832799999999999E-2</v>
      </c>
      <c r="Q1167" s="755"/>
      <c r="R1167" s="756" t="s">
        <v>4475</v>
      </c>
      <c r="S1167" s="757"/>
      <c r="T1167" s="756"/>
      <c r="U1167" s="757"/>
      <c r="V1167" s="757">
        <v>4.1241E-2</v>
      </c>
      <c r="W1167" s="757">
        <v>8.2399999999999997E-4</v>
      </c>
      <c r="X1167" s="757">
        <v>2.64E-3</v>
      </c>
      <c r="Y1167" s="757">
        <v>3.1095999999999999E-2</v>
      </c>
      <c r="Z1167" s="757">
        <v>1.72E-3</v>
      </c>
      <c r="AA1167" s="757">
        <v>2E-3</v>
      </c>
      <c r="AB1167" s="758">
        <f t="shared" si="1437"/>
        <v>-1.72E-3</v>
      </c>
      <c r="AC1167" s="758">
        <f t="shared" si="1438"/>
        <v>-3.7200000000000002E-3</v>
      </c>
      <c r="AD1167" s="759">
        <v>3.5999999999999997E-2</v>
      </c>
      <c r="AE1167" s="760">
        <v>3.1095999999999999E-2</v>
      </c>
      <c r="AF1167" s="760">
        <f t="shared" si="1442"/>
        <v>4.9039999999999986E-3</v>
      </c>
      <c r="AG1167" s="761">
        <v>3.5999999999999997E-2</v>
      </c>
      <c r="AH1167" s="762">
        <v>46097</v>
      </c>
      <c r="AI1167" s="763">
        <v>1</v>
      </c>
      <c r="AJ1167" s="747" t="str">
        <f t="shared" si="1441"/>
        <v>Y</v>
      </c>
      <c r="AK1167" s="771" t="s">
        <v>5185</v>
      </c>
      <c r="AL1167" s="772"/>
    </row>
    <row r="1168" spans="1:38" s="764" customFormat="1" ht="20.25" customHeight="1">
      <c r="A1168" s="747">
        <v>641</v>
      </c>
      <c r="B1168" s="748">
        <v>46097</v>
      </c>
      <c r="C1168" s="747" t="s">
        <v>1550</v>
      </c>
      <c r="D1168" s="747" t="s">
        <v>5026</v>
      </c>
      <c r="E1168" s="747" t="s">
        <v>5027</v>
      </c>
      <c r="F1168" s="747" t="s">
        <v>5045</v>
      </c>
      <c r="G1168" s="749">
        <v>46097</v>
      </c>
      <c r="H1168" s="749">
        <v>46189</v>
      </c>
      <c r="I1168" s="747">
        <f t="shared" si="1430"/>
        <v>92</v>
      </c>
      <c r="J1168" s="750">
        <f t="shared" si="1431"/>
        <v>3</v>
      </c>
      <c r="K1168" s="751" t="s">
        <v>28</v>
      </c>
      <c r="L1168" s="752">
        <v>3.65</v>
      </c>
      <c r="M1168" s="753"/>
      <c r="N1168" s="805"/>
      <c r="O1168" s="750" t="s">
        <v>1717</v>
      </c>
      <c r="P1168" s="755">
        <v>3.6832799999999999E-2</v>
      </c>
      <c r="Q1168" s="755"/>
      <c r="R1168" s="756" t="s">
        <v>4475</v>
      </c>
      <c r="S1168" s="757"/>
      <c r="T1168" s="756"/>
      <c r="U1168" s="757"/>
      <c r="V1168" s="757">
        <v>4.1241E-2</v>
      </c>
      <c r="W1168" s="757">
        <v>8.2399999999999997E-4</v>
      </c>
      <c r="X1168" s="757">
        <v>2.64E-3</v>
      </c>
      <c r="Y1168" s="757">
        <v>3.1095999999999999E-2</v>
      </c>
      <c r="Z1168" s="757">
        <v>1.72E-3</v>
      </c>
      <c r="AA1168" s="757">
        <v>2E-3</v>
      </c>
      <c r="AB1168" s="758">
        <f t="shared" si="1437"/>
        <v>-1.72E-3</v>
      </c>
      <c r="AC1168" s="758">
        <f t="shared" si="1438"/>
        <v>-3.7200000000000002E-3</v>
      </c>
      <c r="AD1168" s="759">
        <v>3.5999999999999997E-2</v>
      </c>
      <c r="AE1168" s="760">
        <v>3.1095999999999999E-2</v>
      </c>
      <c r="AF1168" s="760">
        <f t="shared" si="1442"/>
        <v>4.9039999999999986E-3</v>
      </c>
      <c r="AG1168" s="761">
        <v>3.5999999999999997E-2</v>
      </c>
      <c r="AH1168" s="762">
        <v>46097</v>
      </c>
      <c r="AI1168" s="763">
        <v>2</v>
      </c>
      <c r="AJ1168" s="747" t="str">
        <f t="shared" si="1441"/>
        <v>Y</v>
      </c>
      <c r="AK1168" s="771" t="s">
        <v>5185</v>
      </c>
      <c r="AL1168" s="772"/>
    </row>
    <row r="1169" spans="1:38" s="764" customFormat="1" ht="20.25" customHeight="1">
      <c r="A1169" s="747">
        <v>642</v>
      </c>
      <c r="B1169" s="748">
        <v>46097</v>
      </c>
      <c r="C1169" s="747" t="s">
        <v>3971</v>
      </c>
      <c r="D1169" s="747" t="s">
        <v>4956</v>
      </c>
      <c r="E1169" s="747" t="s">
        <v>4793</v>
      </c>
      <c r="F1169" s="747" t="s">
        <v>3991</v>
      </c>
      <c r="G1169" s="749">
        <v>46097</v>
      </c>
      <c r="H1169" s="749">
        <v>46189</v>
      </c>
      <c r="I1169" s="747">
        <f t="shared" si="1430"/>
        <v>92</v>
      </c>
      <c r="J1169" s="750">
        <f t="shared" si="1431"/>
        <v>3</v>
      </c>
      <c r="K1169" s="751" t="s">
        <v>28</v>
      </c>
      <c r="L1169" s="752">
        <v>2</v>
      </c>
      <c r="M1169" s="753"/>
      <c r="N1169" s="754"/>
      <c r="O1169" s="750" t="s">
        <v>1717</v>
      </c>
      <c r="P1169" s="755">
        <v>3.6832799999999999E-2</v>
      </c>
      <c r="Q1169" s="755"/>
      <c r="R1169" s="756" t="s">
        <v>4475</v>
      </c>
      <c r="S1169" s="757"/>
      <c r="T1169" s="756"/>
      <c r="U1169" s="757"/>
      <c r="V1169" s="757">
        <v>4.1241E-2</v>
      </c>
      <c r="W1169" s="757">
        <v>8.2399999999999997E-4</v>
      </c>
      <c r="X1169" s="757">
        <v>2.14E-3</v>
      </c>
      <c r="Y1169" s="757">
        <v>3.1095999999999999E-2</v>
      </c>
      <c r="Z1169" s="757">
        <v>1.72E-3</v>
      </c>
      <c r="AA1169" s="757">
        <v>2E-3</v>
      </c>
      <c r="AB1169" s="758">
        <f t="shared" si="1437"/>
        <v>-1.72E-3</v>
      </c>
      <c r="AC1169" s="758">
        <f t="shared" si="1438"/>
        <v>-3.7200000000000002E-3</v>
      </c>
      <c r="AD1169" s="759">
        <v>3.6499999999999998E-2</v>
      </c>
      <c r="AE1169" s="760">
        <v>3.1095999999999999E-2</v>
      </c>
      <c r="AF1169" s="808">
        <f t="shared" ref="AF1169" si="1446">AD1169-AE1169</f>
        <v>5.4039999999999991E-3</v>
      </c>
      <c r="AG1169" s="761">
        <v>3.6499999999999998E-2</v>
      </c>
      <c r="AH1169" s="762">
        <v>46097</v>
      </c>
      <c r="AI1169" s="763">
        <v>3</v>
      </c>
      <c r="AJ1169" s="747" t="str">
        <f t="shared" si="1441"/>
        <v>Y</v>
      </c>
      <c r="AK1169" s="771" t="s">
        <v>5185</v>
      </c>
      <c r="AL1169" s="772"/>
    </row>
    <row r="1170" spans="1:38" s="764" customFormat="1" ht="20.25" customHeight="1">
      <c r="A1170" s="747">
        <v>643</v>
      </c>
      <c r="B1170" s="748">
        <v>46098</v>
      </c>
      <c r="C1170" s="747" t="s">
        <v>3971</v>
      </c>
      <c r="D1170" s="747" t="s">
        <v>5186</v>
      </c>
      <c r="E1170" s="747" t="s">
        <v>4793</v>
      </c>
      <c r="F1170" s="747" t="s">
        <v>3991</v>
      </c>
      <c r="G1170" s="749">
        <v>46098</v>
      </c>
      <c r="H1170" s="749">
        <v>46190</v>
      </c>
      <c r="I1170" s="747">
        <f t="shared" ref="I1170:I1176" si="1447">H1170-G1170</f>
        <v>92</v>
      </c>
      <c r="J1170" s="750">
        <f t="shared" ref="J1170:J1176" si="1448">TRUNC(I1170/30,0)</f>
        <v>3</v>
      </c>
      <c r="K1170" s="751" t="s">
        <v>28</v>
      </c>
      <c r="L1170" s="752">
        <v>2</v>
      </c>
      <c r="M1170" s="753"/>
      <c r="N1170" s="754"/>
      <c r="O1170" s="750" t="s">
        <v>1717</v>
      </c>
      <c r="P1170" s="755">
        <v>3.6859799999999998E-2</v>
      </c>
      <c r="Q1170" s="755"/>
      <c r="R1170" s="756" t="s">
        <v>4475</v>
      </c>
      <c r="S1170" s="757"/>
      <c r="T1170" s="756"/>
      <c r="U1170" s="757"/>
      <c r="V1170" s="757">
        <v>4.1334999999999997E-2</v>
      </c>
      <c r="W1170" s="757">
        <v>8.2600000000000002E-4</v>
      </c>
      <c r="X1170" s="757">
        <v>2.232E-3</v>
      </c>
      <c r="Y1170" s="757">
        <v>3.1122E-2</v>
      </c>
      <c r="Z1170" s="757">
        <v>1.72E-3</v>
      </c>
      <c r="AA1170" s="757">
        <v>2E-3</v>
      </c>
      <c r="AB1170" s="758">
        <f t="shared" ref="AB1170:AB1176" si="1449">S1170-Z1170</f>
        <v>-1.72E-3</v>
      </c>
      <c r="AC1170" s="758">
        <f t="shared" ref="AC1170:AC1176" si="1450">U1170-Z1170-AA1170</f>
        <v>-3.7200000000000002E-3</v>
      </c>
      <c r="AD1170" s="759">
        <v>3.6499999999999998E-2</v>
      </c>
      <c r="AE1170" s="760">
        <v>3.1122E-2</v>
      </c>
      <c r="AF1170" s="808">
        <f t="shared" ref="AF1170:AF1171" si="1451">AD1170-AE1170</f>
        <v>5.3779999999999974E-3</v>
      </c>
      <c r="AG1170" s="761">
        <v>3.6499999999999998E-2</v>
      </c>
      <c r="AH1170" s="762">
        <v>46098</v>
      </c>
      <c r="AI1170" s="763">
        <v>1</v>
      </c>
      <c r="AJ1170" s="747" t="str">
        <f t="shared" ref="AJ1170:AJ1176" si="1452">IF(AG1170="","N","Y")</f>
        <v>Y</v>
      </c>
      <c r="AK1170" s="771" t="s">
        <v>5185</v>
      </c>
      <c r="AL1170" s="772"/>
    </row>
    <row r="1171" spans="1:38" s="764" customFormat="1" ht="20.25" customHeight="1">
      <c r="A1171" s="747">
        <v>644</v>
      </c>
      <c r="B1171" s="748">
        <v>46100</v>
      </c>
      <c r="C1171" s="747" t="s">
        <v>1740</v>
      </c>
      <c r="D1171" s="747" t="s">
        <v>5022</v>
      </c>
      <c r="E1171" s="747" t="s">
        <v>5081</v>
      </c>
      <c r="F1171" s="747" t="s">
        <v>5024</v>
      </c>
      <c r="G1171" s="749">
        <v>46100</v>
      </c>
      <c r="H1171" s="749">
        <v>46129</v>
      </c>
      <c r="I1171" s="747">
        <f t="shared" si="1447"/>
        <v>29</v>
      </c>
      <c r="J1171" s="750">
        <f t="shared" si="1448"/>
        <v>0</v>
      </c>
      <c r="K1171" s="751" t="s">
        <v>29</v>
      </c>
      <c r="L1171" s="752">
        <v>5.18</v>
      </c>
      <c r="M1171" s="753"/>
      <c r="N1171" s="754"/>
      <c r="O1171" s="750" t="s">
        <v>2307</v>
      </c>
      <c r="P1171" s="755">
        <v>3.6750400000000003E-2</v>
      </c>
      <c r="Q1171" s="755"/>
      <c r="R1171" s="756" t="s">
        <v>4475</v>
      </c>
      <c r="S1171" s="757"/>
      <c r="T1171" s="756"/>
      <c r="U1171" s="757"/>
      <c r="V1171" s="757">
        <v>4.0565999999999998E-2</v>
      </c>
      <c r="W1171" s="757">
        <v>2.8210000000000002E-3</v>
      </c>
      <c r="X1171" s="757">
        <v>3.9509999999999997E-3</v>
      </c>
      <c r="Y1171" s="757">
        <v>2.3192999999999998E-2</v>
      </c>
      <c r="Z1171" s="757">
        <v>1.72E-3</v>
      </c>
      <c r="AA1171" s="757">
        <v>2E-3</v>
      </c>
      <c r="AB1171" s="758">
        <f t="shared" si="1449"/>
        <v>-1.72E-3</v>
      </c>
      <c r="AC1171" s="758">
        <f t="shared" si="1450"/>
        <v>-3.7200000000000002E-3</v>
      </c>
      <c r="AD1171" s="759">
        <v>3.2000000000000001E-2</v>
      </c>
      <c r="AE1171" s="808">
        <f t="shared" ref="AE1171:AE1173" si="1453">Y1171</f>
        <v>2.3192999999999998E-2</v>
      </c>
      <c r="AF1171" s="760">
        <f t="shared" si="1451"/>
        <v>8.8070000000000023E-3</v>
      </c>
      <c r="AG1171" s="761">
        <f t="shared" ref="AG1171" si="1454">IF(AF1171="","",AE1171+AF1171)</f>
        <v>3.2000000000000001E-2</v>
      </c>
      <c r="AH1171" s="762">
        <v>46100</v>
      </c>
      <c r="AI1171" s="763">
        <v>1</v>
      </c>
      <c r="AJ1171" s="747" t="str">
        <f t="shared" si="1452"/>
        <v>Y</v>
      </c>
      <c r="AK1171" s="771" t="s">
        <v>5138</v>
      </c>
      <c r="AL1171" s="772"/>
    </row>
    <row r="1172" spans="1:38" s="764" customFormat="1" ht="20.25" customHeight="1">
      <c r="A1172" s="747">
        <v>645</v>
      </c>
      <c r="B1172" s="748">
        <v>46100</v>
      </c>
      <c r="C1172" s="747" t="s">
        <v>4</v>
      </c>
      <c r="D1172" s="747" t="s">
        <v>4903</v>
      </c>
      <c r="E1172" s="747" t="s">
        <v>5188</v>
      </c>
      <c r="F1172" s="747" t="s">
        <v>5189</v>
      </c>
      <c r="G1172" s="749">
        <v>46100</v>
      </c>
      <c r="H1172" s="749">
        <v>46132</v>
      </c>
      <c r="I1172" s="747">
        <f t="shared" si="1447"/>
        <v>32</v>
      </c>
      <c r="J1172" s="750">
        <f t="shared" si="1448"/>
        <v>1</v>
      </c>
      <c r="K1172" s="751" t="s">
        <v>28</v>
      </c>
      <c r="L1172" s="752">
        <v>1</v>
      </c>
      <c r="M1172" s="804"/>
      <c r="N1172" s="805"/>
      <c r="O1172" s="801" t="s">
        <v>2307</v>
      </c>
      <c r="P1172" s="755">
        <v>3.6750400000000003E-2</v>
      </c>
      <c r="Q1172" s="755"/>
      <c r="R1172" s="756" t="s">
        <v>4475</v>
      </c>
      <c r="S1172" s="757"/>
      <c r="T1172" s="756"/>
      <c r="U1172" s="757"/>
      <c r="V1172" s="808">
        <v>3.9781999999999998E-2</v>
      </c>
      <c r="W1172" s="757">
        <v>7.9500000000000003E-4</v>
      </c>
      <c r="X1172" s="808">
        <f t="shared" ref="X1172:X1174" si="1455">V1172-AD1172-$X$5-W1172</f>
        <v>2.7109999999999951E-3</v>
      </c>
      <c r="Y1172" s="757">
        <v>3.0315000000000002E-2</v>
      </c>
      <c r="Z1172" s="808">
        <v>1.72E-3</v>
      </c>
      <c r="AA1172" s="808">
        <v>2E-3</v>
      </c>
      <c r="AB1172" s="758">
        <f t="shared" si="1449"/>
        <v>-1.72E-3</v>
      </c>
      <c r="AC1172" s="758">
        <f t="shared" si="1450"/>
        <v>-3.7200000000000002E-3</v>
      </c>
      <c r="AD1172" s="759">
        <v>3.4500000000000003E-2</v>
      </c>
      <c r="AE1172" s="808">
        <f t="shared" si="1453"/>
        <v>3.0315000000000002E-2</v>
      </c>
      <c r="AF1172" s="808">
        <f>AD1172-AE1172</f>
        <v>4.1850000000000012E-3</v>
      </c>
      <c r="AG1172" s="761">
        <f t="shared" ref="AG1172:AG1174" si="1456">IF(AF1172="","",AE1172+AF1172)</f>
        <v>3.4500000000000003E-2</v>
      </c>
      <c r="AH1172" s="762">
        <v>46100</v>
      </c>
      <c r="AI1172" s="763">
        <v>2</v>
      </c>
      <c r="AJ1172" s="747" t="str">
        <f t="shared" si="1452"/>
        <v>Y</v>
      </c>
      <c r="AK1172" s="811" t="s">
        <v>5190</v>
      </c>
      <c r="AL1172" s="772"/>
    </row>
    <row r="1173" spans="1:38" s="764" customFormat="1" ht="20.25" customHeight="1">
      <c r="A1173" s="747">
        <v>646</v>
      </c>
      <c r="B1173" s="748">
        <v>46100</v>
      </c>
      <c r="C1173" s="747" t="s">
        <v>434</v>
      </c>
      <c r="D1173" s="747" t="s">
        <v>4892</v>
      </c>
      <c r="E1173" s="747" t="s">
        <v>5014</v>
      </c>
      <c r="F1173" s="747" t="s">
        <v>4356</v>
      </c>
      <c r="G1173" s="749">
        <v>46100</v>
      </c>
      <c r="H1173" s="749">
        <v>46132</v>
      </c>
      <c r="I1173" s="747">
        <f t="shared" si="1447"/>
        <v>32</v>
      </c>
      <c r="J1173" s="750">
        <f t="shared" si="1448"/>
        <v>1</v>
      </c>
      <c r="K1173" s="751" t="s">
        <v>29</v>
      </c>
      <c r="L1173" s="752">
        <v>21.97</v>
      </c>
      <c r="M1173" s="804"/>
      <c r="N1173" s="805"/>
      <c r="O1173" s="750" t="s">
        <v>2307</v>
      </c>
      <c r="P1173" s="755">
        <v>3.6750400000000003E-2</v>
      </c>
      <c r="Q1173" s="755"/>
      <c r="R1173" s="756" t="s">
        <v>4475</v>
      </c>
      <c r="S1173" s="757"/>
      <c r="T1173" s="756"/>
      <c r="U1173" s="757"/>
      <c r="V1173" s="808">
        <v>4.0565999999999998E-2</v>
      </c>
      <c r="W1173" s="757">
        <v>2.8210000000000002E-3</v>
      </c>
      <c r="X1173" s="808">
        <f t="shared" si="1455"/>
        <v>3.9689999999999968E-3</v>
      </c>
      <c r="Y1173" s="757">
        <v>2.3192999999999998E-2</v>
      </c>
      <c r="Z1173" s="808">
        <v>1.72E-3</v>
      </c>
      <c r="AA1173" s="808">
        <v>2E-3</v>
      </c>
      <c r="AB1173" s="758">
        <f t="shared" si="1449"/>
        <v>-1.72E-3</v>
      </c>
      <c r="AC1173" s="758">
        <f t="shared" si="1450"/>
        <v>-3.7200000000000002E-3</v>
      </c>
      <c r="AD1173" s="759">
        <v>3.2000000000000001E-2</v>
      </c>
      <c r="AE1173" s="808">
        <f t="shared" si="1453"/>
        <v>2.3192999999999998E-2</v>
      </c>
      <c r="AF1173" s="808">
        <f t="shared" ref="AF1173:AF1175" si="1457">AD1173-AE1173</f>
        <v>8.8070000000000023E-3</v>
      </c>
      <c r="AG1173" s="761">
        <f t="shared" si="1456"/>
        <v>3.2000000000000001E-2</v>
      </c>
      <c r="AH1173" s="762">
        <v>46100</v>
      </c>
      <c r="AI1173" s="763">
        <v>3</v>
      </c>
      <c r="AJ1173" s="747" t="str">
        <f t="shared" si="1452"/>
        <v>Y</v>
      </c>
      <c r="AK1173" s="771" t="s">
        <v>5134</v>
      </c>
      <c r="AL1173" s="772"/>
    </row>
    <row r="1174" spans="1:38" s="764" customFormat="1" ht="19.5" customHeight="1">
      <c r="A1174" s="747">
        <v>647</v>
      </c>
      <c r="B1174" s="748">
        <v>46100</v>
      </c>
      <c r="C1174" s="747" t="s">
        <v>1550</v>
      </c>
      <c r="D1174" s="747" t="s">
        <v>4877</v>
      </c>
      <c r="E1174" s="747" t="s">
        <v>5187</v>
      </c>
      <c r="F1174" s="747" t="s">
        <v>3722</v>
      </c>
      <c r="G1174" s="749">
        <v>46100</v>
      </c>
      <c r="H1174" s="749">
        <v>46132</v>
      </c>
      <c r="I1174" s="747">
        <f t="shared" si="1447"/>
        <v>32</v>
      </c>
      <c r="J1174" s="750">
        <f t="shared" si="1448"/>
        <v>1</v>
      </c>
      <c r="K1174" s="751" t="s">
        <v>29</v>
      </c>
      <c r="L1174" s="752">
        <v>8.1509999999999998</v>
      </c>
      <c r="M1174" s="753"/>
      <c r="N1174" s="754"/>
      <c r="O1174" s="750" t="s">
        <v>2307</v>
      </c>
      <c r="P1174" s="755">
        <v>3.6750400000000003E-2</v>
      </c>
      <c r="Q1174" s="755"/>
      <c r="R1174" s="756" t="s">
        <v>4475</v>
      </c>
      <c r="S1174" s="757"/>
      <c r="T1174" s="756"/>
      <c r="U1174" s="757"/>
      <c r="V1174" s="757">
        <v>4.0565999999999998E-2</v>
      </c>
      <c r="W1174" s="757">
        <v>2.8210000000000002E-3</v>
      </c>
      <c r="X1174" s="808">
        <f t="shared" si="1455"/>
        <v>3.9689999999999968E-3</v>
      </c>
      <c r="Y1174" s="757">
        <v>2.3192999999999998E-2</v>
      </c>
      <c r="Z1174" s="757">
        <v>1.72E-3</v>
      </c>
      <c r="AA1174" s="757">
        <v>2E-3</v>
      </c>
      <c r="AB1174" s="758">
        <f t="shared" si="1449"/>
        <v>-1.72E-3</v>
      </c>
      <c r="AC1174" s="758">
        <f t="shared" si="1450"/>
        <v>-3.7200000000000002E-3</v>
      </c>
      <c r="AD1174" s="759">
        <v>3.2000000000000001E-2</v>
      </c>
      <c r="AE1174" s="808">
        <v>2.3192999999999998E-2</v>
      </c>
      <c r="AF1174" s="760">
        <f t="shared" si="1457"/>
        <v>8.8070000000000023E-3</v>
      </c>
      <c r="AG1174" s="761">
        <f t="shared" si="1456"/>
        <v>3.2000000000000001E-2</v>
      </c>
      <c r="AH1174" s="762">
        <v>46100</v>
      </c>
      <c r="AI1174" s="763">
        <v>4</v>
      </c>
      <c r="AJ1174" s="747" t="str">
        <f t="shared" si="1452"/>
        <v>Y</v>
      </c>
      <c r="AK1174" s="771" t="s">
        <v>5134</v>
      </c>
      <c r="AL1174" s="772"/>
    </row>
    <row r="1175" spans="1:38" s="764" customFormat="1" ht="20.25" customHeight="1">
      <c r="A1175" s="747">
        <v>648</v>
      </c>
      <c r="B1175" s="748">
        <v>46101</v>
      </c>
      <c r="C1175" s="747" t="s">
        <v>5082</v>
      </c>
      <c r="D1175" s="747" t="s">
        <v>4794</v>
      </c>
      <c r="E1175" s="747" t="s">
        <v>4795</v>
      </c>
      <c r="F1175" s="747" t="s">
        <v>4886</v>
      </c>
      <c r="G1175" s="749">
        <v>46101</v>
      </c>
      <c r="H1175" s="749">
        <v>46132</v>
      </c>
      <c r="I1175" s="747">
        <f t="shared" si="1447"/>
        <v>31</v>
      </c>
      <c r="J1175" s="750">
        <f t="shared" si="1448"/>
        <v>1</v>
      </c>
      <c r="K1175" s="751" t="s">
        <v>29</v>
      </c>
      <c r="L1175" s="752">
        <v>14.4</v>
      </c>
      <c r="M1175" s="753"/>
      <c r="N1175" s="754"/>
      <c r="O1175" s="750" t="s">
        <v>2307</v>
      </c>
      <c r="P1175" s="755">
        <v>3.6749499999999997E-2</v>
      </c>
      <c r="Q1175" s="755"/>
      <c r="R1175" s="756" t="s">
        <v>4475</v>
      </c>
      <c r="S1175" s="757"/>
      <c r="T1175" s="756"/>
      <c r="U1175" s="757"/>
      <c r="V1175" s="757">
        <v>4.0550999999999997E-2</v>
      </c>
      <c r="W1175" s="757">
        <v>2.8379999999999998E-3</v>
      </c>
      <c r="X1175" s="757">
        <v>3.7360000000000002E-3</v>
      </c>
      <c r="Y1175" s="757">
        <v>2.2970999999999998E-2</v>
      </c>
      <c r="Z1175" s="757">
        <v>1.72E-3</v>
      </c>
      <c r="AA1175" s="757">
        <v>2E-3</v>
      </c>
      <c r="AB1175" s="758">
        <f t="shared" si="1449"/>
        <v>-1.72E-3</v>
      </c>
      <c r="AC1175" s="758">
        <f t="shared" si="1450"/>
        <v>-3.7200000000000002E-3</v>
      </c>
      <c r="AD1175" s="759">
        <v>3.2199999999999999E-2</v>
      </c>
      <c r="AE1175" s="808">
        <f t="shared" ref="AE1175" si="1458">Y1175</f>
        <v>2.2970999999999998E-2</v>
      </c>
      <c r="AF1175" s="760">
        <f t="shared" si="1457"/>
        <v>9.2290000000000011E-3</v>
      </c>
      <c r="AG1175" s="761">
        <v>3.2199999999999999E-2</v>
      </c>
      <c r="AH1175" s="762">
        <v>46101</v>
      </c>
      <c r="AI1175" s="763">
        <v>1</v>
      </c>
      <c r="AJ1175" s="747" t="str">
        <f t="shared" si="1452"/>
        <v>Y</v>
      </c>
      <c r="AK1175" s="771" t="s">
        <v>5138</v>
      </c>
      <c r="AL1175" s="772"/>
    </row>
    <row r="1176" spans="1:38" s="764" customFormat="1" ht="19.5" customHeight="1">
      <c r="A1176" s="747">
        <v>649</v>
      </c>
      <c r="B1176" s="748">
        <v>46101</v>
      </c>
      <c r="C1176" s="747" t="s">
        <v>3467</v>
      </c>
      <c r="D1176" s="747" t="s">
        <v>4900</v>
      </c>
      <c r="E1176" s="747" t="s">
        <v>5101</v>
      </c>
      <c r="F1176" s="747" t="s">
        <v>4902</v>
      </c>
      <c r="G1176" s="749">
        <v>46101</v>
      </c>
      <c r="H1176" s="749">
        <v>46132</v>
      </c>
      <c r="I1176" s="747">
        <f t="shared" si="1447"/>
        <v>31</v>
      </c>
      <c r="J1176" s="750">
        <f t="shared" si="1448"/>
        <v>1</v>
      </c>
      <c r="K1176" s="751" t="s">
        <v>28</v>
      </c>
      <c r="L1176" s="752">
        <v>1.5</v>
      </c>
      <c r="M1176" s="804"/>
      <c r="N1176" s="805"/>
      <c r="O1176" s="801" t="s">
        <v>2307</v>
      </c>
      <c r="P1176" s="755">
        <v>3.6749499999999997E-2</v>
      </c>
      <c r="Q1176" s="755"/>
      <c r="R1176" s="756" t="s">
        <v>4475</v>
      </c>
      <c r="S1176" s="757"/>
      <c r="T1176" s="756"/>
      <c r="U1176" s="757"/>
      <c r="V1176" s="808">
        <v>3.9765000000000002E-2</v>
      </c>
      <c r="W1176" s="757">
        <v>7.9500000000000003E-4</v>
      </c>
      <c r="X1176" s="808">
        <f t="shared" ref="X1176:X1177" si="1459">V1176-AD1176-$X$5-W1176</f>
        <v>2.6939999999999989E-3</v>
      </c>
      <c r="Y1176" s="757">
        <v>3.0314000000000001E-2</v>
      </c>
      <c r="Z1176" s="808">
        <v>1.72E-3</v>
      </c>
      <c r="AA1176" s="808">
        <v>2E-3</v>
      </c>
      <c r="AB1176" s="758">
        <f t="shared" si="1449"/>
        <v>-1.72E-3</v>
      </c>
      <c r="AC1176" s="758">
        <f t="shared" si="1450"/>
        <v>-3.7200000000000002E-3</v>
      </c>
      <c r="AD1176" s="759">
        <v>3.4500000000000003E-2</v>
      </c>
      <c r="AE1176" s="808">
        <v>3.0314000000000001E-2</v>
      </c>
      <c r="AF1176" s="808">
        <f>AD1176-AE1176</f>
        <v>4.1860000000000022E-3</v>
      </c>
      <c r="AG1176" s="761">
        <f t="shared" ref="AG1176" si="1460">IF(AF1176="","",AE1176+AF1176)</f>
        <v>3.4500000000000003E-2</v>
      </c>
      <c r="AH1176" s="762">
        <v>46101</v>
      </c>
      <c r="AI1176" s="763">
        <v>2</v>
      </c>
      <c r="AJ1176" s="747" t="str">
        <f t="shared" si="1452"/>
        <v>Y</v>
      </c>
      <c r="AK1176" s="771" t="s">
        <v>5138</v>
      </c>
      <c r="AL1176" s="772"/>
    </row>
    <row r="1177" spans="1:38">
      <c r="A1177" s="747">
        <v>650</v>
      </c>
      <c r="B1177" s="748">
        <v>46104</v>
      </c>
      <c r="C1177" s="747" t="s">
        <v>3971</v>
      </c>
      <c r="D1177" s="747" t="s">
        <v>5186</v>
      </c>
      <c r="E1177" s="747" t="s">
        <v>4793</v>
      </c>
      <c r="F1177" s="747" t="s">
        <v>5004</v>
      </c>
      <c r="G1177" s="749">
        <v>46104</v>
      </c>
      <c r="H1177" s="749">
        <v>46196</v>
      </c>
      <c r="I1177" s="747">
        <f t="shared" ref="I1177:I1188" si="1461">H1177-G1177</f>
        <v>92</v>
      </c>
      <c r="J1177" s="750">
        <f t="shared" ref="J1177:J1188" si="1462">TRUNC(I1177/30,0)</f>
        <v>3</v>
      </c>
      <c r="K1177" s="751" t="s">
        <v>28</v>
      </c>
      <c r="L1177" s="752">
        <v>1</v>
      </c>
      <c r="M1177" s="753"/>
      <c r="N1177" s="754"/>
      <c r="O1177" s="750" t="s">
        <v>1717</v>
      </c>
      <c r="P1177" s="755">
        <v>3.7062299999999999E-2</v>
      </c>
      <c r="Q1177" s="755"/>
      <c r="R1177" s="756" t="s">
        <v>4475</v>
      </c>
      <c r="S1177" s="757"/>
      <c r="T1177" s="756"/>
      <c r="U1177" s="757"/>
      <c r="V1177" s="757">
        <v>4.1376999999999997E-2</v>
      </c>
      <c r="W1177" s="757">
        <v>8.2700000000000004E-4</v>
      </c>
      <c r="X1177" s="808">
        <f t="shared" si="1459"/>
        <v>2.2739999999999995E-3</v>
      </c>
      <c r="Y1177" s="757">
        <v>3.1321000000000002E-2</v>
      </c>
      <c r="Z1177" s="757">
        <v>1.72E-3</v>
      </c>
      <c r="AA1177" s="757">
        <v>2E-3</v>
      </c>
      <c r="AB1177" s="758">
        <f t="shared" ref="AB1177:AB1179" si="1463">S1177-Z1177</f>
        <v>-1.72E-3</v>
      </c>
      <c r="AC1177" s="758">
        <f t="shared" ref="AC1177:AC1179" si="1464">U1177-Z1177-AA1177</f>
        <v>-3.7200000000000002E-3</v>
      </c>
      <c r="AD1177" s="759">
        <v>3.6499999999999998E-2</v>
      </c>
      <c r="AE1177" s="760">
        <v>3.1321000000000002E-2</v>
      </c>
      <c r="AF1177" s="808">
        <f t="shared" ref="AF1177:AF1180" si="1465">AD1177-AE1177</f>
        <v>5.1789999999999961E-3</v>
      </c>
      <c r="AG1177" s="761">
        <v>3.6499999999999998E-2</v>
      </c>
      <c r="AH1177" s="762">
        <v>46098</v>
      </c>
      <c r="AI1177" s="763">
        <v>1</v>
      </c>
      <c r="AJ1177" s="747" t="str">
        <f t="shared" ref="AJ1177:AJ1179" si="1466">IF(AG1177="","N","Y")</f>
        <v>Y</v>
      </c>
      <c r="AK1177" s="771" t="s">
        <v>5185</v>
      </c>
    </row>
    <row r="1178" spans="1:38" s="764" customFormat="1" ht="20.25" customHeight="1">
      <c r="A1178" s="747">
        <v>651</v>
      </c>
      <c r="B1178" s="748">
        <v>46111</v>
      </c>
      <c r="C1178" s="747" t="s">
        <v>4499</v>
      </c>
      <c r="D1178" s="747" t="s">
        <v>4518</v>
      </c>
      <c r="E1178" s="747" t="s">
        <v>3967</v>
      </c>
      <c r="F1178" s="747" t="s">
        <v>4817</v>
      </c>
      <c r="G1178" s="749">
        <v>46111</v>
      </c>
      <c r="H1178" s="749">
        <v>46295</v>
      </c>
      <c r="I1178" s="747">
        <f t="shared" si="1461"/>
        <v>184</v>
      </c>
      <c r="J1178" s="750">
        <f t="shared" si="1462"/>
        <v>6</v>
      </c>
      <c r="K1178" s="751" t="s">
        <v>28</v>
      </c>
      <c r="L1178" s="752">
        <v>2.21</v>
      </c>
      <c r="M1178" s="753"/>
      <c r="N1178" s="754"/>
      <c r="O1178" s="750">
        <v>6</v>
      </c>
      <c r="P1178" s="755">
        <v>3.7448200000000001E-2</v>
      </c>
      <c r="Q1178" s="755"/>
      <c r="R1178" s="756" t="s">
        <v>4475</v>
      </c>
      <c r="S1178" s="757"/>
      <c r="T1178" s="756"/>
      <c r="U1178" s="757"/>
      <c r="V1178" s="757">
        <v>4.2353000000000002E-2</v>
      </c>
      <c r="W1178" s="757">
        <v>8.4699999999999999E-4</v>
      </c>
      <c r="X1178" s="757">
        <v>3.7299999999999998E-3</v>
      </c>
      <c r="Y1178" s="757">
        <v>3.0299E-2</v>
      </c>
      <c r="Z1178" s="757">
        <v>1.72E-3</v>
      </c>
      <c r="AA1178" s="757">
        <v>2E-3</v>
      </c>
      <c r="AB1178" s="758">
        <f t="shared" si="1463"/>
        <v>-1.72E-3</v>
      </c>
      <c r="AC1178" s="758">
        <f t="shared" si="1464"/>
        <v>-3.7200000000000002E-3</v>
      </c>
      <c r="AD1178" s="759">
        <v>3.5999999999999997E-2</v>
      </c>
      <c r="AE1178" s="760">
        <f t="shared" ref="AE1178" si="1467">IF(Y1178="","",Y1178)</f>
        <v>3.0299E-2</v>
      </c>
      <c r="AF1178" s="760">
        <f t="shared" si="1465"/>
        <v>5.7009999999999977E-3</v>
      </c>
      <c r="AG1178" s="761">
        <v>3.5999999999999997E-2</v>
      </c>
      <c r="AH1178" s="762">
        <v>46111</v>
      </c>
      <c r="AI1178" s="763">
        <v>1</v>
      </c>
      <c r="AJ1178" s="747" t="str">
        <f t="shared" si="1466"/>
        <v>Y</v>
      </c>
      <c r="AK1178" s="771" t="s">
        <v>5192</v>
      </c>
      <c r="AL1178" s="772"/>
    </row>
    <row r="1179" spans="1:38" s="764" customFormat="1" ht="20.25" customHeight="1">
      <c r="A1179" s="747">
        <v>652</v>
      </c>
      <c r="B1179" s="748">
        <v>46112</v>
      </c>
      <c r="C1179" s="747" t="s">
        <v>3300</v>
      </c>
      <c r="D1179" s="747" t="s">
        <v>5033</v>
      </c>
      <c r="E1179" s="747" t="s">
        <v>5193</v>
      </c>
      <c r="F1179" s="747" t="s">
        <v>4278</v>
      </c>
      <c r="G1179" s="749">
        <v>46113</v>
      </c>
      <c r="H1179" s="749">
        <v>46146</v>
      </c>
      <c r="I1179" s="747">
        <f t="shared" si="1461"/>
        <v>33</v>
      </c>
      <c r="J1179" s="750">
        <f t="shared" si="1462"/>
        <v>1</v>
      </c>
      <c r="K1179" s="751" t="s">
        <v>29</v>
      </c>
      <c r="L1179" s="752">
        <v>6.54</v>
      </c>
      <c r="M1179" s="753"/>
      <c r="N1179" s="754"/>
      <c r="O1179" s="750" t="s">
        <v>2307</v>
      </c>
      <c r="P1179" s="755">
        <v>3.6648399999999998E-2</v>
      </c>
      <c r="Q1179" s="755"/>
      <c r="R1179" s="756" t="s">
        <v>4475</v>
      </c>
      <c r="S1179" s="757"/>
      <c r="T1179" s="756"/>
      <c r="U1179" s="757"/>
      <c r="V1179" s="757">
        <v>4.0531999999999999E-2</v>
      </c>
      <c r="W1179" s="757">
        <v>2.8370000000000001E-3</v>
      </c>
      <c r="X1179" s="808">
        <f t="shared" ref="X1179:X1182" si="1468">V1179-AD1179-$X$5-W1179</f>
        <v>3.918999999999998E-3</v>
      </c>
      <c r="Y1179" s="757">
        <v>2.3026000000000001E-2</v>
      </c>
      <c r="Z1179" s="757">
        <v>1.72E-3</v>
      </c>
      <c r="AA1179" s="757">
        <v>2E-3</v>
      </c>
      <c r="AB1179" s="758">
        <f t="shared" si="1463"/>
        <v>-1.72E-3</v>
      </c>
      <c r="AC1179" s="758">
        <f t="shared" si="1464"/>
        <v>-3.7200000000000002E-3</v>
      </c>
      <c r="AD1179" s="759">
        <v>3.2000000000000001E-2</v>
      </c>
      <c r="AE1179" s="757">
        <v>2.3026000000000001E-2</v>
      </c>
      <c r="AF1179" s="760">
        <f t="shared" si="1465"/>
        <v>8.9739999999999993E-3</v>
      </c>
      <c r="AG1179" s="761">
        <f t="shared" ref="AG1179" si="1469">IF(AF1179="","",AE1179+AF1179)</f>
        <v>3.2000000000000001E-2</v>
      </c>
      <c r="AH1179" s="762">
        <v>46112</v>
      </c>
      <c r="AI1179" s="763">
        <v>1</v>
      </c>
      <c r="AJ1179" s="747" t="str">
        <f t="shared" si="1466"/>
        <v>Y</v>
      </c>
      <c r="AK1179" s="771" t="s">
        <v>5138</v>
      </c>
      <c r="AL1179" s="772"/>
    </row>
    <row r="1180" spans="1:38" s="764" customFormat="1" ht="20.25" customHeight="1">
      <c r="A1180" s="747">
        <v>653</v>
      </c>
      <c r="B1180" s="748">
        <v>46113</v>
      </c>
      <c r="C1180" s="747" t="s">
        <v>5171</v>
      </c>
      <c r="D1180" s="747" t="s">
        <v>5172</v>
      </c>
      <c r="E1180" s="747" t="s">
        <v>4500</v>
      </c>
      <c r="F1180" s="747" t="s">
        <v>5173</v>
      </c>
      <c r="G1180" s="749">
        <v>46113</v>
      </c>
      <c r="H1180" s="749">
        <v>46142</v>
      </c>
      <c r="I1180" s="747">
        <f t="shared" si="1461"/>
        <v>29</v>
      </c>
      <c r="J1180" s="750">
        <f t="shared" si="1462"/>
        <v>0</v>
      </c>
      <c r="K1180" s="751" t="s">
        <v>29</v>
      </c>
      <c r="L1180" s="752">
        <v>1</v>
      </c>
      <c r="M1180" s="753"/>
      <c r="N1180" s="754"/>
      <c r="O1180" s="750" t="s">
        <v>2307</v>
      </c>
      <c r="P1180" s="755">
        <v>3.6648399999999998E-2</v>
      </c>
      <c r="Q1180" s="755"/>
      <c r="R1180" s="756" t="s">
        <v>4475</v>
      </c>
      <c r="S1180" s="757"/>
      <c r="T1180" s="756"/>
      <c r="U1180" s="757"/>
      <c r="V1180" s="757">
        <v>4.0531999999999999E-2</v>
      </c>
      <c r="W1180" s="757">
        <v>2.8370000000000001E-3</v>
      </c>
      <c r="X1180" s="808">
        <f t="shared" si="1468"/>
        <v>5.9189999999999998E-3</v>
      </c>
      <c r="Y1180" s="757">
        <v>2.3026000000000001E-2</v>
      </c>
      <c r="Z1180" s="757">
        <v>1.72E-3</v>
      </c>
      <c r="AA1180" s="757">
        <v>2E-3</v>
      </c>
      <c r="AB1180" s="758">
        <f t="shared" ref="AB1180:AB1188" si="1470">S1180-Z1180</f>
        <v>-1.72E-3</v>
      </c>
      <c r="AC1180" s="758">
        <f t="shared" ref="AC1180:AC1188" si="1471">U1180-Z1180-AA1180</f>
        <v>-3.7200000000000002E-3</v>
      </c>
      <c r="AD1180" s="759">
        <v>0.03</v>
      </c>
      <c r="AE1180" s="757">
        <v>2.3026000000000001E-2</v>
      </c>
      <c r="AF1180" s="760">
        <f t="shared" si="1465"/>
        <v>6.9739999999999976E-3</v>
      </c>
      <c r="AG1180" s="761">
        <v>0.03</v>
      </c>
      <c r="AH1180" s="762">
        <v>46112</v>
      </c>
      <c r="AI1180" s="763">
        <v>2</v>
      </c>
      <c r="AJ1180" s="747" t="str">
        <f t="shared" ref="AJ1180:AJ1188" si="1472">IF(AG1180="","N","Y")</f>
        <v>Y</v>
      </c>
      <c r="AK1180" s="771" t="s">
        <v>5138</v>
      </c>
      <c r="AL1180" s="772"/>
    </row>
    <row r="1181" spans="1:38" s="764" customFormat="1" ht="20.25" customHeight="1">
      <c r="A1181" s="747">
        <v>654</v>
      </c>
      <c r="B1181" s="748">
        <v>46115</v>
      </c>
      <c r="C1181" s="747" t="s">
        <v>434</v>
      </c>
      <c r="D1181" s="747" t="s">
        <v>5153</v>
      </c>
      <c r="E1181" s="747" t="s">
        <v>5154</v>
      </c>
      <c r="F1181" s="747" t="s">
        <v>4968</v>
      </c>
      <c r="G1181" s="749">
        <v>46115</v>
      </c>
      <c r="H1181" s="749">
        <v>46142</v>
      </c>
      <c r="I1181" s="747">
        <f t="shared" si="1461"/>
        <v>27</v>
      </c>
      <c r="J1181" s="750">
        <f t="shared" si="1462"/>
        <v>0</v>
      </c>
      <c r="K1181" s="751" t="s">
        <v>29</v>
      </c>
      <c r="L1181" s="752">
        <v>3.05</v>
      </c>
      <c r="M1181" s="753"/>
      <c r="N1181" s="754"/>
      <c r="O1181" s="750" t="s">
        <v>2307</v>
      </c>
      <c r="P1181" s="755">
        <v>3.6568400000000001E-2</v>
      </c>
      <c r="Q1181" s="755"/>
      <c r="R1181" s="756" t="s">
        <v>4475</v>
      </c>
      <c r="S1181" s="757"/>
      <c r="T1181" s="756"/>
      <c r="U1181" s="757"/>
      <c r="V1181" s="757">
        <v>4.0439000000000003E-2</v>
      </c>
      <c r="W1181" s="757">
        <v>2.8300000000000001E-3</v>
      </c>
      <c r="X1181" s="808">
        <v>4.3319999999999999E-3</v>
      </c>
      <c r="Y1181" s="757">
        <v>2.3158000000000002E-2</v>
      </c>
      <c r="Z1181" s="757">
        <v>1.72E-3</v>
      </c>
      <c r="AA1181" s="757">
        <v>2E-3</v>
      </c>
      <c r="AB1181" s="758">
        <f t="shared" si="1470"/>
        <v>-1.72E-3</v>
      </c>
      <c r="AC1181" s="758">
        <f t="shared" si="1471"/>
        <v>-3.7200000000000002E-3</v>
      </c>
      <c r="AD1181" s="759">
        <v>3.15E-2</v>
      </c>
      <c r="AE1181" s="757">
        <v>2.3158000000000002E-2</v>
      </c>
      <c r="AF1181" s="760">
        <v>8.1069999999999996E-3</v>
      </c>
      <c r="AG1181" s="761">
        <v>3.15E-2</v>
      </c>
      <c r="AH1181" s="762">
        <v>46115</v>
      </c>
      <c r="AI1181" s="763">
        <v>1</v>
      </c>
      <c r="AJ1181" s="747" t="str">
        <f t="shared" si="1472"/>
        <v>Y</v>
      </c>
      <c r="AK1181" s="771" t="s">
        <v>5138</v>
      </c>
      <c r="AL1181" s="772"/>
    </row>
    <row r="1182" spans="1:38" s="764" customFormat="1" ht="20.25" customHeight="1">
      <c r="A1182" s="747">
        <v>655</v>
      </c>
      <c r="B1182" s="748">
        <v>46115</v>
      </c>
      <c r="C1182" s="747" t="s">
        <v>4547</v>
      </c>
      <c r="D1182" s="747" t="s">
        <v>5030</v>
      </c>
      <c r="E1182" s="747" t="s">
        <v>4768</v>
      </c>
      <c r="F1182" s="747" t="s">
        <v>5126</v>
      </c>
      <c r="G1182" s="749">
        <v>46115</v>
      </c>
      <c r="H1182" s="749">
        <v>46146</v>
      </c>
      <c r="I1182" s="747">
        <f t="shared" si="1461"/>
        <v>31</v>
      </c>
      <c r="J1182" s="750">
        <f t="shared" si="1462"/>
        <v>1</v>
      </c>
      <c r="K1182" s="751" t="s">
        <v>28</v>
      </c>
      <c r="L1182" s="752">
        <v>3</v>
      </c>
      <c r="M1182" s="753"/>
      <c r="N1182" s="754"/>
      <c r="O1182" s="750" t="s">
        <v>2307</v>
      </c>
      <c r="P1182" s="755">
        <v>3.6568400000000001E-2</v>
      </c>
      <c r="Q1182" s="755"/>
      <c r="R1182" s="756" t="s">
        <v>4475</v>
      </c>
      <c r="S1182" s="757"/>
      <c r="T1182" s="756"/>
      <c r="U1182" s="757"/>
      <c r="V1182" s="757">
        <v>3.9579999999999997E-2</v>
      </c>
      <c r="W1182" s="757">
        <v>7.9100000000000004E-4</v>
      </c>
      <c r="X1182" s="808">
        <f t="shared" si="1468"/>
        <v>2.5129999999999944E-3</v>
      </c>
      <c r="Y1182" s="757">
        <v>3.0137000000000001E-2</v>
      </c>
      <c r="Z1182" s="757">
        <v>1.72E-3</v>
      </c>
      <c r="AA1182" s="757">
        <v>2E-3</v>
      </c>
      <c r="AB1182" s="758">
        <f t="shared" si="1470"/>
        <v>-1.72E-3</v>
      </c>
      <c r="AC1182" s="758">
        <f t="shared" si="1471"/>
        <v>-3.7200000000000002E-3</v>
      </c>
      <c r="AD1182" s="759">
        <v>3.4500000000000003E-2</v>
      </c>
      <c r="AE1182" s="757">
        <v>3.0137000000000001E-2</v>
      </c>
      <c r="AF1182" s="760">
        <f t="shared" ref="AF1182:AF1188" si="1473">AD1182-AE1182</f>
        <v>4.3630000000000023E-3</v>
      </c>
      <c r="AG1182" s="761">
        <v>3.4500000000000003E-2</v>
      </c>
      <c r="AH1182" s="762">
        <v>46115</v>
      </c>
      <c r="AI1182" s="763">
        <v>2</v>
      </c>
      <c r="AJ1182" s="747" t="str">
        <f t="shared" si="1472"/>
        <v>Y</v>
      </c>
      <c r="AK1182" s="771" t="s">
        <v>5190</v>
      </c>
      <c r="AL1182" s="772"/>
    </row>
    <row r="1183" spans="1:38" s="764" customFormat="1" ht="20.25" customHeight="1">
      <c r="A1183" s="747">
        <v>656</v>
      </c>
      <c r="B1183" s="748">
        <v>46118</v>
      </c>
      <c r="C1183" s="747" t="s">
        <v>3001</v>
      </c>
      <c r="D1183" s="747" t="s">
        <v>4997</v>
      </c>
      <c r="E1183" s="747" t="s">
        <v>5032</v>
      </c>
      <c r="F1183" s="747" t="s">
        <v>4999</v>
      </c>
      <c r="G1183" s="749">
        <v>46118</v>
      </c>
      <c r="H1183" s="749">
        <v>46148</v>
      </c>
      <c r="I1183" s="747">
        <f t="shared" si="1461"/>
        <v>30</v>
      </c>
      <c r="J1183" s="750">
        <f t="shared" si="1462"/>
        <v>1</v>
      </c>
      <c r="K1183" s="751" t="s">
        <v>29</v>
      </c>
      <c r="L1183" s="752">
        <v>1.37</v>
      </c>
      <c r="M1183" s="753"/>
      <c r="N1183" s="754"/>
      <c r="O1183" s="750" t="s">
        <v>2307</v>
      </c>
      <c r="P1183" s="755">
        <v>3.6522699999999998E-2</v>
      </c>
      <c r="Q1183" s="755"/>
      <c r="R1183" s="756" t="s">
        <v>4475</v>
      </c>
      <c r="S1183" s="757"/>
      <c r="T1183" s="756"/>
      <c r="U1183" s="757"/>
      <c r="V1183" s="757">
        <v>4.0403000000000001E-2</v>
      </c>
      <c r="W1183" s="757">
        <v>2.8279999999999998E-3</v>
      </c>
      <c r="X1183" s="757">
        <v>4.2989999999999999E-3</v>
      </c>
      <c r="Y1183" s="757">
        <v>2.3165999999999999E-2</v>
      </c>
      <c r="Z1183" s="757">
        <v>1.72E-3</v>
      </c>
      <c r="AA1183" s="757">
        <v>2E-3</v>
      </c>
      <c r="AB1183" s="758">
        <f t="shared" si="1470"/>
        <v>-1.72E-3</v>
      </c>
      <c r="AC1183" s="758">
        <f t="shared" si="1471"/>
        <v>-3.7200000000000002E-3</v>
      </c>
      <c r="AD1183" s="759">
        <v>3.15E-2</v>
      </c>
      <c r="AE1183" s="757">
        <v>2.3165999999999999E-2</v>
      </c>
      <c r="AF1183" s="760">
        <f t="shared" si="1473"/>
        <v>8.3340000000000011E-3</v>
      </c>
      <c r="AG1183" s="761">
        <v>3.15E-2</v>
      </c>
      <c r="AH1183" s="762">
        <v>46115</v>
      </c>
      <c r="AI1183" s="763">
        <v>1</v>
      </c>
      <c r="AJ1183" s="747" t="str">
        <f t="shared" si="1472"/>
        <v>Y</v>
      </c>
      <c r="AK1183" s="771" t="s">
        <v>5138</v>
      </c>
      <c r="AL1183" s="772"/>
    </row>
    <row r="1184" spans="1:38" s="764" customFormat="1" ht="20.25" customHeight="1">
      <c r="A1184" s="747">
        <v>657</v>
      </c>
      <c r="B1184" s="748">
        <v>46118</v>
      </c>
      <c r="C1184" s="747" t="s">
        <v>24</v>
      </c>
      <c r="D1184" s="747" t="s">
        <v>4993</v>
      </c>
      <c r="E1184" s="747" t="s">
        <v>5140</v>
      </c>
      <c r="F1184" s="747" t="s">
        <v>5007</v>
      </c>
      <c r="G1184" s="749">
        <v>46118</v>
      </c>
      <c r="H1184" s="749">
        <v>46148</v>
      </c>
      <c r="I1184" s="747">
        <f t="shared" si="1461"/>
        <v>30</v>
      </c>
      <c r="J1184" s="750">
        <f t="shared" si="1462"/>
        <v>1</v>
      </c>
      <c r="K1184" s="751" t="s">
        <v>28</v>
      </c>
      <c r="L1184" s="752">
        <v>5</v>
      </c>
      <c r="M1184" s="753"/>
      <c r="N1184" s="754"/>
      <c r="O1184" s="750" t="s">
        <v>2307</v>
      </c>
      <c r="P1184" s="755">
        <v>3.6522699999999998E-2</v>
      </c>
      <c r="Q1184" s="755"/>
      <c r="R1184" s="756" t="s">
        <v>4475</v>
      </c>
      <c r="S1184" s="757"/>
      <c r="T1184" s="756"/>
      <c r="U1184" s="757"/>
      <c r="V1184" s="757">
        <v>3.9537999999999997E-2</v>
      </c>
      <c r="W1184" s="757">
        <v>7.9000000000000001E-4</v>
      </c>
      <c r="X1184" s="757">
        <v>2.7720000000000002E-3</v>
      </c>
      <c r="Y1184" s="757">
        <v>3.0176999999999999E-2</v>
      </c>
      <c r="Z1184" s="757">
        <v>1.72E-3</v>
      </c>
      <c r="AA1184" s="757">
        <v>2E-3</v>
      </c>
      <c r="AB1184" s="758">
        <f t="shared" si="1470"/>
        <v>-1.72E-3</v>
      </c>
      <c r="AC1184" s="758">
        <f t="shared" si="1471"/>
        <v>-3.7200000000000002E-3</v>
      </c>
      <c r="AD1184" s="759">
        <v>3.4200000000000001E-2</v>
      </c>
      <c r="AE1184" s="757">
        <v>3.0176999999999999E-2</v>
      </c>
      <c r="AF1184" s="760">
        <f t="shared" si="1473"/>
        <v>4.0230000000000023E-3</v>
      </c>
      <c r="AG1184" s="761">
        <v>3.4200000000000001E-2</v>
      </c>
      <c r="AH1184" s="762">
        <v>46115</v>
      </c>
      <c r="AI1184" s="763">
        <v>2</v>
      </c>
      <c r="AJ1184" s="747" t="str">
        <f t="shared" si="1472"/>
        <v>Y</v>
      </c>
      <c r="AK1184" s="771" t="s">
        <v>5162</v>
      </c>
      <c r="AL1184" s="772"/>
    </row>
    <row r="1185" spans="1:38" s="764" customFormat="1" ht="20.25" customHeight="1">
      <c r="A1185" s="747">
        <v>658</v>
      </c>
      <c r="B1185" s="748">
        <v>46118</v>
      </c>
      <c r="C1185" s="747" t="s">
        <v>2888</v>
      </c>
      <c r="D1185" s="747" t="s">
        <v>4977</v>
      </c>
      <c r="E1185" s="747" t="s">
        <v>5072</v>
      </c>
      <c r="F1185" s="747" t="s">
        <v>4979</v>
      </c>
      <c r="G1185" s="749">
        <v>46118</v>
      </c>
      <c r="H1185" s="749">
        <v>46148</v>
      </c>
      <c r="I1185" s="747">
        <f t="shared" si="1461"/>
        <v>30</v>
      </c>
      <c r="J1185" s="750">
        <f t="shared" si="1462"/>
        <v>1</v>
      </c>
      <c r="K1185" s="751" t="s">
        <v>28</v>
      </c>
      <c r="L1185" s="752">
        <v>3</v>
      </c>
      <c r="M1185" s="753"/>
      <c r="N1185" s="754"/>
      <c r="O1185" s="750" t="s">
        <v>2307</v>
      </c>
      <c r="P1185" s="755">
        <v>3.6522699999999998E-2</v>
      </c>
      <c r="Q1185" s="755"/>
      <c r="R1185" s="756" t="s">
        <v>4475</v>
      </c>
      <c r="S1185" s="757"/>
      <c r="T1185" s="756"/>
      <c r="U1185" s="757"/>
      <c r="V1185" s="757">
        <v>3.9537999999999997E-2</v>
      </c>
      <c r="W1185" s="757">
        <v>7.9000000000000001E-4</v>
      </c>
      <c r="X1185" s="757">
        <f t="shared" ref="X1185" si="1474">V1185-AD1185-$X$5-W1185</f>
        <v>1.9719999999999937E-3</v>
      </c>
      <c r="Y1185" s="757">
        <v>3.0176999999999999E-2</v>
      </c>
      <c r="Z1185" s="757">
        <v>1.72E-3</v>
      </c>
      <c r="AA1185" s="757">
        <v>2E-3</v>
      </c>
      <c r="AB1185" s="758">
        <f t="shared" si="1470"/>
        <v>-1.72E-3</v>
      </c>
      <c r="AC1185" s="758">
        <f t="shared" si="1471"/>
        <v>-3.7200000000000002E-3</v>
      </c>
      <c r="AD1185" s="759">
        <v>3.5000000000000003E-2</v>
      </c>
      <c r="AE1185" s="757">
        <v>3.0176999999999999E-2</v>
      </c>
      <c r="AF1185" s="808">
        <f t="shared" si="1473"/>
        <v>4.8230000000000044E-3</v>
      </c>
      <c r="AG1185" s="761">
        <v>3.5000000000000003E-2</v>
      </c>
      <c r="AH1185" s="762">
        <v>46115</v>
      </c>
      <c r="AI1185" s="763">
        <v>3</v>
      </c>
      <c r="AJ1185" s="747" t="str">
        <f t="shared" si="1472"/>
        <v>Y</v>
      </c>
      <c r="AK1185" s="771" t="s">
        <v>5148</v>
      </c>
      <c r="AL1185" s="772"/>
    </row>
    <row r="1186" spans="1:38" s="764" customFormat="1" ht="20.25" customHeight="1">
      <c r="A1186" s="747">
        <v>659</v>
      </c>
      <c r="B1186" s="748">
        <v>46122</v>
      </c>
      <c r="C1186" s="747" t="s">
        <v>4050</v>
      </c>
      <c r="D1186" s="747" t="s">
        <v>4571</v>
      </c>
      <c r="E1186" s="747" t="s">
        <v>4724</v>
      </c>
      <c r="F1186" s="747" t="s">
        <v>4469</v>
      </c>
      <c r="G1186" s="749">
        <v>46122</v>
      </c>
      <c r="H1186" s="749">
        <v>46153</v>
      </c>
      <c r="I1186" s="747">
        <f t="shared" si="1461"/>
        <v>31</v>
      </c>
      <c r="J1186" s="750">
        <f t="shared" si="1462"/>
        <v>1</v>
      </c>
      <c r="K1186" s="751" t="s">
        <v>29</v>
      </c>
      <c r="L1186" s="752">
        <v>2</v>
      </c>
      <c r="M1186" s="753"/>
      <c r="N1186" s="754"/>
      <c r="O1186" s="750" t="s">
        <v>2307</v>
      </c>
      <c r="P1186" s="755">
        <v>3.6517800000000003E-2</v>
      </c>
      <c r="Q1186" s="755"/>
      <c r="R1186" s="756" t="s">
        <v>4475</v>
      </c>
      <c r="S1186" s="757"/>
      <c r="T1186" s="756"/>
      <c r="U1186" s="757"/>
      <c r="V1186" s="757">
        <v>4.0433999999999998E-2</v>
      </c>
      <c r="W1186" s="757">
        <v>2.8300000000000001E-3</v>
      </c>
      <c r="X1186" s="757">
        <v>3.8270000000000001E-3</v>
      </c>
      <c r="Y1186" s="757">
        <v>2.2704999999999999E-2</v>
      </c>
      <c r="Z1186" s="757">
        <v>1.72E-3</v>
      </c>
      <c r="AA1186" s="757">
        <v>2E-3</v>
      </c>
      <c r="AB1186" s="758">
        <f t="shared" si="1470"/>
        <v>-1.72E-3</v>
      </c>
      <c r="AC1186" s="758">
        <f t="shared" si="1471"/>
        <v>-3.7200000000000002E-3</v>
      </c>
      <c r="AD1186" s="759">
        <v>3.2000000000000001E-2</v>
      </c>
      <c r="AE1186" s="760">
        <v>2.2704999999999999E-2</v>
      </c>
      <c r="AF1186" s="760">
        <f t="shared" si="1473"/>
        <v>9.2950000000000012E-3</v>
      </c>
      <c r="AG1186" s="761">
        <v>3.2000000000000001E-2</v>
      </c>
      <c r="AH1186" s="762">
        <v>46122</v>
      </c>
      <c r="AI1186" s="763">
        <v>1</v>
      </c>
      <c r="AJ1186" s="747" t="str">
        <f t="shared" si="1472"/>
        <v>Y</v>
      </c>
      <c r="AK1186" s="771" t="s">
        <v>5138</v>
      </c>
      <c r="AL1186" s="772"/>
    </row>
    <row r="1187" spans="1:38" s="764" customFormat="1" ht="20.25" customHeight="1">
      <c r="A1187" s="747">
        <v>660</v>
      </c>
      <c r="B1187" s="748">
        <v>46125</v>
      </c>
      <c r="C1187" s="747" t="s">
        <v>4897</v>
      </c>
      <c r="D1187" s="778" t="s">
        <v>5156</v>
      </c>
      <c r="E1187" s="778" t="s">
        <v>4724</v>
      </c>
      <c r="F1187" s="778" t="s">
        <v>4318</v>
      </c>
      <c r="G1187" s="749">
        <v>46125</v>
      </c>
      <c r="H1187" s="749">
        <v>46155</v>
      </c>
      <c r="I1187" s="747">
        <f t="shared" si="1461"/>
        <v>30</v>
      </c>
      <c r="J1187" s="750">
        <f t="shared" si="1462"/>
        <v>1</v>
      </c>
      <c r="K1187" s="751" t="s">
        <v>29</v>
      </c>
      <c r="L1187" s="752">
        <v>6.01</v>
      </c>
      <c r="M1187" s="804"/>
      <c r="N1187" s="805"/>
      <c r="O1187" s="801" t="s">
        <v>2307</v>
      </c>
      <c r="P1187" s="806">
        <v>3.6486299999999999E-2</v>
      </c>
      <c r="Q1187" s="755"/>
      <c r="R1187" s="756" t="s">
        <v>4475</v>
      </c>
      <c r="S1187" s="757"/>
      <c r="T1187" s="756"/>
      <c r="U1187" s="757"/>
      <c r="V1187" s="808">
        <v>4.0351999999999999E-2</v>
      </c>
      <c r="W1187" s="808">
        <v>2.8240000000000001E-3</v>
      </c>
      <c r="X1187" s="808">
        <f t="shared" ref="X1187:X1188" si="1475">V1187-AD1187-$X$5-W1187</f>
        <v>3.7519999999999984E-3</v>
      </c>
      <c r="Y1187" s="808">
        <v>2.2551999999999999E-2</v>
      </c>
      <c r="Z1187" s="808">
        <v>1.72E-3</v>
      </c>
      <c r="AA1187" s="808">
        <v>2E-3</v>
      </c>
      <c r="AB1187" s="758">
        <f t="shared" si="1470"/>
        <v>-1.72E-3</v>
      </c>
      <c r="AC1187" s="758">
        <f t="shared" si="1471"/>
        <v>-3.7200000000000002E-3</v>
      </c>
      <c r="AD1187" s="759">
        <v>3.2000000000000001E-2</v>
      </c>
      <c r="AE1187" s="808">
        <f>Y1187</f>
        <v>2.2551999999999999E-2</v>
      </c>
      <c r="AF1187" s="808">
        <f t="shared" si="1473"/>
        <v>9.4480000000000015E-3</v>
      </c>
      <c r="AG1187" s="761">
        <f t="shared" ref="AG1187:AG1188" si="1476">IF(AF1187="","",AE1187+AF1187)</f>
        <v>3.2000000000000001E-2</v>
      </c>
      <c r="AH1187" s="762">
        <v>46125</v>
      </c>
      <c r="AI1187" s="763">
        <v>1</v>
      </c>
      <c r="AJ1187" s="747" t="str">
        <f t="shared" si="1472"/>
        <v>Y</v>
      </c>
      <c r="AK1187" s="771" t="s">
        <v>5138</v>
      </c>
      <c r="AL1187" s="772"/>
    </row>
    <row r="1188" spans="1:38" s="764" customFormat="1" ht="20.25" customHeight="1">
      <c r="A1188" s="747">
        <v>661</v>
      </c>
      <c r="B1188" s="748">
        <v>46125</v>
      </c>
      <c r="C1188" s="747" t="s">
        <v>4897</v>
      </c>
      <c r="D1188" s="778" t="s">
        <v>5156</v>
      </c>
      <c r="E1188" s="778" t="s">
        <v>4724</v>
      </c>
      <c r="F1188" s="778" t="s">
        <v>5039</v>
      </c>
      <c r="G1188" s="749">
        <v>46125</v>
      </c>
      <c r="H1188" s="749">
        <v>46155</v>
      </c>
      <c r="I1188" s="747">
        <f t="shared" si="1461"/>
        <v>30</v>
      </c>
      <c r="J1188" s="750">
        <f t="shared" si="1462"/>
        <v>1</v>
      </c>
      <c r="K1188" s="751" t="s">
        <v>29</v>
      </c>
      <c r="L1188" s="752">
        <v>1.43</v>
      </c>
      <c r="M1188" s="804"/>
      <c r="N1188" s="805"/>
      <c r="O1188" s="801" t="s">
        <v>2307</v>
      </c>
      <c r="P1188" s="806">
        <v>3.6486299999999999E-2</v>
      </c>
      <c r="Q1188" s="755"/>
      <c r="R1188" s="756" t="s">
        <v>4475</v>
      </c>
      <c r="S1188" s="757"/>
      <c r="T1188" s="756"/>
      <c r="U1188" s="757"/>
      <c r="V1188" s="808">
        <v>4.0351999999999999E-2</v>
      </c>
      <c r="W1188" s="808">
        <v>2.8240000000000001E-3</v>
      </c>
      <c r="X1188" s="808">
        <f t="shared" si="1475"/>
        <v>3.7519999999999984E-3</v>
      </c>
      <c r="Y1188" s="808">
        <v>2.2551999999999999E-2</v>
      </c>
      <c r="Z1188" s="808">
        <v>1.72E-3</v>
      </c>
      <c r="AA1188" s="808">
        <v>2E-3</v>
      </c>
      <c r="AB1188" s="758">
        <f t="shared" si="1470"/>
        <v>-1.72E-3</v>
      </c>
      <c r="AC1188" s="758">
        <f t="shared" si="1471"/>
        <v>-3.7200000000000002E-3</v>
      </c>
      <c r="AD1188" s="759">
        <v>3.2000000000000001E-2</v>
      </c>
      <c r="AE1188" s="808">
        <f t="shared" ref="AE1188" si="1477">Y1188</f>
        <v>2.2551999999999999E-2</v>
      </c>
      <c r="AF1188" s="808">
        <f t="shared" si="1473"/>
        <v>9.4480000000000015E-3</v>
      </c>
      <c r="AG1188" s="761">
        <f t="shared" si="1476"/>
        <v>3.2000000000000001E-2</v>
      </c>
      <c r="AH1188" s="762">
        <v>46125</v>
      </c>
      <c r="AI1188" s="763">
        <v>2</v>
      </c>
      <c r="AJ1188" s="747" t="str">
        <f t="shared" si="1472"/>
        <v>Y</v>
      </c>
      <c r="AK1188" s="771" t="s">
        <v>5138</v>
      </c>
      <c r="AL1188" s="772"/>
    </row>
    <row r="1189" spans="1:38" s="975" customFormat="1" ht="20.25" customHeight="1">
      <c r="A1189" s="960">
        <v>662</v>
      </c>
      <c r="B1189" s="961">
        <v>46128</v>
      </c>
      <c r="C1189" s="960" t="s">
        <v>5164</v>
      </c>
      <c r="D1189" s="960" t="s">
        <v>5194</v>
      </c>
      <c r="E1189" s="960" t="s">
        <v>5195</v>
      </c>
      <c r="F1189" s="960" t="s">
        <v>5196</v>
      </c>
      <c r="G1189" s="962">
        <v>46128</v>
      </c>
      <c r="H1189" s="962">
        <v>46244</v>
      </c>
      <c r="I1189" s="960">
        <f t="shared" ref="I1189:I1195" si="1478">H1189-G1189</f>
        <v>116</v>
      </c>
      <c r="J1189" s="963">
        <f t="shared" ref="J1189:J1195" si="1479">TRUNC(I1189/30,0)</f>
        <v>3</v>
      </c>
      <c r="K1189" s="964" t="s">
        <v>28</v>
      </c>
      <c r="L1189" s="965">
        <v>5</v>
      </c>
      <c r="M1189" s="966"/>
      <c r="N1189" s="967"/>
      <c r="O1189" s="963" t="s">
        <v>2229</v>
      </c>
      <c r="P1189" s="968">
        <v>3.6803799999999998E-2</v>
      </c>
      <c r="Q1189" s="968"/>
      <c r="R1189" s="969" t="s">
        <v>4475</v>
      </c>
      <c r="S1189" s="664"/>
      <c r="T1189" s="969"/>
      <c r="U1189" s="664"/>
      <c r="V1189" s="664">
        <v>4.1473999999999997E-2</v>
      </c>
      <c r="W1189" s="664">
        <v>8.2899999999999998E-4</v>
      </c>
      <c r="X1189" s="664">
        <f t="shared" ref="X1189" si="1480">V1189-AD1189-$X$5-W1189</f>
        <v>2.869E-3</v>
      </c>
      <c r="Y1189" s="664">
        <v>3.1067000000000001E-2</v>
      </c>
      <c r="Z1189" s="664">
        <v>1.72E-3</v>
      </c>
      <c r="AA1189" s="664">
        <v>2E-3</v>
      </c>
      <c r="AB1189" s="664">
        <f t="shared" ref="AB1189:AB1195" si="1481">S1189-Z1189</f>
        <v>-1.72E-3</v>
      </c>
      <c r="AC1189" s="664">
        <f t="shared" ref="AC1189:AC1195" si="1482">U1189-Z1189-AA1189</f>
        <v>-3.7200000000000002E-3</v>
      </c>
      <c r="AD1189" s="970">
        <v>3.5999999999999997E-2</v>
      </c>
      <c r="AE1189" s="664">
        <f t="shared" ref="AE1189" si="1483">Y1189</f>
        <v>3.1067000000000001E-2</v>
      </c>
      <c r="AF1189" s="664">
        <f t="shared" ref="AF1189:AF1191" si="1484">AD1189-AE1189</f>
        <v>4.9329999999999964E-3</v>
      </c>
      <c r="AG1189" s="664">
        <f t="shared" ref="AG1189:AG1193" si="1485">IF(AF1189="","",AE1189+AF1189)</f>
        <v>3.5999999999999997E-2</v>
      </c>
      <c r="AH1189" s="971">
        <v>46128</v>
      </c>
      <c r="AI1189" s="972">
        <v>1</v>
      </c>
      <c r="AJ1189" s="960" t="str">
        <f t="shared" ref="AJ1189:AJ1195" si="1486">IF(AG1189="","N","Y")</f>
        <v>Y</v>
      </c>
      <c r="AK1189" s="973" t="s">
        <v>5197</v>
      </c>
      <c r="AL1189" s="974"/>
    </row>
    <row r="1190" spans="1:38" s="764" customFormat="1" ht="20.25" customHeight="1">
      <c r="A1190" s="747">
        <v>663</v>
      </c>
      <c r="B1190" s="748">
        <v>46129</v>
      </c>
      <c r="C1190" s="747" t="s">
        <v>1740</v>
      </c>
      <c r="D1190" s="747" t="s">
        <v>5022</v>
      </c>
      <c r="E1190" s="747" t="s">
        <v>5081</v>
      </c>
      <c r="F1190" s="747" t="s">
        <v>5024</v>
      </c>
      <c r="G1190" s="749">
        <v>46129</v>
      </c>
      <c r="H1190" s="749">
        <v>46157</v>
      </c>
      <c r="I1190" s="747">
        <f t="shared" si="1478"/>
        <v>28</v>
      </c>
      <c r="J1190" s="750">
        <f t="shared" si="1479"/>
        <v>0</v>
      </c>
      <c r="K1190" s="751" t="s">
        <v>29</v>
      </c>
      <c r="L1190" s="752">
        <v>6.02</v>
      </c>
      <c r="M1190" s="753"/>
      <c r="N1190" s="754"/>
      <c r="O1190" s="750" t="s">
        <v>2307</v>
      </c>
      <c r="P1190" s="755">
        <v>3.66101E-2</v>
      </c>
      <c r="Q1190" s="755"/>
      <c r="R1190" s="756" t="s">
        <v>4475</v>
      </c>
      <c r="S1190" s="757"/>
      <c r="T1190" s="756"/>
      <c r="U1190" s="757"/>
      <c r="V1190" s="757">
        <v>4.0490999999999999E-2</v>
      </c>
      <c r="W1190" s="757">
        <v>2.8340000000000001E-3</v>
      </c>
      <c r="X1190" s="757">
        <v>3.8809999999999999E-3</v>
      </c>
      <c r="Y1190" s="757">
        <v>2.3682000000000002E-2</v>
      </c>
      <c r="Z1190" s="757">
        <v>1.72E-3</v>
      </c>
      <c r="AA1190" s="757">
        <v>2E-3</v>
      </c>
      <c r="AB1190" s="758">
        <f t="shared" si="1481"/>
        <v>-1.72E-3</v>
      </c>
      <c r="AC1190" s="758">
        <f t="shared" si="1482"/>
        <v>-3.7200000000000002E-3</v>
      </c>
      <c r="AD1190" s="759">
        <v>3.2000000000000001E-2</v>
      </c>
      <c r="AE1190" s="808">
        <v>2.3682000000000002E-2</v>
      </c>
      <c r="AF1190" s="760">
        <f t="shared" si="1484"/>
        <v>8.317999999999999E-3</v>
      </c>
      <c r="AG1190" s="761">
        <f t="shared" si="1485"/>
        <v>3.2000000000000001E-2</v>
      </c>
      <c r="AH1190" s="762">
        <v>46129</v>
      </c>
      <c r="AI1190" s="763">
        <v>1</v>
      </c>
      <c r="AJ1190" s="747" t="str">
        <f t="shared" si="1486"/>
        <v>Y</v>
      </c>
      <c r="AK1190" s="771" t="s">
        <v>5138</v>
      </c>
      <c r="AL1190" s="772"/>
    </row>
    <row r="1191" spans="1:38" s="764" customFormat="1" ht="19.5" customHeight="1">
      <c r="A1191" s="747">
        <v>664</v>
      </c>
      <c r="B1191" s="748">
        <v>46129</v>
      </c>
      <c r="C1191" s="747" t="s">
        <v>1550</v>
      </c>
      <c r="D1191" s="747" t="s">
        <v>5199</v>
      </c>
      <c r="E1191" s="747" t="s">
        <v>5198</v>
      </c>
      <c r="F1191" s="747" t="s">
        <v>5200</v>
      </c>
      <c r="G1191" s="749">
        <v>46129</v>
      </c>
      <c r="H1191" s="749">
        <v>46223</v>
      </c>
      <c r="I1191" s="747">
        <f t="shared" si="1478"/>
        <v>94</v>
      </c>
      <c r="J1191" s="750">
        <f t="shared" si="1479"/>
        <v>3</v>
      </c>
      <c r="K1191" s="751" t="s">
        <v>28</v>
      </c>
      <c r="L1191" s="752">
        <v>3</v>
      </c>
      <c r="M1191" s="753"/>
      <c r="N1191" s="754"/>
      <c r="O1191" s="750" t="s">
        <v>2229</v>
      </c>
      <c r="P1191" s="755">
        <v>3.6725300000000002E-2</v>
      </c>
      <c r="Q1191" s="755"/>
      <c r="R1191" s="756" t="s">
        <v>4475</v>
      </c>
      <c r="S1191" s="757"/>
      <c r="T1191" s="756"/>
      <c r="U1191" s="757"/>
      <c r="V1191" s="757">
        <v>4.1321999999999998E-2</v>
      </c>
      <c r="W1191" s="757">
        <v>8.2600000000000002E-4</v>
      </c>
      <c r="X1191" s="808">
        <f t="shared" ref="X1191" si="1487">V1191-AD1191-$X$5-W1191</f>
        <v>2.7200000000000006E-3</v>
      </c>
      <c r="Y1191" s="757">
        <v>3.1016999999999999E-2</v>
      </c>
      <c r="Z1191" s="757">
        <v>1.72E-3</v>
      </c>
      <c r="AA1191" s="757">
        <v>2E-3</v>
      </c>
      <c r="AB1191" s="758">
        <f t="shared" si="1481"/>
        <v>-1.72E-3</v>
      </c>
      <c r="AC1191" s="758">
        <f t="shared" si="1482"/>
        <v>-3.7200000000000002E-3</v>
      </c>
      <c r="AD1191" s="759">
        <v>3.5999999999999997E-2</v>
      </c>
      <c r="AE1191" s="808">
        <v>3.1016999999999999E-2</v>
      </c>
      <c r="AF1191" s="760">
        <f t="shared" si="1484"/>
        <v>4.9829999999999978E-3</v>
      </c>
      <c r="AG1191" s="761">
        <f t="shared" si="1485"/>
        <v>3.5999999999999997E-2</v>
      </c>
      <c r="AH1191" s="762">
        <v>46129</v>
      </c>
      <c r="AI1191" s="763">
        <v>1</v>
      </c>
      <c r="AJ1191" s="747" t="str">
        <f t="shared" si="1486"/>
        <v>Y</v>
      </c>
      <c r="AK1191" s="771" t="s">
        <v>5135</v>
      </c>
      <c r="AL1191" s="772"/>
    </row>
    <row r="1192" spans="1:38" s="764" customFormat="1" ht="20.25" customHeight="1">
      <c r="A1192" s="747">
        <v>665</v>
      </c>
      <c r="B1192" s="748">
        <v>46132</v>
      </c>
      <c r="C1192" s="747" t="s">
        <v>434</v>
      </c>
      <c r="D1192" s="747" t="s">
        <v>4892</v>
      </c>
      <c r="E1192" s="747" t="s">
        <v>5014</v>
      </c>
      <c r="F1192" s="747" t="s">
        <v>4356</v>
      </c>
      <c r="G1192" s="749">
        <v>46132</v>
      </c>
      <c r="H1192" s="749">
        <v>46162</v>
      </c>
      <c r="I1192" s="747">
        <f t="shared" si="1478"/>
        <v>30</v>
      </c>
      <c r="J1192" s="750">
        <f t="shared" si="1479"/>
        <v>1</v>
      </c>
      <c r="K1192" s="751" t="s">
        <v>29</v>
      </c>
      <c r="L1192" s="752">
        <v>8.3699999999999992</v>
      </c>
      <c r="M1192" s="804"/>
      <c r="N1192" s="805"/>
      <c r="O1192" s="750" t="s">
        <v>2307</v>
      </c>
      <c r="P1192" s="755">
        <v>3.6571899999999997E-2</v>
      </c>
      <c r="Q1192" s="755"/>
      <c r="R1192" s="756" t="s">
        <v>4475</v>
      </c>
      <c r="S1192" s="757"/>
      <c r="T1192" s="756"/>
      <c r="U1192" s="757"/>
      <c r="V1192" s="757">
        <v>4.0431000000000002E-2</v>
      </c>
      <c r="W1192" s="757">
        <v>2.8210000000000002E-3</v>
      </c>
      <c r="X1192" s="808">
        <v>3.7360000000000002E-3</v>
      </c>
      <c r="Y1192" s="757">
        <v>2.3306E-2</v>
      </c>
      <c r="Z1192" s="808">
        <v>1.72E-3</v>
      </c>
      <c r="AA1192" s="808">
        <v>2E-3</v>
      </c>
      <c r="AB1192" s="758">
        <f t="shared" si="1481"/>
        <v>-1.72E-3</v>
      </c>
      <c r="AC1192" s="758">
        <f t="shared" si="1482"/>
        <v>-3.7200000000000002E-3</v>
      </c>
      <c r="AD1192" s="759">
        <v>3.2000000000000001E-2</v>
      </c>
      <c r="AE1192" s="808">
        <v>2.3306E-2</v>
      </c>
      <c r="AF1192" s="760">
        <f t="shared" ref="AF1192:AF1194" si="1488">AD1192-AE1192</f>
        <v>8.6940000000000003E-3</v>
      </c>
      <c r="AG1192" s="761">
        <f t="shared" si="1485"/>
        <v>3.2000000000000001E-2</v>
      </c>
      <c r="AH1192" s="762">
        <v>46132</v>
      </c>
      <c r="AI1192" s="763">
        <v>1</v>
      </c>
      <c r="AJ1192" s="747" t="str">
        <f t="shared" si="1486"/>
        <v>Y</v>
      </c>
      <c r="AK1192" s="771" t="s">
        <v>5134</v>
      </c>
      <c r="AL1192" s="772"/>
    </row>
    <row r="1193" spans="1:38" s="764" customFormat="1" ht="19.5" customHeight="1">
      <c r="A1193" s="747">
        <v>666</v>
      </c>
      <c r="B1193" s="748">
        <v>46132</v>
      </c>
      <c r="C1193" s="747" t="s">
        <v>1550</v>
      </c>
      <c r="D1193" s="747" t="s">
        <v>4877</v>
      </c>
      <c r="E1193" s="747" t="s">
        <v>5207</v>
      </c>
      <c r="F1193" s="747" t="s">
        <v>5206</v>
      </c>
      <c r="G1193" s="749">
        <v>46132</v>
      </c>
      <c r="H1193" s="749">
        <v>46162</v>
      </c>
      <c r="I1193" s="747">
        <f t="shared" si="1478"/>
        <v>30</v>
      </c>
      <c r="J1193" s="750">
        <f t="shared" si="1479"/>
        <v>1</v>
      </c>
      <c r="K1193" s="751" t="s">
        <v>29</v>
      </c>
      <c r="L1193" s="752">
        <v>8.5500000000000007</v>
      </c>
      <c r="M1193" s="753"/>
      <c r="N1193" s="754"/>
      <c r="O1193" s="750" t="s">
        <v>2307</v>
      </c>
      <c r="P1193" s="755">
        <v>3.6571899999999997E-2</v>
      </c>
      <c r="Q1193" s="755"/>
      <c r="R1193" s="756" t="s">
        <v>4475</v>
      </c>
      <c r="S1193" s="757"/>
      <c r="T1193" s="756"/>
      <c r="U1193" s="757"/>
      <c r="V1193" s="757">
        <v>4.0431000000000002E-2</v>
      </c>
      <c r="W1193" s="757">
        <v>2.8300000000000001E-3</v>
      </c>
      <c r="X1193" s="808">
        <v>3.7360000000000002E-3</v>
      </c>
      <c r="Y1193" s="757">
        <v>2.3306E-2</v>
      </c>
      <c r="Z1193" s="757">
        <v>1.72E-3</v>
      </c>
      <c r="AA1193" s="757">
        <v>2E-3</v>
      </c>
      <c r="AB1193" s="758">
        <f t="shared" si="1481"/>
        <v>-1.72E-3</v>
      </c>
      <c r="AC1193" s="758">
        <f t="shared" si="1482"/>
        <v>-3.7200000000000002E-3</v>
      </c>
      <c r="AD1193" s="759">
        <v>3.2000000000000001E-2</v>
      </c>
      <c r="AE1193" s="808">
        <v>2.3306E-2</v>
      </c>
      <c r="AF1193" s="760">
        <f t="shared" si="1488"/>
        <v>8.6940000000000003E-3</v>
      </c>
      <c r="AG1193" s="761">
        <f t="shared" si="1485"/>
        <v>3.2000000000000001E-2</v>
      </c>
      <c r="AH1193" s="762">
        <v>46132</v>
      </c>
      <c r="AI1193" s="763">
        <v>2</v>
      </c>
      <c r="AJ1193" s="747" t="str">
        <f t="shared" si="1486"/>
        <v>Y</v>
      </c>
      <c r="AK1193" s="771" t="s">
        <v>5134</v>
      </c>
      <c r="AL1193" s="772"/>
    </row>
    <row r="1194" spans="1:38" s="764" customFormat="1" ht="20.25" customHeight="1">
      <c r="A1194" s="747">
        <v>667</v>
      </c>
      <c r="B1194" s="748">
        <v>46132</v>
      </c>
      <c r="C1194" s="747" t="s">
        <v>5082</v>
      </c>
      <c r="D1194" s="747" t="s">
        <v>4794</v>
      </c>
      <c r="E1194" s="747" t="s">
        <v>2621</v>
      </c>
      <c r="F1194" s="747" t="s">
        <v>4886</v>
      </c>
      <c r="G1194" s="749">
        <v>46132</v>
      </c>
      <c r="H1194" s="749">
        <v>46162</v>
      </c>
      <c r="I1194" s="747">
        <f t="shared" si="1478"/>
        <v>30</v>
      </c>
      <c r="J1194" s="750">
        <f t="shared" si="1479"/>
        <v>1</v>
      </c>
      <c r="K1194" s="751" t="s">
        <v>29</v>
      </c>
      <c r="L1194" s="752">
        <v>18.010000000000002</v>
      </c>
      <c r="M1194" s="753"/>
      <c r="N1194" s="754"/>
      <c r="O1194" s="750" t="s">
        <v>2307</v>
      </c>
      <c r="P1194" s="755">
        <v>3.6571899999999997E-2</v>
      </c>
      <c r="Q1194" s="755"/>
      <c r="R1194" s="756" t="s">
        <v>4475</v>
      </c>
      <c r="S1194" s="757"/>
      <c r="T1194" s="756"/>
      <c r="U1194" s="757"/>
      <c r="V1194" s="757">
        <v>4.0431000000000002E-2</v>
      </c>
      <c r="W1194" s="757">
        <v>2.8300000000000001E-3</v>
      </c>
      <c r="X1194" s="757">
        <v>3.7360000000000002E-3</v>
      </c>
      <c r="Y1194" s="757">
        <v>2.3306E-2</v>
      </c>
      <c r="Z1194" s="757">
        <v>1.72E-3</v>
      </c>
      <c r="AA1194" s="757">
        <v>2E-3</v>
      </c>
      <c r="AB1194" s="758">
        <f t="shared" si="1481"/>
        <v>-1.72E-3</v>
      </c>
      <c r="AC1194" s="758">
        <f t="shared" si="1482"/>
        <v>-3.7200000000000002E-3</v>
      </c>
      <c r="AD1194" s="759">
        <v>3.2000000000000001E-2</v>
      </c>
      <c r="AE1194" s="808">
        <f t="shared" ref="AE1194" si="1489">Y1194</f>
        <v>2.3306E-2</v>
      </c>
      <c r="AF1194" s="760">
        <f t="shared" si="1488"/>
        <v>8.6940000000000003E-3</v>
      </c>
      <c r="AG1194" s="761">
        <v>3.2000000000000001E-2</v>
      </c>
      <c r="AH1194" s="762">
        <v>46132</v>
      </c>
      <c r="AI1194" s="763">
        <v>3</v>
      </c>
      <c r="AJ1194" s="747" t="str">
        <f t="shared" si="1486"/>
        <v>Y</v>
      </c>
      <c r="AK1194" s="771" t="s">
        <v>5138</v>
      </c>
      <c r="AL1194" s="772"/>
    </row>
    <row r="1195" spans="1:38" s="764" customFormat="1" ht="19.5" customHeight="1">
      <c r="A1195" s="747">
        <v>668</v>
      </c>
      <c r="B1195" s="748">
        <v>46132</v>
      </c>
      <c r="C1195" s="747" t="s">
        <v>3467</v>
      </c>
      <c r="D1195" s="747" t="s">
        <v>4900</v>
      </c>
      <c r="E1195" s="747" t="s">
        <v>5101</v>
      </c>
      <c r="F1195" s="747" t="s">
        <v>4902</v>
      </c>
      <c r="G1195" s="749">
        <v>46132</v>
      </c>
      <c r="H1195" s="749">
        <v>46162</v>
      </c>
      <c r="I1195" s="747">
        <f t="shared" si="1478"/>
        <v>30</v>
      </c>
      <c r="J1195" s="750">
        <f t="shared" si="1479"/>
        <v>1</v>
      </c>
      <c r="K1195" s="751" t="s">
        <v>28</v>
      </c>
      <c r="L1195" s="752">
        <v>1.5</v>
      </c>
      <c r="M1195" s="804"/>
      <c r="N1195" s="805"/>
      <c r="O1195" s="801" t="s">
        <v>2307</v>
      </c>
      <c r="P1195" s="755">
        <v>3.6571899999999997E-2</v>
      </c>
      <c r="Q1195" s="755"/>
      <c r="R1195" s="756" t="s">
        <v>4475</v>
      </c>
      <c r="S1195" s="757"/>
      <c r="T1195" s="756"/>
      <c r="U1195" s="757"/>
      <c r="V1195" s="808">
        <v>3.9588999999999999E-2</v>
      </c>
      <c r="W1195" s="757">
        <v>7.9100000000000004E-4</v>
      </c>
      <c r="X1195" s="808">
        <f t="shared" ref="X1195" si="1490">V1195-AD1195-$X$5-W1195</f>
        <v>2.5219999999999965E-3</v>
      </c>
      <c r="Y1195" s="757">
        <v>3.014E-2</v>
      </c>
      <c r="Z1195" s="808">
        <v>1.72E-3</v>
      </c>
      <c r="AA1195" s="808">
        <v>2E-3</v>
      </c>
      <c r="AB1195" s="758">
        <f t="shared" si="1481"/>
        <v>-1.72E-3</v>
      </c>
      <c r="AC1195" s="758">
        <f t="shared" si="1482"/>
        <v>-3.7200000000000002E-3</v>
      </c>
      <c r="AD1195" s="759">
        <v>3.4500000000000003E-2</v>
      </c>
      <c r="AE1195" s="808">
        <v>3.014E-2</v>
      </c>
      <c r="AF1195" s="808">
        <f>AD1195-AE1195</f>
        <v>4.3600000000000028E-3</v>
      </c>
      <c r="AG1195" s="761">
        <f t="shared" ref="AG1195" si="1491">IF(AF1195="","",AE1195+AF1195)</f>
        <v>3.4500000000000003E-2</v>
      </c>
      <c r="AH1195" s="762">
        <v>46132</v>
      </c>
      <c r="AI1195" s="763">
        <v>4</v>
      </c>
      <c r="AJ1195" s="747" t="str">
        <f t="shared" si="1486"/>
        <v>Y</v>
      </c>
      <c r="AK1195" s="771" t="s">
        <v>5138</v>
      </c>
      <c r="AL1195" s="772"/>
    </row>
    <row r="1196" spans="1:38" s="764" customFormat="1" ht="19.5" customHeight="1">
      <c r="A1196" s="747">
        <v>669</v>
      </c>
      <c r="B1196" s="748">
        <v>46132</v>
      </c>
      <c r="C1196" s="747" t="s">
        <v>5201</v>
      </c>
      <c r="D1196" s="747" t="s">
        <v>5202</v>
      </c>
      <c r="E1196" s="747" t="s">
        <v>5203</v>
      </c>
      <c r="F1196" s="747" t="s">
        <v>5204</v>
      </c>
      <c r="G1196" s="749">
        <v>46132</v>
      </c>
      <c r="H1196" s="749">
        <v>46315</v>
      </c>
      <c r="I1196" s="747">
        <f t="shared" ref="I1196:I1214" si="1492">H1196-G1196</f>
        <v>183</v>
      </c>
      <c r="J1196" s="750">
        <f t="shared" ref="J1196:J1214" si="1493">TRUNC(I1196/30,0)</f>
        <v>6</v>
      </c>
      <c r="K1196" s="751" t="s">
        <v>28</v>
      </c>
      <c r="L1196" s="752">
        <v>1</v>
      </c>
      <c r="M1196" s="804"/>
      <c r="N1196" s="805"/>
      <c r="O1196" s="801" t="s">
        <v>3415</v>
      </c>
      <c r="P1196" s="755">
        <v>3.6819600000000001E-2</v>
      </c>
      <c r="Q1196" s="755"/>
      <c r="R1196" s="756" t="s">
        <v>4475</v>
      </c>
      <c r="S1196" s="757"/>
      <c r="T1196" s="756"/>
      <c r="U1196" s="757"/>
      <c r="V1196" s="808">
        <v>4.1880000000000001E-2</v>
      </c>
      <c r="W1196" s="757">
        <v>8.3699999999999996E-4</v>
      </c>
      <c r="X1196" s="808">
        <f t="shared" ref="X1196" si="1494">V1196-AD1196-$X$5-W1196</f>
        <v>3.2670000000000034E-3</v>
      </c>
      <c r="Y1196" s="757">
        <v>2.9683000000000001E-2</v>
      </c>
      <c r="Z1196" s="808">
        <v>1.72E-3</v>
      </c>
      <c r="AA1196" s="808">
        <v>2E-3</v>
      </c>
      <c r="AB1196" s="758">
        <f t="shared" ref="AB1196:AB1214" si="1495">S1196-Z1196</f>
        <v>-1.72E-3</v>
      </c>
      <c r="AC1196" s="758">
        <f t="shared" ref="AC1196:AC1214" si="1496">U1196-Z1196-AA1196</f>
        <v>-3.7200000000000002E-3</v>
      </c>
      <c r="AD1196" s="759">
        <v>3.5999999999999997E-2</v>
      </c>
      <c r="AE1196" s="808">
        <v>2.9683000000000001E-2</v>
      </c>
      <c r="AF1196" s="808">
        <f>AD1196-AE1196</f>
        <v>6.3169999999999962E-3</v>
      </c>
      <c r="AG1196" s="761">
        <f t="shared" ref="AG1196:AG1198" si="1497">IF(AF1196="","",AE1196+AF1196)</f>
        <v>3.5999999999999997E-2</v>
      </c>
      <c r="AH1196" s="762">
        <v>46132</v>
      </c>
      <c r="AI1196" s="763">
        <v>5</v>
      </c>
      <c r="AJ1196" s="747" t="str">
        <f t="shared" ref="AJ1196:AJ1214" si="1498">IF(AG1196="","N","Y")</f>
        <v>Y</v>
      </c>
      <c r="AK1196" s="771" t="s">
        <v>5205</v>
      </c>
      <c r="AL1196" s="772"/>
    </row>
    <row r="1197" spans="1:38" s="764" customFormat="1" ht="19.5" customHeight="1">
      <c r="A1197" s="747">
        <v>670</v>
      </c>
      <c r="B1197" s="748">
        <v>46132</v>
      </c>
      <c r="C1197" s="747" t="s">
        <v>4911</v>
      </c>
      <c r="D1197" s="747" t="s">
        <v>4912</v>
      </c>
      <c r="E1197" s="747" t="s">
        <v>4144</v>
      </c>
      <c r="F1197" s="747" t="s">
        <v>4914</v>
      </c>
      <c r="G1197" s="749">
        <v>46132</v>
      </c>
      <c r="H1197" s="749">
        <v>46162</v>
      </c>
      <c r="I1197" s="747">
        <f t="shared" si="1492"/>
        <v>30</v>
      </c>
      <c r="J1197" s="750">
        <f t="shared" si="1493"/>
        <v>1</v>
      </c>
      <c r="K1197" s="751" t="s">
        <v>29</v>
      </c>
      <c r="L1197" s="752">
        <v>1.63</v>
      </c>
      <c r="M1197" s="753"/>
      <c r="N1197" s="754"/>
      <c r="O1197" s="750" t="s">
        <v>2307</v>
      </c>
      <c r="P1197" s="755">
        <v>3.6571899999999997E-2</v>
      </c>
      <c r="Q1197" s="755"/>
      <c r="R1197" s="756" t="s">
        <v>4475</v>
      </c>
      <c r="S1197" s="757"/>
      <c r="T1197" s="756"/>
      <c r="U1197" s="757"/>
      <c r="V1197" s="757">
        <v>4.0431000000000002E-2</v>
      </c>
      <c r="W1197" s="757">
        <v>2.8379999999999998E-3</v>
      </c>
      <c r="X1197" s="757">
        <v>3.7360000000000002E-3</v>
      </c>
      <c r="Y1197" s="757">
        <v>2.3306E-2</v>
      </c>
      <c r="Z1197" s="757">
        <v>1.72E-3</v>
      </c>
      <c r="AA1197" s="757">
        <v>2E-3</v>
      </c>
      <c r="AB1197" s="758">
        <f t="shared" si="1495"/>
        <v>-1.72E-3</v>
      </c>
      <c r="AC1197" s="758">
        <f t="shared" si="1496"/>
        <v>-3.7200000000000002E-3</v>
      </c>
      <c r="AD1197" s="759">
        <v>3.2000000000000001E-2</v>
      </c>
      <c r="AE1197" s="760">
        <v>2.3306E-2</v>
      </c>
      <c r="AF1197" s="760">
        <f t="shared" ref="AF1197" si="1499">AD1197-AE1197</f>
        <v>8.6940000000000003E-3</v>
      </c>
      <c r="AG1197" s="761">
        <f t="shared" si="1497"/>
        <v>3.2000000000000001E-2</v>
      </c>
      <c r="AH1197" s="762">
        <v>46132</v>
      </c>
      <c r="AI1197" s="763">
        <v>6</v>
      </c>
      <c r="AJ1197" s="747" t="str">
        <f t="shared" si="1498"/>
        <v>Y</v>
      </c>
      <c r="AK1197" s="771" t="s">
        <v>5138</v>
      </c>
      <c r="AL1197" s="772"/>
    </row>
    <row r="1198" spans="1:38" s="764" customFormat="1" ht="20.25" customHeight="1">
      <c r="A1198" s="747">
        <v>671</v>
      </c>
      <c r="B1198" s="748">
        <v>46133</v>
      </c>
      <c r="C1198" s="747" t="s">
        <v>4</v>
      </c>
      <c r="D1198" s="747" t="s">
        <v>4903</v>
      </c>
      <c r="E1198" s="747" t="s">
        <v>5188</v>
      </c>
      <c r="F1198" s="747" t="s">
        <v>5189</v>
      </c>
      <c r="G1198" s="749">
        <v>46133</v>
      </c>
      <c r="H1198" s="749">
        <v>46163</v>
      </c>
      <c r="I1198" s="747">
        <f t="shared" si="1492"/>
        <v>30</v>
      </c>
      <c r="J1198" s="750">
        <f t="shared" si="1493"/>
        <v>1</v>
      </c>
      <c r="K1198" s="751" t="s">
        <v>28</v>
      </c>
      <c r="L1198" s="752">
        <v>1</v>
      </c>
      <c r="M1198" s="804"/>
      <c r="N1198" s="805"/>
      <c r="O1198" s="801" t="s">
        <v>2307</v>
      </c>
      <c r="P1198" s="755">
        <v>3.6525000000000002E-2</v>
      </c>
      <c r="Q1198" s="755"/>
      <c r="R1198" s="756" t="s">
        <v>4475</v>
      </c>
      <c r="S1198" s="757"/>
      <c r="T1198" s="756"/>
      <c r="U1198" s="757"/>
      <c r="V1198" s="808">
        <v>3.9544999999999997E-2</v>
      </c>
      <c r="W1198" s="757">
        <v>7.9000000000000001E-4</v>
      </c>
      <c r="X1198" s="808">
        <f t="shared" ref="X1198" si="1500">V1198-AD1198-$X$5-W1198</f>
        <v>2.9789999999999947E-3</v>
      </c>
      <c r="Y1198" s="757">
        <v>3.0093999999999999E-2</v>
      </c>
      <c r="Z1198" s="808">
        <v>1.72E-3</v>
      </c>
      <c r="AA1198" s="808">
        <v>2E-3</v>
      </c>
      <c r="AB1198" s="758">
        <f t="shared" si="1495"/>
        <v>-1.72E-3</v>
      </c>
      <c r="AC1198" s="758">
        <f t="shared" si="1496"/>
        <v>-3.7200000000000002E-3</v>
      </c>
      <c r="AD1198" s="759">
        <v>3.4000000000000002E-2</v>
      </c>
      <c r="AE1198" s="808">
        <f t="shared" ref="AE1198" si="1501">Y1198</f>
        <v>3.0093999999999999E-2</v>
      </c>
      <c r="AF1198" s="808">
        <f>AD1198-AE1198</f>
        <v>3.9060000000000032E-3</v>
      </c>
      <c r="AG1198" s="761">
        <f t="shared" si="1497"/>
        <v>3.4000000000000002E-2</v>
      </c>
      <c r="AH1198" s="762">
        <v>46133</v>
      </c>
      <c r="AI1198" s="763">
        <v>1</v>
      </c>
      <c r="AJ1198" s="747" t="str">
        <f t="shared" si="1498"/>
        <v>Y</v>
      </c>
      <c r="AK1198" s="811" t="s">
        <v>5190</v>
      </c>
      <c r="AL1198" s="772"/>
    </row>
    <row r="1199" spans="1:38" s="764" customFormat="1" ht="20.25" customHeight="1">
      <c r="A1199" s="747">
        <v>672</v>
      </c>
      <c r="B1199" s="748">
        <v>46142</v>
      </c>
      <c r="C1199" s="747" t="s">
        <v>434</v>
      </c>
      <c r="D1199" s="747" t="s">
        <v>5153</v>
      </c>
      <c r="E1199" s="747" t="s">
        <v>5154</v>
      </c>
      <c r="F1199" s="747" t="s">
        <v>4968</v>
      </c>
      <c r="G1199" s="749">
        <v>46142</v>
      </c>
      <c r="H1199" s="749">
        <v>46171</v>
      </c>
      <c r="I1199" s="747">
        <f t="shared" si="1492"/>
        <v>29</v>
      </c>
      <c r="J1199" s="750">
        <f t="shared" si="1493"/>
        <v>0</v>
      </c>
      <c r="K1199" s="751" t="s">
        <v>29</v>
      </c>
      <c r="L1199" s="752">
        <v>3.55</v>
      </c>
      <c r="M1199" s="753"/>
      <c r="N1199" s="754"/>
      <c r="O1199" s="750" t="s">
        <v>2307</v>
      </c>
      <c r="P1199" s="755">
        <v>3.6493299999999999E-2</v>
      </c>
      <c r="Q1199" s="755"/>
      <c r="R1199" s="756" t="s">
        <v>4475</v>
      </c>
      <c r="S1199" s="757"/>
      <c r="T1199" s="756"/>
      <c r="U1199" s="757"/>
      <c r="V1199" s="757">
        <v>4.0327000000000002E-2</v>
      </c>
      <c r="W1199" s="757">
        <v>2.8219999999999999E-3</v>
      </c>
      <c r="X1199" s="808">
        <v>4.228E-3</v>
      </c>
      <c r="Y1199" s="757">
        <v>2.3068999999999999E-2</v>
      </c>
      <c r="Z1199" s="757">
        <v>1.72E-3</v>
      </c>
      <c r="AA1199" s="757">
        <v>2E-3</v>
      </c>
      <c r="AB1199" s="758">
        <f t="shared" si="1495"/>
        <v>-1.72E-3</v>
      </c>
      <c r="AC1199" s="758">
        <f t="shared" si="1496"/>
        <v>-3.7200000000000002E-3</v>
      </c>
      <c r="AD1199" s="759">
        <v>3.15E-2</v>
      </c>
      <c r="AE1199" s="757">
        <v>2.3068999999999999E-2</v>
      </c>
      <c r="AF1199" s="760">
        <v>8.1069999999999996E-3</v>
      </c>
      <c r="AG1199" s="761">
        <v>3.15E-2</v>
      </c>
      <c r="AH1199" s="762">
        <v>46142</v>
      </c>
      <c r="AI1199" s="763">
        <v>1</v>
      </c>
      <c r="AJ1199" s="747" t="str">
        <f t="shared" si="1498"/>
        <v>Y</v>
      </c>
      <c r="AK1199" s="771" t="s">
        <v>5138</v>
      </c>
      <c r="AL1199" s="772"/>
    </row>
    <row r="1200" spans="1:38" s="764" customFormat="1" ht="20.25" customHeight="1">
      <c r="A1200" s="747">
        <v>673</v>
      </c>
      <c r="B1200" s="748">
        <v>46146</v>
      </c>
      <c r="C1200" s="747" t="s">
        <v>3300</v>
      </c>
      <c r="D1200" s="747" t="s">
        <v>5033</v>
      </c>
      <c r="E1200" s="747" t="s">
        <v>5193</v>
      </c>
      <c r="F1200" s="747" t="s">
        <v>4278</v>
      </c>
      <c r="G1200" s="749">
        <v>46146</v>
      </c>
      <c r="H1200" s="749">
        <v>46174</v>
      </c>
      <c r="I1200" s="747">
        <f t="shared" si="1492"/>
        <v>28</v>
      </c>
      <c r="J1200" s="750">
        <f t="shared" si="1493"/>
        <v>0</v>
      </c>
      <c r="K1200" s="751" t="s">
        <v>29</v>
      </c>
      <c r="L1200" s="752">
        <v>7.73</v>
      </c>
      <c r="M1200" s="753"/>
      <c r="N1200" s="754"/>
      <c r="O1200" s="750" t="s">
        <v>2307</v>
      </c>
      <c r="P1200" s="755">
        <v>3.6463700000000002E-2</v>
      </c>
      <c r="Q1200" s="755"/>
      <c r="R1200" s="756" t="s">
        <v>4475</v>
      </c>
      <c r="S1200" s="757"/>
      <c r="T1200" s="756"/>
      <c r="U1200" s="757"/>
      <c r="V1200" s="757">
        <v>4.0312000000000001E-2</v>
      </c>
      <c r="W1200" s="757">
        <v>2.8210000000000002E-3</v>
      </c>
      <c r="X1200" s="808">
        <f t="shared" ref="X1200:X1201" si="1502">V1200-AD1200-$X$5-W1200</f>
        <v>3.715E-3</v>
      </c>
      <c r="Y1200" s="757">
        <v>2.3210999999999999E-2</v>
      </c>
      <c r="Z1200" s="757">
        <v>1.72E-3</v>
      </c>
      <c r="AA1200" s="757">
        <v>2E-3</v>
      </c>
      <c r="AB1200" s="758">
        <f t="shared" si="1495"/>
        <v>-1.72E-3</v>
      </c>
      <c r="AC1200" s="758">
        <f t="shared" si="1496"/>
        <v>-3.7200000000000002E-3</v>
      </c>
      <c r="AD1200" s="759">
        <v>3.2000000000000001E-2</v>
      </c>
      <c r="AE1200" s="757">
        <v>2.3210999999999999E-2</v>
      </c>
      <c r="AF1200" s="760">
        <f t="shared" ref="AF1200:AF1209" si="1503">AD1200-AE1200</f>
        <v>8.7890000000000017E-3</v>
      </c>
      <c r="AG1200" s="761">
        <f t="shared" ref="AG1200" si="1504">IF(AF1200="","",AE1200+AF1200)</f>
        <v>3.2000000000000001E-2</v>
      </c>
      <c r="AH1200" s="762">
        <v>46146</v>
      </c>
      <c r="AI1200" s="763">
        <v>1</v>
      </c>
      <c r="AJ1200" s="747" t="str">
        <f t="shared" si="1498"/>
        <v>Y</v>
      </c>
      <c r="AK1200" s="771" t="s">
        <v>5138</v>
      </c>
      <c r="AL1200" s="772"/>
    </row>
    <row r="1201" spans="1:38" s="764" customFormat="1" ht="20.25" customHeight="1">
      <c r="A1201" s="747">
        <v>674</v>
      </c>
      <c r="B1201" s="748">
        <v>46146</v>
      </c>
      <c r="C1201" s="747" t="s">
        <v>5213</v>
      </c>
      <c r="D1201" s="747" t="s">
        <v>5214</v>
      </c>
      <c r="E1201" s="747" t="s">
        <v>5215</v>
      </c>
      <c r="F1201" s="747" t="s">
        <v>5126</v>
      </c>
      <c r="G1201" s="749">
        <v>46146</v>
      </c>
      <c r="H1201" s="749">
        <v>46177</v>
      </c>
      <c r="I1201" s="747">
        <f t="shared" si="1492"/>
        <v>31</v>
      </c>
      <c r="J1201" s="750">
        <f t="shared" si="1493"/>
        <v>1</v>
      </c>
      <c r="K1201" s="751" t="s">
        <v>28</v>
      </c>
      <c r="L1201" s="752">
        <v>2</v>
      </c>
      <c r="M1201" s="753"/>
      <c r="N1201" s="754"/>
      <c r="O1201" s="750" t="s">
        <v>2307</v>
      </c>
      <c r="P1201" s="755">
        <v>3.6463700000000002E-2</v>
      </c>
      <c r="Q1201" s="755"/>
      <c r="R1201" s="756" t="s">
        <v>4475</v>
      </c>
      <c r="S1201" s="757"/>
      <c r="T1201" s="756"/>
      <c r="U1201" s="757"/>
      <c r="V1201" s="757">
        <v>3.9509000000000002E-2</v>
      </c>
      <c r="W1201" s="757">
        <v>7.9000000000000001E-4</v>
      </c>
      <c r="X1201" s="808">
        <f t="shared" si="1502"/>
        <v>2.9430000000000003E-3</v>
      </c>
      <c r="Y1201" s="757">
        <v>3.0034000000000002E-2</v>
      </c>
      <c r="Z1201" s="757">
        <v>1.72E-3</v>
      </c>
      <c r="AA1201" s="757">
        <v>2E-3</v>
      </c>
      <c r="AB1201" s="758">
        <f t="shared" si="1495"/>
        <v>-1.72E-3</v>
      </c>
      <c r="AC1201" s="758">
        <f t="shared" si="1496"/>
        <v>-3.7200000000000002E-3</v>
      </c>
      <c r="AD1201" s="759">
        <v>3.4000000000000002E-2</v>
      </c>
      <c r="AE1201" s="757">
        <v>3.0034000000000002E-2</v>
      </c>
      <c r="AF1201" s="760">
        <f t="shared" si="1503"/>
        <v>3.9660000000000008E-3</v>
      </c>
      <c r="AG1201" s="761">
        <v>3.4000000000000002E-2</v>
      </c>
      <c r="AH1201" s="762">
        <v>46146</v>
      </c>
      <c r="AI1201" s="763">
        <v>2</v>
      </c>
      <c r="AJ1201" s="747" t="str">
        <f t="shared" si="1498"/>
        <v>Y</v>
      </c>
      <c r="AK1201" s="771" t="s">
        <v>5162</v>
      </c>
      <c r="AL1201" s="772"/>
    </row>
    <row r="1202" spans="1:38" s="764" customFormat="1" ht="20.25" customHeight="1">
      <c r="A1202" s="747">
        <v>675</v>
      </c>
      <c r="B1202" s="748">
        <v>46146</v>
      </c>
      <c r="C1202" s="747" t="s">
        <v>1550</v>
      </c>
      <c r="D1202" s="747" t="s">
        <v>5026</v>
      </c>
      <c r="E1202" s="747" t="s">
        <v>5034</v>
      </c>
      <c r="F1202" s="747" t="s">
        <v>5045</v>
      </c>
      <c r="G1202" s="749">
        <v>46146</v>
      </c>
      <c r="H1202" s="749">
        <v>46238</v>
      </c>
      <c r="I1202" s="747">
        <f t="shared" si="1492"/>
        <v>92</v>
      </c>
      <c r="J1202" s="750">
        <f t="shared" si="1493"/>
        <v>3</v>
      </c>
      <c r="K1202" s="751" t="s">
        <v>5037</v>
      </c>
      <c r="L1202" s="752">
        <v>2.17</v>
      </c>
      <c r="M1202" s="753"/>
      <c r="N1202" s="754"/>
      <c r="O1202" s="750" t="s">
        <v>1717</v>
      </c>
      <c r="P1202" s="755">
        <v>3.6581099999999998E-2</v>
      </c>
      <c r="Q1202" s="755"/>
      <c r="R1202" s="756" t="s">
        <v>4475</v>
      </c>
      <c r="S1202" s="757"/>
      <c r="T1202" s="756"/>
      <c r="U1202" s="757"/>
      <c r="V1202" s="757">
        <v>4.1135999999999999E-2</v>
      </c>
      <c r="W1202" s="757">
        <v>8.2200000000000003E-4</v>
      </c>
      <c r="X1202" s="757">
        <v>2.5370000000000002E-3</v>
      </c>
      <c r="Y1202" s="757">
        <v>3.0849000000000001E-2</v>
      </c>
      <c r="Z1202" s="757">
        <v>1.72E-3</v>
      </c>
      <c r="AA1202" s="757">
        <v>2E-3</v>
      </c>
      <c r="AB1202" s="758">
        <f t="shared" si="1495"/>
        <v>-1.72E-3</v>
      </c>
      <c r="AC1202" s="758">
        <f t="shared" si="1496"/>
        <v>-3.7200000000000002E-3</v>
      </c>
      <c r="AD1202" s="759">
        <v>3.5999999999999997E-2</v>
      </c>
      <c r="AE1202" s="757">
        <v>3.0894000000000001E-2</v>
      </c>
      <c r="AF1202" s="760">
        <f t="shared" si="1503"/>
        <v>5.105999999999996E-3</v>
      </c>
      <c r="AG1202" s="761">
        <v>3.5999999999999997E-2</v>
      </c>
      <c r="AH1202" s="762">
        <v>46146</v>
      </c>
      <c r="AI1202" s="763">
        <v>3</v>
      </c>
      <c r="AJ1202" s="747" t="str">
        <f t="shared" si="1498"/>
        <v>Y</v>
      </c>
      <c r="AK1202" s="771" t="s">
        <v>5216</v>
      </c>
      <c r="AL1202" s="772"/>
    </row>
    <row r="1203" spans="1:38" s="764" customFormat="1" ht="20.25" customHeight="1">
      <c r="A1203" s="747">
        <v>676</v>
      </c>
      <c r="B1203" s="748">
        <v>46148</v>
      </c>
      <c r="C1203" s="747" t="s">
        <v>3001</v>
      </c>
      <c r="D1203" s="747" t="s">
        <v>4997</v>
      </c>
      <c r="E1203" s="747" t="s">
        <v>5032</v>
      </c>
      <c r="F1203" s="747" t="s">
        <v>4999</v>
      </c>
      <c r="G1203" s="749">
        <v>46148</v>
      </c>
      <c r="H1203" s="749">
        <v>46181</v>
      </c>
      <c r="I1203" s="747">
        <f t="shared" si="1492"/>
        <v>33</v>
      </c>
      <c r="J1203" s="750">
        <f t="shared" si="1493"/>
        <v>1</v>
      </c>
      <c r="K1203" s="751" t="s">
        <v>29</v>
      </c>
      <c r="L1203" s="752">
        <v>1.37</v>
      </c>
      <c r="M1203" s="753"/>
      <c r="N1203" s="754"/>
      <c r="O1203" s="750" t="s">
        <v>2307</v>
      </c>
      <c r="P1203" s="755">
        <v>3.6426500000000001E-2</v>
      </c>
      <c r="Q1203" s="755"/>
      <c r="R1203" s="756" t="s">
        <v>4475</v>
      </c>
      <c r="S1203" s="757"/>
      <c r="T1203" s="756"/>
      <c r="U1203" s="757"/>
      <c r="V1203" s="757">
        <v>4.0272000000000002E-2</v>
      </c>
      <c r="W1203" s="757">
        <v>2.8189999999999999E-3</v>
      </c>
      <c r="X1203" s="757">
        <v>4.1770000000000002E-3</v>
      </c>
      <c r="Y1203" s="757">
        <v>2.2983E-2</v>
      </c>
      <c r="Z1203" s="757">
        <v>1.72E-3</v>
      </c>
      <c r="AA1203" s="757">
        <v>2E-3</v>
      </c>
      <c r="AB1203" s="758">
        <f t="shared" si="1495"/>
        <v>-1.72E-3</v>
      </c>
      <c r="AC1203" s="758">
        <f t="shared" si="1496"/>
        <v>-3.7200000000000002E-3</v>
      </c>
      <c r="AD1203" s="759">
        <v>3.15E-2</v>
      </c>
      <c r="AE1203" s="757">
        <v>2.2983E-2</v>
      </c>
      <c r="AF1203" s="760">
        <f t="shared" si="1503"/>
        <v>8.5170000000000003E-3</v>
      </c>
      <c r="AG1203" s="761">
        <v>3.15E-2</v>
      </c>
      <c r="AH1203" s="762">
        <v>46148</v>
      </c>
      <c r="AI1203" s="763">
        <v>1</v>
      </c>
      <c r="AJ1203" s="747" t="str">
        <f t="shared" si="1498"/>
        <v>Y</v>
      </c>
      <c r="AK1203" s="771" t="s">
        <v>5138</v>
      </c>
      <c r="AL1203" s="772"/>
    </row>
    <row r="1204" spans="1:38" s="764" customFormat="1" ht="20.25" customHeight="1">
      <c r="A1204" s="747">
        <v>677</v>
      </c>
      <c r="B1204" s="748">
        <v>46148</v>
      </c>
      <c r="C1204" s="747" t="s">
        <v>24</v>
      </c>
      <c r="D1204" s="747" t="s">
        <v>4993</v>
      </c>
      <c r="E1204" s="747" t="s">
        <v>5140</v>
      </c>
      <c r="F1204" s="747" t="s">
        <v>5007</v>
      </c>
      <c r="G1204" s="749">
        <v>46148</v>
      </c>
      <c r="H1204" s="749">
        <v>46181</v>
      </c>
      <c r="I1204" s="747">
        <f t="shared" si="1492"/>
        <v>33</v>
      </c>
      <c r="J1204" s="750">
        <f t="shared" si="1493"/>
        <v>1</v>
      </c>
      <c r="K1204" s="751" t="s">
        <v>28</v>
      </c>
      <c r="L1204" s="752">
        <v>5.01</v>
      </c>
      <c r="M1204" s="753"/>
      <c r="N1204" s="754"/>
      <c r="O1204" s="750" t="s">
        <v>2307</v>
      </c>
      <c r="P1204" s="755">
        <v>3.6426500000000001E-2</v>
      </c>
      <c r="Q1204" s="755"/>
      <c r="R1204" s="756" t="s">
        <v>4475</v>
      </c>
      <c r="S1204" s="757"/>
      <c r="T1204" s="756"/>
      <c r="U1204" s="757"/>
      <c r="V1204" s="757">
        <v>3.9479E-2</v>
      </c>
      <c r="W1204" s="757">
        <v>7.8899999999999999E-4</v>
      </c>
      <c r="X1204" s="757">
        <v>2.9129999999999998E-3</v>
      </c>
      <c r="Y1204" s="757">
        <v>2.9996999999999999E-2</v>
      </c>
      <c r="Z1204" s="757">
        <v>1.72E-3</v>
      </c>
      <c r="AA1204" s="757">
        <v>2E-3</v>
      </c>
      <c r="AB1204" s="758">
        <f t="shared" si="1495"/>
        <v>-1.72E-3</v>
      </c>
      <c r="AC1204" s="758">
        <f t="shared" si="1496"/>
        <v>-3.7200000000000002E-3</v>
      </c>
      <c r="AD1204" s="759">
        <v>3.4000000000000002E-2</v>
      </c>
      <c r="AE1204" s="757">
        <v>2.9996999999999999E-2</v>
      </c>
      <c r="AF1204" s="760">
        <f t="shared" si="1503"/>
        <v>4.0030000000000031E-3</v>
      </c>
      <c r="AG1204" s="761">
        <v>3.4000000000000002E-2</v>
      </c>
      <c r="AH1204" s="762">
        <v>46148</v>
      </c>
      <c r="AI1204" s="763">
        <v>2</v>
      </c>
      <c r="AJ1204" s="747" t="str">
        <f t="shared" si="1498"/>
        <v>Y</v>
      </c>
      <c r="AK1204" s="771" t="s">
        <v>5217</v>
      </c>
      <c r="AL1204" s="772"/>
    </row>
    <row r="1205" spans="1:38" s="764" customFormat="1" ht="20.25" customHeight="1">
      <c r="A1205" s="747">
        <v>678</v>
      </c>
      <c r="B1205" s="748">
        <v>46148</v>
      </c>
      <c r="C1205" s="747" t="s">
        <v>2888</v>
      </c>
      <c r="D1205" s="747" t="s">
        <v>4977</v>
      </c>
      <c r="E1205" s="747" t="s">
        <v>5072</v>
      </c>
      <c r="F1205" s="747" t="s">
        <v>4979</v>
      </c>
      <c r="G1205" s="749">
        <v>46148</v>
      </c>
      <c r="H1205" s="749">
        <v>46181</v>
      </c>
      <c r="I1205" s="747">
        <f t="shared" si="1492"/>
        <v>33</v>
      </c>
      <c r="J1205" s="750">
        <f t="shared" si="1493"/>
        <v>1</v>
      </c>
      <c r="K1205" s="751" t="s">
        <v>28</v>
      </c>
      <c r="L1205" s="752">
        <v>2.0099999999999998</v>
      </c>
      <c r="M1205" s="753"/>
      <c r="N1205" s="754"/>
      <c r="O1205" s="750" t="s">
        <v>2307</v>
      </c>
      <c r="P1205" s="755">
        <v>3.6426500000000001E-2</v>
      </c>
      <c r="Q1205" s="755"/>
      <c r="R1205" s="756" t="s">
        <v>4475</v>
      </c>
      <c r="S1205" s="757"/>
      <c r="T1205" s="756"/>
      <c r="U1205" s="757"/>
      <c r="V1205" s="757">
        <v>3.9479E-2</v>
      </c>
      <c r="W1205" s="757">
        <v>7.9000000000000001E-4</v>
      </c>
      <c r="X1205" s="757">
        <f t="shared" ref="X1205" si="1505">V1205-AD1205-$X$5-W1205</f>
        <v>2.4129999999999976E-3</v>
      </c>
      <c r="Y1205" s="757">
        <v>2.9996999999999999E-2</v>
      </c>
      <c r="Z1205" s="757">
        <v>1.72E-3</v>
      </c>
      <c r="AA1205" s="757">
        <v>2E-3</v>
      </c>
      <c r="AB1205" s="758">
        <f t="shared" si="1495"/>
        <v>-1.72E-3</v>
      </c>
      <c r="AC1205" s="758">
        <f t="shared" si="1496"/>
        <v>-3.7200000000000002E-3</v>
      </c>
      <c r="AD1205" s="759">
        <v>3.4500000000000003E-2</v>
      </c>
      <c r="AE1205" s="757">
        <v>2.9996999999999999E-2</v>
      </c>
      <c r="AF1205" s="808">
        <f t="shared" si="1503"/>
        <v>4.5030000000000035E-3</v>
      </c>
      <c r="AG1205" s="761">
        <v>3.4500000000000003E-2</v>
      </c>
      <c r="AH1205" s="762">
        <v>46148</v>
      </c>
      <c r="AI1205" s="763">
        <v>3</v>
      </c>
      <c r="AJ1205" s="747" t="str">
        <f t="shared" si="1498"/>
        <v>Y</v>
      </c>
      <c r="AK1205" s="771" t="s">
        <v>5217</v>
      </c>
      <c r="AL1205" s="772"/>
    </row>
    <row r="1206" spans="1:38" s="764" customFormat="1" ht="20.25" customHeight="1">
      <c r="A1206" s="747">
        <v>679</v>
      </c>
      <c r="B1206" s="748">
        <v>46153</v>
      </c>
      <c r="C1206" s="747" t="s">
        <v>4050</v>
      </c>
      <c r="D1206" s="747" t="s">
        <v>4571</v>
      </c>
      <c r="E1206" s="747" t="s">
        <v>4724</v>
      </c>
      <c r="F1206" s="747" t="s">
        <v>4469</v>
      </c>
      <c r="G1206" s="749">
        <v>46153</v>
      </c>
      <c r="H1206" s="749">
        <v>46184</v>
      </c>
      <c r="I1206" s="747">
        <f t="shared" si="1492"/>
        <v>31</v>
      </c>
      <c r="J1206" s="750">
        <f t="shared" si="1493"/>
        <v>1</v>
      </c>
      <c r="K1206" s="751" t="s">
        <v>29</v>
      </c>
      <c r="L1206" s="752">
        <v>1</v>
      </c>
      <c r="M1206" s="753"/>
      <c r="N1206" s="754"/>
      <c r="O1206" s="750" t="s">
        <v>2307</v>
      </c>
      <c r="P1206" s="755">
        <v>3.6322899999999998E-2</v>
      </c>
      <c r="Q1206" s="755"/>
      <c r="R1206" s="756" t="s">
        <v>4475</v>
      </c>
      <c r="S1206" s="757"/>
      <c r="T1206" s="756"/>
      <c r="U1206" s="757"/>
      <c r="V1206" s="757">
        <v>4.0177999999999998E-2</v>
      </c>
      <c r="W1206" s="757">
        <v>2.8119999999999998E-3</v>
      </c>
      <c r="X1206" s="757">
        <v>3.5890000000000002E-3</v>
      </c>
      <c r="Y1206" s="757">
        <v>2.2741999999999998E-2</v>
      </c>
      <c r="Z1206" s="757">
        <v>1.72E-3</v>
      </c>
      <c r="AA1206" s="757">
        <v>2E-3</v>
      </c>
      <c r="AB1206" s="758">
        <f t="shared" si="1495"/>
        <v>-1.72E-3</v>
      </c>
      <c r="AC1206" s="758">
        <f t="shared" si="1496"/>
        <v>-3.7200000000000002E-3</v>
      </c>
      <c r="AD1206" s="759">
        <v>3.2000000000000001E-2</v>
      </c>
      <c r="AE1206" s="760">
        <v>2.2741999999999998E-2</v>
      </c>
      <c r="AF1206" s="760">
        <f t="shared" si="1503"/>
        <v>9.2580000000000023E-3</v>
      </c>
      <c r="AG1206" s="761">
        <v>3.2000000000000001E-2</v>
      </c>
      <c r="AH1206" s="762">
        <v>46153</v>
      </c>
      <c r="AI1206" s="763">
        <v>1</v>
      </c>
      <c r="AJ1206" s="747" t="str">
        <f t="shared" si="1498"/>
        <v>Y</v>
      </c>
      <c r="AK1206" s="771" t="s">
        <v>5138</v>
      </c>
      <c r="AL1206" s="772"/>
    </row>
    <row r="1207" spans="1:38" s="764" customFormat="1" ht="20.25" customHeight="1">
      <c r="A1207" s="747">
        <v>680</v>
      </c>
      <c r="B1207" s="748">
        <v>46153</v>
      </c>
      <c r="C1207" s="747" t="s">
        <v>4980</v>
      </c>
      <c r="D1207" s="747" t="s">
        <v>4981</v>
      </c>
      <c r="E1207" s="747" t="s">
        <v>5218</v>
      </c>
      <c r="F1207" s="747" t="s">
        <v>5008</v>
      </c>
      <c r="G1207" s="749">
        <v>46153</v>
      </c>
      <c r="H1207" s="749">
        <v>46184</v>
      </c>
      <c r="I1207" s="747">
        <f t="shared" si="1492"/>
        <v>31</v>
      </c>
      <c r="J1207" s="750">
        <f t="shared" si="1493"/>
        <v>1</v>
      </c>
      <c r="K1207" s="751" t="s">
        <v>29</v>
      </c>
      <c r="L1207" s="752">
        <v>1.3</v>
      </c>
      <c r="M1207" s="753"/>
      <c r="N1207" s="754"/>
      <c r="O1207" s="750" t="s">
        <v>2307</v>
      </c>
      <c r="P1207" s="755">
        <v>3.6322899999999998E-2</v>
      </c>
      <c r="Q1207" s="755"/>
      <c r="R1207" s="756" t="s">
        <v>4475</v>
      </c>
      <c r="S1207" s="757"/>
      <c r="T1207" s="756"/>
      <c r="U1207" s="757"/>
      <c r="V1207" s="757">
        <v>4.0177999999999998E-2</v>
      </c>
      <c r="W1207" s="757">
        <v>2.8119999999999998E-3</v>
      </c>
      <c r="X1207" s="757">
        <v>4.5890000000000002E-3</v>
      </c>
      <c r="Y1207" s="757">
        <v>2.2741999999999998E-2</v>
      </c>
      <c r="Z1207" s="757">
        <v>1.72E-3</v>
      </c>
      <c r="AA1207" s="757">
        <v>2E-3</v>
      </c>
      <c r="AB1207" s="758">
        <f t="shared" si="1495"/>
        <v>-1.72E-3</v>
      </c>
      <c r="AC1207" s="758">
        <f t="shared" si="1496"/>
        <v>-3.7200000000000002E-3</v>
      </c>
      <c r="AD1207" s="759">
        <v>3.1E-2</v>
      </c>
      <c r="AE1207" s="757">
        <v>2.2741999999999998E-2</v>
      </c>
      <c r="AF1207" s="760">
        <f t="shared" si="1503"/>
        <v>8.2580000000000015E-3</v>
      </c>
      <c r="AG1207" s="761">
        <v>3.1E-2</v>
      </c>
      <c r="AH1207" s="762">
        <v>46153</v>
      </c>
      <c r="AI1207" s="763">
        <v>2</v>
      </c>
      <c r="AJ1207" s="747" t="str">
        <f t="shared" si="1498"/>
        <v>Y</v>
      </c>
      <c r="AK1207" s="771" t="s">
        <v>5138</v>
      </c>
      <c r="AL1207" s="772"/>
    </row>
    <row r="1208" spans="1:38" s="764" customFormat="1" ht="20.25" customHeight="1">
      <c r="A1208" s="747">
        <v>681</v>
      </c>
      <c r="B1208" s="748">
        <v>46155</v>
      </c>
      <c r="C1208" s="747" t="s">
        <v>4897</v>
      </c>
      <c r="D1208" s="778" t="s">
        <v>5156</v>
      </c>
      <c r="E1208" s="778" t="s">
        <v>4724</v>
      </c>
      <c r="F1208" s="778" t="s">
        <v>4318</v>
      </c>
      <c r="G1208" s="749">
        <v>46155</v>
      </c>
      <c r="H1208" s="749">
        <v>46188</v>
      </c>
      <c r="I1208" s="747">
        <f t="shared" si="1492"/>
        <v>33</v>
      </c>
      <c r="J1208" s="750">
        <f t="shared" si="1493"/>
        <v>1</v>
      </c>
      <c r="K1208" s="751" t="s">
        <v>29</v>
      </c>
      <c r="L1208" s="752">
        <v>7.97</v>
      </c>
      <c r="M1208" s="804"/>
      <c r="N1208" s="805"/>
      <c r="O1208" s="801" t="s">
        <v>2307</v>
      </c>
      <c r="P1208" s="806">
        <v>3.6285199999999997E-2</v>
      </c>
      <c r="Q1208" s="755"/>
      <c r="R1208" s="756" t="s">
        <v>4475</v>
      </c>
      <c r="S1208" s="757"/>
      <c r="T1208" s="756"/>
      <c r="U1208" s="757"/>
      <c r="V1208" s="808">
        <v>4.0127000000000003E-2</v>
      </c>
      <c r="W1208" s="808">
        <v>2.8080000000000002E-3</v>
      </c>
      <c r="X1208" s="808">
        <f t="shared" ref="X1208:X1209" si="1506">V1208-AD1208-$X$5-W1208</f>
        <v>3.5430000000000023E-3</v>
      </c>
      <c r="Y1208" s="808">
        <v>2.2734000000000001E-2</v>
      </c>
      <c r="Z1208" s="808">
        <v>1.72E-3</v>
      </c>
      <c r="AA1208" s="808">
        <v>2E-3</v>
      </c>
      <c r="AB1208" s="758">
        <f t="shared" si="1495"/>
        <v>-1.72E-3</v>
      </c>
      <c r="AC1208" s="758">
        <f t="shared" si="1496"/>
        <v>-3.7200000000000002E-3</v>
      </c>
      <c r="AD1208" s="759">
        <v>3.2000000000000001E-2</v>
      </c>
      <c r="AE1208" s="808">
        <f>Y1208</f>
        <v>2.2734000000000001E-2</v>
      </c>
      <c r="AF1208" s="808">
        <f t="shared" si="1503"/>
        <v>9.2659999999999999E-3</v>
      </c>
      <c r="AG1208" s="761">
        <f t="shared" ref="AG1208:AG1209" si="1507">IF(AF1208="","",AE1208+AF1208)</f>
        <v>3.2000000000000001E-2</v>
      </c>
      <c r="AH1208" s="762">
        <v>46155</v>
      </c>
      <c r="AI1208" s="763">
        <v>1</v>
      </c>
      <c r="AJ1208" s="747" t="str">
        <f t="shared" si="1498"/>
        <v>Y</v>
      </c>
      <c r="AK1208" s="771" t="s">
        <v>5138</v>
      </c>
      <c r="AL1208" s="772"/>
    </row>
    <row r="1209" spans="1:38" s="764" customFormat="1" ht="20.25" customHeight="1">
      <c r="A1209" s="747">
        <v>682</v>
      </c>
      <c r="B1209" s="748">
        <v>46155</v>
      </c>
      <c r="C1209" s="747" t="s">
        <v>4897</v>
      </c>
      <c r="D1209" s="778" t="s">
        <v>5156</v>
      </c>
      <c r="E1209" s="778" t="s">
        <v>4724</v>
      </c>
      <c r="F1209" s="778" t="s">
        <v>5039</v>
      </c>
      <c r="G1209" s="749">
        <v>46155</v>
      </c>
      <c r="H1209" s="749">
        <v>46188</v>
      </c>
      <c r="I1209" s="747">
        <f t="shared" si="1492"/>
        <v>33</v>
      </c>
      <c r="J1209" s="750">
        <f t="shared" si="1493"/>
        <v>1</v>
      </c>
      <c r="K1209" s="751" t="s">
        <v>29</v>
      </c>
      <c r="L1209" s="752">
        <v>1.43</v>
      </c>
      <c r="M1209" s="804"/>
      <c r="N1209" s="805"/>
      <c r="O1209" s="801" t="s">
        <v>2307</v>
      </c>
      <c r="P1209" s="806">
        <v>3.6285199999999997E-2</v>
      </c>
      <c r="Q1209" s="755"/>
      <c r="R1209" s="756" t="s">
        <v>4475</v>
      </c>
      <c r="S1209" s="757"/>
      <c r="T1209" s="756"/>
      <c r="U1209" s="757"/>
      <c r="V1209" s="808">
        <v>4.0127000000000003E-2</v>
      </c>
      <c r="W1209" s="808">
        <v>2.8080000000000002E-3</v>
      </c>
      <c r="X1209" s="808">
        <f t="shared" si="1506"/>
        <v>3.5430000000000023E-3</v>
      </c>
      <c r="Y1209" s="808">
        <v>2.2734000000000001E-2</v>
      </c>
      <c r="Z1209" s="808">
        <v>1.72E-3</v>
      </c>
      <c r="AA1209" s="808">
        <v>2E-3</v>
      </c>
      <c r="AB1209" s="758">
        <f t="shared" si="1495"/>
        <v>-1.72E-3</v>
      </c>
      <c r="AC1209" s="758">
        <f t="shared" si="1496"/>
        <v>-3.7200000000000002E-3</v>
      </c>
      <c r="AD1209" s="759">
        <v>3.2000000000000001E-2</v>
      </c>
      <c r="AE1209" s="808">
        <f t="shared" ref="AE1209:AE1212" si="1508">Y1209</f>
        <v>2.2734000000000001E-2</v>
      </c>
      <c r="AF1209" s="808">
        <f t="shared" si="1503"/>
        <v>9.2659999999999999E-3</v>
      </c>
      <c r="AG1209" s="761">
        <f t="shared" si="1507"/>
        <v>3.2000000000000001E-2</v>
      </c>
      <c r="AH1209" s="762">
        <v>46155</v>
      </c>
      <c r="AI1209" s="763">
        <v>2</v>
      </c>
      <c r="AJ1209" s="747" t="str">
        <f t="shared" si="1498"/>
        <v>Y</v>
      </c>
      <c r="AK1209" s="771" t="s">
        <v>5138</v>
      </c>
      <c r="AL1209" s="772"/>
    </row>
    <row r="1210" spans="1:38" s="813" customFormat="1" ht="20.25" customHeight="1">
      <c r="A1210" s="778">
        <v>683</v>
      </c>
      <c r="B1210" s="799">
        <v>46155</v>
      </c>
      <c r="C1210" s="778" t="s">
        <v>1550</v>
      </c>
      <c r="D1210" s="778" t="s">
        <v>4509</v>
      </c>
      <c r="E1210" s="778" t="s">
        <v>5042</v>
      </c>
      <c r="F1210" s="747" t="s">
        <v>5045</v>
      </c>
      <c r="G1210" s="749">
        <v>46155</v>
      </c>
      <c r="H1210" s="800">
        <v>46247</v>
      </c>
      <c r="I1210" s="778">
        <f t="shared" si="1492"/>
        <v>92</v>
      </c>
      <c r="J1210" s="801">
        <f t="shared" si="1493"/>
        <v>3</v>
      </c>
      <c r="K1210" s="802" t="s">
        <v>28</v>
      </c>
      <c r="L1210" s="803">
        <v>1.44</v>
      </c>
      <c r="M1210" s="804"/>
      <c r="N1210" s="805"/>
      <c r="O1210" s="801" t="s">
        <v>1717</v>
      </c>
      <c r="P1210" s="806">
        <v>3.64634E-2</v>
      </c>
      <c r="Q1210" s="806"/>
      <c r="R1210" s="807" t="s">
        <v>4475</v>
      </c>
      <c r="S1210" s="808"/>
      <c r="T1210" s="807"/>
      <c r="U1210" s="808"/>
      <c r="V1210" s="808">
        <v>4.0945000000000002E-2</v>
      </c>
      <c r="W1210" s="808">
        <v>8.1800000000000004E-4</v>
      </c>
      <c r="X1210" s="808">
        <v>2.3500000000000001E-3</v>
      </c>
      <c r="Y1210" s="808">
        <v>3.0734000000000001E-2</v>
      </c>
      <c r="Z1210" s="808">
        <v>1.72E-3</v>
      </c>
      <c r="AA1210" s="808">
        <v>2E-3</v>
      </c>
      <c r="AB1210" s="808">
        <f t="shared" si="1495"/>
        <v>-1.72E-3</v>
      </c>
      <c r="AC1210" s="808">
        <f t="shared" si="1496"/>
        <v>-3.7200000000000002E-3</v>
      </c>
      <c r="AD1210" s="809">
        <v>3.5999999999999997E-2</v>
      </c>
      <c r="AE1210" s="808">
        <f t="shared" si="1508"/>
        <v>3.0734000000000001E-2</v>
      </c>
      <c r="AF1210" s="808">
        <v>4.5180000000000003E-3</v>
      </c>
      <c r="AG1210" s="808">
        <v>3.5999999999999997E-2</v>
      </c>
      <c r="AH1210" s="762">
        <v>46155</v>
      </c>
      <c r="AI1210" s="810">
        <v>3</v>
      </c>
      <c r="AJ1210" s="778" t="str">
        <f t="shared" si="1498"/>
        <v>Y</v>
      </c>
      <c r="AK1210" s="811" t="s">
        <v>5219</v>
      </c>
      <c r="AL1210" s="812"/>
    </row>
    <row r="1211" spans="1:38" s="813" customFormat="1" ht="20.25" customHeight="1">
      <c r="A1211" s="778">
        <v>684</v>
      </c>
      <c r="B1211" s="799">
        <v>46155</v>
      </c>
      <c r="C1211" s="778" t="s">
        <v>1550</v>
      </c>
      <c r="D1211" s="778" t="s">
        <v>4509</v>
      </c>
      <c r="E1211" s="778" t="s">
        <v>5042</v>
      </c>
      <c r="F1211" s="747" t="s">
        <v>2791</v>
      </c>
      <c r="G1211" s="749">
        <v>46155</v>
      </c>
      <c r="H1211" s="800">
        <v>46247</v>
      </c>
      <c r="I1211" s="778">
        <f t="shared" si="1492"/>
        <v>92</v>
      </c>
      <c r="J1211" s="801">
        <f t="shared" si="1493"/>
        <v>3</v>
      </c>
      <c r="K1211" s="802" t="s">
        <v>28</v>
      </c>
      <c r="L1211" s="803">
        <v>1.44</v>
      </c>
      <c r="M1211" s="804"/>
      <c r="N1211" s="805"/>
      <c r="O1211" s="801" t="s">
        <v>1717</v>
      </c>
      <c r="P1211" s="806">
        <v>3.64634E-2</v>
      </c>
      <c r="Q1211" s="806"/>
      <c r="R1211" s="807" t="s">
        <v>4475</v>
      </c>
      <c r="S1211" s="808"/>
      <c r="T1211" s="807"/>
      <c r="U1211" s="808"/>
      <c r="V1211" s="808">
        <v>4.0945000000000002E-2</v>
      </c>
      <c r="W1211" s="808">
        <v>8.1800000000000004E-4</v>
      </c>
      <c r="X1211" s="808">
        <v>2.3500000000000001E-3</v>
      </c>
      <c r="Y1211" s="808">
        <v>3.0734000000000001E-2</v>
      </c>
      <c r="Z1211" s="808">
        <v>1.72E-3</v>
      </c>
      <c r="AA1211" s="808">
        <v>2E-3</v>
      </c>
      <c r="AB1211" s="808">
        <f t="shared" si="1495"/>
        <v>-1.72E-3</v>
      </c>
      <c r="AC1211" s="808">
        <f t="shared" si="1496"/>
        <v>-3.7200000000000002E-3</v>
      </c>
      <c r="AD1211" s="809">
        <v>3.5999999999999997E-2</v>
      </c>
      <c r="AE1211" s="808">
        <f t="shared" si="1508"/>
        <v>3.0734000000000001E-2</v>
      </c>
      <c r="AF1211" s="808">
        <v>4.5180000000000003E-3</v>
      </c>
      <c r="AG1211" s="808">
        <v>3.5999999999999997E-2</v>
      </c>
      <c r="AH1211" s="762">
        <v>46155</v>
      </c>
      <c r="AI1211" s="763">
        <v>4</v>
      </c>
      <c r="AJ1211" s="778" t="str">
        <f t="shared" si="1498"/>
        <v>Y</v>
      </c>
      <c r="AK1211" s="811" t="s">
        <v>5219</v>
      </c>
      <c r="AL1211" s="812"/>
    </row>
    <row r="1212" spans="1:38" s="813" customFormat="1" ht="20.25" customHeight="1">
      <c r="A1212" s="778">
        <v>685</v>
      </c>
      <c r="B1212" s="799">
        <v>46155</v>
      </c>
      <c r="C1212" s="778" t="s">
        <v>1550</v>
      </c>
      <c r="D1212" s="778" t="s">
        <v>4509</v>
      </c>
      <c r="E1212" s="778" t="s">
        <v>5042</v>
      </c>
      <c r="F1212" s="747" t="s">
        <v>2791</v>
      </c>
      <c r="G1212" s="749">
        <v>46155</v>
      </c>
      <c r="H1212" s="800">
        <v>46247</v>
      </c>
      <c r="I1212" s="778">
        <f t="shared" si="1492"/>
        <v>92</v>
      </c>
      <c r="J1212" s="801">
        <f t="shared" si="1493"/>
        <v>3</v>
      </c>
      <c r="K1212" s="802" t="s">
        <v>28</v>
      </c>
      <c r="L1212" s="803">
        <v>3.61</v>
      </c>
      <c r="M1212" s="804"/>
      <c r="N1212" s="805"/>
      <c r="O1212" s="801" t="s">
        <v>1717</v>
      </c>
      <c r="P1212" s="806">
        <v>3.64634E-2</v>
      </c>
      <c r="Q1212" s="806"/>
      <c r="R1212" s="807" t="s">
        <v>4475</v>
      </c>
      <c r="S1212" s="808"/>
      <c r="T1212" s="807"/>
      <c r="U1212" s="808"/>
      <c r="V1212" s="808">
        <v>4.0945000000000002E-2</v>
      </c>
      <c r="W1212" s="808">
        <v>8.1800000000000004E-4</v>
      </c>
      <c r="X1212" s="808">
        <v>2.3500000000000001E-3</v>
      </c>
      <c r="Y1212" s="808">
        <v>3.0734000000000001E-2</v>
      </c>
      <c r="Z1212" s="808">
        <v>1.72E-3</v>
      </c>
      <c r="AA1212" s="808">
        <v>2E-3</v>
      </c>
      <c r="AB1212" s="808">
        <f t="shared" si="1495"/>
        <v>-1.72E-3</v>
      </c>
      <c r="AC1212" s="808">
        <f t="shared" si="1496"/>
        <v>-3.7200000000000002E-3</v>
      </c>
      <c r="AD1212" s="809">
        <v>3.5999999999999997E-2</v>
      </c>
      <c r="AE1212" s="808">
        <f t="shared" si="1508"/>
        <v>3.0734000000000001E-2</v>
      </c>
      <c r="AF1212" s="808">
        <v>4.5180000000000003E-3</v>
      </c>
      <c r="AG1212" s="808">
        <v>3.5999999999999997E-2</v>
      </c>
      <c r="AH1212" s="762">
        <v>46155</v>
      </c>
      <c r="AI1212" s="810">
        <v>5</v>
      </c>
      <c r="AJ1212" s="778" t="str">
        <f t="shared" si="1498"/>
        <v>Y</v>
      </c>
      <c r="AK1212" s="811" t="s">
        <v>5219</v>
      </c>
      <c r="AL1212" s="812"/>
    </row>
    <row r="1213" spans="1:38" s="764" customFormat="1" ht="20.25" customHeight="1">
      <c r="A1213" s="747">
        <v>686</v>
      </c>
      <c r="B1213" s="748">
        <v>46156</v>
      </c>
      <c r="C1213" s="747" t="s">
        <v>4980</v>
      </c>
      <c r="D1213" s="747" t="s">
        <v>4981</v>
      </c>
      <c r="E1213" s="747" t="s">
        <v>5038</v>
      </c>
      <c r="F1213" s="747" t="s">
        <v>4983</v>
      </c>
      <c r="G1213" s="749">
        <v>46156</v>
      </c>
      <c r="H1213" s="749">
        <v>46252</v>
      </c>
      <c r="I1213" s="747">
        <f t="shared" si="1492"/>
        <v>96</v>
      </c>
      <c r="J1213" s="750">
        <f t="shared" si="1493"/>
        <v>3</v>
      </c>
      <c r="K1213" s="751" t="s">
        <v>28</v>
      </c>
      <c r="L1213" s="752">
        <v>2.06</v>
      </c>
      <c r="M1213" s="753"/>
      <c r="N1213" s="754"/>
      <c r="O1213" s="750" t="s">
        <v>1717</v>
      </c>
      <c r="P1213" s="755">
        <v>3.65107E-2</v>
      </c>
      <c r="Q1213" s="755"/>
      <c r="R1213" s="756" t="s">
        <v>4475</v>
      </c>
      <c r="S1213" s="757"/>
      <c r="T1213" s="756"/>
      <c r="U1213" s="757"/>
      <c r="V1213" s="757">
        <v>4.0968999999999998E-2</v>
      </c>
      <c r="W1213" s="757">
        <v>8.1899999999999996E-4</v>
      </c>
      <c r="X1213" s="757">
        <v>2.8739999999999998E-3</v>
      </c>
      <c r="Y1213" s="757">
        <v>3.0779999999999998E-2</v>
      </c>
      <c r="Z1213" s="757">
        <v>1.72E-3</v>
      </c>
      <c r="AA1213" s="757">
        <v>2E-3</v>
      </c>
      <c r="AB1213" s="758">
        <f t="shared" si="1495"/>
        <v>-1.72E-3</v>
      </c>
      <c r="AC1213" s="758">
        <f t="shared" si="1496"/>
        <v>-3.7200000000000002E-3</v>
      </c>
      <c r="AD1213" s="759">
        <v>3.5499999999999997E-2</v>
      </c>
      <c r="AE1213" s="808">
        <v>3.0779999999999998E-2</v>
      </c>
      <c r="AF1213" s="760">
        <f t="shared" ref="AF1213:AF1214" si="1509">AD1213-AE1213</f>
        <v>4.7199999999999985E-3</v>
      </c>
      <c r="AG1213" s="761">
        <f>AD1213</f>
        <v>3.5499999999999997E-2</v>
      </c>
      <c r="AH1213" s="762">
        <v>46156</v>
      </c>
      <c r="AI1213" s="763">
        <v>1</v>
      </c>
      <c r="AJ1213" s="747" t="str">
        <f t="shared" si="1498"/>
        <v>Y</v>
      </c>
      <c r="AK1213" s="771" t="s">
        <v>5219</v>
      </c>
      <c r="AL1213" s="772"/>
    </row>
    <row r="1214" spans="1:38" s="764" customFormat="1" ht="20.25" customHeight="1">
      <c r="A1214" s="747">
        <v>687</v>
      </c>
      <c r="B1214" s="748">
        <v>46157</v>
      </c>
      <c r="C1214" s="747" t="s">
        <v>1740</v>
      </c>
      <c r="D1214" s="747" t="s">
        <v>5221</v>
      </c>
      <c r="E1214" s="747" t="s">
        <v>5081</v>
      </c>
      <c r="F1214" s="747" t="s">
        <v>5024</v>
      </c>
      <c r="G1214" s="749">
        <v>46157</v>
      </c>
      <c r="H1214" s="749">
        <v>46188</v>
      </c>
      <c r="I1214" s="747">
        <f t="shared" si="1492"/>
        <v>31</v>
      </c>
      <c r="J1214" s="750">
        <f t="shared" si="1493"/>
        <v>1</v>
      </c>
      <c r="K1214" s="751" t="s">
        <v>29</v>
      </c>
      <c r="L1214" s="752">
        <v>4.3</v>
      </c>
      <c r="M1214" s="753"/>
      <c r="N1214" s="754"/>
      <c r="O1214" s="750" t="s">
        <v>2307</v>
      </c>
      <c r="P1214" s="755">
        <v>3.6250600000000001E-2</v>
      </c>
      <c r="Q1214" s="755"/>
      <c r="R1214" s="756" t="s">
        <v>4475</v>
      </c>
      <c r="S1214" s="757"/>
      <c r="T1214" s="756"/>
      <c r="U1214" s="757"/>
      <c r="V1214" s="757">
        <v>4.0140000000000002E-2</v>
      </c>
      <c r="W1214" s="757">
        <v>2.8089999999999999E-3</v>
      </c>
      <c r="X1214" s="757">
        <v>3.5539999999999999E-3</v>
      </c>
      <c r="Y1214" s="757">
        <v>2.2654000000000001E-2</v>
      </c>
      <c r="Z1214" s="757">
        <v>1.72E-3</v>
      </c>
      <c r="AA1214" s="757">
        <v>2E-3</v>
      </c>
      <c r="AB1214" s="758">
        <f t="shared" si="1495"/>
        <v>-1.72E-3</v>
      </c>
      <c r="AC1214" s="758">
        <f t="shared" si="1496"/>
        <v>-3.7200000000000002E-3</v>
      </c>
      <c r="AD1214" s="759">
        <v>3.2000000000000001E-2</v>
      </c>
      <c r="AE1214" s="808">
        <v>2.2654000000000001E-2</v>
      </c>
      <c r="AF1214" s="760">
        <f t="shared" si="1509"/>
        <v>9.3460000000000001E-3</v>
      </c>
      <c r="AG1214" s="761">
        <f t="shared" ref="AG1214" si="1510">IF(AF1214="","",AE1214+AF1214)</f>
        <v>3.2000000000000001E-2</v>
      </c>
      <c r="AH1214" s="762">
        <v>46157</v>
      </c>
      <c r="AI1214" s="763">
        <v>1</v>
      </c>
      <c r="AJ1214" s="747" t="str">
        <f t="shared" si="1498"/>
        <v>Y</v>
      </c>
      <c r="AK1214" s="771" t="s">
        <v>5138</v>
      </c>
      <c r="AL1214" s="772"/>
    </row>
    <row r="1215" spans="1:38" s="764" customFormat="1" ht="20.25" customHeight="1">
      <c r="A1215" s="747">
        <v>688</v>
      </c>
      <c r="B1215" s="748">
        <v>46157</v>
      </c>
      <c r="C1215" s="747" t="s">
        <v>5222</v>
      </c>
      <c r="D1215" s="747" t="s">
        <v>5223</v>
      </c>
      <c r="E1215" s="747" t="s">
        <v>5224</v>
      </c>
      <c r="F1215" s="747" t="s">
        <v>5225</v>
      </c>
      <c r="G1215" s="749">
        <v>46157</v>
      </c>
      <c r="H1215" s="749">
        <v>46188</v>
      </c>
      <c r="I1215" s="747">
        <f t="shared" ref="I1215:I1221" si="1511">H1215-G1215</f>
        <v>31</v>
      </c>
      <c r="J1215" s="750">
        <f t="shared" ref="J1215:J1221" si="1512">TRUNC(I1215/30,0)</f>
        <v>1</v>
      </c>
      <c r="K1215" s="751" t="s">
        <v>29</v>
      </c>
      <c r="L1215" s="752">
        <v>7</v>
      </c>
      <c r="M1215" s="753"/>
      <c r="N1215" s="754"/>
      <c r="O1215" s="750" t="s">
        <v>2307</v>
      </c>
      <c r="P1215" s="755">
        <v>3.6250600000000001E-2</v>
      </c>
      <c r="Q1215" s="755"/>
      <c r="R1215" s="756" t="s">
        <v>4475</v>
      </c>
      <c r="S1215" s="757"/>
      <c r="T1215" s="756"/>
      <c r="U1215" s="757"/>
      <c r="V1215" s="757">
        <v>4.0140000000000002E-2</v>
      </c>
      <c r="W1215" s="757">
        <v>2.8089999999999999E-3</v>
      </c>
      <c r="X1215" s="757">
        <v>3.5539999999999999E-3</v>
      </c>
      <c r="Y1215" s="757">
        <v>2.2654000000000001E-2</v>
      </c>
      <c r="Z1215" s="757">
        <v>1.72E-3</v>
      </c>
      <c r="AA1215" s="757">
        <v>2E-3</v>
      </c>
      <c r="AB1215" s="758">
        <f t="shared" ref="AB1215:AB1221" si="1513">S1215-Z1215</f>
        <v>-1.72E-3</v>
      </c>
      <c r="AC1215" s="758">
        <f t="shared" ref="AC1215:AC1221" si="1514">U1215-Z1215-AA1215</f>
        <v>-3.7200000000000002E-3</v>
      </c>
      <c r="AD1215" s="759">
        <v>3.2000000000000001E-2</v>
      </c>
      <c r="AE1215" s="808">
        <v>2.2654000000000001E-2</v>
      </c>
      <c r="AF1215" s="760">
        <f t="shared" ref="AF1215:AF1217" si="1515">AD1215-AE1215</f>
        <v>9.3460000000000001E-3</v>
      </c>
      <c r="AG1215" s="761">
        <f t="shared" ref="AG1215:AG1216" si="1516">IF(AF1215="","",AE1215+AF1215)</f>
        <v>3.2000000000000001E-2</v>
      </c>
      <c r="AH1215" s="762">
        <v>46157</v>
      </c>
      <c r="AI1215" s="763">
        <v>2</v>
      </c>
      <c r="AJ1215" s="747" t="str">
        <f t="shared" ref="AJ1215:AJ1221" si="1517">IF(AG1215="","N","Y")</f>
        <v>Y</v>
      </c>
      <c r="AK1215" s="771" t="s">
        <v>5138</v>
      </c>
      <c r="AL1215" s="772"/>
    </row>
    <row r="1216" spans="1:38" s="764" customFormat="1" ht="20.25" customHeight="1">
      <c r="A1216" s="747">
        <v>689</v>
      </c>
      <c r="B1216" s="748">
        <v>46162</v>
      </c>
      <c r="C1216" s="747" t="s">
        <v>434</v>
      </c>
      <c r="D1216" s="747" t="s">
        <v>4892</v>
      </c>
      <c r="E1216" s="747" t="s">
        <v>5014</v>
      </c>
      <c r="F1216" s="747" t="s">
        <v>4356</v>
      </c>
      <c r="G1216" s="749">
        <v>46162</v>
      </c>
      <c r="H1216" s="749">
        <v>46192</v>
      </c>
      <c r="I1216" s="747">
        <f t="shared" si="1511"/>
        <v>30</v>
      </c>
      <c r="J1216" s="750">
        <f t="shared" si="1512"/>
        <v>1</v>
      </c>
      <c r="K1216" s="751" t="s">
        <v>29</v>
      </c>
      <c r="L1216" s="752">
        <v>11.11</v>
      </c>
      <c r="M1216" s="804"/>
      <c r="N1216" s="805"/>
      <c r="O1216" s="750" t="s">
        <v>2307</v>
      </c>
      <c r="P1216" s="755">
        <v>3.5982399999999998E-2</v>
      </c>
      <c r="Q1216" s="755"/>
      <c r="R1216" s="756" t="s">
        <v>4475</v>
      </c>
      <c r="S1216" s="757"/>
      <c r="T1216" s="756"/>
      <c r="U1216" s="757"/>
      <c r="V1216" s="808">
        <v>3.9972000000000001E-2</v>
      </c>
      <c r="W1216" s="757">
        <v>2.7980000000000001E-3</v>
      </c>
      <c r="X1216" s="808">
        <f t="shared" ref="X1216" si="1518">V1216-AD1216-$X$5-W1216</f>
        <v>3.398E-3</v>
      </c>
      <c r="Y1216" s="757">
        <v>2.2159999999999999E-2</v>
      </c>
      <c r="Z1216" s="808">
        <v>1.72E-3</v>
      </c>
      <c r="AA1216" s="808">
        <v>2E-3</v>
      </c>
      <c r="AB1216" s="758">
        <f t="shared" si="1513"/>
        <v>-1.72E-3</v>
      </c>
      <c r="AC1216" s="758">
        <f t="shared" si="1514"/>
        <v>-3.7200000000000002E-3</v>
      </c>
      <c r="AD1216" s="759">
        <v>3.2000000000000001E-2</v>
      </c>
      <c r="AE1216" s="808">
        <f t="shared" ref="AE1216" si="1519">Y1216</f>
        <v>2.2159999999999999E-2</v>
      </c>
      <c r="AF1216" s="808">
        <f t="shared" si="1515"/>
        <v>9.8400000000000015E-3</v>
      </c>
      <c r="AG1216" s="761">
        <f t="shared" si="1516"/>
        <v>3.2000000000000001E-2</v>
      </c>
      <c r="AH1216" s="762">
        <v>46162</v>
      </c>
      <c r="AI1216" s="763">
        <v>1</v>
      </c>
      <c r="AJ1216" s="747" t="str">
        <f t="shared" si="1517"/>
        <v>Y</v>
      </c>
      <c r="AK1216" s="771" t="s">
        <v>5134</v>
      </c>
      <c r="AL1216" s="772"/>
    </row>
    <row r="1217" spans="1:38" s="764" customFormat="1" ht="20.25" customHeight="1">
      <c r="A1217" s="747">
        <v>690</v>
      </c>
      <c r="B1217" s="748">
        <v>46162</v>
      </c>
      <c r="C1217" s="747" t="s">
        <v>5082</v>
      </c>
      <c r="D1217" s="747" t="s">
        <v>4794</v>
      </c>
      <c r="E1217" s="747" t="s">
        <v>4795</v>
      </c>
      <c r="F1217" s="747" t="s">
        <v>4886</v>
      </c>
      <c r="G1217" s="749">
        <v>46162</v>
      </c>
      <c r="H1217" s="749">
        <v>46192</v>
      </c>
      <c r="I1217" s="747">
        <f t="shared" si="1511"/>
        <v>30</v>
      </c>
      <c r="J1217" s="750">
        <f t="shared" si="1512"/>
        <v>1</v>
      </c>
      <c r="K1217" s="751" t="s">
        <v>29</v>
      </c>
      <c r="L1217" s="752">
        <v>12.39</v>
      </c>
      <c r="M1217" s="753"/>
      <c r="N1217" s="754"/>
      <c r="O1217" s="750" t="s">
        <v>2307</v>
      </c>
      <c r="P1217" s="755">
        <v>3.5982399999999998E-2</v>
      </c>
      <c r="Q1217" s="755"/>
      <c r="R1217" s="756" t="s">
        <v>4475</v>
      </c>
      <c r="S1217" s="757"/>
      <c r="T1217" s="756"/>
      <c r="U1217" s="757"/>
      <c r="V1217" s="757">
        <v>3.9972000000000001E-2</v>
      </c>
      <c r="W1217" s="757">
        <v>2.7980000000000001E-3</v>
      </c>
      <c r="X1217" s="757">
        <v>3.398E-3</v>
      </c>
      <c r="Y1217" s="757">
        <v>2.2159999999999999E-2</v>
      </c>
      <c r="Z1217" s="757">
        <v>1.72E-3</v>
      </c>
      <c r="AA1217" s="757">
        <v>2E-3</v>
      </c>
      <c r="AB1217" s="758">
        <f t="shared" si="1513"/>
        <v>-1.72E-3</v>
      </c>
      <c r="AC1217" s="758">
        <f t="shared" si="1514"/>
        <v>-3.7200000000000002E-3</v>
      </c>
      <c r="AD1217" s="759">
        <v>3.2000000000000001E-2</v>
      </c>
      <c r="AE1217" s="808">
        <f t="shared" ref="AE1217:AE1220" si="1520">Y1217</f>
        <v>2.2159999999999999E-2</v>
      </c>
      <c r="AF1217" s="760">
        <f t="shared" si="1515"/>
        <v>9.8400000000000015E-3</v>
      </c>
      <c r="AG1217" s="761">
        <v>3.2000000000000001E-2</v>
      </c>
      <c r="AH1217" s="762">
        <v>46162</v>
      </c>
      <c r="AI1217" s="763">
        <v>2</v>
      </c>
      <c r="AJ1217" s="747" t="str">
        <f t="shared" si="1517"/>
        <v>Y</v>
      </c>
      <c r="AK1217" s="771" t="s">
        <v>5138</v>
      </c>
      <c r="AL1217" s="772"/>
    </row>
    <row r="1218" spans="1:38" s="764" customFormat="1" ht="19.5" customHeight="1">
      <c r="A1218" s="747">
        <v>691</v>
      </c>
      <c r="B1218" s="748">
        <v>46162</v>
      </c>
      <c r="C1218" s="747" t="s">
        <v>3467</v>
      </c>
      <c r="D1218" s="747" t="s">
        <v>4900</v>
      </c>
      <c r="E1218" s="747" t="s">
        <v>5101</v>
      </c>
      <c r="F1218" s="747" t="s">
        <v>4902</v>
      </c>
      <c r="G1218" s="749">
        <v>46162</v>
      </c>
      <c r="H1218" s="749">
        <v>46192</v>
      </c>
      <c r="I1218" s="747">
        <f t="shared" si="1511"/>
        <v>30</v>
      </c>
      <c r="J1218" s="750">
        <f t="shared" si="1512"/>
        <v>1</v>
      </c>
      <c r="K1218" s="751" t="s">
        <v>28</v>
      </c>
      <c r="L1218" s="752">
        <v>1.5</v>
      </c>
      <c r="M1218" s="804"/>
      <c r="N1218" s="805"/>
      <c r="O1218" s="801" t="s">
        <v>2307</v>
      </c>
      <c r="P1218" s="755">
        <v>3.5982399999999998E-2</v>
      </c>
      <c r="Q1218" s="755"/>
      <c r="R1218" s="756" t="s">
        <v>4475</v>
      </c>
      <c r="S1218" s="757"/>
      <c r="T1218" s="756"/>
      <c r="U1218" s="757"/>
      <c r="V1218" s="808">
        <v>3.9044000000000002E-2</v>
      </c>
      <c r="W1218" s="757">
        <v>7.7999999999999999E-4</v>
      </c>
      <c r="X1218" s="808">
        <v>2.4870000000000001E-3</v>
      </c>
      <c r="Y1218" s="757">
        <v>2.9562000000000001E-2</v>
      </c>
      <c r="Z1218" s="808">
        <v>1.72E-3</v>
      </c>
      <c r="AA1218" s="808">
        <v>2E-3</v>
      </c>
      <c r="AB1218" s="758">
        <f t="shared" si="1513"/>
        <v>-1.72E-3</v>
      </c>
      <c r="AC1218" s="758">
        <f t="shared" si="1514"/>
        <v>-3.7200000000000002E-3</v>
      </c>
      <c r="AD1218" s="759">
        <v>3.4000000000000002E-2</v>
      </c>
      <c r="AE1218" s="808">
        <v>2.9562000000000001E-2</v>
      </c>
      <c r="AF1218" s="808">
        <f>AD1218-AE1218</f>
        <v>4.438000000000001E-3</v>
      </c>
      <c r="AG1218" s="761">
        <f t="shared" ref="AG1218:AG1221" si="1521">IF(AF1218="","",AE1218+AF1218)</f>
        <v>3.4000000000000002E-2</v>
      </c>
      <c r="AH1218" s="762">
        <v>46162</v>
      </c>
      <c r="AI1218" s="763">
        <v>3</v>
      </c>
      <c r="AJ1218" s="747" t="str">
        <f t="shared" si="1517"/>
        <v>Y</v>
      </c>
      <c r="AK1218" s="771" t="s">
        <v>5138</v>
      </c>
      <c r="AL1218" s="772"/>
    </row>
    <row r="1219" spans="1:38" s="764" customFormat="1" ht="19.5" customHeight="1">
      <c r="A1219" s="747">
        <v>692</v>
      </c>
      <c r="B1219" s="748">
        <v>46162</v>
      </c>
      <c r="C1219" s="747" t="s">
        <v>4911</v>
      </c>
      <c r="D1219" s="747" t="s">
        <v>4912</v>
      </c>
      <c r="E1219" s="747" t="s">
        <v>4144</v>
      </c>
      <c r="F1219" s="747" t="s">
        <v>4914</v>
      </c>
      <c r="G1219" s="749">
        <v>46162</v>
      </c>
      <c r="H1219" s="749">
        <v>46192</v>
      </c>
      <c r="I1219" s="747">
        <f t="shared" si="1511"/>
        <v>30</v>
      </c>
      <c r="J1219" s="750">
        <f t="shared" si="1512"/>
        <v>1</v>
      </c>
      <c r="K1219" s="751" t="s">
        <v>29</v>
      </c>
      <c r="L1219" s="752">
        <v>5.73</v>
      </c>
      <c r="M1219" s="753"/>
      <c r="N1219" s="754"/>
      <c r="O1219" s="750" t="s">
        <v>2307</v>
      </c>
      <c r="P1219" s="755">
        <v>3.5982399999999998E-2</v>
      </c>
      <c r="Q1219" s="755"/>
      <c r="R1219" s="756" t="s">
        <v>4475</v>
      </c>
      <c r="S1219" s="757"/>
      <c r="T1219" s="756"/>
      <c r="U1219" s="757"/>
      <c r="V1219" s="757">
        <v>3.9972000000000001E-2</v>
      </c>
      <c r="W1219" s="757">
        <v>2.7980000000000001E-3</v>
      </c>
      <c r="X1219" s="757">
        <v>3.398E-3</v>
      </c>
      <c r="Y1219" s="757">
        <v>2.2159999999999999E-2</v>
      </c>
      <c r="Z1219" s="757">
        <v>1.72E-3</v>
      </c>
      <c r="AA1219" s="757">
        <v>2E-3</v>
      </c>
      <c r="AB1219" s="758">
        <f t="shared" si="1513"/>
        <v>-1.72E-3</v>
      </c>
      <c r="AC1219" s="758">
        <f t="shared" si="1514"/>
        <v>-3.7200000000000002E-3</v>
      </c>
      <c r="AD1219" s="759">
        <v>3.2000000000000001E-2</v>
      </c>
      <c r="AE1219" s="808">
        <f t="shared" si="1520"/>
        <v>2.2159999999999999E-2</v>
      </c>
      <c r="AF1219" s="760">
        <f t="shared" ref="AF1219:AF1220" si="1522">AD1219-AE1219</f>
        <v>9.8400000000000015E-3</v>
      </c>
      <c r="AG1219" s="761">
        <f t="shared" si="1521"/>
        <v>3.2000000000000001E-2</v>
      </c>
      <c r="AH1219" s="762">
        <v>46162</v>
      </c>
      <c r="AI1219" s="763">
        <v>4</v>
      </c>
      <c r="AJ1219" s="747" t="str">
        <f t="shared" si="1517"/>
        <v>Y</v>
      </c>
      <c r="AK1219" s="771" t="s">
        <v>5138</v>
      </c>
      <c r="AL1219" s="772"/>
    </row>
    <row r="1220" spans="1:38" s="764" customFormat="1" ht="19.5" customHeight="1">
      <c r="A1220" s="747">
        <v>693</v>
      </c>
      <c r="B1220" s="748">
        <v>46162</v>
      </c>
      <c r="C1220" s="747" t="s">
        <v>1550</v>
      </c>
      <c r="D1220" s="747" t="s">
        <v>4877</v>
      </c>
      <c r="E1220" s="747" t="s">
        <v>5207</v>
      </c>
      <c r="F1220" s="747" t="s">
        <v>5206</v>
      </c>
      <c r="G1220" s="749">
        <v>46162</v>
      </c>
      <c r="H1220" s="749">
        <v>46195</v>
      </c>
      <c r="I1220" s="747">
        <f t="shared" si="1511"/>
        <v>33</v>
      </c>
      <c r="J1220" s="750">
        <f t="shared" si="1512"/>
        <v>1</v>
      </c>
      <c r="K1220" s="751" t="s">
        <v>29</v>
      </c>
      <c r="L1220" s="752">
        <v>8.67</v>
      </c>
      <c r="M1220" s="753"/>
      <c r="N1220" s="754"/>
      <c r="O1220" s="750" t="s">
        <v>2307</v>
      </c>
      <c r="P1220" s="755">
        <v>3.5982399999999998E-2</v>
      </c>
      <c r="Q1220" s="755"/>
      <c r="R1220" s="756" t="s">
        <v>4475</v>
      </c>
      <c r="S1220" s="757"/>
      <c r="T1220" s="756"/>
      <c r="U1220" s="757"/>
      <c r="V1220" s="757">
        <v>3.9972000000000001E-2</v>
      </c>
      <c r="W1220" s="757">
        <v>2.7980000000000001E-3</v>
      </c>
      <c r="X1220" s="757">
        <v>3.398E-3</v>
      </c>
      <c r="Y1220" s="757">
        <v>2.2159999999999999E-2</v>
      </c>
      <c r="Z1220" s="757">
        <v>1.72E-3</v>
      </c>
      <c r="AA1220" s="757">
        <v>2E-3</v>
      </c>
      <c r="AB1220" s="758">
        <f t="shared" si="1513"/>
        <v>-1.72E-3</v>
      </c>
      <c r="AC1220" s="758">
        <f t="shared" si="1514"/>
        <v>-3.7200000000000002E-3</v>
      </c>
      <c r="AD1220" s="759">
        <v>3.2000000000000001E-2</v>
      </c>
      <c r="AE1220" s="808">
        <f t="shared" si="1520"/>
        <v>2.2159999999999999E-2</v>
      </c>
      <c r="AF1220" s="760">
        <f t="shared" si="1522"/>
        <v>9.8400000000000015E-3</v>
      </c>
      <c r="AG1220" s="761">
        <f t="shared" si="1521"/>
        <v>3.2000000000000001E-2</v>
      </c>
      <c r="AH1220" s="762">
        <v>46162</v>
      </c>
      <c r="AI1220" s="763">
        <v>5</v>
      </c>
      <c r="AJ1220" s="747" t="str">
        <f t="shared" si="1517"/>
        <v>Y</v>
      </c>
      <c r="AK1220" s="771" t="s">
        <v>5134</v>
      </c>
      <c r="AL1220" s="772"/>
    </row>
    <row r="1221" spans="1:38" s="764" customFormat="1" ht="20.25" customHeight="1">
      <c r="A1221" s="747">
        <v>694</v>
      </c>
      <c r="B1221" s="748">
        <v>46163</v>
      </c>
      <c r="C1221" s="747" t="s">
        <v>4</v>
      </c>
      <c r="D1221" s="747" t="s">
        <v>4903</v>
      </c>
      <c r="E1221" s="747" t="s">
        <v>4116</v>
      </c>
      <c r="F1221" s="747" t="s">
        <v>5189</v>
      </c>
      <c r="G1221" s="749">
        <v>46163</v>
      </c>
      <c r="H1221" s="749">
        <v>46195</v>
      </c>
      <c r="I1221" s="747">
        <f t="shared" si="1511"/>
        <v>32</v>
      </c>
      <c r="J1221" s="750">
        <f t="shared" si="1512"/>
        <v>1</v>
      </c>
      <c r="K1221" s="751" t="s">
        <v>28</v>
      </c>
      <c r="L1221" s="752">
        <v>1</v>
      </c>
      <c r="M1221" s="804"/>
      <c r="N1221" s="805"/>
      <c r="O1221" s="801" t="s">
        <v>2307</v>
      </c>
      <c r="P1221" s="755">
        <v>3.5788800000000003E-2</v>
      </c>
      <c r="Q1221" s="755"/>
      <c r="R1221" s="756" t="s">
        <v>4475</v>
      </c>
      <c r="S1221" s="757"/>
      <c r="T1221" s="756"/>
      <c r="U1221" s="757"/>
      <c r="V1221" s="808">
        <v>3.9E-2</v>
      </c>
      <c r="W1221" s="757">
        <v>7.9000000000000001E-4</v>
      </c>
      <c r="X1221" s="808">
        <v>2.944E-3</v>
      </c>
      <c r="Y1221" s="757">
        <v>2.9373E-2</v>
      </c>
      <c r="Z1221" s="808">
        <v>1.72E-3</v>
      </c>
      <c r="AA1221" s="808">
        <v>2E-3</v>
      </c>
      <c r="AB1221" s="758">
        <f t="shared" si="1513"/>
        <v>-1.72E-3</v>
      </c>
      <c r="AC1221" s="758">
        <f t="shared" si="1514"/>
        <v>-3.7200000000000002E-3</v>
      </c>
      <c r="AD1221" s="759">
        <v>3.3500000000000002E-2</v>
      </c>
      <c r="AE1221" s="808">
        <v>2.9373E-2</v>
      </c>
      <c r="AF1221" s="808">
        <f>AD1221-AE1221</f>
        <v>4.1270000000000022E-3</v>
      </c>
      <c r="AG1221" s="761">
        <f t="shared" si="1521"/>
        <v>3.3500000000000002E-2</v>
      </c>
      <c r="AH1221" s="762">
        <v>46163</v>
      </c>
      <c r="AI1221" s="763">
        <v>1</v>
      </c>
      <c r="AJ1221" s="747" t="str">
        <f t="shared" si="1517"/>
        <v>Y</v>
      </c>
      <c r="AK1221" s="811" t="s">
        <v>5230</v>
      </c>
      <c r="AL1221" s="772"/>
    </row>
    <row r="1222" spans="1:38" s="764" customFormat="1" ht="20.25" customHeight="1">
      <c r="A1222" s="747">
        <v>695</v>
      </c>
      <c r="B1222" s="748">
        <v>46169</v>
      </c>
      <c r="C1222" s="747" t="s">
        <v>5232</v>
      </c>
      <c r="D1222" s="747" t="s">
        <v>5233</v>
      </c>
      <c r="E1222" s="747" t="s">
        <v>5234</v>
      </c>
      <c r="F1222" s="747" t="s">
        <v>5235</v>
      </c>
      <c r="G1222" s="749">
        <v>46169</v>
      </c>
      <c r="H1222" s="749">
        <v>46200</v>
      </c>
      <c r="I1222" s="747">
        <f t="shared" ref="I1222:I1225" si="1523">H1222-G1222</f>
        <v>31</v>
      </c>
      <c r="J1222" s="750">
        <f t="shared" ref="J1222:J1225" si="1524">TRUNC(I1222/30,0)</f>
        <v>1</v>
      </c>
      <c r="K1222" s="751" t="s">
        <v>29</v>
      </c>
      <c r="L1222" s="752">
        <v>1.3</v>
      </c>
      <c r="M1222" s="804"/>
      <c r="N1222" s="805"/>
      <c r="O1222" s="801" t="s">
        <v>2307</v>
      </c>
      <c r="P1222" s="755">
        <v>3.6138900000000002E-2</v>
      </c>
      <c r="Q1222" s="755"/>
      <c r="R1222" s="756" t="s">
        <v>4475</v>
      </c>
      <c r="S1222" s="757"/>
      <c r="T1222" s="756"/>
      <c r="U1222" s="757"/>
      <c r="V1222" s="808">
        <v>4.0072000000000003E-2</v>
      </c>
      <c r="W1222" s="757">
        <v>2.8050000000000002E-3</v>
      </c>
      <c r="X1222" s="808">
        <v>4.4910000000000002E-3</v>
      </c>
      <c r="Y1222" s="757">
        <v>2.2336999999999999E-2</v>
      </c>
      <c r="Z1222" s="808">
        <v>1.72E-3</v>
      </c>
      <c r="AA1222" s="808">
        <v>2E-3</v>
      </c>
      <c r="AB1222" s="758">
        <f t="shared" ref="AB1222:AB1225" si="1525">S1222-Z1222</f>
        <v>-1.72E-3</v>
      </c>
      <c r="AC1222" s="758">
        <f t="shared" ref="AC1222:AC1225" si="1526">U1222-Z1222-AA1222</f>
        <v>-3.7200000000000002E-3</v>
      </c>
      <c r="AD1222" s="759">
        <v>3.1E-2</v>
      </c>
      <c r="AE1222" s="808">
        <v>2.2336999999999999E-2</v>
      </c>
      <c r="AF1222" s="808">
        <f>AD1222-AE1222</f>
        <v>8.6630000000000006E-3</v>
      </c>
      <c r="AG1222" s="761">
        <f t="shared" ref="AG1222" si="1527">IF(AF1222="","",AE1222+AF1222)</f>
        <v>3.1E-2</v>
      </c>
      <c r="AH1222" s="762">
        <v>46169</v>
      </c>
      <c r="AI1222" s="763">
        <v>1</v>
      </c>
      <c r="AJ1222" s="747" t="str">
        <f t="shared" ref="AJ1222:AJ1225" si="1528">IF(AG1222="","N","Y")</f>
        <v>Y</v>
      </c>
      <c r="AK1222" s="771" t="s">
        <v>5138</v>
      </c>
      <c r="AL1222" s="772"/>
    </row>
    <row r="1223" spans="1:38" s="764" customFormat="1" ht="20.25" customHeight="1">
      <c r="A1223" s="747">
        <v>696</v>
      </c>
      <c r="B1223" s="748">
        <v>46171</v>
      </c>
      <c r="C1223" s="747" t="s">
        <v>434</v>
      </c>
      <c r="D1223" s="747" t="s">
        <v>5153</v>
      </c>
      <c r="E1223" s="747" t="s">
        <v>5154</v>
      </c>
      <c r="F1223" s="747" t="s">
        <v>4968</v>
      </c>
      <c r="G1223" s="749">
        <v>46171</v>
      </c>
      <c r="H1223" s="749">
        <v>46202</v>
      </c>
      <c r="I1223" s="747">
        <f t="shared" si="1523"/>
        <v>31</v>
      </c>
      <c r="J1223" s="750">
        <f t="shared" si="1524"/>
        <v>1</v>
      </c>
      <c r="K1223" s="751" t="s">
        <v>29</v>
      </c>
      <c r="L1223" s="752">
        <v>2.5499999999999998</v>
      </c>
      <c r="M1223" s="753"/>
      <c r="N1223" s="754"/>
      <c r="O1223" s="750" t="s">
        <v>2307</v>
      </c>
      <c r="P1223" s="755">
        <v>3.6204500000000001E-2</v>
      </c>
      <c r="Q1223" s="755"/>
      <c r="R1223" s="756" t="s">
        <v>4475</v>
      </c>
      <c r="S1223" s="757"/>
      <c r="T1223" s="756"/>
      <c r="U1223" s="757"/>
      <c r="V1223" s="757">
        <v>4.018E-2</v>
      </c>
      <c r="W1223" s="757">
        <v>2.8119999999999998E-3</v>
      </c>
      <c r="X1223" s="808">
        <v>4.091E-3</v>
      </c>
      <c r="Y1223" s="757">
        <v>2.2939999999999999E-2</v>
      </c>
      <c r="Z1223" s="757">
        <v>1.72E-3</v>
      </c>
      <c r="AA1223" s="757">
        <v>2E-3</v>
      </c>
      <c r="AB1223" s="758">
        <f t="shared" si="1525"/>
        <v>-1.72E-3</v>
      </c>
      <c r="AC1223" s="758">
        <f t="shared" si="1526"/>
        <v>-3.7200000000000002E-3</v>
      </c>
      <c r="AD1223" s="759">
        <v>3.15E-2</v>
      </c>
      <c r="AE1223" s="757">
        <v>2.2939999999999999E-2</v>
      </c>
      <c r="AF1223" s="760">
        <v>8.1069999999999996E-3</v>
      </c>
      <c r="AG1223" s="761">
        <v>3.15E-2</v>
      </c>
      <c r="AH1223" s="762">
        <v>46171</v>
      </c>
      <c r="AI1223" s="763">
        <v>1</v>
      </c>
      <c r="AJ1223" s="747" t="str">
        <f t="shared" si="1528"/>
        <v>Y</v>
      </c>
      <c r="AK1223" s="771" t="s">
        <v>5138</v>
      </c>
      <c r="AL1223" s="772"/>
    </row>
    <row r="1224" spans="1:38" s="764" customFormat="1" ht="20.25" customHeight="1">
      <c r="A1224" s="747">
        <v>697</v>
      </c>
      <c r="B1224" s="748">
        <v>46171</v>
      </c>
      <c r="C1224" s="747" t="s">
        <v>4050</v>
      </c>
      <c r="D1224" s="747" t="s">
        <v>4571</v>
      </c>
      <c r="E1224" s="747" t="s">
        <v>4724</v>
      </c>
      <c r="F1224" s="747" t="s">
        <v>4469</v>
      </c>
      <c r="G1224" s="749">
        <v>46171</v>
      </c>
      <c r="H1224" s="749">
        <v>46202</v>
      </c>
      <c r="I1224" s="747">
        <f t="shared" si="1523"/>
        <v>31</v>
      </c>
      <c r="J1224" s="750">
        <f t="shared" si="1524"/>
        <v>1</v>
      </c>
      <c r="K1224" s="751" t="s">
        <v>29</v>
      </c>
      <c r="L1224" s="752">
        <v>3</v>
      </c>
      <c r="M1224" s="753"/>
      <c r="N1224" s="754"/>
      <c r="O1224" s="750" t="s">
        <v>2307</v>
      </c>
      <c r="P1224" s="755">
        <v>3.6204500000000001E-2</v>
      </c>
      <c r="Q1224" s="755"/>
      <c r="R1224" s="756" t="s">
        <v>4475</v>
      </c>
      <c r="S1224" s="757"/>
      <c r="T1224" s="756"/>
      <c r="U1224" s="757"/>
      <c r="V1224" s="663">
        <v>4.018E-2</v>
      </c>
      <c r="W1224" s="663">
        <v>2.8119999999999998E-3</v>
      </c>
      <c r="X1224" s="757">
        <v>3.091E-3</v>
      </c>
      <c r="Y1224" s="757">
        <v>2.2939999999999999E-2</v>
      </c>
      <c r="Z1224" s="757">
        <v>1.72E-3</v>
      </c>
      <c r="AA1224" s="757">
        <v>2E-3</v>
      </c>
      <c r="AB1224" s="758">
        <f t="shared" si="1525"/>
        <v>-1.72E-3</v>
      </c>
      <c r="AC1224" s="758">
        <f t="shared" si="1526"/>
        <v>-3.7200000000000002E-3</v>
      </c>
      <c r="AD1224" s="759">
        <v>3.2500000000000001E-2</v>
      </c>
      <c r="AE1224" s="760">
        <v>2.2939999999999999E-2</v>
      </c>
      <c r="AF1224" s="760">
        <f t="shared" ref="AF1224:AF1225" si="1529">AD1224-AE1224</f>
        <v>9.5600000000000025E-3</v>
      </c>
      <c r="AG1224" s="761">
        <v>3.2500000000000001E-2</v>
      </c>
      <c r="AH1224" s="762">
        <v>46171</v>
      </c>
      <c r="AI1224" s="763">
        <v>2</v>
      </c>
      <c r="AJ1224" s="747" t="str">
        <f t="shared" si="1528"/>
        <v>Y</v>
      </c>
      <c r="AK1224" s="771" t="s">
        <v>5138</v>
      </c>
      <c r="AL1224" s="772"/>
    </row>
    <row r="1225" spans="1:38" s="764" customFormat="1" ht="20.25" customHeight="1">
      <c r="A1225" s="747">
        <v>698</v>
      </c>
      <c r="B1225" s="748">
        <v>46174</v>
      </c>
      <c r="C1225" s="747" t="s">
        <v>3300</v>
      </c>
      <c r="D1225" s="747" t="s">
        <v>5033</v>
      </c>
      <c r="E1225" s="747" t="s">
        <v>5193</v>
      </c>
      <c r="F1225" s="747" t="s">
        <v>4278</v>
      </c>
      <c r="G1225" s="749">
        <v>46174</v>
      </c>
      <c r="H1225" s="749">
        <v>46204</v>
      </c>
      <c r="I1225" s="747">
        <f t="shared" si="1523"/>
        <v>30</v>
      </c>
      <c r="J1225" s="750">
        <f t="shared" si="1524"/>
        <v>1</v>
      </c>
      <c r="K1225" s="751" t="s">
        <v>29</v>
      </c>
      <c r="L1225" s="752">
        <v>8.35</v>
      </c>
      <c r="M1225" s="753"/>
      <c r="N1225" s="754"/>
      <c r="O1225" s="750" t="s">
        <v>2307</v>
      </c>
      <c r="P1225" s="755">
        <v>3.6199799999999997E-2</v>
      </c>
      <c r="Q1225" s="755"/>
      <c r="R1225" s="756" t="s">
        <v>4475</v>
      </c>
      <c r="S1225" s="757"/>
      <c r="T1225" s="756"/>
      <c r="U1225" s="757"/>
      <c r="V1225" s="757">
        <v>4.0154000000000002E-2</v>
      </c>
      <c r="W1225" s="757">
        <v>2.81E-3</v>
      </c>
      <c r="X1225" s="808">
        <f t="shared" ref="X1225" si="1530">V1225-AD1225-$X$5-W1225</f>
        <v>3.5680000000000017E-3</v>
      </c>
      <c r="Y1225" s="757">
        <v>2.2866000000000001E-2</v>
      </c>
      <c r="Z1225" s="757">
        <v>1.72E-3</v>
      </c>
      <c r="AA1225" s="757">
        <v>2E-3</v>
      </c>
      <c r="AB1225" s="758">
        <f t="shared" si="1525"/>
        <v>-1.72E-3</v>
      </c>
      <c r="AC1225" s="758">
        <f t="shared" si="1526"/>
        <v>-3.7200000000000002E-3</v>
      </c>
      <c r="AD1225" s="759">
        <v>3.2000000000000001E-2</v>
      </c>
      <c r="AE1225" s="757">
        <v>2.2866000000000001E-2</v>
      </c>
      <c r="AF1225" s="760">
        <f t="shared" si="1529"/>
        <v>9.1339999999999998E-3</v>
      </c>
      <c r="AG1225" s="761">
        <f t="shared" ref="AG1225" si="1531">IF(AF1225="","",AE1225+AF1225)</f>
        <v>3.2000000000000001E-2</v>
      </c>
      <c r="AH1225" s="762">
        <v>46174</v>
      </c>
      <c r="AI1225" s="763">
        <v>1</v>
      </c>
      <c r="AJ1225" s="747" t="str">
        <f t="shared" si="1528"/>
        <v>Y</v>
      </c>
      <c r="AK1225" s="771" t="s">
        <v>5138</v>
      </c>
      <c r="AL1225" s="772"/>
    </row>
    <row r="1226" spans="1:38" s="764" customFormat="1" ht="20.25" customHeight="1">
      <c r="A1226" s="747">
        <v>699</v>
      </c>
      <c r="B1226" s="748">
        <v>46174</v>
      </c>
      <c r="C1226" s="747" t="s">
        <v>3300</v>
      </c>
      <c r="D1226" s="747" t="s">
        <v>5033</v>
      </c>
      <c r="E1226" s="747" t="s">
        <v>5193</v>
      </c>
      <c r="F1226" s="747" t="s">
        <v>5236</v>
      </c>
      <c r="G1226" s="749">
        <v>46174</v>
      </c>
      <c r="H1226" s="749">
        <v>46204</v>
      </c>
      <c r="I1226" s="747">
        <f t="shared" ref="I1226:I1227" si="1532">H1226-G1226</f>
        <v>30</v>
      </c>
      <c r="J1226" s="750">
        <f t="shared" ref="J1226:J1227" si="1533">TRUNC(I1226/30,0)</f>
        <v>1</v>
      </c>
      <c r="K1226" s="751" t="s">
        <v>29</v>
      </c>
      <c r="L1226" s="752">
        <v>3.78</v>
      </c>
      <c r="M1226" s="753"/>
      <c r="N1226" s="754"/>
      <c r="O1226" s="750" t="s">
        <v>2307</v>
      </c>
      <c r="P1226" s="755">
        <v>3.6199799999999997E-2</v>
      </c>
      <c r="Q1226" s="755"/>
      <c r="R1226" s="756" t="s">
        <v>4475</v>
      </c>
      <c r="S1226" s="757"/>
      <c r="T1226" s="756"/>
      <c r="U1226" s="757"/>
      <c r="V1226" s="757">
        <v>4.0154000000000002E-2</v>
      </c>
      <c r="W1226" s="757">
        <v>2.81E-3</v>
      </c>
      <c r="X1226" s="808">
        <f t="shared" ref="X1226:X1227" si="1534">V1226-AD1226-$X$5-W1226</f>
        <v>6.5680000000000009E-3</v>
      </c>
      <c r="Y1226" s="757">
        <v>2.2866000000000001E-2</v>
      </c>
      <c r="Z1226" s="757">
        <v>1.72E-3</v>
      </c>
      <c r="AA1226" s="757">
        <v>2E-3</v>
      </c>
      <c r="AB1226" s="758">
        <f t="shared" ref="AB1226:AB1227" si="1535">S1226-Z1226</f>
        <v>-1.72E-3</v>
      </c>
      <c r="AC1226" s="758">
        <f t="shared" ref="AC1226:AC1227" si="1536">U1226-Z1226-AA1226</f>
        <v>-3.7200000000000002E-3</v>
      </c>
      <c r="AD1226" s="759">
        <v>2.9000000000000001E-2</v>
      </c>
      <c r="AE1226" s="757">
        <v>2.2866000000000001E-2</v>
      </c>
      <c r="AF1226" s="760">
        <f t="shared" ref="AF1226:AF1227" si="1537">AD1226-AE1226</f>
        <v>6.1340000000000006E-3</v>
      </c>
      <c r="AG1226" s="761">
        <f t="shared" ref="AG1226" si="1538">IF(AF1226="","",AE1226+AF1226)</f>
        <v>2.9000000000000001E-2</v>
      </c>
      <c r="AH1226" s="762">
        <v>46174</v>
      </c>
      <c r="AI1226" s="763">
        <v>2</v>
      </c>
      <c r="AJ1226" s="747" t="str">
        <f t="shared" ref="AJ1226:AJ1227" si="1539">IF(AG1226="","N","Y")</f>
        <v>Y</v>
      </c>
      <c r="AK1226" s="771" t="s">
        <v>5138</v>
      </c>
      <c r="AL1226" s="772"/>
    </row>
    <row r="1227" spans="1:38" s="764" customFormat="1" ht="20.25" customHeight="1">
      <c r="A1227" s="747">
        <v>700</v>
      </c>
      <c r="B1227" s="748">
        <v>46177</v>
      </c>
      <c r="C1227" s="747" t="s">
        <v>4547</v>
      </c>
      <c r="D1227" s="747" t="s">
        <v>5157</v>
      </c>
      <c r="E1227" s="747" t="s">
        <v>4768</v>
      </c>
      <c r="F1227" s="747" t="s">
        <v>5126</v>
      </c>
      <c r="G1227" s="749">
        <v>46177</v>
      </c>
      <c r="H1227" s="749">
        <v>46238</v>
      </c>
      <c r="I1227" s="747">
        <f t="shared" si="1532"/>
        <v>61</v>
      </c>
      <c r="J1227" s="750">
        <f t="shared" si="1533"/>
        <v>2</v>
      </c>
      <c r="K1227" s="751" t="s">
        <v>28</v>
      </c>
      <c r="L1227" s="752">
        <v>2</v>
      </c>
      <c r="M1227" s="753"/>
      <c r="N1227" s="754"/>
      <c r="O1227" s="750" t="s">
        <v>2307</v>
      </c>
      <c r="P1227" s="755">
        <v>3.6126400000000003E-2</v>
      </c>
      <c r="Q1227" s="755"/>
      <c r="R1227" s="756" t="s">
        <v>4475</v>
      </c>
      <c r="S1227" s="757"/>
      <c r="T1227" s="756"/>
      <c r="U1227" s="757"/>
      <c r="V1227" s="757">
        <v>4.0139000000000001E-2</v>
      </c>
      <c r="W1227" s="757">
        <v>8.0199999999999998E-4</v>
      </c>
      <c r="X1227" s="808">
        <f t="shared" si="1534"/>
        <v>3.0609999999999986E-3</v>
      </c>
      <c r="Y1227" s="757">
        <v>2.2925000000000001E-2</v>
      </c>
      <c r="Z1227" s="757">
        <v>1.72E-3</v>
      </c>
      <c r="AA1227" s="757">
        <v>2E-3</v>
      </c>
      <c r="AB1227" s="758">
        <f t="shared" si="1535"/>
        <v>-1.72E-3</v>
      </c>
      <c r="AC1227" s="758">
        <f t="shared" si="1536"/>
        <v>-3.7200000000000002E-3</v>
      </c>
      <c r="AD1227" s="759">
        <v>3.4500000000000003E-2</v>
      </c>
      <c r="AE1227" s="757">
        <v>2.2925000000000001E-2</v>
      </c>
      <c r="AF1227" s="760">
        <f t="shared" si="1537"/>
        <v>1.1575000000000002E-2</v>
      </c>
      <c r="AG1227" s="761">
        <v>3.4500000000000003E-2</v>
      </c>
      <c r="AH1227" s="762">
        <v>46177</v>
      </c>
      <c r="AI1227" s="763">
        <v>1</v>
      </c>
      <c r="AJ1227" s="747" t="str">
        <f t="shared" si="1539"/>
        <v>Y</v>
      </c>
      <c r="AK1227" s="771" t="s">
        <v>5162</v>
      </c>
      <c r="AL1227" s="772"/>
    </row>
    <row r="1228" spans="1:38" s="764" customFormat="1" ht="20.25" customHeight="1">
      <c r="A1228" s="747">
        <v>701</v>
      </c>
      <c r="B1228" s="748">
        <v>46181</v>
      </c>
      <c r="C1228" s="747" t="s">
        <v>3001</v>
      </c>
      <c r="D1228" s="747" t="s">
        <v>5237</v>
      </c>
      <c r="E1228" s="747" t="s">
        <v>5238</v>
      </c>
      <c r="F1228" s="747" t="s">
        <v>4999</v>
      </c>
      <c r="G1228" s="749">
        <v>46181</v>
      </c>
      <c r="H1228" s="749">
        <v>46211</v>
      </c>
      <c r="I1228" s="747">
        <f t="shared" ref="I1228:I1235" si="1540">H1228-G1228</f>
        <v>30</v>
      </c>
      <c r="J1228" s="750">
        <f t="shared" ref="J1228:J1235" si="1541">TRUNC(I1228/30,0)</f>
        <v>1</v>
      </c>
      <c r="K1228" s="751" t="s">
        <v>29</v>
      </c>
      <c r="L1228" s="752">
        <v>1.37</v>
      </c>
      <c r="M1228" s="753"/>
      <c r="N1228" s="754"/>
      <c r="O1228" s="750" t="s">
        <v>2307</v>
      </c>
      <c r="P1228" s="755">
        <v>3.6119600000000002E-2</v>
      </c>
      <c r="Q1228" s="755"/>
      <c r="R1228" s="756" t="s">
        <v>4475</v>
      </c>
      <c r="S1228" s="757"/>
      <c r="T1228" s="756"/>
      <c r="U1228" s="757"/>
      <c r="V1228" s="757">
        <v>4.0078000000000003E-2</v>
      </c>
      <c r="W1228" s="757">
        <v>2.8050000000000002E-3</v>
      </c>
      <c r="X1228" s="808">
        <f t="shared" ref="X1228:X1230" si="1542">V1228-AD1228-$X$5-W1228</f>
        <v>3.9970000000000023E-3</v>
      </c>
      <c r="Y1228" s="757">
        <v>2.2849999999999999E-2</v>
      </c>
      <c r="Z1228" s="757">
        <v>1.72E-3</v>
      </c>
      <c r="AA1228" s="757">
        <v>2E-3</v>
      </c>
      <c r="AB1228" s="758">
        <f t="shared" ref="AB1228:AB1235" si="1543">S1228-Z1228</f>
        <v>-1.72E-3</v>
      </c>
      <c r="AC1228" s="758">
        <f t="shared" ref="AC1228:AC1235" si="1544">U1228-Z1228-AA1228</f>
        <v>-3.7200000000000002E-3</v>
      </c>
      <c r="AD1228" s="759">
        <v>3.15E-2</v>
      </c>
      <c r="AE1228" s="757">
        <f>Y1228</f>
        <v>2.2849999999999999E-2</v>
      </c>
      <c r="AF1228" s="760">
        <f t="shared" ref="AF1228:AF1235" si="1545">AD1228-AE1228</f>
        <v>8.6500000000000014E-3</v>
      </c>
      <c r="AG1228" s="761">
        <f>AD1228</f>
        <v>3.15E-2</v>
      </c>
      <c r="AH1228" s="762">
        <v>46177</v>
      </c>
      <c r="AI1228" s="763">
        <v>1</v>
      </c>
      <c r="AJ1228" s="747" t="str">
        <f t="shared" ref="AJ1228:AJ1235" si="1546">IF(AG1228="","N","Y")</f>
        <v>Y</v>
      </c>
      <c r="AK1228" s="771" t="s">
        <v>5162</v>
      </c>
      <c r="AL1228" s="772"/>
    </row>
    <row r="1229" spans="1:38" s="764" customFormat="1" ht="20.25" customHeight="1">
      <c r="A1229" s="747">
        <v>702</v>
      </c>
      <c r="B1229" s="748">
        <v>46181</v>
      </c>
      <c r="C1229" s="747" t="s">
        <v>24</v>
      </c>
      <c r="D1229" s="747" t="s">
        <v>5239</v>
      </c>
      <c r="E1229" s="747" t="s">
        <v>25</v>
      </c>
      <c r="F1229" s="747" t="s">
        <v>5007</v>
      </c>
      <c r="G1229" s="749">
        <v>46181</v>
      </c>
      <c r="H1229" s="749">
        <v>46211</v>
      </c>
      <c r="I1229" s="747">
        <f t="shared" si="1540"/>
        <v>30</v>
      </c>
      <c r="J1229" s="750">
        <f t="shared" si="1541"/>
        <v>1</v>
      </c>
      <c r="K1229" s="751" t="s">
        <v>28</v>
      </c>
      <c r="L1229" s="752">
        <v>3</v>
      </c>
      <c r="M1229" s="753"/>
      <c r="N1229" s="754"/>
      <c r="O1229" s="750" t="s">
        <v>2307</v>
      </c>
      <c r="P1229" s="755">
        <v>3.6486999999999999E-2</v>
      </c>
      <c r="Q1229" s="755"/>
      <c r="R1229" s="756" t="s">
        <v>4475</v>
      </c>
      <c r="S1229" s="757"/>
      <c r="T1229" s="756"/>
      <c r="U1229" s="757"/>
      <c r="V1229" s="757">
        <v>3.9106000000000002E-2</v>
      </c>
      <c r="W1229" s="757">
        <v>7.8200000000000003E-4</v>
      </c>
      <c r="X1229" s="808">
        <f t="shared" si="1542"/>
        <v>3.0479999999999999E-3</v>
      </c>
      <c r="Y1229" s="757">
        <v>2.9697000000000001E-2</v>
      </c>
      <c r="Z1229" s="757">
        <v>1.72E-3</v>
      </c>
      <c r="AA1229" s="757">
        <v>2E-3</v>
      </c>
      <c r="AB1229" s="758">
        <f t="shared" si="1543"/>
        <v>-1.72E-3</v>
      </c>
      <c r="AC1229" s="758">
        <f t="shared" si="1544"/>
        <v>-3.7200000000000002E-3</v>
      </c>
      <c r="AD1229" s="759">
        <v>3.3500000000000002E-2</v>
      </c>
      <c r="AE1229" s="757">
        <f>Y1229</f>
        <v>2.9697000000000001E-2</v>
      </c>
      <c r="AF1229" s="760">
        <f t="shared" si="1545"/>
        <v>3.8030000000000008E-3</v>
      </c>
      <c r="AG1229" s="761">
        <f>AD1229</f>
        <v>3.3500000000000002E-2</v>
      </c>
      <c r="AH1229" s="762">
        <v>46177</v>
      </c>
      <c r="AI1229" s="763">
        <v>4</v>
      </c>
      <c r="AJ1229" s="747" t="str">
        <f t="shared" si="1546"/>
        <v>Y</v>
      </c>
      <c r="AK1229" s="771" t="s">
        <v>5162</v>
      </c>
      <c r="AL1229" s="772"/>
    </row>
    <row r="1230" spans="1:38" s="764" customFormat="1" ht="20.25" customHeight="1">
      <c r="A1230" s="747">
        <v>703</v>
      </c>
      <c r="B1230" s="748">
        <v>46181</v>
      </c>
      <c r="C1230" s="747" t="s">
        <v>2888</v>
      </c>
      <c r="D1230" s="747" t="s">
        <v>5240</v>
      </c>
      <c r="E1230" s="747" t="s">
        <v>5072</v>
      </c>
      <c r="F1230" s="747" t="s">
        <v>2618</v>
      </c>
      <c r="G1230" s="749">
        <v>46181</v>
      </c>
      <c r="H1230" s="749">
        <v>46211</v>
      </c>
      <c r="I1230" s="747">
        <f t="shared" si="1540"/>
        <v>30</v>
      </c>
      <c r="J1230" s="750">
        <f t="shared" si="1541"/>
        <v>1</v>
      </c>
      <c r="K1230" s="751" t="s">
        <v>28</v>
      </c>
      <c r="L1230" s="752">
        <v>1</v>
      </c>
      <c r="M1230" s="753"/>
      <c r="N1230" s="754"/>
      <c r="O1230" s="750" t="s">
        <v>2307</v>
      </c>
      <c r="P1230" s="755">
        <v>3.6119600000000002E-2</v>
      </c>
      <c r="Q1230" s="755"/>
      <c r="R1230" s="756" t="s">
        <v>4475</v>
      </c>
      <c r="S1230" s="757"/>
      <c r="T1230" s="756"/>
      <c r="U1230" s="757"/>
      <c r="V1230" s="757">
        <v>3.9106000000000002E-2</v>
      </c>
      <c r="W1230" s="757">
        <v>7.8200000000000003E-4</v>
      </c>
      <c r="X1230" s="808">
        <f t="shared" si="1542"/>
        <v>3.0479999999999999E-3</v>
      </c>
      <c r="Y1230" s="757">
        <v>2.9697000000000001E-2</v>
      </c>
      <c r="Z1230" s="757">
        <v>1.72E-3</v>
      </c>
      <c r="AA1230" s="757">
        <v>2E-3</v>
      </c>
      <c r="AB1230" s="758">
        <f t="shared" si="1543"/>
        <v>-1.72E-3</v>
      </c>
      <c r="AC1230" s="758">
        <f t="shared" si="1544"/>
        <v>-3.7200000000000002E-3</v>
      </c>
      <c r="AD1230" s="759">
        <v>3.3500000000000002E-2</v>
      </c>
      <c r="AE1230" s="757">
        <f>Y1230</f>
        <v>2.9697000000000001E-2</v>
      </c>
      <c r="AF1230" s="760">
        <f t="shared" si="1545"/>
        <v>3.8030000000000008E-3</v>
      </c>
      <c r="AG1230" s="761">
        <f>AD1230</f>
        <v>3.3500000000000002E-2</v>
      </c>
      <c r="AH1230" s="762">
        <v>46177</v>
      </c>
      <c r="AI1230" s="763">
        <v>5</v>
      </c>
      <c r="AJ1230" s="747" t="str">
        <f t="shared" si="1546"/>
        <v>Y</v>
      </c>
      <c r="AK1230" s="771" t="s">
        <v>5162</v>
      </c>
      <c r="AL1230" s="772"/>
    </row>
    <row r="1231" spans="1:38" s="764" customFormat="1" ht="20.25" customHeight="1">
      <c r="A1231" s="747">
        <v>704</v>
      </c>
      <c r="B1231" s="748">
        <v>46182</v>
      </c>
      <c r="C1231" s="747" t="s">
        <v>4</v>
      </c>
      <c r="D1231" s="778" t="s">
        <v>4893</v>
      </c>
      <c r="E1231" s="778" t="s">
        <v>5131</v>
      </c>
      <c r="F1231" s="778" t="s">
        <v>5052</v>
      </c>
      <c r="G1231" s="749">
        <v>46182</v>
      </c>
      <c r="H1231" s="749">
        <v>46274</v>
      </c>
      <c r="I1231" s="747">
        <f t="shared" si="1540"/>
        <v>92</v>
      </c>
      <c r="J1231" s="750">
        <f t="shared" si="1541"/>
        <v>3</v>
      </c>
      <c r="K1231" s="751" t="s">
        <v>28</v>
      </c>
      <c r="L1231" s="752">
        <v>15</v>
      </c>
      <c r="M1231" s="804"/>
      <c r="N1231" s="805"/>
      <c r="O1231" s="801" t="s">
        <v>1717</v>
      </c>
      <c r="P1231" s="806">
        <v>3.66135E-2</v>
      </c>
      <c r="Q1231" s="755"/>
      <c r="R1231" s="756" t="s">
        <v>4475</v>
      </c>
      <c r="S1231" s="757"/>
      <c r="T1231" s="756"/>
      <c r="U1231" s="757"/>
      <c r="V1231" s="808">
        <v>4.0994999999999997E-2</v>
      </c>
      <c r="W1231" s="808">
        <v>8.1899999999999996E-4</v>
      </c>
      <c r="X1231" s="808">
        <v>3.3999999999999998E-3</v>
      </c>
      <c r="Y1231" s="808">
        <v>3.0880999999999999E-2</v>
      </c>
      <c r="Z1231" s="808">
        <v>1.72E-3</v>
      </c>
      <c r="AA1231" s="808">
        <v>2E-3</v>
      </c>
      <c r="AB1231" s="758">
        <f t="shared" si="1543"/>
        <v>-1.72E-3</v>
      </c>
      <c r="AC1231" s="758">
        <f t="shared" si="1544"/>
        <v>-3.7200000000000002E-3</v>
      </c>
      <c r="AD1231" s="759">
        <v>3.5000000000000003E-2</v>
      </c>
      <c r="AE1231" s="808">
        <v>3.0880999999999999E-2</v>
      </c>
      <c r="AF1231" s="808">
        <f t="shared" si="1545"/>
        <v>4.1190000000000046E-3</v>
      </c>
      <c r="AG1231" s="761">
        <v>3.5000000000000003E-2</v>
      </c>
      <c r="AH1231" s="762">
        <v>46182</v>
      </c>
      <c r="AI1231" s="763">
        <v>1</v>
      </c>
      <c r="AJ1231" s="747" t="str">
        <f t="shared" si="1546"/>
        <v>Y</v>
      </c>
      <c r="AK1231" s="771" t="s">
        <v>5197</v>
      </c>
      <c r="AL1231" s="772"/>
    </row>
    <row r="1232" spans="1:38" s="524" customFormat="1" ht="20.25" customHeight="1">
      <c r="A1232" s="653">
        <v>705</v>
      </c>
      <c r="B1232" s="654">
        <v>46188</v>
      </c>
      <c r="C1232" s="653" t="s">
        <v>1740</v>
      </c>
      <c r="D1232" s="653" t="s">
        <v>5221</v>
      </c>
      <c r="E1232" s="653" t="s">
        <v>5081</v>
      </c>
      <c r="F1232" s="653" t="s">
        <v>5024</v>
      </c>
      <c r="G1232" s="655">
        <v>46188</v>
      </c>
      <c r="H1232" s="655">
        <v>46218</v>
      </c>
      <c r="I1232" s="653">
        <f t="shared" si="1540"/>
        <v>30</v>
      </c>
      <c r="J1232" s="656">
        <f t="shared" si="1541"/>
        <v>1</v>
      </c>
      <c r="K1232" s="657" t="s">
        <v>29</v>
      </c>
      <c r="L1232" s="658">
        <v>8.09</v>
      </c>
      <c r="M1232" s="659"/>
      <c r="N1232" s="660"/>
      <c r="O1232" s="656" t="s">
        <v>2307</v>
      </c>
      <c r="P1232" s="661">
        <v>3.6331200000000001E-2</v>
      </c>
      <c r="Q1232" s="661"/>
      <c r="R1232" s="662" t="s">
        <v>4475</v>
      </c>
      <c r="S1232" s="663"/>
      <c r="T1232" s="662"/>
      <c r="U1232" s="663"/>
      <c r="V1232" s="663">
        <v>4.0197999999999998E-2</v>
      </c>
      <c r="W1232" s="663">
        <v>2.813E-3</v>
      </c>
      <c r="X1232" s="663">
        <v>3.6089999999999998E-3</v>
      </c>
      <c r="Y1232" s="663">
        <v>2.2742999999999999E-2</v>
      </c>
      <c r="Z1232" s="663">
        <v>1.72E-3</v>
      </c>
      <c r="AA1232" s="663">
        <v>2E-3</v>
      </c>
      <c r="AB1232" s="664">
        <f t="shared" si="1543"/>
        <v>-1.72E-3</v>
      </c>
      <c r="AC1232" s="664">
        <f t="shared" si="1544"/>
        <v>-3.7200000000000002E-3</v>
      </c>
      <c r="AD1232" s="8">
        <v>3.2000000000000001E-2</v>
      </c>
      <c r="AE1232" s="1157">
        <v>2.2742999999999999E-2</v>
      </c>
      <c r="AF1232" s="665">
        <f t="shared" si="1545"/>
        <v>9.2570000000000013E-3</v>
      </c>
      <c r="AG1232" s="666">
        <f t="shared" ref="AG1232:AG1233" si="1547">IF(AF1232="","",AE1232+AF1232)</f>
        <v>3.2000000000000001E-2</v>
      </c>
      <c r="AH1232" s="667">
        <v>46188</v>
      </c>
      <c r="AI1232" s="668">
        <v>1</v>
      </c>
      <c r="AJ1232" s="653" t="str">
        <f t="shared" si="1546"/>
        <v>Y</v>
      </c>
      <c r="AK1232" s="669" t="s">
        <v>5138</v>
      </c>
      <c r="AL1232" s="523"/>
    </row>
    <row r="1233" spans="1:38" s="524" customFormat="1" ht="20.25" customHeight="1">
      <c r="A1233" s="653">
        <v>706</v>
      </c>
      <c r="B1233" s="654">
        <v>46188</v>
      </c>
      <c r="C1233" s="653" t="s">
        <v>4897</v>
      </c>
      <c r="D1233" s="1158" t="s">
        <v>5156</v>
      </c>
      <c r="E1233" s="1158" t="s">
        <v>4724</v>
      </c>
      <c r="F1233" s="1158" t="s">
        <v>5039</v>
      </c>
      <c r="G1233" s="655">
        <v>46188</v>
      </c>
      <c r="H1233" s="655">
        <v>46218</v>
      </c>
      <c r="I1233" s="653">
        <f t="shared" si="1540"/>
        <v>30</v>
      </c>
      <c r="J1233" s="656">
        <f t="shared" si="1541"/>
        <v>1</v>
      </c>
      <c r="K1233" s="657" t="s">
        <v>29</v>
      </c>
      <c r="L1233" s="658">
        <v>1.43</v>
      </c>
      <c r="M1233" s="916"/>
      <c r="N1233" s="917"/>
      <c r="O1233" s="1159" t="s">
        <v>2307</v>
      </c>
      <c r="P1233" s="661">
        <v>3.6331200000000001E-2</v>
      </c>
      <c r="Q1233" s="661"/>
      <c r="R1233" s="662" t="s">
        <v>4475</v>
      </c>
      <c r="S1233" s="663"/>
      <c r="T1233" s="662"/>
      <c r="U1233" s="663"/>
      <c r="V1233" s="663">
        <v>4.0197999999999998E-2</v>
      </c>
      <c r="W1233" s="663">
        <v>2.813E-3</v>
      </c>
      <c r="X1233" s="663">
        <v>3.6089999999999998E-3</v>
      </c>
      <c r="Y1233" s="663">
        <v>2.2742999999999999E-2</v>
      </c>
      <c r="Z1233" s="1157">
        <v>1.72E-3</v>
      </c>
      <c r="AA1233" s="1157">
        <v>2E-3</v>
      </c>
      <c r="AB1233" s="664">
        <f t="shared" si="1543"/>
        <v>-1.72E-3</v>
      </c>
      <c r="AC1233" s="664">
        <f t="shared" si="1544"/>
        <v>-3.7200000000000002E-3</v>
      </c>
      <c r="AD1233" s="8">
        <v>3.2000000000000001E-2</v>
      </c>
      <c r="AE1233" s="1157">
        <v>2.2742999999999999E-2</v>
      </c>
      <c r="AF1233" s="1157">
        <f t="shared" si="1545"/>
        <v>9.2570000000000013E-3</v>
      </c>
      <c r="AG1233" s="666">
        <f t="shared" si="1547"/>
        <v>3.2000000000000001E-2</v>
      </c>
      <c r="AH1233" s="667">
        <v>46188</v>
      </c>
      <c r="AI1233" s="668">
        <v>2</v>
      </c>
      <c r="AJ1233" s="653" t="str">
        <f t="shared" si="1546"/>
        <v>Y</v>
      </c>
      <c r="AK1233" s="669" t="s">
        <v>5138</v>
      </c>
      <c r="AL1233" s="523"/>
    </row>
    <row r="1234" spans="1:38" s="524" customFormat="1" ht="20.25" customHeight="1">
      <c r="A1234" s="653">
        <v>707</v>
      </c>
      <c r="B1234" s="654">
        <v>46188</v>
      </c>
      <c r="C1234" s="653" t="s">
        <v>3001</v>
      </c>
      <c r="D1234" s="653" t="s">
        <v>4997</v>
      </c>
      <c r="E1234" s="653" t="s">
        <v>5032</v>
      </c>
      <c r="F1234" s="653" t="s">
        <v>4999</v>
      </c>
      <c r="G1234" s="655">
        <v>46188</v>
      </c>
      <c r="H1234" s="655">
        <v>46218</v>
      </c>
      <c r="I1234" s="653">
        <f t="shared" si="1540"/>
        <v>30</v>
      </c>
      <c r="J1234" s="656">
        <f t="shared" si="1541"/>
        <v>1</v>
      </c>
      <c r="K1234" s="657" t="s">
        <v>29</v>
      </c>
      <c r="L1234" s="658">
        <v>19</v>
      </c>
      <c r="M1234" s="659"/>
      <c r="N1234" s="660"/>
      <c r="O1234" s="656" t="s">
        <v>2307</v>
      </c>
      <c r="P1234" s="661">
        <v>3.6331200000000001E-2</v>
      </c>
      <c r="Q1234" s="661"/>
      <c r="R1234" s="662" t="s">
        <v>4475</v>
      </c>
      <c r="S1234" s="663"/>
      <c r="T1234" s="662"/>
      <c r="U1234" s="663"/>
      <c r="V1234" s="663">
        <v>4.0197999999999998E-2</v>
      </c>
      <c r="W1234" s="663">
        <v>2.813E-3</v>
      </c>
      <c r="X1234" s="663">
        <v>3.6089999999999998E-3</v>
      </c>
      <c r="Y1234" s="663">
        <v>2.2742999999999999E-2</v>
      </c>
      <c r="Z1234" s="663">
        <v>1.72E-3</v>
      </c>
      <c r="AA1234" s="663">
        <v>2E-3</v>
      </c>
      <c r="AB1234" s="664">
        <f t="shared" si="1543"/>
        <v>-1.72E-3</v>
      </c>
      <c r="AC1234" s="664">
        <f t="shared" si="1544"/>
        <v>-3.7200000000000002E-3</v>
      </c>
      <c r="AD1234" s="8">
        <v>3.2000000000000001E-2</v>
      </c>
      <c r="AE1234" s="1157">
        <v>2.2742999999999999E-2</v>
      </c>
      <c r="AF1234" s="665">
        <f t="shared" si="1545"/>
        <v>9.2570000000000013E-3</v>
      </c>
      <c r="AG1234" s="666">
        <v>3.2000000000000001E-2</v>
      </c>
      <c r="AH1234" s="667">
        <v>46188</v>
      </c>
      <c r="AI1234" s="668">
        <v>3</v>
      </c>
      <c r="AJ1234" s="653" t="str">
        <f t="shared" si="1546"/>
        <v>Y</v>
      </c>
      <c r="AK1234" s="669" t="s">
        <v>5138</v>
      </c>
      <c r="AL1234" s="523"/>
    </row>
    <row r="1235" spans="1:38" s="524" customFormat="1" ht="19.5" customHeight="1">
      <c r="A1235" s="653">
        <v>708</v>
      </c>
      <c r="B1235" s="654">
        <v>46188</v>
      </c>
      <c r="C1235" s="653" t="s">
        <v>1550</v>
      </c>
      <c r="D1235" s="653" t="s">
        <v>5199</v>
      </c>
      <c r="E1235" s="653" t="s">
        <v>5243</v>
      </c>
      <c r="F1235" s="653" t="s">
        <v>3722</v>
      </c>
      <c r="G1235" s="655">
        <v>46188</v>
      </c>
      <c r="H1235" s="655">
        <v>46218</v>
      </c>
      <c r="I1235" s="653">
        <f t="shared" si="1540"/>
        <v>30</v>
      </c>
      <c r="J1235" s="656">
        <f t="shared" si="1541"/>
        <v>1</v>
      </c>
      <c r="K1235" s="657" t="s">
        <v>29</v>
      </c>
      <c r="L1235" s="658">
        <v>1.1100000000000001</v>
      </c>
      <c r="M1235" s="659"/>
      <c r="N1235" s="660"/>
      <c r="O1235" s="656" t="s">
        <v>2307</v>
      </c>
      <c r="P1235" s="661">
        <v>3.6331200000000001E-2</v>
      </c>
      <c r="Q1235" s="661"/>
      <c r="R1235" s="662" t="s">
        <v>4475</v>
      </c>
      <c r="S1235" s="663"/>
      <c r="T1235" s="662"/>
      <c r="U1235" s="663"/>
      <c r="V1235" s="663">
        <v>4.0197999999999998E-2</v>
      </c>
      <c r="W1235" s="663">
        <v>2.813E-3</v>
      </c>
      <c r="X1235" s="1157">
        <f t="shared" ref="X1235" si="1548">V1235-AD1235-$X$5-W1235</f>
        <v>5.6089999999999994E-3</v>
      </c>
      <c r="Y1235" s="663">
        <v>2.2742999999999999E-2</v>
      </c>
      <c r="Z1235" s="663">
        <v>1.72E-3</v>
      </c>
      <c r="AA1235" s="663">
        <v>2E-3</v>
      </c>
      <c r="AB1235" s="664">
        <f t="shared" si="1543"/>
        <v>-1.72E-3</v>
      </c>
      <c r="AC1235" s="664">
        <f t="shared" si="1544"/>
        <v>-3.7200000000000002E-3</v>
      </c>
      <c r="AD1235" s="8">
        <v>0.03</v>
      </c>
      <c r="AE1235" s="1157">
        <v>2.2742999999999999E-2</v>
      </c>
      <c r="AF1235" s="665">
        <f t="shared" si="1545"/>
        <v>7.2569999999999996E-3</v>
      </c>
      <c r="AG1235" s="666">
        <f t="shared" ref="AG1235" si="1549">IF(AF1235="","",AE1235+AF1235)</f>
        <v>0.03</v>
      </c>
      <c r="AH1235" s="667">
        <v>46188</v>
      </c>
      <c r="AI1235" s="668">
        <v>4</v>
      </c>
      <c r="AJ1235" s="653" t="str">
        <f t="shared" si="1546"/>
        <v>Y</v>
      </c>
      <c r="AK1235" s="669" t="s">
        <v>5138</v>
      </c>
      <c r="AL1235" s="523"/>
    </row>
    <row r="1236" spans="1:38">
      <c r="H1236" s="749"/>
    </row>
    <row r="1237" spans="1:38">
      <c r="H1237" s="749"/>
    </row>
    <row r="1238" spans="1:38">
      <c r="H1238" s="749"/>
    </row>
    <row r="1239" spans="1:38">
      <c r="H1239" s="749"/>
    </row>
    <row r="1240" spans="1:38">
      <c r="H1240" s="749"/>
    </row>
    <row r="1241" spans="1:38">
      <c r="H1241" s="749"/>
    </row>
    <row r="1242" spans="1:38">
      <c r="H1242" s="749"/>
    </row>
    <row r="1243" spans="1:38">
      <c r="H1243" s="749"/>
    </row>
    <row r="1244" spans="1:38">
      <c r="H1244" s="749"/>
    </row>
    <row r="1245" spans="1:38">
      <c r="H1245" s="749"/>
    </row>
    <row r="1246" spans="1:38">
      <c r="H1246" s="749"/>
    </row>
    <row r="1247" spans="1:38">
      <c r="H1247" s="749"/>
    </row>
    <row r="1248" spans="1:38">
      <c r="H1248" s="749"/>
    </row>
    <row r="1249" spans="8:8">
      <c r="H1249" s="749"/>
    </row>
    <row r="1250" spans="8:8">
      <c r="H1250" s="749"/>
    </row>
    <row r="1251" spans="8:8">
      <c r="H1251" s="749"/>
    </row>
    <row r="1252" spans="8:8">
      <c r="H1252" s="749"/>
    </row>
    <row r="1253" spans="8:8">
      <c r="H1253" s="749"/>
    </row>
    <row r="1254" spans="8:8">
      <c r="H1254" s="749"/>
    </row>
    <row r="1255" spans="8:8">
      <c r="H1255" s="749"/>
    </row>
    <row r="1256" spans="8:8">
      <c r="H1256" s="749"/>
    </row>
    <row r="1257" spans="8:8">
      <c r="H1257" s="749"/>
    </row>
    <row r="1258" spans="8:8">
      <c r="H1258" s="749"/>
    </row>
    <row r="1259" spans="8:8">
      <c r="H1259" s="749"/>
    </row>
    <row r="1260" spans="8:8">
      <c r="H1260" s="749"/>
    </row>
    <row r="1261" spans="8:8">
      <c r="H1261" s="749"/>
    </row>
    <row r="1262" spans="8:8">
      <c r="H1262" s="749"/>
    </row>
    <row r="1263" spans="8:8">
      <c r="H1263" s="749"/>
    </row>
    <row r="1264" spans="8:8">
      <c r="H1264" s="749"/>
    </row>
    <row r="1265" spans="8:8">
      <c r="H1265" s="749"/>
    </row>
    <row r="1266" spans="8:8">
      <c r="H1266" s="749"/>
    </row>
    <row r="1267" spans="8:8">
      <c r="H1267" s="749"/>
    </row>
    <row r="1268" spans="8:8">
      <c r="H1268" s="749"/>
    </row>
    <row r="1269" spans="8:8">
      <c r="H1269" s="749"/>
    </row>
    <row r="1270" spans="8:8">
      <c r="H1270" s="749"/>
    </row>
    <row r="1271" spans="8:8">
      <c r="H1271" s="749"/>
    </row>
    <row r="1272" spans="8:8">
      <c r="H1272" s="749"/>
    </row>
    <row r="1273" spans="8:8">
      <c r="H1273" s="749"/>
    </row>
    <row r="1274" spans="8:8">
      <c r="H1274" s="749"/>
    </row>
    <row r="1275" spans="8:8">
      <c r="H1275" s="749"/>
    </row>
    <row r="1276" spans="8:8">
      <c r="H1276" s="749"/>
    </row>
    <row r="1277" spans="8:8">
      <c r="H1277" s="749"/>
    </row>
    <row r="1278" spans="8:8">
      <c r="H1278" s="749"/>
    </row>
    <row r="1279" spans="8:8">
      <c r="H1279" s="749"/>
    </row>
    <row r="1280" spans="8:8">
      <c r="H1280" s="749"/>
    </row>
    <row r="1281" spans="8:8">
      <c r="H1281" s="749"/>
    </row>
    <row r="1282" spans="8:8">
      <c r="H1282" s="749"/>
    </row>
    <row r="1283" spans="8:8">
      <c r="H1283" s="749"/>
    </row>
    <row r="1284" spans="8:8">
      <c r="H1284" s="749"/>
    </row>
    <row r="1285" spans="8:8">
      <c r="H1285" s="749"/>
    </row>
    <row r="1286" spans="8:8">
      <c r="H1286" s="749"/>
    </row>
    <row r="1287" spans="8:8">
      <c r="H1287" s="749"/>
    </row>
    <row r="1288" spans="8:8">
      <c r="H1288" s="749"/>
    </row>
    <row r="1289" spans="8:8">
      <c r="H1289" s="749"/>
    </row>
    <row r="1290" spans="8:8">
      <c r="H1290" s="749"/>
    </row>
    <row r="1291" spans="8:8">
      <c r="H1291" s="749"/>
    </row>
    <row r="1292" spans="8:8">
      <c r="H1292" s="749"/>
    </row>
    <row r="1293" spans="8:8">
      <c r="H1293" s="749"/>
    </row>
    <row r="1294" spans="8:8">
      <c r="H1294" s="749"/>
    </row>
    <row r="1295" spans="8:8">
      <c r="H1295" s="749"/>
    </row>
    <row r="1296" spans="8:8">
      <c r="H1296" s="749"/>
    </row>
    <row r="1297" spans="8:8">
      <c r="H1297" s="749"/>
    </row>
    <row r="1298" spans="8:8">
      <c r="H1298" s="749"/>
    </row>
    <row r="1299" spans="8:8">
      <c r="H1299" s="749"/>
    </row>
    <row r="1300" spans="8:8">
      <c r="H1300" s="749"/>
    </row>
    <row r="1301" spans="8:8">
      <c r="H1301" s="749"/>
    </row>
    <row r="1302" spans="8:8">
      <c r="H1302" s="749"/>
    </row>
    <row r="1303" spans="8:8">
      <c r="H1303" s="749"/>
    </row>
    <row r="1304" spans="8:8">
      <c r="H1304" s="749"/>
    </row>
    <row r="1305" spans="8:8">
      <c r="H1305" s="749"/>
    </row>
    <row r="1306" spans="8:8">
      <c r="H1306" s="749"/>
    </row>
    <row r="1307" spans="8:8">
      <c r="H1307" s="749"/>
    </row>
    <row r="1308" spans="8:8">
      <c r="H1308" s="749"/>
    </row>
    <row r="1309" spans="8:8">
      <c r="H1309" s="749"/>
    </row>
    <row r="1310" spans="8:8">
      <c r="H1310" s="749"/>
    </row>
    <row r="1311" spans="8:8">
      <c r="H1311" s="749"/>
    </row>
    <row r="1312" spans="8:8">
      <c r="H1312" s="749"/>
    </row>
    <row r="1313" spans="8:8">
      <c r="H1313" s="749"/>
    </row>
    <row r="1314" spans="8:8">
      <c r="H1314" s="749"/>
    </row>
    <row r="1315" spans="8:8">
      <c r="H1315" s="749"/>
    </row>
    <row r="1316" spans="8:8">
      <c r="H1316" s="749"/>
    </row>
    <row r="1317" spans="8:8">
      <c r="H1317" s="749"/>
    </row>
    <row r="1318" spans="8:8">
      <c r="H1318" s="749"/>
    </row>
    <row r="1319" spans="8:8">
      <c r="H1319" s="749"/>
    </row>
    <row r="1320" spans="8:8">
      <c r="H1320" s="749"/>
    </row>
    <row r="1321" spans="8:8">
      <c r="H1321" s="749"/>
    </row>
    <row r="1322" spans="8:8">
      <c r="H1322" s="749"/>
    </row>
    <row r="1323" spans="8:8">
      <c r="H1323" s="749"/>
    </row>
    <row r="1324" spans="8:8">
      <c r="H1324" s="749"/>
    </row>
    <row r="1325" spans="8:8">
      <c r="H1325" s="749"/>
    </row>
    <row r="1326" spans="8:8">
      <c r="H1326" s="749"/>
    </row>
    <row r="1327" spans="8:8">
      <c r="H1327" s="749"/>
    </row>
    <row r="1328" spans="8:8">
      <c r="H1328" s="749"/>
    </row>
    <row r="1329" spans="8:8">
      <c r="H1329" s="749"/>
    </row>
    <row r="1330" spans="8:8">
      <c r="H1330" s="749"/>
    </row>
    <row r="1331" spans="8:8">
      <c r="H1331" s="749"/>
    </row>
    <row r="1332" spans="8:8">
      <c r="H1332" s="749"/>
    </row>
    <row r="1333" spans="8:8">
      <c r="H1333" s="749"/>
    </row>
    <row r="1334" spans="8:8">
      <c r="H1334" s="749"/>
    </row>
    <row r="1335" spans="8:8">
      <c r="H1335" s="749"/>
    </row>
    <row r="1336" spans="8:8">
      <c r="H1336" s="749"/>
    </row>
    <row r="1337" spans="8:8">
      <c r="H1337" s="749"/>
    </row>
    <row r="1338" spans="8:8">
      <c r="H1338" s="749"/>
    </row>
    <row r="1339" spans="8:8">
      <c r="H1339" s="749"/>
    </row>
    <row r="1340" spans="8:8">
      <c r="H1340" s="749"/>
    </row>
    <row r="1341" spans="8:8">
      <c r="H1341" s="749"/>
    </row>
    <row r="1342" spans="8:8">
      <c r="H1342" s="749"/>
    </row>
    <row r="1343" spans="8:8">
      <c r="H1343" s="749"/>
    </row>
    <row r="1344" spans="8:8">
      <c r="H1344" s="749"/>
    </row>
    <row r="1345" spans="8:8">
      <c r="H1345" s="749"/>
    </row>
    <row r="1346" spans="8:8">
      <c r="H1346" s="749"/>
    </row>
    <row r="1347" spans="8:8">
      <c r="H1347" s="749"/>
    </row>
    <row r="1348" spans="8:8">
      <c r="H1348" s="749"/>
    </row>
    <row r="1349" spans="8:8">
      <c r="H1349" s="749"/>
    </row>
    <row r="1350" spans="8:8">
      <c r="H1350" s="749"/>
    </row>
    <row r="1351" spans="8:8">
      <c r="H1351" s="749"/>
    </row>
    <row r="1352" spans="8:8">
      <c r="H1352" s="749"/>
    </row>
    <row r="1353" spans="8:8">
      <c r="H1353" s="749"/>
    </row>
    <row r="1354" spans="8:8">
      <c r="H1354" s="749"/>
    </row>
    <row r="1355" spans="8:8">
      <c r="H1355" s="749"/>
    </row>
    <row r="1356" spans="8:8">
      <c r="H1356" s="749"/>
    </row>
    <row r="1357" spans="8:8">
      <c r="H1357" s="749"/>
    </row>
    <row r="1358" spans="8:8">
      <c r="H1358" s="749"/>
    </row>
    <row r="1359" spans="8:8">
      <c r="H1359" s="749"/>
    </row>
    <row r="1360" spans="8:8">
      <c r="H1360" s="749"/>
    </row>
    <row r="1361" spans="8:8">
      <c r="H1361" s="749"/>
    </row>
    <row r="1362" spans="8:8">
      <c r="H1362" s="749"/>
    </row>
    <row r="1363" spans="8:8">
      <c r="H1363" s="749"/>
    </row>
    <row r="1364" spans="8:8">
      <c r="H1364" s="749"/>
    </row>
    <row r="1365" spans="8:8">
      <c r="H1365" s="749"/>
    </row>
    <row r="1366" spans="8:8">
      <c r="H1366" s="749"/>
    </row>
    <row r="1367" spans="8:8">
      <c r="H1367" s="749"/>
    </row>
    <row r="1368" spans="8:8">
      <c r="H1368" s="749"/>
    </row>
    <row r="1369" spans="8:8">
      <c r="H1369" s="749"/>
    </row>
    <row r="1370" spans="8:8">
      <c r="H1370" s="749"/>
    </row>
    <row r="1371" spans="8:8">
      <c r="H1371" s="749"/>
    </row>
    <row r="1372" spans="8:8">
      <c r="H1372" s="749"/>
    </row>
    <row r="1373" spans="8:8">
      <c r="H1373" s="749"/>
    </row>
    <row r="1374" spans="8:8">
      <c r="H1374" s="749"/>
    </row>
    <row r="1375" spans="8:8">
      <c r="H1375" s="749"/>
    </row>
    <row r="1376" spans="8:8">
      <c r="H1376" s="749"/>
    </row>
    <row r="1377" spans="8:8">
      <c r="H1377" s="749"/>
    </row>
    <row r="1378" spans="8:8">
      <c r="H1378" s="749"/>
    </row>
    <row r="1379" spans="8:8">
      <c r="H1379" s="749"/>
    </row>
    <row r="1380" spans="8:8">
      <c r="H1380" s="749"/>
    </row>
    <row r="1381" spans="8:8">
      <c r="H1381" s="749"/>
    </row>
    <row r="1382" spans="8:8">
      <c r="H1382" s="749"/>
    </row>
    <row r="1383" spans="8:8">
      <c r="H1383" s="749"/>
    </row>
    <row r="1384" spans="8:8">
      <c r="H1384" s="749"/>
    </row>
    <row r="1385" spans="8:8">
      <c r="H1385" s="749"/>
    </row>
    <row r="1386" spans="8:8">
      <c r="H1386" s="749"/>
    </row>
    <row r="1387" spans="8:8">
      <c r="H1387" s="749"/>
    </row>
    <row r="1388" spans="8:8">
      <c r="H1388" s="749"/>
    </row>
    <row r="1389" spans="8:8">
      <c r="H1389" s="749"/>
    </row>
    <row r="1390" spans="8:8">
      <c r="H1390" s="749"/>
    </row>
    <row r="1391" spans="8:8">
      <c r="H1391" s="749"/>
    </row>
    <row r="1392" spans="8:8">
      <c r="H1392" s="749"/>
    </row>
    <row r="1393" spans="8:8">
      <c r="H1393" s="749"/>
    </row>
    <row r="1394" spans="8:8">
      <c r="H1394" s="749"/>
    </row>
    <row r="1395" spans="8:8">
      <c r="H1395" s="749"/>
    </row>
    <row r="1396" spans="8:8">
      <c r="H1396" s="749"/>
    </row>
    <row r="1397" spans="8:8">
      <c r="H1397" s="749"/>
    </row>
    <row r="1398" spans="8:8">
      <c r="H1398" s="749"/>
    </row>
    <row r="1399" spans="8:8">
      <c r="H1399" s="749"/>
    </row>
    <row r="1400" spans="8:8">
      <c r="H1400" s="749"/>
    </row>
    <row r="1401" spans="8:8">
      <c r="H1401" s="749"/>
    </row>
    <row r="1402" spans="8:8">
      <c r="H1402" s="749"/>
    </row>
    <row r="1403" spans="8:8">
      <c r="H1403" s="749"/>
    </row>
    <row r="1404" spans="8:8">
      <c r="H1404" s="749"/>
    </row>
    <row r="1405" spans="8:8">
      <c r="H1405" s="749"/>
    </row>
    <row r="1406" spans="8:8">
      <c r="H1406" s="749"/>
    </row>
    <row r="1407" spans="8:8">
      <c r="H1407" s="749"/>
    </row>
    <row r="1408" spans="8:8">
      <c r="H1408" s="749"/>
    </row>
    <row r="1409" spans="8:8">
      <c r="H1409" s="749"/>
    </row>
    <row r="1410" spans="8:8">
      <c r="H1410" s="749"/>
    </row>
    <row r="1411" spans="8:8">
      <c r="H1411" s="749"/>
    </row>
    <row r="1412" spans="8:8">
      <c r="H1412" s="749"/>
    </row>
    <row r="1413" spans="8:8">
      <c r="H1413" s="749"/>
    </row>
    <row r="1414" spans="8:8">
      <c r="H1414" s="749"/>
    </row>
  </sheetData>
  <mergeCells count="120">
    <mergeCell ref="AK1048:AR1048"/>
    <mergeCell ref="AK1049:AR1049"/>
    <mergeCell ref="AK630:AR630"/>
    <mergeCell ref="AK626:AR626"/>
    <mergeCell ref="AK627:AR627"/>
    <mergeCell ref="AK628:AR628"/>
    <mergeCell ref="AK621:AR621"/>
    <mergeCell ref="AK622:AR622"/>
    <mergeCell ref="AK617:AR617"/>
    <mergeCell ref="AK618:AR618"/>
    <mergeCell ref="AK619:AR619"/>
    <mergeCell ref="AK629:AR629"/>
    <mergeCell ref="AK733:AR733"/>
    <mergeCell ref="AK631:AR631"/>
    <mergeCell ref="AK599:AR599"/>
    <mergeCell ref="AK616:AR616"/>
    <mergeCell ref="AK615:AR615"/>
    <mergeCell ref="AK614:AR614"/>
    <mergeCell ref="AK598:AR598"/>
    <mergeCell ref="AK597:AR597"/>
    <mergeCell ref="AK594:AR594"/>
    <mergeCell ref="AK595:AR595"/>
    <mergeCell ref="AK596:AR596"/>
    <mergeCell ref="AK613:AR613"/>
    <mergeCell ref="AK609:AR609"/>
    <mergeCell ref="AK610:AR610"/>
    <mergeCell ref="AK611:AR611"/>
    <mergeCell ref="AK605:AR605"/>
    <mergeCell ref="AK603:AR603"/>
    <mergeCell ref="AK600:AR600"/>
    <mergeCell ref="AK601:AR601"/>
    <mergeCell ref="AK602:AR602"/>
    <mergeCell ref="AK612:AR612"/>
    <mergeCell ref="AK608:AR608"/>
    <mergeCell ref="AK607:AR607"/>
    <mergeCell ref="AK606:AR606"/>
    <mergeCell ref="AK604:AR604"/>
    <mergeCell ref="AK581:AR581"/>
    <mergeCell ref="AK588:AR588"/>
    <mergeCell ref="AK577:AR577"/>
    <mergeCell ref="AK578:AR578"/>
    <mergeCell ref="AK584:AR584"/>
    <mergeCell ref="AK593:AR593"/>
    <mergeCell ref="AK591:AR591"/>
    <mergeCell ref="AK589:AR589"/>
    <mergeCell ref="AK580:AR580"/>
    <mergeCell ref="AK579:AR579"/>
    <mergeCell ref="AK587:AR587"/>
    <mergeCell ref="AK585:AR585"/>
    <mergeCell ref="AK586:AR586"/>
    <mergeCell ref="AK590:AR590"/>
    <mergeCell ref="AK576:AR576"/>
    <mergeCell ref="AK566:AR566"/>
    <mergeCell ref="AK567:AR567"/>
    <mergeCell ref="AK565:AR565"/>
    <mergeCell ref="AK563:AR563"/>
    <mergeCell ref="AK551:AR551"/>
    <mergeCell ref="AK552:AR552"/>
    <mergeCell ref="AK553:AR553"/>
    <mergeCell ref="AK554:AR554"/>
    <mergeCell ref="AK555:AR555"/>
    <mergeCell ref="AK562:AR562"/>
    <mergeCell ref="AK556:AR556"/>
    <mergeCell ref="AK557:AR557"/>
    <mergeCell ref="AK560:AR560"/>
    <mergeCell ref="AK561:AR561"/>
    <mergeCell ref="AK558:AR558"/>
    <mergeCell ref="AK559:AR559"/>
    <mergeCell ref="AK569:AR569"/>
    <mergeCell ref="AK570:AR570"/>
    <mergeCell ref="AK568:AR568"/>
    <mergeCell ref="AK571:AR571"/>
    <mergeCell ref="AK574:AR574"/>
    <mergeCell ref="AK572:AR572"/>
    <mergeCell ref="AK573:AR573"/>
    <mergeCell ref="AE6:AJ6"/>
    <mergeCell ref="AL6:AL8"/>
    <mergeCell ref="AK494:AR494"/>
    <mergeCell ref="AK521:AR521"/>
    <mergeCell ref="AK517:AR517"/>
    <mergeCell ref="AK513:AR513"/>
    <mergeCell ref="AK512:AR512"/>
    <mergeCell ref="AK524:AR524"/>
    <mergeCell ref="AK522:AR522"/>
    <mergeCell ref="AK523:AR523"/>
    <mergeCell ref="M7:N7"/>
    <mergeCell ref="I7:J7"/>
    <mergeCell ref="G6:L6"/>
    <mergeCell ref="M6:U6"/>
    <mergeCell ref="O7:U7"/>
    <mergeCell ref="R8:S8"/>
    <mergeCell ref="T8:U8"/>
    <mergeCell ref="AB7:AC7"/>
    <mergeCell ref="V6:AC6"/>
    <mergeCell ref="V7:X7"/>
    <mergeCell ref="Z7:AA7"/>
    <mergeCell ref="AK550:AR550"/>
    <mergeCell ref="AK525:AR525"/>
    <mergeCell ref="AK529:AR529"/>
    <mergeCell ref="AK549:AR549"/>
    <mergeCell ref="AK548:AR548"/>
    <mergeCell ref="AK543:AR543"/>
    <mergeCell ref="AK544:AR544"/>
    <mergeCell ref="AK545:AR545"/>
    <mergeCell ref="AK547:AR547"/>
    <mergeCell ref="AK542:AR542"/>
    <mergeCell ref="AK546:AR546"/>
    <mergeCell ref="AK531:AR531"/>
    <mergeCell ref="AK541:AR541"/>
    <mergeCell ref="AK537:AR537"/>
    <mergeCell ref="AK540:AR540"/>
    <mergeCell ref="AK535:AR535"/>
    <mergeCell ref="AK539:AR539"/>
    <mergeCell ref="AK538:AR538"/>
    <mergeCell ref="AK530:AR530"/>
    <mergeCell ref="AK536:AR536"/>
    <mergeCell ref="AK533:AR533"/>
    <mergeCell ref="AK534:AR534"/>
    <mergeCell ref="AK528:AR528"/>
    <mergeCell ref="AK532:AR532"/>
  </mergeCells>
  <phoneticPr fontId="2" type="noConversion"/>
  <conditionalFormatting sqref="B6:B8 C1052:C1048576">
    <cfRule type="cellIs" dxfId="149" priority="865" operator="equal">
      <formula>"상해지점"</formula>
    </cfRule>
  </conditionalFormatting>
  <conditionalFormatting sqref="B314:B315">
    <cfRule type="cellIs" dxfId="148" priority="4597" operator="equal">
      <formula>"상해지점"</formula>
    </cfRule>
  </conditionalFormatting>
  <conditionalFormatting sqref="C1:C927">
    <cfRule type="cellIs" dxfId="147" priority="1414" operator="equal">
      <formula>"상해지점"</formula>
    </cfRule>
  </conditionalFormatting>
  <conditionalFormatting sqref="C930:C954">
    <cfRule type="cellIs" dxfId="146" priority="1167" operator="equal">
      <formula>"상해지점"</formula>
    </cfRule>
  </conditionalFormatting>
  <conditionalFormatting sqref="C957:C997">
    <cfRule type="cellIs" dxfId="145" priority="809" operator="equal">
      <formula>"상해지점"</formula>
    </cfRule>
  </conditionalFormatting>
  <conditionalFormatting sqref="C1000:C1049">
    <cfRule type="cellIs" dxfId="144" priority="490" operator="equal">
      <formula>"상해지점"</formula>
    </cfRule>
  </conditionalFormatting>
  <conditionalFormatting sqref="D306">
    <cfRule type="cellIs" dxfId="143" priority="4624" operator="equal">
      <formula>"상해지점"</formula>
    </cfRule>
  </conditionalFormatting>
  <conditionalFormatting sqref="D317">
    <cfRule type="cellIs" dxfId="142" priority="4593" operator="equal">
      <formula>"상해지점"</formula>
    </cfRule>
  </conditionalFormatting>
  <conditionalFormatting sqref="D327">
    <cfRule type="cellIs" dxfId="141" priority="4583" operator="equal">
      <formula>"상해지점"</formula>
    </cfRule>
  </conditionalFormatting>
  <conditionalFormatting sqref="D333">
    <cfRule type="cellIs" dxfId="140" priority="4576" operator="equal">
      <formula>"상해지점"</formula>
    </cfRule>
  </conditionalFormatting>
  <conditionalFormatting sqref="D337">
    <cfRule type="cellIs" dxfId="139" priority="4572" operator="equal">
      <formula>"상해지점"</formula>
    </cfRule>
  </conditionalFormatting>
  <conditionalFormatting sqref="D342">
    <cfRule type="cellIs" dxfId="138" priority="4566" operator="equal">
      <formula>"상해지점"</formula>
    </cfRule>
  </conditionalFormatting>
  <conditionalFormatting sqref="D352">
    <cfRule type="cellIs" dxfId="137" priority="4552" operator="equal">
      <formula>"상해지점"</formula>
    </cfRule>
  </conditionalFormatting>
  <conditionalFormatting sqref="D364">
    <cfRule type="cellIs" dxfId="136" priority="4540" operator="equal">
      <formula>"상해지점"</formula>
    </cfRule>
  </conditionalFormatting>
  <conditionalFormatting sqref="D374">
    <cfRule type="cellIs" dxfId="135" priority="4531" operator="equal">
      <formula>"상해지점"</formula>
    </cfRule>
  </conditionalFormatting>
  <conditionalFormatting sqref="D392">
    <cfRule type="cellIs" dxfId="134" priority="4321" operator="equal">
      <formula>"상해지점"</formula>
    </cfRule>
  </conditionalFormatting>
  <conditionalFormatting sqref="D403">
    <cfRule type="cellIs" dxfId="133" priority="4299" operator="equal">
      <formula>"상해지점"</formula>
    </cfRule>
  </conditionalFormatting>
  <conditionalFormatting sqref="D411">
    <cfRule type="cellIs" dxfId="132" priority="4265" operator="equal">
      <formula>"상해지점"</formula>
    </cfRule>
  </conditionalFormatting>
  <conditionalFormatting sqref="D427">
    <cfRule type="cellIs" dxfId="131" priority="4227" operator="equal">
      <formula>"상해지점"</formula>
    </cfRule>
  </conditionalFormatting>
  <conditionalFormatting sqref="D432">
    <cfRule type="cellIs" dxfId="130" priority="4211" operator="equal">
      <formula>"상해지점"</formula>
    </cfRule>
  </conditionalFormatting>
  <conditionalFormatting sqref="D438">
    <cfRule type="cellIs" dxfId="129" priority="4177" operator="equal">
      <formula>"상해지점"</formula>
    </cfRule>
  </conditionalFormatting>
  <conditionalFormatting sqref="AE6 AJ10:AJ1048576">
    <cfRule type="cellIs" dxfId="128" priority="4888" operator="equal">
      <formula>"N"</formula>
    </cfRule>
    <cfRule type="containsText" dxfId="127" priority="4893" operator="containsText" text="Y">
      <formula>NOT(ISERROR(SEARCH("Y",AE6)))</formula>
    </cfRule>
  </conditionalFormatting>
  <conditionalFormatting sqref="AG7 AG1163:AG1234 AG1236:AG1048576">
    <cfRule type="cellIs" dxfId="126" priority="5071" operator="greaterThan">
      <formula>$AD$11</formula>
    </cfRule>
  </conditionalFormatting>
  <conditionalFormatting sqref="AG10:AG1073">
    <cfRule type="cellIs" dxfId="125" priority="386" operator="greaterThan">
      <formula>$AD$11</formula>
    </cfRule>
  </conditionalFormatting>
  <conditionalFormatting sqref="AG1078:AG1107">
    <cfRule type="cellIs" dxfId="124" priority="206" operator="greaterThan">
      <formula>$AD$11</formula>
    </cfRule>
  </conditionalFormatting>
  <conditionalFormatting sqref="AG1113">
    <cfRule type="cellIs" dxfId="123" priority="181" operator="greaterThan">
      <formula>$AD$11</formula>
    </cfRule>
  </conditionalFormatting>
  <conditionalFormatting sqref="AG1118:AG1161">
    <cfRule type="cellIs" dxfId="122" priority="24" operator="greaterThan">
      <formula>$AD$11</formula>
    </cfRule>
  </conditionalFormatting>
  <conditionalFormatting sqref="AL201">
    <cfRule type="containsText" dxfId="121" priority="5051" operator="containsText" text="Y">
      <formula>NOT(ISERROR(SEARCH("Y",AL201)))</formula>
    </cfRule>
  </conditionalFormatting>
  <conditionalFormatting sqref="AL203:AL207">
    <cfRule type="containsText" dxfId="120" priority="5031" operator="containsText" text="Y">
      <formula>NOT(ISERROR(SEARCH("Y",AL203)))</formula>
    </cfRule>
  </conditionalFormatting>
  <conditionalFormatting sqref="AL204:AL207">
    <cfRule type="cellIs" dxfId="119" priority="5030" operator="equal">
      <formula>"N"</formula>
    </cfRule>
  </conditionalFormatting>
  <conditionalFormatting sqref="AL208:AL218">
    <cfRule type="containsText" dxfId="118" priority="4985" operator="containsText" text="Y">
      <formula>NOT(ISERROR(SEARCH("Y",AL208)))</formula>
    </cfRule>
  </conditionalFormatting>
  <conditionalFormatting sqref="AL210:AL218">
    <cfRule type="cellIs" dxfId="117" priority="4984" operator="equal">
      <formula>"N"</formula>
    </cfRule>
  </conditionalFormatting>
  <conditionalFormatting sqref="AL220">
    <cfRule type="cellIs" dxfId="116" priority="4976" operator="equal">
      <formula>"N"</formula>
    </cfRule>
    <cfRule type="containsText" dxfId="115" priority="4977" operator="containsText" text="Y">
      <formula>NOT(ISERROR(SEARCH("Y",AL220)))</formula>
    </cfRule>
  </conditionalFormatting>
  <conditionalFormatting sqref="AL223:AL235">
    <cfRule type="cellIs" dxfId="114" priority="4855" operator="equal">
      <formula>"N"</formula>
    </cfRule>
    <cfRule type="containsText" dxfId="113" priority="4856" operator="containsText" text="Y">
      <formula>NOT(ISERROR(SEARCH("Y",AL223)))</formula>
    </cfRule>
  </conditionalFormatting>
  <conditionalFormatting sqref="AL243">
    <cfRule type="cellIs" dxfId="112" priority="4829" operator="equal">
      <formula>"N"</formula>
    </cfRule>
    <cfRule type="containsText" dxfId="111" priority="4830" operator="containsText" text="Y">
      <formula>NOT(ISERROR(SEARCH("Y",AL243)))</formula>
    </cfRule>
  </conditionalFormatting>
  <conditionalFormatting sqref="AL246">
    <cfRule type="cellIs" dxfId="110" priority="4817" operator="equal">
      <formula>"N"</formula>
    </cfRule>
    <cfRule type="containsText" dxfId="109" priority="4818" operator="containsText" text="Y">
      <formula>NOT(ISERROR(SEARCH("Y",AL246)))</formula>
    </cfRule>
  </conditionalFormatting>
  <conditionalFormatting sqref="AL250:AL251">
    <cfRule type="cellIs" dxfId="108" priority="4787" operator="equal">
      <formula>"N"</formula>
    </cfRule>
    <cfRule type="containsText" dxfId="107" priority="4788" operator="containsText" text="Y">
      <formula>NOT(ISERROR(SEARCH("Y",AL250)))</formula>
    </cfRule>
  </conditionalFormatting>
  <conditionalFormatting sqref="AL257:AL258">
    <cfRule type="cellIs" dxfId="106" priority="4768" operator="equal">
      <formula>"N"</formula>
    </cfRule>
    <cfRule type="containsText" dxfId="105" priority="4769" operator="containsText" text="Y">
      <formula>NOT(ISERROR(SEARCH("Y",AL257)))</formula>
    </cfRule>
  </conditionalFormatting>
  <conditionalFormatting sqref="AL266:AL271">
    <cfRule type="cellIs" dxfId="104" priority="4712" operator="equal">
      <formula>"N"</formula>
    </cfRule>
    <cfRule type="containsText" dxfId="103" priority="4713" operator="containsText" text="Y">
      <formula>NOT(ISERROR(SEARCH("Y",AL266)))</formula>
    </cfRule>
  </conditionalFormatting>
  <conditionalFormatting sqref="AL278:AL280">
    <cfRule type="cellIs" dxfId="102" priority="4674" operator="equal">
      <formula>"N"</formula>
    </cfRule>
    <cfRule type="containsText" dxfId="101" priority="4675" operator="containsText" text="Y">
      <formula>NOT(ISERROR(SEARCH("Y",AL278)))</formula>
    </cfRule>
  </conditionalFormatting>
  <conditionalFormatting sqref="AL285:AL286">
    <cfRule type="cellIs" dxfId="100" priority="4637" operator="equal">
      <formula>"N"</formula>
    </cfRule>
    <cfRule type="containsText" dxfId="99" priority="4638" operator="containsText" text="Y">
      <formula>NOT(ISERROR(SEARCH("Y",AL285)))</formula>
    </cfRule>
  </conditionalFormatting>
  <conditionalFormatting sqref="AM81 AL96 AL98">
    <cfRule type="containsText" dxfId="98" priority="5068" operator="containsText" text="Y">
      <formula>NOT(ISERROR(SEARCH("Y",AL81)))</formula>
    </cfRule>
  </conditionalFormatting>
  <conditionalFormatting sqref="AG1235">
    <cfRule type="cellIs" dxfId="0" priority="1" operator="greaterThan">
      <formula>$AD$11</formula>
    </cfRule>
  </conditionalFormatting>
  <dataValidations disablePrompts="1" count="1">
    <dataValidation type="list" allowBlank="1" showInputMessage="1" showErrorMessage="1" sqref="AM149:AM150" xr:uid="{00000000-0002-0000-0300-000000000000}">
      <formula1>금융</formula1>
    </dataValidation>
  </dataValidations>
  <pageMargins left="0.70866141732283472" right="0.70866141732283472" top="0.74803149606299213" bottom="0.74803149606299213" header="0.31496062992125984" footer="0.31496062992125984"/>
  <pageSetup paperSize="9"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sheetPr>
  <dimension ref="A1:AN1824"/>
  <sheetViews>
    <sheetView zoomScale="85" zoomScaleNormal="85" workbookViewId="0">
      <selection activeCell="N38" sqref="N38"/>
    </sheetView>
  </sheetViews>
  <sheetFormatPr defaultRowHeight="16.5"/>
  <cols>
    <col min="1" max="1" width="18.5" customWidth="1"/>
    <col min="2" max="2" width="9.25" bestFit="1" customWidth="1"/>
    <col min="3" max="3" width="7.375" bestFit="1" customWidth="1"/>
    <col min="4" max="4" width="13" bestFit="1" customWidth="1"/>
    <col min="5" max="5" width="9.25" bestFit="1" customWidth="1"/>
    <col min="6" max="6" width="7.375" bestFit="1" customWidth="1"/>
    <col min="7" max="7" width="12.5" bestFit="1" customWidth="1"/>
    <col min="8" max="8" width="9.25" bestFit="1" customWidth="1"/>
    <col min="9" max="9" width="7.375" bestFit="1" customWidth="1"/>
    <col min="10" max="10" width="12.5" bestFit="1" customWidth="1"/>
    <col min="11" max="11" width="9.25" bestFit="1" customWidth="1"/>
    <col min="12" max="12" width="7.375" bestFit="1" customWidth="1"/>
    <col min="13" max="13" width="12.5" bestFit="1" customWidth="1"/>
    <col min="14" max="14" width="9.25" bestFit="1" customWidth="1"/>
    <col min="15" max="15" width="7.375" bestFit="1" customWidth="1"/>
    <col min="16" max="16" width="20.625" customWidth="1"/>
    <col min="17" max="17" width="9.25" bestFit="1" customWidth="1"/>
    <col min="18" max="18" width="8.5" bestFit="1" customWidth="1"/>
    <col min="19" max="19" width="12.5" bestFit="1" customWidth="1"/>
    <col min="20" max="20" width="9.25" bestFit="1" customWidth="1"/>
    <col min="21" max="21" width="7.375" bestFit="1" customWidth="1"/>
    <col min="22" max="22" width="13" bestFit="1" customWidth="1"/>
    <col min="23" max="23" width="9.25" bestFit="1" customWidth="1"/>
    <col min="24" max="24" width="8.5" bestFit="1" customWidth="1"/>
    <col min="25" max="25" width="12.5" bestFit="1" customWidth="1"/>
    <col min="26" max="26" width="9.25" bestFit="1" customWidth="1"/>
    <col min="27" max="27" width="7.375" bestFit="1" customWidth="1"/>
    <col min="28" max="28" width="12.5" bestFit="1" customWidth="1"/>
    <col min="29" max="29" width="9.25" bestFit="1" customWidth="1"/>
    <col min="30" max="30" width="7.375" bestFit="1" customWidth="1"/>
    <col min="31" max="31" width="12.25" customWidth="1"/>
    <col min="32" max="32" width="13.25" style="1" bestFit="1" customWidth="1"/>
    <col min="33" max="33" width="13.25" bestFit="1" customWidth="1"/>
    <col min="34" max="34" width="20" bestFit="1" customWidth="1"/>
    <col min="35" max="35" width="5.375" bestFit="1" customWidth="1"/>
    <col min="36" max="36" width="7.625" bestFit="1" customWidth="1"/>
  </cols>
  <sheetData>
    <row r="1" spans="1:37" ht="17.25">
      <c r="A1" s="844" t="s">
        <v>5077</v>
      </c>
      <c r="B1" s="842" t="str">
        <f ca="1">TEXT(A2,"aaaa")</f>
        <v>월요일</v>
      </c>
      <c r="C1" s="833"/>
      <c r="D1" s="841" t="s">
        <v>5059</v>
      </c>
      <c r="E1" s="842" t="str">
        <f ca="1">TEXT(D2,"aaaa")</f>
        <v>화요일</v>
      </c>
      <c r="F1" s="833"/>
      <c r="G1" s="841" t="s">
        <v>5060</v>
      </c>
      <c r="H1" s="842" t="str">
        <f ca="1">TEXT(G2,"aaaa")</f>
        <v>수요일</v>
      </c>
      <c r="I1" s="833"/>
      <c r="J1" s="841" t="s">
        <v>5061</v>
      </c>
      <c r="K1" s="842" t="str">
        <f ca="1">TEXT(J2,"aaaa")</f>
        <v>목요일</v>
      </c>
      <c r="L1" s="833"/>
      <c r="M1" s="841" t="s">
        <v>5062</v>
      </c>
      <c r="N1" s="842" t="str">
        <f ca="1">TEXT(M2,"aaaa")</f>
        <v>금요일</v>
      </c>
      <c r="O1" s="833"/>
      <c r="P1" s="841" t="s">
        <v>5063</v>
      </c>
      <c r="Q1" s="842" t="str">
        <f ca="1">TEXT(P2,"aaaa")</f>
        <v>토요일</v>
      </c>
      <c r="R1" s="833"/>
      <c r="S1" s="841" t="s">
        <v>5064</v>
      </c>
      <c r="T1" s="842" t="str">
        <f ca="1">TEXT(S2,"aaaa")</f>
        <v>일요일</v>
      </c>
      <c r="U1" s="833"/>
      <c r="V1" s="841" t="s">
        <v>5065</v>
      </c>
      <c r="W1" s="842" t="str">
        <f ca="1">TEXT(V2,"aaaa")</f>
        <v>월요일</v>
      </c>
      <c r="X1" s="833"/>
      <c r="Y1" s="841" t="s">
        <v>5066</v>
      </c>
      <c r="Z1" s="842" t="str">
        <f ca="1">TEXT(Y2,"aaaa")</f>
        <v>화요일</v>
      </c>
      <c r="AA1" s="833"/>
      <c r="AB1" s="841" t="s">
        <v>5067</v>
      </c>
      <c r="AC1" s="842" t="str">
        <f ca="1">TEXT(AB2,"aaaa")</f>
        <v>수요일</v>
      </c>
      <c r="AD1" s="833"/>
      <c r="AE1" s="957"/>
      <c r="AF1" s="958" t="s">
        <v>5069</v>
      </c>
      <c r="AG1" s="957" t="s">
        <v>5068</v>
      </c>
      <c r="AH1" s="957" t="s">
        <v>2903</v>
      </c>
      <c r="AI1" s="957" t="s">
        <v>2908</v>
      </c>
      <c r="AJ1" s="957" t="s">
        <v>2496</v>
      </c>
      <c r="AK1" s="957" t="s">
        <v>5075</v>
      </c>
    </row>
    <row r="2" spans="1:37" ht="17.25" thickBot="1">
      <c r="A2" s="843">
        <f ca="1">TODAY()</f>
        <v>46188</v>
      </c>
      <c r="B2" s="840" t="s">
        <v>5075</v>
      </c>
      <c r="C2" s="832" t="s">
        <v>5071</v>
      </c>
      <c r="D2" s="843">
        <f ca="1">$A$2+_xlfn.NUMBERVALUE(MID(D1,3,1))</f>
        <v>46189</v>
      </c>
      <c r="E2" s="840" t="s">
        <v>5075</v>
      </c>
      <c r="F2" s="832" t="s">
        <v>5071</v>
      </c>
      <c r="G2" s="843">
        <f ca="1">$A$2+_xlfn.NUMBERVALUE(MID(G1,3,1))</f>
        <v>46190</v>
      </c>
      <c r="H2" s="840" t="s">
        <v>5075</v>
      </c>
      <c r="I2" s="832" t="s">
        <v>5071</v>
      </c>
      <c r="J2" s="843">
        <f ca="1">$A$2+_xlfn.NUMBERVALUE(MID(J1,3,1))</f>
        <v>46191</v>
      </c>
      <c r="K2" s="840" t="s">
        <v>5075</v>
      </c>
      <c r="L2" s="832" t="s">
        <v>5071</v>
      </c>
      <c r="M2" s="843">
        <f ca="1">$A$2+_xlfn.NUMBERVALUE(MID(M1,3,1))</f>
        <v>46192</v>
      </c>
      <c r="N2" s="840" t="s">
        <v>5075</v>
      </c>
      <c r="O2" s="832" t="s">
        <v>5071</v>
      </c>
      <c r="P2" s="843">
        <f ca="1">$A$2+_xlfn.NUMBERVALUE(MID(P1,3,1))</f>
        <v>46193</v>
      </c>
      <c r="Q2" s="840" t="s">
        <v>5075</v>
      </c>
      <c r="R2" s="832" t="s">
        <v>5071</v>
      </c>
      <c r="S2" s="843">
        <f ca="1">$A$2+_xlfn.NUMBERVALUE(MID(S1,3,1))</f>
        <v>46194</v>
      </c>
      <c r="T2" s="840" t="s">
        <v>5075</v>
      </c>
      <c r="U2" s="832" t="s">
        <v>5071</v>
      </c>
      <c r="V2" s="843">
        <f ca="1">$A$2+_xlfn.NUMBERVALUE(MID(V1,3,1))</f>
        <v>46195</v>
      </c>
      <c r="W2" s="840" t="s">
        <v>5075</v>
      </c>
      <c r="X2" s="832" t="s">
        <v>5071</v>
      </c>
      <c r="Y2" s="843">
        <f ca="1">$A$2+_xlfn.NUMBERVALUE(MID(Y1,3,1))</f>
        <v>46196</v>
      </c>
      <c r="Z2" s="840" t="s">
        <v>5075</v>
      </c>
      <c r="AA2" s="832" t="s">
        <v>5071</v>
      </c>
      <c r="AB2" s="843">
        <f ca="1">$A$2+_xlfn.NUMBERVALUE(MID(AB1,3,1))</f>
        <v>46197</v>
      </c>
      <c r="AC2" s="840" t="s">
        <v>5075</v>
      </c>
      <c r="AD2" s="832" t="s">
        <v>5071</v>
      </c>
      <c r="AE2" s="958">
        <f>'(1)예금승인내역'!H632</f>
        <v>45313</v>
      </c>
      <c r="AF2" s="958">
        <f>VALUE(AE2)</f>
        <v>45313</v>
      </c>
      <c r="AG2" s="958">
        <f>'(1)예금승인내역'!G632</f>
        <v>45280</v>
      </c>
      <c r="AH2" s="957" t="str">
        <f>'(1)예금승인내역'!F632</f>
        <v>주식회사 한국비앤씨</v>
      </c>
      <c r="AI2" s="957">
        <f>'(1)예금승인내역'!L632</f>
        <v>5</v>
      </c>
      <c r="AJ2" s="957">
        <f>'(1)예금승인내역'!AG632</f>
        <v>5.2499999999999998E-2</v>
      </c>
      <c r="AK2" s="959" t="str">
        <f>'(1)예금승인내역'!K632</f>
        <v>정기예금</v>
      </c>
    </row>
    <row r="3" spans="1:37">
      <c r="A3" s="831" t="str">
        <f t="array" aca="1" ref="A3" ca="1">IFERROR(
INDEX($AH$2:$AH$9999,SMALL(IF($AF$2:$AF$9999=$A$2, ROW($AH$2:$AH$9999)-ROW($AH$2)+1),ROWS(A$3:$A3))),"")</f>
        <v>㈜이수스페셜티케미컬</v>
      </c>
      <c r="B3" s="835" t="str">
        <f t="array" aca="1" ref="B3" ca="1">IFERROR(
INDEX($AK$2:$AK$9999,SMALL(IF($AF$2:$AF$9999=$A$2, ROW($AK$2:$AK$9999)-ROW($AK$2)+1),ROWS($A$3:B3))),"")</f>
        <v>MMDA</v>
      </c>
      <c r="C3" s="901">
        <f t="array" aca="1" ref="C3" ca="1">IFERROR(
INDEX($AI$2:$AI$9999,SMALL(IF($AF$2:$AF$9999=$A$2, ROW($AI$2:$AI$9999)-ROW($AI$2)+1),ROWS($A$3:C3))),"")</f>
        <v>7.97</v>
      </c>
      <c r="D3" s="831" t="str">
        <f t="array" aca="1" ref="D3" ca="1">IFERROR(
INDEX($AH$2:$AH$9999,SMALL(IF($AF$2:$AF$9999=$D$2, ROW($AH$2:$AH$9999)-ROW($AH$2)+1),ROWS($D$3:D3))),"")</f>
        <v xml:space="preserve">㈜ 동아홀딩스 </v>
      </c>
      <c r="E3" s="835" t="str">
        <f t="array" aca="1" ref="E3" ca="1">IFERROR(
INDEX($AK$2:$AK$9999,SMALL(IF($AF$2:$AF$9999=$D$2, ROW($AK$2:$AK$9999)-ROW($AK$2)+1),ROWS($D$3:E3))),"")</f>
        <v>정기예금</v>
      </c>
      <c r="F3" s="901">
        <f t="array" aca="1" ref="F3" ca="1">IFERROR(
INDEX($AI$2:$AI$9999,SMALL(IF($AF$2:$AF$9999=$D$2, ROW($AI$2:$AI$9999)-ROW($AI$2)+1),ROWS($F$3:F3))),"")</f>
        <v>2.19</v>
      </c>
      <c r="G3" s="831" t="str">
        <f t="array" aca="1" ref="G3" ca="1">IFERROR(
INDEX($AH$2:$AH$9999,SMALL(IF($AF$2:$AF$9999=$G$2, ROW($AH$2:$AH$9999)-ROW($AH$2)+1),ROWS($G$3:G3))),"")</f>
        <v>거림테크주식회사</v>
      </c>
      <c r="H3" s="835" t="str">
        <f t="array" aca="1" ref="H3" ca="1">IFERROR(
INDEX($AK$2:$AK$9999,SMALL(IF($AF$2:$AF$9999=$G$2, ROW($AK$2:$AK$9999)-ROW($AK$2)+1),ROWS($G$3:H3))),"")</f>
        <v>정기예금</v>
      </c>
      <c r="I3" s="901">
        <f t="array" aca="1" ref="I3" ca="1">IFERROR(
INDEX($AI$2:$AI$9999,SMALL(IF($AF$2:$AF$9999=$G$2, ROW($AI$2:$AI$9999)-ROW($AI$2)+1),ROWS($I$3:I3))),"")</f>
        <v>2</v>
      </c>
      <c r="J3" s="831" t="str">
        <f t="array" aca="1" ref="J3" ca="1">IFERROR(
INDEX($AH$2:$AH$9999,SMALL(IF($AF$2:$AF$9999=$J$2, ROW($AH$2:$AH$9999)-ROW($AH$2)+1),ROWS($J$3:J3))),"")</f>
        <v/>
      </c>
      <c r="K3" s="835" t="str">
        <f t="array" aca="1" ref="K3" ca="1">IFERROR(
INDEX($AK$2:$AK$9999,SMALL(IF($AF$2:$AF$9999=$J$2, ROW($AK$2:$AK$9999)-ROW($AK$2)+1),ROWS($J$3:K3))),"")</f>
        <v/>
      </c>
      <c r="L3" s="901" t="str">
        <f t="array" aca="1" ref="L3" ca="1">IFERROR(
INDEX($AI$2:$AI$9999,SMALL(IF($AF$2:$AF$9999=$J$2, ROW($AI$2:$AI$9999)-ROW($AI$2)+1),ROWS($L$3:L3))),"")</f>
        <v/>
      </c>
      <c r="M3" s="831" t="str">
        <f t="array" aca="1" ref="M3" ca="1">IFERROR(
INDEX($AH$2:$AH$9999,SMALL(IF($AF$2:$AF$9999=$M$2, ROW($AH$2:$AH$9999)-ROW($AH$2)+1),ROWS($M$3:M3))),"")</f>
        <v>㈜일지테크</v>
      </c>
      <c r="N3" s="835" t="str">
        <f t="array" aca="1" ref="N3" ca="1">IFERROR(
INDEX($AK$2:$AK$9999,SMALL(IF($AF$2:$AF$9999=$M$2, ROW($AK$2:$AK$9999)-ROW($AK$2)+1),ROWS($M$3:N3))),"")</f>
        <v>MMDA</v>
      </c>
      <c r="O3" s="901">
        <f t="array" aca="1" ref="O3" ca="1">IFERROR(
INDEX($AI$2:$AI$9999,SMALL(IF($AF$2:$AF$9999=$M$2, ROW($AI$2:$AI$9999)-ROW($AI$2)+1),ROWS($O$3:O3))),"")</f>
        <v>11.11</v>
      </c>
      <c r="P3" s="838" t="str">
        <f t="array" aca="1" ref="P3" ca="1">IFERROR(
INDEX($AH$2:$AH$9999,SMALL(IF($AF$2:$AF$9999=$P$2, ROW($AH$2:$AH$9999)-ROW($AH$2)+1),ROWS($P$3:P3))),"")</f>
        <v/>
      </c>
      <c r="Q3" s="837" t="str">
        <f t="array" aca="1" ref="Q3" ca="1">IFERROR(
INDEX($AK$2:$AK$9999,SMALL(IF($AF$2:$AF$9999=$P$2, ROW($AK$2:$AK$9999)-ROW($AK$2)+1),ROWS($P$3:Q3))),"")</f>
        <v/>
      </c>
      <c r="R3" s="901" t="str">
        <f t="array" aca="1" ref="R3" ca="1">IFERROR(
INDEX($AI$2:$AI$9999,SMALL(IF($AF$2:$AF$9999=$P$2, ROW($AI$2:$AI$9999)-ROW($AI$2)+1),ROWS($R$3:R3))),"")</f>
        <v/>
      </c>
      <c r="S3" s="827" t="str">
        <f t="array" aca="1" ref="S3" ca="1">IFERROR(
INDEX($AH$2:$AH$9999,SMALL(IF($AF$2:$AF$9999=$S$2, ROW($AH$2:$AH$9999)-ROW($AH$2)+1),ROWS($S$3:S3))),"")</f>
        <v/>
      </c>
      <c r="T3" s="835" t="str">
        <f t="array" aca="1" ref="T3" ca="1">IFERROR(
INDEX($AK$2:$AK$9999,SMALL(IF($AF$2:$AF$9999=$S$2, ROW($AK$2:$AK$9999)-ROW($AK$2)+1),ROWS($S$3:T3))),"")</f>
        <v/>
      </c>
      <c r="U3" s="901" t="str">
        <f t="array" aca="1" ref="U3" ca="1">IFERROR(
INDEX($AI$2:$AI$9999,SMALL(IF($AF$2:$AF$9999=$S$2, ROW($AI$2:$AI$9999)-ROW($AI$2)+1),ROWS($U$3:U3))),"")</f>
        <v/>
      </c>
      <c r="V3" s="827" t="str">
        <f t="array" aca="1" ref="V3" ca="1">IFERROR(
INDEX($AH$2:$AH$9999,SMALL(IF($AF$2:$AF$9999=$V$2, ROW($AH$2:$AH$9999)-ROW($AH$2)+1),ROWS($V$3:V3))),"")</f>
        <v>한국비앤씨㈜</v>
      </c>
      <c r="W3" s="835" t="str">
        <f t="array" aca="1" ref="W3" ca="1">IFERROR(
INDEX($AK$2:$AK$9999,SMALL(IF($AF$2:$AF$9999=$V$2, ROW($AK$2:$AK$9999)-ROW($AK$2)+1),ROWS($V$3:W3))),"")</f>
        <v>MMDA</v>
      </c>
      <c r="X3" s="901">
        <f t="array" aca="1" ref="X3" ca="1">IFERROR(
INDEX($AI$2:$AI$9999,SMALL(IF($AF$2:$AF$9999=$V$2, ROW($AI$2:$AI$9999)-ROW($AI$2)+1),ROWS($X$3:X3))),"")</f>
        <v>8.67</v>
      </c>
      <c r="Y3" s="827" t="str">
        <f t="array" aca="1" ref="Y3" ca="1">IFERROR(
INDEX($AH$2:$AH$9999,SMALL(IF($AF$2:$AF$9999=$Y$2, ROW($AH$2:$AH$9999)-ROW($AH$2)+1),ROWS($Y$3:Y3))),"")</f>
        <v>㈜비앤에프</v>
      </c>
      <c r="Z3" s="835" t="str">
        <f t="array" aca="1" ref="Z3" ca="1">IFERROR(
INDEX($AK$2:$AK$9999,SMALL(IF($AF$2:$AF$9999=$Y$2, ROW($AK$2:$AK$9999)-ROW($AK$2)+1),ROWS($Y$3:Z3))),"")</f>
        <v>정기예금</v>
      </c>
      <c r="AA3" s="901">
        <f t="array" aca="1" ref="AA3" ca="1">IFERROR(
INDEX($AI$2:$AI$9999,SMALL(IF($AF$2:$AF$9999=$Y$2, ROW($AI$2:$AI$9999)-ROW($AI$2)+1),ROWS($AA$3:AA3))),"")</f>
        <v>1</v>
      </c>
      <c r="AB3" s="827" t="str">
        <f t="array" aca="1" ref="AB3" ca="1">IFERROR(
INDEX($AH$2:$AH$9999,SMALL(IF($AF$2:$AF$9999=$AB$2, ROW($AH$2:$AH$9999)-ROW($AH$2)+1),ROWS($AB$3:AB3))),"")</f>
        <v/>
      </c>
      <c r="AC3" s="835" t="str">
        <f t="array" aca="1" ref="AC3" ca="1">IFERROR(
INDEX($AK$2:$AK$9999,SMALL(IF($AF$2:$AF$9999=$AB$2, ROW($AK$2:$AK$9999)-ROW($AK$2)+1),ROWS($AB$3:AC3))),"")</f>
        <v/>
      </c>
      <c r="AD3" s="901" t="str">
        <f t="array" aca="1" ref="AD3" ca="1">IFERROR(
INDEX($AI$2:$AI$9999,SMALL(IF($AF$2:$AF$9999=$AB$2, ROW($AI$2:$AI$9999)-ROW($AI$2)+1),ROWS($AD$3:AD3))),"")</f>
        <v/>
      </c>
      <c r="AE3" s="958">
        <f>'(1)예금승인내역'!H633</f>
        <v>45313</v>
      </c>
      <c r="AF3" s="958">
        <f t="shared" ref="AF3:AF66" si="0">VALUE(AE3)</f>
        <v>45313</v>
      </c>
      <c r="AG3" s="958">
        <f>'(1)예금승인내역'!G633</f>
        <v>45280</v>
      </c>
      <c r="AH3" s="957" t="str">
        <f>'(1)예금승인내역'!F633</f>
        <v>주식회사 한국비앤씨</v>
      </c>
      <c r="AI3" s="957">
        <f>'(1)예금승인내역'!L633</f>
        <v>5</v>
      </c>
      <c r="AJ3" s="957">
        <f>'(1)예금승인내역'!AG633</f>
        <v>5.2499999999999998E-2</v>
      </c>
      <c r="AK3" s="959" t="str">
        <f>'(1)예금승인내역'!K633</f>
        <v>정기예금</v>
      </c>
    </row>
    <row r="4" spans="1:37">
      <c r="A4" s="933" t="str">
        <f t="array" aca="1" ref="A4" ca="1">IFERROR(
INDEX($AH$2:$AH$9999,SMALL(IF($AF$2:$AF$9999=$A$2, ROW($AH$2:$AH$9999)-ROW($AH$2)+1),ROWS(A$3:$A4))),"")</f>
        <v>㈜현대그린푸드</v>
      </c>
      <c r="B4" s="934" t="str">
        <f t="array" aca="1" ref="B4" ca="1">IFERROR(
INDEX($AK$2:$AK$9999,SMALL(IF($AF$2:$AF$9999=$A$2, ROW($AK$2:$AK$9999)-ROW($AK$2)+1),ROWS($A$3:B4))),"")</f>
        <v>MMDA</v>
      </c>
      <c r="C4" s="935">
        <f t="array" aca="1" ref="C4" ca="1">IFERROR(
INDEX($AI$2:$AI$9999,SMALL(IF($AF$2:$AF$9999=$A$2, ROW($AI$2:$AI$9999)-ROW($AI$2)+1),ROWS($A$3:C4))),"")</f>
        <v>1.43</v>
      </c>
      <c r="D4" s="827" t="str">
        <f t="array" aca="1" ref="D4" ca="1">IFERROR(
INDEX($AH$2:$AH$9999,SMALL(IF($AF$2:$AF$9999=$D$2, ROW($AH$2:$AH$9999)-ROW($AH$2)+1),ROWS($D$3:D4))),"")</f>
        <v>해내다컨트리클럽</v>
      </c>
      <c r="E4" s="835" t="str">
        <f t="array" aca="1" ref="E4" ca="1">IFERROR(
INDEX($AK$2:$AK$9999,SMALL(IF($AF$2:$AF$9999=$D$2, ROW($AK$2:$AK$9999)-ROW($AK$2)+1),ROWS($D$3:E4))),"")</f>
        <v>정기예금</v>
      </c>
      <c r="F4" s="902">
        <f t="array" aca="1" ref="F4" ca="1">IFERROR(
INDEX($AI$2:$AI$9999,SMALL(IF($AF$2:$AF$9999=$D$2, ROW($AI$2:$AI$9999)-ROW($AI$2)+1),ROWS($F$3:F4))),"")</f>
        <v>3.65</v>
      </c>
      <c r="G4" s="827" t="str">
        <f t="array" aca="1" ref="G4" ca="1">IFERROR(
INDEX($AH$2:$AH$9999,SMALL(IF($AF$2:$AF$9999=$G$2, ROW($AH$2:$AH$9999)-ROW($AH$2)+1),ROWS($G$3:G4))),"")</f>
        <v/>
      </c>
      <c r="H4" s="835" t="str">
        <f t="array" aca="1" ref="H4" ca="1">IFERROR(
INDEX($AK$2:$AK$9999,SMALL(IF($AF$2:$AF$9999=$G$2, ROW($AK$2:$AK$9999)-ROW($AK$2)+1),ROWS($G$3:H4))),"")</f>
        <v/>
      </c>
      <c r="I4" s="902" t="str">
        <f t="array" aca="1" ref="I4" ca="1">IFERROR(
INDEX($AI$2:$AI$9999,SMALL(IF($AF$2:$AF$9999=$G$2, ROW($AI$2:$AI$9999)-ROW($AI$2)+1),ROWS($I$3:I4))),"")</f>
        <v/>
      </c>
      <c r="J4" s="827" t="str">
        <f t="array" aca="1" ref="J4" ca="1">IFERROR(
INDEX($AH$2:$AH$9999,SMALL(IF($AF$2:$AF$9999=$J$2, ROW($AH$2:$AH$9999)-ROW($AH$2)+1),ROWS($J$3:J4))),"")</f>
        <v/>
      </c>
      <c r="K4" s="835" t="str">
        <f t="array" aca="1" ref="K4" ca="1">IFERROR(
INDEX($AK$2:$AK$9999,SMALL(IF($AF$2:$AF$9999=$J$2, ROW($AK$2:$AK$9999)-ROW($AK$2)+1),ROWS($J$3:K4))),"")</f>
        <v/>
      </c>
      <c r="L4" s="902" t="str">
        <f t="array" aca="1" ref="L4" ca="1">IFERROR(
INDEX($AI$2:$AI$9999,SMALL(IF($AF$2:$AF$9999=$J$2, ROW($AI$2:$AI$9999)-ROW($AI$2)+1),ROWS($L$3:L4))),"")</f>
        <v/>
      </c>
      <c r="M4" s="827" t="str">
        <f t="array" aca="1" ref="M4" ca="1">IFERROR(
INDEX($AH$2:$AH$9999,SMALL(IF($AF$2:$AF$9999=$M$2, ROW($AH$2:$AH$9999)-ROW($AH$2)+1),ROWS($M$3:M4))),"")</f>
        <v>㈜약진통상</v>
      </c>
      <c r="N4" s="835" t="str">
        <f t="array" aca="1" ref="N4" ca="1">IFERROR(
INDEX($AK$2:$AK$9999,SMALL(IF($AF$2:$AF$9999=$M$2, ROW($AK$2:$AK$9999)-ROW($AK$2)+1),ROWS($M$3:N4))),"")</f>
        <v>MMDA</v>
      </c>
      <c r="O4" s="902">
        <f t="array" aca="1" ref="O4" ca="1">IFERROR(
INDEX($AI$2:$AI$9999,SMALL(IF($AF$2:$AF$9999=$M$2, ROW($AI$2:$AI$9999)-ROW($AI$2)+1),ROWS($O$3:O4))),"")</f>
        <v>12.39</v>
      </c>
      <c r="P4" s="839" t="str">
        <f t="array" aca="1" ref="P4" ca="1">IFERROR(
INDEX($AH$2:$AH$9999,SMALL(IF($AF$2:$AF$9999=$P$2, ROW($AH$2:$AH$9999)-ROW($AH$2)+1),ROWS($P$3:P4))),"")</f>
        <v/>
      </c>
      <c r="Q4" s="837" t="str">
        <f t="array" aca="1" ref="Q4" ca="1">IFERROR(
INDEX($AK$2:$AK$9999,SMALL(IF($AF$2:$AF$9999=$P$2, ROW($AK$2:$AK$9999)-ROW($AK$2)+1),ROWS($P$3:Q4))),"")</f>
        <v/>
      </c>
      <c r="R4" s="902" t="str">
        <f t="array" aca="1" ref="R4" ca="1">IFERROR(
INDEX($AI$2:$AI$9999,SMALL(IF($AF$2:$AF$9999=$P$2, ROW($AI$2:$AI$9999)-ROW($AI$2)+1),ROWS($R$3:R4))),"")</f>
        <v/>
      </c>
      <c r="S4" s="827" t="str">
        <f t="array" aca="1" ref="S4" ca="1">IFERROR(
INDEX($AH$2:$AH$9999,SMALL(IF($AF$2:$AF$9999=$S$2, ROW($AH$2:$AH$9999)-ROW($AH$2)+1),ROWS($S$3:S4))),"")</f>
        <v/>
      </c>
      <c r="T4" s="835" t="str">
        <f t="array" aca="1" ref="T4" ca="1">IFERROR(
INDEX($AK$2:$AK$9999,SMALL(IF($AF$2:$AF$9999=$S$2, ROW($AK$2:$AK$9999)-ROW($AK$2)+1),ROWS($S$3:T4))),"")</f>
        <v/>
      </c>
      <c r="U4" s="902" t="str">
        <f t="array" aca="1" ref="U4" ca="1">IFERROR(
INDEX($AI$2:$AI$9999,SMALL(IF($AF$2:$AF$9999=$S$2, ROW($AI$2:$AI$9999)-ROW($AI$2)+1),ROWS($U$3:U4))),"")</f>
        <v/>
      </c>
      <c r="V4" s="827" t="str">
        <f t="array" aca="1" ref="V4" ca="1">IFERROR(
INDEX($AH$2:$AH$9999,SMALL(IF($AF$2:$AF$9999=$V$2, ROW($AH$2:$AH$9999)-ROW($AH$2)+1),ROWS($V$3:V4))),"")</f>
        <v>더스킨팩토리</v>
      </c>
      <c r="W4" s="835" t="str">
        <f t="array" aca="1" ref="W4" ca="1">IFERROR(
INDEX($AK$2:$AK$9999,SMALL(IF($AF$2:$AF$9999=$V$2, ROW($AK$2:$AK$9999)-ROW($AK$2)+1),ROWS($V$3:W4))),"")</f>
        <v>정기예금</v>
      </c>
      <c r="X4" s="902">
        <f t="array" aca="1" ref="X4" ca="1">IFERROR(
INDEX($AI$2:$AI$9999,SMALL(IF($AF$2:$AF$9999=$V$2, ROW($AI$2:$AI$9999)-ROW($AI$2)+1),ROWS($X$3:X4))),"")</f>
        <v>1</v>
      </c>
      <c r="Y4" s="827" t="str">
        <f t="array" aca="1" ref="Y4" ca="1">IFERROR(
INDEX($AH$2:$AH$9999,SMALL(IF($AF$2:$AF$9999=$Y$2, ROW($AH$2:$AH$9999)-ROW($AH$2)+1),ROWS($Y$3:Y4))),"")</f>
        <v>㈜비앤에프</v>
      </c>
      <c r="Z4" s="835" t="str">
        <f t="array" aca="1" ref="Z4" ca="1">IFERROR(
INDEX($AK$2:$AK$9999,SMALL(IF($AF$2:$AF$9999=$Y$2, ROW($AK$2:$AK$9999)-ROW($AK$2)+1),ROWS($Y$3:Z4))),"")</f>
        <v>정기예금</v>
      </c>
      <c r="AA4" s="902">
        <f t="array" aca="1" ref="AA4" ca="1">IFERROR(
INDEX($AI$2:$AI$9999,SMALL(IF($AF$2:$AF$9999=$Y$2, ROW($AI$2:$AI$9999)-ROW($AI$2)+1),ROWS($AA$3:AA4))),"")</f>
        <v>1</v>
      </c>
      <c r="AB4" s="827" t="str">
        <f t="array" aca="1" ref="AB4" ca="1">IFERROR(
INDEX($AH$2:$AH$9999,SMALL(IF($AF$2:$AF$9999=$AB$2, ROW($AH$2:$AH$9999)-ROW($AH$2)+1),ROWS($AB$3:AB4))),"")</f>
        <v/>
      </c>
      <c r="AC4" s="835" t="str">
        <f t="array" aca="1" ref="AC4" ca="1">IFERROR(
INDEX($AK$2:$AK$9999,SMALL(IF($AF$2:$AF$9999=$AB$2, ROW($AK$2:$AK$9999)-ROW($AK$2)+1),ROWS($AB$3:AC4))),"")</f>
        <v/>
      </c>
      <c r="AD4" s="902" t="str">
        <f t="array" aca="1" ref="AD4" ca="1">IFERROR(
INDEX($AI$2:$AI$9999,SMALL(IF($AF$2:$AF$9999=$AB$2, ROW($AI$2:$AI$9999)-ROW($AI$2)+1),ROWS($AD$3:AD4))),"")</f>
        <v/>
      </c>
      <c r="AE4" s="958">
        <f>'(1)예금승인내역'!H634</f>
        <v>45313</v>
      </c>
      <c r="AF4" s="958">
        <f t="shared" si="0"/>
        <v>45313</v>
      </c>
      <c r="AG4" s="958">
        <f>'(1)예금승인내역'!G634</f>
        <v>45280</v>
      </c>
      <c r="AH4" s="957" t="str">
        <f>'(1)예금승인내역'!F634</f>
        <v>㈜대우로지스틱스</v>
      </c>
      <c r="AI4" s="957">
        <f>'(1)예금승인내역'!L634</f>
        <v>1</v>
      </c>
      <c r="AJ4" s="957">
        <f>'(1)예금승인내역'!AG634</f>
        <v>4.3499999999999997E-2</v>
      </c>
      <c r="AK4" s="959" t="str">
        <f>'(1)예금승인내역'!K634</f>
        <v>MMDA</v>
      </c>
    </row>
    <row r="5" spans="1:37">
      <c r="A5" s="933" t="str">
        <f t="array" aca="1" ref="A5" ca="1">IFERROR(
INDEX($AH$2:$AH$9999,SMALL(IF($AF$2:$AF$9999=$A$2, ROW($AH$2:$AH$9999)-ROW($AH$2)+1),ROWS(A$3:$A5))),"")</f>
        <v>와이엠에스에이</v>
      </c>
      <c r="B5" s="934" t="str">
        <f t="array" aca="1" ref="B5" ca="1">IFERROR(
INDEX($AK$2:$AK$9999,SMALL(IF($AF$2:$AF$9999=$A$2, ROW($AK$2:$AK$9999)-ROW($AK$2)+1),ROWS($A$3:B5))),"")</f>
        <v>MMDA</v>
      </c>
      <c r="C5" s="935">
        <f t="array" aca="1" ref="C5" ca="1">IFERROR(
INDEX($AI$2:$AI$9999,SMALL(IF($AF$2:$AF$9999=$A$2, ROW($AI$2:$AI$9999)-ROW($AI$2)+1),ROWS($A$3:C5))),"")</f>
        <v>4.3</v>
      </c>
      <c r="D5" s="827" t="str">
        <f t="array" aca="1" ref="D5" ca="1">IFERROR(
INDEX($AH$2:$AH$9999,SMALL(IF($AF$2:$AF$9999=$D$2, ROW($AH$2:$AH$9999)-ROW($AH$2)+1),ROWS($D$3:D5))),"")</f>
        <v>거림테크주식회사</v>
      </c>
      <c r="E5" s="835" t="str">
        <f t="array" aca="1" ref="E5" ca="1">IFERROR(
INDEX($AK$2:$AK$9999,SMALL(IF($AF$2:$AF$9999=$D$2, ROW($AK$2:$AK$9999)-ROW($AK$2)+1),ROWS($D$3:E5))),"")</f>
        <v>정기예금</v>
      </c>
      <c r="F5" s="902">
        <f t="array" aca="1" ref="F5" ca="1">IFERROR(
INDEX($AI$2:$AI$9999,SMALL(IF($AF$2:$AF$9999=$D$2, ROW($AI$2:$AI$9999)-ROW($AI$2)+1),ROWS($F$3:F5))),"")</f>
        <v>2</v>
      </c>
      <c r="G5" s="827" t="str">
        <f t="array" aca="1" ref="G5" ca="1">IFERROR(
INDEX($AH$2:$AH$9999,SMALL(IF($AF$2:$AF$9999=$G$2, ROW($AH$2:$AH$9999)-ROW($AH$2)+1),ROWS($G$3:G5))),"")</f>
        <v/>
      </c>
      <c r="H5" s="835" t="str">
        <f t="array" aca="1" ref="H5" ca="1">IFERROR(
INDEX($AK$2:$AK$9999,SMALL(IF($AF$2:$AF$9999=$G$2, ROW($AK$2:$AK$9999)-ROW($AK$2)+1),ROWS($G$3:H5))),"")</f>
        <v/>
      </c>
      <c r="I5" s="902" t="str">
        <f t="array" aca="1" ref="I5" ca="1">IFERROR(
INDEX($AI$2:$AI$9999,SMALL(IF($AF$2:$AF$9999=$G$2, ROW($AI$2:$AI$9999)-ROW($AI$2)+1),ROWS($I$3:I5))),"")</f>
        <v/>
      </c>
      <c r="J5" s="827" t="str">
        <f t="array" aca="1" ref="J5" ca="1">IFERROR(
INDEX($AH$2:$AH$9999,SMALL(IF($AF$2:$AF$9999=$J$2, ROW($AH$2:$AH$9999)-ROW($AH$2)+1),ROWS($J$3:J5))),"")</f>
        <v/>
      </c>
      <c r="K5" s="835" t="str">
        <f t="array" aca="1" ref="K5" ca="1">IFERROR(
INDEX($AK$2:$AK$9999,SMALL(IF($AF$2:$AF$9999=$J$2, ROW($AK$2:$AK$9999)-ROW($AK$2)+1),ROWS($J$3:K5))),"")</f>
        <v/>
      </c>
      <c r="L5" s="902" t="str">
        <f t="array" aca="1" ref="L5" ca="1">IFERROR(
INDEX($AI$2:$AI$9999,SMALL(IF($AF$2:$AF$9999=$J$2, ROW($AI$2:$AI$9999)-ROW($AI$2)+1),ROWS($L$3:L5))),"")</f>
        <v/>
      </c>
      <c r="M5" s="827" t="str">
        <f t="array" aca="1" ref="M5" ca="1">IFERROR(
INDEX($AH$2:$AH$9999,SMALL(IF($AF$2:$AF$9999=$M$2, ROW($AH$2:$AH$9999)-ROW($AH$2)+1),ROWS($M$3:M5))),"")</f>
        <v>㈜약진통상</v>
      </c>
      <c r="N5" s="835" t="str">
        <f t="array" aca="1" ref="N5" ca="1">IFERROR(
INDEX($AK$2:$AK$9999,SMALL(IF($AF$2:$AF$9999=$M$2, ROW($AK$2:$AK$9999)-ROW($AK$2)+1),ROWS($M$3:N5))),"")</f>
        <v>MMDA</v>
      </c>
      <c r="O5" s="902">
        <f t="array" aca="1" ref="O5" ca="1">IFERROR(
INDEX($AI$2:$AI$9999,SMALL(IF($AF$2:$AF$9999=$M$2, ROW($AI$2:$AI$9999)-ROW($AI$2)+1),ROWS($O$3:O5))),"")</f>
        <v>12.39</v>
      </c>
      <c r="P5" s="839" t="str">
        <f t="array" aca="1" ref="P5" ca="1">IFERROR(
INDEX($AH$2:$AH$9999,SMALL(IF($AF$2:$AF$9999=$P$2, ROW($AH$2:$AH$9999)-ROW($AH$2)+1),ROWS($P$3:P5))),"")</f>
        <v/>
      </c>
      <c r="Q5" s="837" t="str">
        <f t="array" aca="1" ref="Q5" ca="1">IFERROR(
INDEX($AK$2:$AK$9999,SMALL(IF($AF$2:$AF$9999=$P$2, ROW($AK$2:$AK$9999)-ROW($AK$2)+1),ROWS($P$3:Q5))),"")</f>
        <v/>
      </c>
      <c r="R5" s="902" t="str">
        <f t="array" aca="1" ref="R5" ca="1">IFERROR(
INDEX($AI$2:$AI$9999,SMALL(IF($AF$2:$AF$9999=$P$2, ROW($AI$2:$AI$9999)-ROW($AI$2)+1),ROWS($R$3:R5))),"")</f>
        <v/>
      </c>
      <c r="S5" s="827" t="str">
        <f t="array" aca="1" ref="S5" ca="1">IFERROR(
INDEX($AH$2:$AH$9999,SMALL(IF($AF$2:$AF$9999=$S$2, ROW($AH$2:$AH$9999)-ROW($AH$2)+1),ROWS($S$3:S5))),"")</f>
        <v/>
      </c>
      <c r="T5" s="835" t="str">
        <f t="array" aca="1" ref="T5" ca="1">IFERROR(
INDEX($AK$2:$AK$9999,SMALL(IF($AF$2:$AF$9999=$S$2, ROW($AK$2:$AK$9999)-ROW($AK$2)+1),ROWS($S$3:T5))),"")</f>
        <v/>
      </c>
      <c r="U5" s="902" t="str">
        <f t="array" aca="1" ref="U5" ca="1">IFERROR(
INDEX($AI$2:$AI$9999,SMALL(IF($AF$2:$AF$9999=$S$2, ROW($AI$2:$AI$9999)-ROW($AI$2)+1),ROWS($U$3:U5))),"")</f>
        <v/>
      </c>
      <c r="V5" s="827" t="str">
        <f t="array" aca="1" ref="V5" ca="1">IFERROR(
INDEX($AH$2:$AH$9999,SMALL(IF($AF$2:$AF$9999=$V$2, ROW($AH$2:$AH$9999)-ROW($AH$2)+1),ROWS($V$3:V5))),"")</f>
        <v/>
      </c>
      <c r="W5" s="835" t="str">
        <f t="array" aca="1" ref="W5" ca="1">IFERROR(
INDEX($AK$2:$AK$9999,SMALL(IF($AF$2:$AF$9999=$V$2, ROW($AK$2:$AK$9999)-ROW($AK$2)+1),ROWS($V$3:W5))),"")</f>
        <v/>
      </c>
      <c r="X5" s="902" t="str">
        <f t="array" aca="1" ref="X5" ca="1">IFERROR(
INDEX($AI$2:$AI$9999,SMALL(IF($AF$2:$AF$9999=$V$2, ROW($AI$2:$AI$9999)-ROW($AI$2)+1),ROWS($X$3:X5))),"")</f>
        <v/>
      </c>
      <c r="Y5" s="827" t="str">
        <f t="array" aca="1" ref="Y5" ca="1">IFERROR(
INDEX($AH$2:$AH$9999,SMALL(IF($AF$2:$AF$9999=$Y$2, ROW($AH$2:$AH$9999)-ROW($AH$2)+1),ROWS($Y$3:Y5))),"")</f>
        <v/>
      </c>
      <c r="Z5" s="835" t="str">
        <f t="array" aca="1" ref="Z5" ca="1">IFERROR(
INDEX($AK$2:$AK$9999,SMALL(IF($AF$2:$AF$9999=$Y$2, ROW($AK$2:$AK$9999)-ROW($AK$2)+1),ROWS($Y$3:Z5))),"")</f>
        <v/>
      </c>
      <c r="AA5" s="902" t="str">
        <f t="array" aca="1" ref="AA5" ca="1">IFERROR(
INDEX($AI$2:$AI$9999,SMALL(IF($AF$2:$AF$9999=$Y$2, ROW($AI$2:$AI$9999)-ROW($AI$2)+1),ROWS($AA$3:AA5))),"")</f>
        <v/>
      </c>
      <c r="AB5" s="827" t="str">
        <f t="array" aca="1" ref="AB5" ca="1">IFERROR(
INDEX($AH$2:$AH$9999,SMALL(IF($AF$2:$AF$9999=$AB$2, ROW($AH$2:$AH$9999)-ROW($AH$2)+1),ROWS($AB$3:AB5))),"")</f>
        <v/>
      </c>
      <c r="AC5" s="835" t="str">
        <f t="array" aca="1" ref="AC5" ca="1">IFERROR(
INDEX($AK$2:$AK$9999,SMALL(IF($AF$2:$AF$9999=$AB$2, ROW($AK$2:$AK$9999)-ROW($AK$2)+1),ROWS($AB$3:AC5))),"")</f>
        <v/>
      </c>
      <c r="AD5" s="902" t="str">
        <f t="array" aca="1" ref="AD5" ca="1">IFERROR(
INDEX($AI$2:$AI$9999,SMALL(IF($AF$2:$AF$9999=$AB$2, ROW($AI$2:$AI$9999)-ROW($AI$2)+1),ROWS($AD$3:AD5))),"")</f>
        <v/>
      </c>
      <c r="AE5" s="958">
        <f>'(1)예금승인내역'!H635</f>
        <v>45659</v>
      </c>
      <c r="AF5" s="958">
        <f t="shared" si="0"/>
        <v>45659</v>
      </c>
      <c r="AG5" s="958">
        <f>'(1)예금승인내역'!G635</f>
        <v>45293</v>
      </c>
      <c r="AH5" s="957" t="str">
        <f>'(1)예금승인내역'!F635</f>
        <v>윤만수</v>
      </c>
      <c r="AI5" s="957">
        <f>'(1)예금승인내역'!L635</f>
        <v>1</v>
      </c>
      <c r="AJ5" s="957">
        <f>'(1)예금승인내역'!AG635</f>
        <v>0.05</v>
      </c>
      <c r="AK5" s="959" t="str">
        <f>'(1)예금승인내역'!K635</f>
        <v>정기예금</v>
      </c>
    </row>
    <row r="6" spans="1:37">
      <c r="A6" s="933" t="str">
        <f t="array" aca="1" ref="A6" ca="1">IFERROR(
INDEX($AH$2:$AH$9999,SMALL(IF($AF$2:$AF$9999=$A$2, ROW($AH$2:$AH$9999)-ROW($AH$2)+1),ROWS(A$3:$A6))),"")</f>
        <v>엘티메탈</v>
      </c>
      <c r="B6" s="934" t="str">
        <f t="array" aca="1" ref="B6" ca="1">IFERROR(
INDEX($AK$2:$AK$9999,SMALL(IF($AF$2:$AF$9999=$A$2, ROW($AK$2:$AK$9999)-ROW($AK$2)+1),ROWS($A$3:B6))),"")</f>
        <v>MMDA</v>
      </c>
      <c r="C6" s="935">
        <f t="array" aca="1" ref="C6" ca="1">IFERROR(
INDEX($AI$2:$AI$9999,SMALL(IF($AF$2:$AF$9999=$A$2, ROW($AI$2:$AI$9999)-ROW($AI$2)+1),ROWS($A$3:C6))),"")</f>
        <v>7</v>
      </c>
      <c r="D6" s="827" t="str">
        <f t="array" aca="1" ref="D6" ca="1">IFERROR(
INDEX($AH$2:$AH$9999,SMALL(IF($AF$2:$AF$9999=$D$2, ROW($AH$2:$AH$9999)-ROW($AH$2)+1),ROWS($D$3:D6))),"")</f>
        <v/>
      </c>
      <c r="E6" s="835" t="str">
        <f t="array" aca="1" ref="E6" ca="1">IFERROR(
INDEX($AK$2:$AK$9999,SMALL(IF($AF$2:$AF$9999=$D$2, ROW($AK$2:$AK$9999)-ROW($AK$2)+1),ROWS($D$3:E6))),"")</f>
        <v/>
      </c>
      <c r="F6" s="902" t="str">
        <f t="array" aca="1" ref="F6" ca="1">IFERROR(
INDEX($AI$2:$AI$9999,SMALL(IF($AF$2:$AF$9999=$D$2, ROW($AI$2:$AI$9999)-ROW($AI$2)+1),ROWS($F$3:F6))),"")</f>
        <v/>
      </c>
      <c r="G6" s="827" t="str">
        <f t="array" aca="1" ref="G6" ca="1">IFERROR(
INDEX($AH$2:$AH$9999,SMALL(IF($AF$2:$AF$9999=$G$2, ROW($AH$2:$AH$9999)-ROW($AH$2)+1),ROWS($G$3:G6))),"")</f>
        <v/>
      </c>
      <c r="H6" s="835" t="str">
        <f t="array" aca="1" ref="H6" ca="1">IFERROR(
INDEX($AK$2:$AK$9999,SMALL(IF($AF$2:$AF$9999=$G$2, ROW($AK$2:$AK$9999)-ROW($AK$2)+1),ROWS($G$3:H6))),"")</f>
        <v/>
      </c>
      <c r="I6" s="902" t="str">
        <f t="array" aca="1" ref="I6" ca="1">IFERROR(
INDEX($AI$2:$AI$9999,SMALL(IF($AF$2:$AF$9999=$G$2, ROW($AI$2:$AI$9999)-ROW($AI$2)+1),ROWS($I$3:I6))),"")</f>
        <v/>
      </c>
      <c r="J6" s="827" t="str">
        <f t="array" aca="1" ref="J6" ca="1">IFERROR(
INDEX($AH$2:$AH$9999,SMALL(IF($AF$2:$AF$9999=$J$2, ROW($AH$2:$AH$9999)-ROW($AH$2)+1),ROWS($J$3:J6))),"")</f>
        <v/>
      </c>
      <c r="K6" s="835" t="str">
        <f t="array" aca="1" ref="K6" ca="1">IFERROR(
INDEX($AK$2:$AK$9999,SMALL(IF($AF$2:$AF$9999=$J$2, ROW($AK$2:$AK$9999)-ROW($AK$2)+1),ROWS($J$3:K6))),"")</f>
        <v/>
      </c>
      <c r="L6" s="902" t="str">
        <f t="array" aca="1" ref="L6" ca="1">IFERROR(
INDEX($AI$2:$AI$9999,SMALL(IF($AF$2:$AF$9999=$J$2, ROW($AI$2:$AI$9999)-ROW($AI$2)+1),ROWS($L$3:L6))),"")</f>
        <v/>
      </c>
      <c r="M6" s="827" t="str">
        <f t="array" aca="1" ref="M6" ca="1">IFERROR(
INDEX($AH$2:$AH$9999,SMALL(IF($AF$2:$AF$9999=$M$2, ROW($AH$2:$AH$9999)-ROW($AH$2)+1),ROWS($M$3:M6))),"")</f>
        <v>대원지에스아이</v>
      </c>
      <c r="N6" s="835" t="str">
        <f t="array" aca="1" ref="N6" ca="1">IFERROR(
INDEX($AK$2:$AK$9999,SMALL(IF($AF$2:$AF$9999=$M$2, ROW($AK$2:$AK$9999)-ROW($AK$2)+1),ROWS($M$3:N6))),"")</f>
        <v>정기예금</v>
      </c>
      <c r="O6" s="902">
        <f t="array" aca="1" ref="O6" ca="1">IFERROR(
INDEX($AI$2:$AI$9999,SMALL(IF($AF$2:$AF$9999=$M$2, ROW($AI$2:$AI$9999)-ROW($AI$2)+1),ROWS($O$3:O6))),"")</f>
        <v>1.5</v>
      </c>
      <c r="P6" s="839" t="str">
        <f t="array" aca="1" ref="P6" ca="1">IFERROR(
INDEX($AH$2:$AH$9999,SMALL(IF($AF$2:$AF$9999=$P$2, ROW($AH$2:$AH$9999)-ROW($AH$2)+1),ROWS($P$3:P6))),"")</f>
        <v/>
      </c>
      <c r="Q6" s="837" t="str">
        <f t="array" aca="1" ref="Q6" ca="1">IFERROR(
INDEX($AK$2:$AK$9999,SMALL(IF($AF$2:$AF$9999=$P$2, ROW($AK$2:$AK$9999)-ROW($AK$2)+1),ROWS($P$3:Q6))),"")</f>
        <v/>
      </c>
      <c r="R6" s="902" t="str">
        <f t="array" aca="1" ref="R6" ca="1">IFERROR(
INDEX($AI$2:$AI$9999,SMALL(IF($AF$2:$AF$9999=$P$2, ROW($AI$2:$AI$9999)-ROW($AI$2)+1),ROWS($R$3:R6))),"")</f>
        <v/>
      </c>
      <c r="S6" s="827" t="str">
        <f t="array" aca="1" ref="S6" ca="1">IFERROR(
INDEX($AH$2:$AH$9999,SMALL(IF($AF$2:$AF$9999=$S$2, ROW($AH$2:$AH$9999)-ROW($AH$2)+1),ROWS($S$3:S6))),"")</f>
        <v/>
      </c>
      <c r="T6" s="835" t="str">
        <f t="array" aca="1" ref="T6" ca="1">IFERROR(
INDEX($AK$2:$AK$9999,SMALL(IF($AF$2:$AF$9999=$S$2, ROW($AK$2:$AK$9999)-ROW($AK$2)+1),ROWS($S$3:T6))),"")</f>
        <v/>
      </c>
      <c r="U6" s="902" t="str">
        <f t="array" aca="1" ref="U6" ca="1">IFERROR(
INDEX($AI$2:$AI$9999,SMALL(IF($AF$2:$AF$9999=$S$2, ROW($AI$2:$AI$9999)-ROW($AI$2)+1),ROWS($U$3:U6))),"")</f>
        <v/>
      </c>
      <c r="V6" s="827" t="str">
        <f t="array" aca="1" ref="V6" ca="1">IFERROR(
INDEX($AH$2:$AH$9999,SMALL(IF($AF$2:$AF$9999=$V$2, ROW($AH$2:$AH$9999)-ROW($AH$2)+1),ROWS($V$3:V6))),"")</f>
        <v/>
      </c>
      <c r="W6" s="835" t="str">
        <f t="array" aca="1" ref="W6" ca="1">IFERROR(
INDEX($AK$2:$AK$9999,SMALL(IF($AF$2:$AF$9999=$V$2, ROW($AK$2:$AK$9999)-ROW($AK$2)+1),ROWS($V$3:W6))),"")</f>
        <v/>
      </c>
      <c r="X6" s="902" t="str">
        <f t="array" aca="1" ref="X6" ca="1">IFERROR(
INDEX($AI$2:$AI$9999,SMALL(IF($AF$2:$AF$9999=$V$2, ROW($AI$2:$AI$9999)-ROW($AI$2)+1),ROWS($X$3:X6))),"")</f>
        <v/>
      </c>
      <c r="Y6" s="827" t="str">
        <f t="array" aca="1" ref="Y6" ca="1">IFERROR(
INDEX($AH$2:$AH$9999,SMALL(IF($AF$2:$AF$9999=$Y$2, ROW($AH$2:$AH$9999)-ROW($AH$2)+1),ROWS($Y$3:Y6))),"")</f>
        <v/>
      </c>
      <c r="Z6" s="835" t="str">
        <f t="array" aca="1" ref="Z6" ca="1">IFERROR(
INDEX($AK$2:$AK$9999,SMALL(IF($AF$2:$AF$9999=$Y$2, ROW($AK$2:$AK$9999)-ROW($AK$2)+1),ROWS($Y$3:Z6))),"")</f>
        <v/>
      </c>
      <c r="AA6" s="902" t="str">
        <f t="array" aca="1" ref="AA6" ca="1">IFERROR(
INDEX($AI$2:$AI$9999,SMALL(IF($AF$2:$AF$9999=$Y$2, ROW($AI$2:$AI$9999)-ROW($AI$2)+1),ROWS($AA$3:AA6))),"")</f>
        <v/>
      </c>
      <c r="AB6" s="827" t="str">
        <f t="array" aca="1" ref="AB6" ca="1">IFERROR(
INDEX($AH$2:$AH$9999,SMALL(IF($AF$2:$AF$9999=$AB$2, ROW($AH$2:$AH$9999)-ROW($AH$2)+1),ROWS($AB$3:AB6))),"")</f>
        <v/>
      </c>
      <c r="AC6" s="835" t="str">
        <f t="array" aca="1" ref="AC6" ca="1">IFERROR(
INDEX($AK$2:$AK$9999,SMALL(IF($AF$2:$AF$9999=$AB$2, ROW($AK$2:$AK$9999)-ROW($AK$2)+1),ROWS($AB$3:AC6))),"")</f>
        <v/>
      </c>
      <c r="AD6" s="902" t="str">
        <f t="array" aca="1" ref="AD6" ca="1">IFERROR(
INDEX($AI$2:$AI$9999,SMALL(IF($AF$2:$AF$9999=$AB$2, ROW($AI$2:$AI$9999)-ROW($AI$2)+1),ROWS($AD$3:AD6))),"")</f>
        <v/>
      </c>
      <c r="AE6" s="958">
        <f>'(1)예금승인내역'!H636</f>
        <v>45659</v>
      </c>
      <c r="AF6" s="958">
        <f t="shared" si="0"/>
        <v>45659</v>
      </c>
      <c r="AG6" s="958">
        <f>'(1)예금승인내역'!G636</f>
        <v>45293</v>
      </c>
      <c r="AH6" s="957" t="str">
        <f>'(1)예금승인내역'!F636</f>
        <v>윤만수</v>
      </c>
      <c r="AI6" s="957">
        <f>'(1)예금승인내역'!L636</f>
        <v>0.5</v>
      </c>
      <c r="AJ6" s="957">
        <f>'(1)예금승인내역'!AG636</f>
        <v>0.05</v>
      </c>
      <c r="AK6" s="959" t="str">
        <f>'(1)예금승인내역'!K636</f>
        <v>정기예금</v>
      </c>
    </row>
    <row r="7" spans="1:37">
      <c r="A7" s="933" t="str">
        <f t="array" aca="1" ref="A7" ca="1">IFERROR(
INDEX($AH$2:$AH$9999,SMALL(IF($AF$2:$AF$9999=$A$2, ROW($AH$2:$AH$9999)-ROW($AH$2)+1),ROWS(A$3:$A7))),"")</f>
        <v/>
      </c>
      <c r="B7" s="934" t="str">
        <f t="array" aca="1" ref="B7" ca="1">IFERROR(
INDEX($AK$2:$AK$9999,SMALL(IF($AF$2:$AF$9999=$A$2, ROW($AK$2:$AK$9999)-ROW($AK$2)+1),ROWS($A$3:B7))),"")</f>
        <v/>
      </c>
      <c r="C7" s="935" t="str">
        <f t="array" aca="1" ref="C7" ca="1">IFERROR(
INDEX($AI$2:$AI$9999,SMALL(IF($AF$2:$AF$9999=$A$2, ROW($AI$2:$AI$9999)-ROW($AI$2)+1),ROWS($A$3:C7))),"")</f>
        <v/>
      </c>
      <c r="D7" s="827" t="str">
        <f t="array" aca="1" ref="D7" ca="1">IFERROR(
INDEX($AH$2:$AH$9999,SMALL(IF($AF$2:$AF$9999=$D$2, ROW($AH$2:$AH$9999)-ROW($AH$2)+1),ROWS($D$3:D7))),"")</f>
        <v/>
      </c>
      <c r="E7" s="835" t="str">
        <f t="array" aca="1" ref="E7" ca="1">IFERROR(
INDEX($AK$2:$AK$9999,SMALL(IF($AF$2:$AF$9999=$D$2, ROW($AK$2:$AK$9999)-ROW($AK$2)+1),ROWS($D$3:E7))),"")</f>
        <v/>
      </c>
      <c r="F7" s="902" t="str">
        <f t="array" aca="1" ref="F7" ca="1">IFERROR(
INDEX($AI$2:$AI$9999,SMALL(IF($AF$2:$AF$9999=$D$2, ROW($AI$2:$AI$9999)-ROW($AI$2)+1),ROWS($F$3:F7))),"")</f>
        <v/>
      </c>
      <c r="G7" s="827" t="str">
        <f t="array" aca="1" ref="G7" ca="1">IFERROR(
INDEX($AH$2:$AH$9999,SMALL(IF($AF$2:$AF$9999=$G$2, ROW($AH$2:$AH$9999)-ROW($AH$2)+1),ROWS($G$3:G7))),"")</f>
        <v/>
      </c>
      <c r="H7" s="835" t="str">
        <f t="array" aca="1" ref="H7" ca="1">IFERROR(
INDEX($AK$2:$AK$9999,SMALL(IF($AF$2:$AF$9999=$G$2, ROW($AK$2:$AK$9999)-ROW($AK$2)+1),ROWS($G$3:H7))),"")</f>
        <v/>
      </c>
      <c r="I7" s="902" t="str">
        <f t="array" aca="1" ref="I7" ca="1">IFERROR(
INDEX($AI$2:$AI$9999,SMALL(IF($AF$2:$AF$9999=$G$2, ROW($AI$2:$AI$9999)-ROW($AI$2)+1),ROWS($I$3:I7))),"")</f>
        <v/>
      </c>
      <c r="J7" s="827" t="str">
        <f t="array" aca="1" ref="J7" ca="1">IFERROR(
INDEX($AH$2:$AH$9999,SMALL(IF($AF$2:$AF$9999=$J$2, ROW($AH$2:$AH$9999)-ROW($AH$2)+1),ROWS($J$3:J7))),"")</f>
        <v/>
      </c>
      <c r="K7" s="835" t="str">
        <f t="array" aca="1" ref="K7" ca="1">IFERROR(
INDEX($AK$2:$AK$9999,SMALL(IF($AF$2:$AF$9999=$J$2, ROW($AK$2:$AK$9999)-ROW($AK$2)+1),ROWS($J$3:K7))),"")</f>
        <v/>
      </c>
      <c r="L7" s="902" t="str">
        <f t="array" aca="1" ref="L7" ca="1">IFERROR(
INDEX($AI$2:$AI$9999,SMALL(IF($AF$2:$AF$9999=$J$2, ROW($AI$2:$AI$9999)-ROW($AI$2)+1),ROWS($L$3:L7))),"")</f>
        <v/>
      </c>
      <c r="M7" s="827" t="str">
        <f t="array" aca="1" ref="M7" ca="1">IFERROR(
INDEX($AH$2:$AH$9999,SMALL(IF($AF$2:$AF$9999=$M$2, ROW($AH$2:$AH$9999)-ROW($AH$2)+1),ROWS($M$3:M7))),"")</f>
        <v>㈜비알팜</v>
      </c>
      <c r="N7" s="835" t="str">
        <f t="array" aca="1" ref="N7" ca="1">IFERROR(
INDEX($AK$2:$AK$9999,SMALL(IF($AF$2:$AF$9999=$M$2, ROW($AK$2:$AK$9999)-ROW($AK$2)+1),ROWS($M$3:N7))),"")</f>
        <v>MMDA</v>
      </c>
      <c r="O7" s="902">
        <f t="array" aca="1" ref="O7" ca="1">IFERROR(
INDEX($AI$2:$AI$9999,SMALL(IF($AF$2:$AF$9999=$M$2, ROW($AI$2:$AI$9999)-ROW($AI$2)+1),ROWS($O$3:O7))),"")</f>
        <v>5.73</v>
      </c>
      <c r="P7" s="839" t="str">
        <f t="array" aca="1" ref="P7" ca="1">IFERROR(
INDEX($AH$2:$AH$9999,SMALL(IF($AF$2:$AF$9999=$P$2, ROW($AH$2:$AH$9999)-ROW($AH$2)+1),ROWS($P$3:P7))),"")</f>
        <v/>
      </c>
      <c r="Q7" s="837" t="str">
        <f t="array" aca="1" ref="Q7" ca="1">IFERROR(
INDEX($AK$2:$AK$9999,SMALL(IF($AF$2:$AF$9999=$P$2, ROW($AK$2:$AK$9999)-ROW($AK$2)+1),ROWS($P$3:Q7))),"")</f>
        <v/>
      </c>
      <c r="R7" s="902" t="str">
        <f t="array" aca="1" ref="R7" ca="1">IFERROR(
INDEX($AI$2:$AI$9999,SMALL(IF($AF$2:$AF$9999=$P$2, ROW($AI$2:$AI$9999)-ROW($AI$2)+1),ROWS($R$3:R7))),"")</f>
        <v/>
      </c>
      <c r="S7" s="827" t="str">
        <f t="array" aca="1" ref="S7" ca="1">IFERROR(
INDEX($AH$2:$AH$9999,SMALL(IF($AF$2:$AF$9999=$S$2, ROW($AH$2:$AH$9999)-ROW($AH$2)+1),ROWS($S$3:S7))),"")</f>
        <v/>
      </c>
      <c r="T7" s="835" t="str">
        <f t="array" aca="1" ref="T7" ca="1">IFERROR(
INDEX($AK$2:$AK$9999,SMALL(IF($AF$2:$AF$9999=$S$2, ROW($AK$2:$AK$9999)-ROW($AK$2)+1),ROWS($S$3:T7))),"")</f>
        <v/>
      </c>
      <c r="U7" s="902" t="str">
        <f t="array" aca="1" ref="U7" ca="1">IFERROR(
INDEX($AI$2:$AI$9999,SMALL(IF($AF$2:$AF$9999=$S$2, ROW($AI$2:$AI$9999)-ROW($AI$2)+1),ROWS($U$3:U7))),"")</f>
        <v/>
      </c>
      <c r="V7" s="827" t="str">
        <f t="array" aca="1" ref="V7" ca="1">IFERROR(
INDEX($AH$2:$AH$9999,SMALL(IF($AF$2:$AF$9999=$V$2, ROW($AH$2:$AH$9999)-ROW($AH$2)+1),ROWS($V$3:V7))),"")</f>
        <v/>
      </c>
      <c r="W7" s="835" t="str">
        <f t="array" aca="1" ref="W7" ca="1">IFERROR(
INDEX($AK$2:$AK$9999,SMALL(IF($AF$2:$AF$9999=$V$2, ROW($AK$2:$AK$9999)-ROW($AK$2)+1),ROWS($V$3:W7))),"")</f>
        <v/>
      </c>
      <c r="X7" s="902" t="str">
        <f t="array" aca="1" ref="X7" ca="1">IFERROR(
INDEX($AI$2:$AI$9999,SMALL(IF($AF$2:$AF$9999=$V$2, ROW($AI$2:$AI$9999)-ROW($AI$2)+1),ROWS($X$3:X7))),"")</f>
        <v/>
      </c>
      <c r="Y7" s="827" t="str">
        <f t="array" aca="1" ref="Y7" ca="1">IFERROR(
INDEX($AH$2:$AH$9999,SMALL(IF($AF$2:$AF$9999=$Y$2, ROW($AH$2:$AH$9999)-ROW($AH$2)+1),ROWS($Y$3:Y7))),"")</f>
        <v/>
      </c>
      <c r="Z7" s="835" t="str">
        <f t="array" aca="1" ref="Z7" ca="1">IFERROR(
INDEX($AK$2:$AK$9999,SMALL(IF($AF$2:$AF$9999=$Y$2, ROW($AK$2:$AK$9999)-ROW($AK$2)+1),ROWS($Y$3:Z7))),"")</f>
        <v/>
      </c>
      <c r="AA7" s="902" t="str">
        <f t="array" aca="1" ref="AA7" ca="1">IFERROR(
INDEX($AI$2:$AI$9999,SMALL(IF($AF$2:$AF$9999=$Y$2, ROW($AI$2:$AI$9999)-ROW($AI$2)+1),ROWS($AA$3:AA7))),"")</f>
        <v/>
      </c>
      <c r="AB7" s="827" t="str">
        <f t="array" aca="1" ref="AB7" ca="1">IFERROR(
INDEX($AH$2:$AH$9999,SMALL(IF($AF$2:$AF$9999=$AB$2, ROW($AH$2:$AH$9999)-ROW($AH$2)+1),ROWS($AB$3:AB7))),"")</f>
        <v/>
      </c>
      <c r="AC7" s="835" t="str">
        <f t="array" aca="1" ref="AC7" ca="1">IFERROR(
INDEX($AK$2:$AK$9999,SMALL(IF($AF$2:$AF$9999=$AB$2, ROW($AK$2:$AK$9999)-ROW($AK$2)+1),ROWS($AB$3:AC7))),"")</f>
        <v/>
      </c>
      <c r="AD7" s="902" t="str">
        <f t="array" aca="1" ref="AD7" ca="1">IFERROR(
INDEX($AI$2:$AI$9999,SMALL(IF($AF$2:$AF$9999=$AB$2, ROW($AI$2:$AI$9999)-ROW($AI$2)+1),ROWS($AD$3:AD7))),"")</f>
        <v/>
      </c>
      <c r="AE7" s="958">
        <f>'(1)예금승인내역'!H637</f>
        <v>45335</v>
      </c>
      <c r="AF7" s="958">
        <f t="shared" si="0"/>
        <v>45335</v>
      </c>
      <c r="AG7" s="958">
        <f>'(1)예금승인내역'!G637</f>
        <v>45302</v>
      </c>
      <c r="AH7" s="957" t="str">
        <f>'(1)예금승인내역'!F637</f>
        <v>한국비철㈜</v>
      </c>
      <c r="AI7" s="957">
        <f>'(1)예금승인내역'!L637</f>
        <v>8.59</v>
      </c>
      <c r="AJ7" s="957">
        <f>'(1)예금승인내역'!AG637</f>
        <v>4.2999999999999997E-2</v>
      </c>
      <c r="AK7" s="959" t="str">
        <f>'(1)예금승인내역'!K637</f>
        <v>MMDA</v>
      </c>
    </row>
    <row r="8" spans="1:37">
      <c r="A8" s="933" t="str">
        <f t="array" aca="1" ref="A8" ca="1">IFERROR(
INDEX($AH$2:$AH$9999,SMALL(IF($AF$2:$AF$9999=$A$2, ROW($AH$2:$AH$9999)-ROW($AH$2)+1),ROWS(A$3:$A8))),"")</f>
        <v/>
      </c>
      <c r="B8" s="934" t="str">
        <f t="array" aca="1" ref="B8" ca="1">IFERROR(
INDEX($AK$2:$AK$9999,SMALL(IF($AF$2:$AF$9999=$A$2, ROW($AK$2:$AK$9999)-ROW($AK$2)+1),ROWS($A$3:B8))),"")</f>
        <v/>
      </c>
      <c r="C8" s="935" t="str">
        <f t="array" aca="1" ref="C8" ca="1">IFERROR(
INDEX($AI$2:$AI$9999,SMALL(IF($AF$2:$AF$9999=$A$2, ROW($AI$2:$AI$9999)-ROW($AI$2)+1),ROWS($A$3:C8))),"")</f>
        <v/>
      </c>
      <c r="D8" s="827" t="str">
        <f t="array" aca="1" ref="D8" ca="1">IFERROR(
INDEX($AH$2:$AH$9999,SMALL(IF($AF$2:$AF$9999=$D$2, ROW($AH$2:$AH$9999)-ROW($AH$2)+1),ROWS($D$3:D8))),"")</f>
        <v/>
      </c>
      <c r="E8" s="835" t="str">
        <f t="array" aca="1" ref="E8" ca="1">IFERROR(
INDEX($AK$2:$AK$9999,SMALL(IF($AF$2:$AF$9999=$D$2, ROW($AK$2:$AK$9999)-ROW($AK$2)+1),ROWS($D$3:E8))),"")</f>
        <v/>
      </c>
      <c r="F8" s="902" t="str">
        <f t="array" aca="1" ref="F8" ca="1">IFERROR(
INDEX($AI$2:$AI$9999,SMALL(IF($AF$2:$AF$9999=$D$2, ROW($AI$2:$AI$9999)-ROW($AI$2)+1),ROWS($F$3:F8))),"")</f>
        <v/>
      </c>
      <c r="G8" s="827" t="str">
        <f t="array" aca="1" ref="G8" ca="1">IFERROR(
INDEX($AH$2:$AH$9999,SMALL(IF($AF$2:$AF$9999=$G$2, ROW($AH$2:$AH$9999)-ROW($AH$2)+1),ROWS($G$3:G8))),"")</f>
        <v/>
      </c>
      <c r="H8" s="835" t="str">
        <f t="array" aca="1" ref="H8" ca="1">IFERROR(
INDEX($AK$2:$AK$9999,SMALL(IF($AF$2:$AF$9999=$G$2, ROW($AK$2:$AK$9999)-ROW($AK$2)+1),ROWS($G$3:H8))),"")</f>
        <v/>
      </c>
      <c r="I8" s="902" t="str">
        <f t="array" aca="1" ref="I8" ca="1">IFERROR(
INDEX($AI$2:$AI$9999,SMALL(IF($AF$2:$AF$9999=$G$2, ROW($AI$2:$AI$9999)-ROW($AI$2)+1),ROWS($I$3:I8))),"")</f>
        <v/>
      </c>
      <c r="J8" s="827" t="str">
        <f t="array" aca="1" ref="J8" ca="1">IFERROR(
INDEX($AH$2:$AH$9999,SMALL(IF($AF$2:$AF$9999=$J$2, ROW($AH$2:$AH$9999)-ROW($AH$2)+1),ROWS($J$3:J8))),"")</f>
        <v/>
      </c>
      <c r="K8" s="835" t="str">
        <f t="array" aca="1" ref="K8" ca="1">IFERROR(
INDEX($AK$2:$AK$9999,SMALL(IF($AF$2:$AF$9999=$J$2, ROW($AK$2:$AK$9999)-ROW($AK$2)+1),ROWS($J$3:K8))),"")</f>
        <v/>
      </c>
      <c r="L8" s="902" t="str">
        <f t="array" aca="1" ref="L8" ca="1">IFERROR(
INDEX($AI$2:$AI$9999,SMALL(IF($AF$2:$AF$9999=$J$2, ROW($AI$2:$AI$9999)-ROW($AI$2)+1),ROWS($L$3:L8))),"")</f>
        <v/>
      </c>
      <c r="M8" s="827" t="str">
        <f t="array" aca="1" ref="M8" ca="1">IFERROR(
INDEX($AH$2:$AH$9999,SMALL(IF($AF$2:$AF$9999=$M$2, ROW($AH$2:$AH$9999)-ROW($AH$2)+1),ROWS($M$3:M8))),"")</f>
        <v/>
      </c>
      <c r="N8" s="835" t="str">
        <f t="array" aca="1" ref="N8" ca="1">IFERROR(
INDEX($AK$2:$AK$9999,SMALL(IF($AF$2:$AF$9999=$M$2, ROW($AK$2:$AK$9999)-ROW($AK$2)+1),ROWS($M$3:N8))),"")</f>
        <v/>
      </c>
      <c r="O8" s="902" t="str">
        <f t="array" aca="1" ref="O8" ca="1">IFERROR(
INDEX($AI$2:$AI$9999,SMALL(IF($AF$2:$AF$9999=$M$2, ROW($AI$2:$AI$9999)-ROW($AI$2)+1),ROWS($O$3:O8))),"")</f>
        <v/>
      </c>
      <c r="P8" s="839" t="str">
        <f t="array" aca="1" ref="P8" ca="1">IFERROR(
INDEX($AH$2:$AH$9999,SMALL(IF($AF$2:$AF$9999=$P$2, ROW($AH$2:$AH$9999)-ROW($AH$2)+1),ROWS($P$3:P8))),"")</f>
        <v/>
      </c>
      <c r="Q8" s="837" t="str">
        <f t="array" aca="1" ref="Q8" ca="1">IFERROR(
INDEX($AK$2:$AK$9999,SMALL(IF($AF$2:$AF$9999=$P$2, ROW($AK$2:$AK$9999)-ROW($AK$2)+1),ROWS($P$3:Q8))),"")</f>
        <v/>
      </c>
      <c r="R8" s="902" t="str">
        <f t="array" aca="1" ref="R8" ca="1">IFERROR(
INDEX($AI$2:$AI$9999,SMALL(IF($AF$2:$AF$9999=$P$2, ROW($AI$2:$AI$9999)-ROW($AI$2)+1),ROWS($R$3:R8))),"")</f>
        <v/>
      </c>
      <c r="S8" s="827" t="str">
        <f t="array" aca="1" ref="S8" ca="1">IFERROR(
INDEX($AH$2:$AH$9999,SMALL(IF($AF$2:$AF$9999=$S$2, ROW($AH$2:$AH$9999)-ROW($AH$2)+1),ROWS($S$3:S8))),"")</f>
        <v/>
      </c>
      <c r="T8" s="835" t="str">
        <f t="array" aca="1" ref="T8" ca="1">IFERROR(
INDEX($AK$2:$AK$9999,SMALL(IF($AF$2:$AF$9999=$S$2, ROW($AK$2:$AK$9999)-ROW($AK$2)+1),ROWS($S$3:T8))),"")</f>
        <v/>
      </c>
      <c r="U8" s="902" t="str">
        <f t="array" aca="1" ref="U8" ca="1">IFERROR(
INDEX($AI$2:$AI$9999,SMALL(IF($AF$2:$AF$9999=$S$2, ROW($AI$2:$AI$9999)-ROW($AI$2)+1),ROWS($U$3:U8))),"")</f>
        <v/>
      </c>
      <c r="V8" s="827" t="str">
        <f t="array" aca="1" ref="V8" ca="1">IFERROR(
INDEX($AH$2:$AH$9999,SMALL(IF($AF$2:$AF$9999=$V$2, ROW($AH$2:$AH$9999)-ROW($AH$2)+1),ROWS($V$3:V8))),"")</f>
        <v/>
      </c>
      <c r="W8" s="835" t="str">
        <f t="array" aca="1" ref="W8" ca="1">IFERROR(
INDEX($AK$2:$AK$9999,SMALL(IF($AF$2:$AF$9999=$V$2, ROW($AK$2:$AK$9999)-ROW($AK$2)+1),ROWS($V$3:W8))),"")</f>
        <v/>
      </c>
      <c r="X8" s="902" t="str">
        <f t="array" aca="1" ref="X8" ca="1">IFERROR(
INDEX($AI$2:$AI$9999,SMALL(IF($AF$2:$AF$9999=$V$2, ROW($AI$2:$AI$9999)-ROW($AI$2)+1),ROWS($X$3:X8))),"")</f>
        <v/>
      </c>
      <c r="Y8" s="827" t="str">
        <f t="array" aca="1" ref="Y8" ca="1">IFERROR(
INDEX($AH$2:$AH$9999,SMALL(IF($AF$2:$AF$9999=$Y$2, ROW($AH$2:$AH$9999)-ROW($AH$2)+1),ROWS($Y$3:Y8))),"")</f>
        <v/>
      </c>
      <c r="Z8" s="835" t="str">
        <f t="array" aca="1" ref="Z8" ca="1">IFERROR(
INDEX($AK$2:$AK$9999,SMALL(IF($AF$2:$AF$9999=$Y$2, ROW($AK$2:$AK$9999)-ROW($AK$2)+1),ROWS($Y$3:Z8))),"")</f>
        <v/>
      </c>
      <c r="AA8" s="902" t="str">
        <f t="array" aca="1" ref="AA8" ca="1">IFERROR(
INDEX($AI$2:$AI$9999,SMALL(IF($AF$2:$AF$9999=$Y$2, ROW($AI$2:$AI$9999)-ROW($AI$2)+1),ROWS($AA$3:AA8))),"")</f>
        <v/>
      </c>
      <c r="AB8" s="827" t="str">
        <f t="array" aca="1" ref="AB8" ca="1">IFERROR(
INDEX($AH$2:$AH$9999,SMALL(IF($AF$2:$AF$9999=$AB$2, ROW($AH$2:$AH$9999)-ROW($AH$2)+1),ROWS($AB$3:AB8))),"")</f>
        <v/>
      </c>
      <c r="AC8" s="835" t="str">
        <f t="array" aca="1" ref="AC8" ca="1">IFERROR(
INDEX($AK$2:$AK$9999,SMALL(IF($AF$2:$AF$9999=$AB$2, ROW($AK$2:$AK$9999)-ROW($AK$2)+1),ROWS($AB$3:AC8))),"")</f>
        <v/>
      </c>
      <c r="AD8" s="902" t="str">
        <f t="array" aca="1" ref="AD8" ca="1">IFERROR(
INDEX($AI$2:$AI$9999,SMALL(IF($AF$2:$AF$9999=$AB$2, ROW($AI$2:$AI$9999)-ROW($AI$2)+1),ROWS($AD$3:AD8))),"")</f>
        <v/>
      </c>
      <c r="AE8" s="958">
        <f>'(1)예금승인내역'!H638</f>
        <v>45579</v>
      </c>
      <c r="AF8" s="958">
        <f t="shared" si="0"/>
        <v>45579</v>
      </c>
      <c r="AG8" s="958">
        <f>'(1)예금승인내역'!G638</f>
        <v>45303</v>
      </c>
      <c r="AH8" s="957" t="str">
        <f>'(1)예금승인내역'!F638</f>
        <v>케이와이글로벌셀앤진사모투자합자회사</v>
      </c>
      <c r="AI8" s="957">
        <f>'(1)예금승인내역'!L638</f>
        <v>2.48</v>
      </c>
      <c r="AJ8" s="957">
        <f>'(1)예금승인내역'!AG638</f>
        <v>5.1499999999999997E-2</v>
      </c>
      <c r="AK8" s="959" t="str">
        <f>'(1)예금승인내역'!K638</f>
        <v>정기예금</v>
      </c>
    </row>
    <row r="9" spans="1:37">
      <c r="A9" s="933" t="str">
        <f t="array" aca="1" ref="A9" ca="1">IFERROR(
INDEX($AH$2:$AH$9999,SMALL(IF($AF$2:$AF$9999=$A$2, ROW($AH$2:$AH$9999)-ROW($AH$2)+1),ROWS(A$3:$A9))),"")</f>
        <v/>
      </c>
      <c r="B9" s="934" t="str">
        <f t="array" aca="1" ref="B9" ca="1">IFERROR(
INDEX($AK$2:$AK$9999,SMALL(IF($AF$2:$AF$9999=$A$2, ROW($AK$2:$AK$9999)-ROW($AK$2)+1),ROWS($A$3:B9))),"")</f>
        <v/>
      </c>
      <c r="C9" s="935" t="str">
        <f t="array" aca="1" ref="C9" ca="1">IFERROR(
INDEX($AI$2:$AI$9999,SMALL(IF($AF$2:$AF$9999=$A$2, ROW($AI$2:$AI$9999)-ROW($AI$2)+1),ROWS($A$3:C9))),"")</f>
        <v/>
      </c>
      <c r="D9" s="827" t="str">
        <f t="array" aca="1" ref="D9" ca="1">IFERROR(
INDEX($AH$2:$AH$9999,SMALL(IF($AF$2:$AF$9999=$D$2, ROW($AH$2:$AH$9999)-ROW($AH$2)+1),ROWS($D$3:D9))),"")</f>
        <v/>
      </c>
      <c r="E9" s="835" t="str">
        <f t="array" aca="1" ref="E9" ca="1">IFERROR(
INDEX($AK$2:$AK$9999,SMALL(IF($AF$2:$AF$9999=$D$2, ROW($AK$2:$AK$9999)-ROW($AK$2)+1),ROWS($D$3:E9))),"")</f>
        <v/>
      </c>
      <c r="F9" s="902" t="str">
        <f t="array" aca="1" ref="F9" ca="1">IFERROR(
INDEX($AI$2:$AI$9999,SMALL(IF($AF$2:$AF$9999=$D$2, ROW($AI$2:$AI$9999)-ROW($AI$2)+1),ROWS($F$3:F9))),"")</f>
        <v/>
      </c>
      <c r="G9" s="827" t="str">
        <f t="array" aca="1" ref="G9" ca="1">IFERROR(
INDEX($AH$2:$AH$9999,SMALL(IF($AF$2:$AF$9999=$G$2, ROW($AH$2:$AH$9999)-ROW($AH$2)+1),ROWS($G$3:G9))),"")</f>
        <v/>
      </c>
      <c r="H9" s="835" t="str">
        <f t="array" aca="1" ref="H9" ca="1">IFERROR(
INDEX($AK$2:$AK$9999,SMALL(IF($AF$2:$AF$9999=$G$2, ROW($AK$2:$AK$9999)-ROW($AK$2)+1),ROWS($G$3:H9))),"")</f>
        <v/>
      </c>
      <c r="I9" s="902" t="str">
        <f t="array" aca="1" ref="I9" ca="1">IFERROR(
INDEX($AI$2:$AI$9999,SMALL(IF($AF$2:$AF$9999=$G$2, ROW($AI$2:$AI$9999)-ROW($AI$2)+1),ROWS($I$3:I9))),"")</f>
        <v/>
      </c>
      <c r="J9" s="827" t="str">
        <f t="array" aca="1" ref="J9" ca="1">IFERROR(
INDEX($AH$2:$AH$9999,SMALL(IF($AF$2:$AF$9999=$J$2, ROW($AH$2:$AH$9999)-ROW($AH$2)+1),ROWS($J$3:J9))),"")</f>
        <v/>
      </c>
      <c r="K9" s="835" t="str">
        <f t="array" aca="1" ref="K9" ca="1">IFERROR(
INDEX($AK$2:$AK$9999,SMALL(IF($AF$2:$AF$9999=$J$2, ROW($AK$2:$AK$9999)-ROW($AK$2)+1),ROWS($J$3:K9))),"")</f>
        <v/>
      </c>
      <c r="L9" s="902" t="str">
        <f t="array" aca="1" ref="L9" ca="1">IFERROR(
INDEX($AI$2:$AI$9999,SMALL(IF($AF$2:$AF$9999=$J$2, ROW($AI$2:$AI$9999)-ROW($AI$2)+1),ROWS($L$3:L9))),"")</f>
        <v/>
      </c>
      <c r="M9" s="827" t="str">
        <f t="array" aca="1" ref="M9" ca="1">IFERROR(
INDEX($AH$2:$AH$9999,SMALL(IF($AF$2:$AF$9999=$M$2, ROW($AH$2:$AH$9999)-ROW($AH$2)+1),ROWS($M$3:M9))),"")</f>
        <v/>
      </c>
      <c r="N9" s="835" t="str">
        <f t="array" aca="1" ref="N9" ca="1">IFERROR(
INDEX($AK$2:$AK$9999,SMALL(IF($AF$2:$AF$9999=$M$2, ROW($AK$2:$AK$9999)-ROW($AK$2)+1),ROWS($M$3:N9))),"")</f>
        <v/>
      </c>
      <c r="O9" s="902" t="str">
        <f t="array" aca="1" ref="O9" ca="1">IFERROR(
INDEX($AI$2:$AI$9999,SMALL(IF($AF$2:$AF$9999=$M$2, ROW($AI$2:$AI$9999)-ROW($AI$2)+1),ROWS($O$3:O9))),"")</f>
        <v/>
      </c>
      <c r="P9" s="839" t="str">
        <f t="array" aca="1" ref="P9" ca="1">IFERROR(
INDEX($AH$2:$AH$9999,SMALL(IF($AF$2:$AF$9999=$P$2, ROW($AH$2:$AH$9999)-ROW($AH$2)+1),ROWS($P$3:P9))),"")</f>
        <v/>
      </c>
      <c r="Q9" s="837" t="str">
        <f t="array" aca="1" ref="Q9" ca="1">IFERROR(
INDEX($AK$2:$AK$9999,SMALL(IF($AF$2:$AF$9999=$P$2, ROW($AK$2:$AK$9999)-ROW($AK$2)+1),ROWS($P$3:Q9))),"")</f>
        <v/>
      </c>
      <c r="R9" s="902" t="str">
        <f t="array" aca="1" ref="R9" ca="1">IFERROR(
INDEX($AI$2:$AI$9999,SMALL(IF($AF$2:$AF$9999=$P$2, ROW($AI$2:$AI$9999)-ROW($AI$2)+1),ROWS($R$3:R9))),"")</f>
        <v/>
      </c>
      <c r="S9" s="827" t="str">
        <f t="array" aca="1" ref="S9" ca="1">IFERROR(
INDEX($AH$2:$AH$9999,SMALL(IF($AF$2:$AF$9999=$S$2, ROW($AH$2:$AH$9999)-ROW($AH$2)+1),ROWS($S$3:S9))),"")</f>
        <v/>
      </c>
      <c r="T9" s="835" t="str">
        <f t="array" aca="1" ref="T9" ca="1">IFERROR(
INDEX($AK$2:$AK$9999,SMALL(IF($AF$2:$AF$9999=$S$2, ROW($AK$2:$AK$9999)-ROW($AK$2)+1),ROWS($S$3:T9))),"")</f>
        <v/>
      </c>
      <c r="U9" s="902" t="str">
        <f t="array" aca="1" ref="U9" ca="1">IFERROR(
INDEX($AI$2:$AI$9999,SMALL(IF($AF$2:$AF$9999=$S$2, ROW($AI$2:$AI$9999)-ROW($AI$2)+1),ROWS($U$3:U9))),"")</f>
        <v/>
      </c>
      <c r="V9" s="827" t="str">
        <f t="array" aca="1" ref="V9" ca="1">IFERROR(
INDEX($AH$2:$AH$9999,SMALL(IF($AF$2:$AF$9999=$V$2, ROW($AH$2:$AH$9999)-ROW($AH$2)+1),ROWS($V$3:V9))),"")</f>
        <v/>
      </c>
      <c r="W9" s="835" t="str">
        <f t="array" aca="1" ref="W9" ca="1">IFERROR(
INDEX($AK$2:$AK$9999,SMALL(IF($AF$2:$AF$9999=$V$2, ROW($AK$2:$AK$9999)-ROW($AK$2)+1),ROWS($V$3:W9))),"")</f>
        <v/>
      </c>
      <c r="X9" s="902" t="str">
        <f t="array" aca="1" ref="X9" ca="1">IFERROR(
INDEX($AI$2:$AI$9999,SMALL(IF($AF$2:$AF$9999=$V$2, ROW($AI$2:$AI$9999)-ROW($AI$2)+1),ROWS($X$3:X9))),"")</f>
        <v/>
      </c>
      <c r="Y9" s="827" t="str">
        <f t="array" aca="1" ref="Y9" ca="1">IFERROR(
INDEX($AH$2:$AH$9999,SMALL(IF($AF$2:$AF$9999=$Y$2, ROW($AH$2:$AH$9999)-ROW($AH$2)+1),ROWS($Y$3:Y9))),"")</f>
        <v/>
      </c>
      <c r="Z9" s="835" t="str">
        <f t="array" aca="1" ref="Z9" ca="1">IFERROR(
INDEX($AK$2:$AK$9999,SMALL(IF($AF$2:$AF$9999=$Y$2, ROW($AK$2:$AK$9999)-ROW($AK$2)+1),ROWS($Y$3:Z9))),"")</f>
        <v/>
      </c>
      <c r="AA9" s="902" t="str">
        <f t="array" aca="1" ref="AA9" ca="1">IFERROR(
INDEX($AI$2:$AI$9999,SMALL(IF($AF$2:$AF$9999=$Y$2, ROW($AI$2:$AI$9999)-ROW($AI$2)+1),ROWS($AA$3:AA9))),"")</f>
        <v/>
      </c>
      <c r="AB9" s="827" t="str">
        <f t="array" aca="1" ref="AB9" ca="1">IFERROR(
INDEX($AH$2:$AH$9999,SMALL(IF($AF$2:$AF$9999=$AB$2, ROW($AH$2:$AH$9999)-ROW($AH$2)+1),ROWS($AB$3:AB9))),"")</f>
        <v/>
      </c>
      <c r="AC9" s="835" t="str">
        <f t="array" aca="1" ref="AC9" ca="1">IFERROR(
INDEX($AK$2:$AK$9999,SMALL(IF($AF$2:$AF$9999=$AB$2, ROW($AK$2:$AK$9999)-ROW($AK$2)+1),ROWS($AB$3:AC9))),"")</f>
        <v/>
      </c>
      <c r="AD9" s="902" t="str">
        <f t="array" aca="1" ref="AD9" ca="1">IFERROR(
INDEX($AI$2:$AI$9999,SMALL(IF($AF$2:$AF$9999=$AB$2, ROW($AI$2:$AI$9999)-ROW($AI$2)+1),ROWS($AD$3:AD9))),"")</f>
        <v/>
      </c>
      <c r="AE9" s="958">
        <f>'(1)예금승인내역'!H639</f>
        <v>45314</v>
      </c>
      <c r="AF9" s="958">
        <f t="shared" si="0"/>
        <v>45314</v>
      </c>
      <c r="AG9" s="958">
        <f>'(1)예금승인내역'!G639</f>
        <v>45307</v>
      </c>
      <c r="AH9" s="957" t="str">
        <f>'(1)예금승인내역'!F639</f>
        <v>한국석유공사</v>
      </c>
      <c r="AI9" s="957">
        <f>'(1)예금승인내역'!L639</f>
        <v>20</v>
      </c>
      <c r="AJ9" s="957">
        <f>'(1)예금승인내역'!AG639</f>
        <v>5.0500000000000003E-2</v>
      </c>
      <c r="AK9" s="959" t="str">
        <f>'(1)예금승인내역'!K639</f>
        <v>정기예금</v>
      </c>
    </row>
    <row r="10" spans="1:37">
      <c r="A10" s="827" t="str">
        <f t="array" aca="1" ref="A10" ca="1">IFERROR(
INDEX($AH$2:$AH$9999,SMALL(IF($AF$2:$AF$9999=$A$2, ROW($AH$2:$AH$9999)-ROW($AH$2)+1),ROWS(A$3:$A10))),"")</f>
        <v/>
      </c>
      <c r="B10" s="835" t="str">
        <f t="array" aca="1" ref="B10" ca="1">IFERROR(
INDEX($AK$2:$AK$9999,SMALL(IF($AF$2:$AF$9999=$A$2, ROW($AK$2:$AK$9999)-ROW($AK$2)+1),ROWS($A$3:B10))),"")</f>
        <v/>
      </c>
      <c r="C10" s="902" t="str">
        <f t="array" aca="1" ref="C10" ca="1">IFERROR(
INDEX($AI$2:$AI$9999,SMALL(IF($AF$2:$AF$9999=$A$2, ROW($AI$2:$AI$9999)-ROW($AI$2)+1),ROWS($A$3:C10))),"")</f>
        <v/>
      </c>
      <c r="D10" s="827" t="str">
        <f t="array" aca="1" ref="D10" ca="1">IFERROR(
INDEX($AH$2:$AH$9999,SMALL(IF($AF$2:$AF$9999=$D$2, ROW($AH$2:$AH$9999)-ROW($AH$2)+1),ROWS($D$3:D10))),"")</f>
        <v/>
      </c>
      <c r="E10" s="835" t="str">
        <f t="array" aca="1" ref="E10" ca="1">IFERROR(
INDEX($AK$2:$AK$9999,SMALL(IF($AF$2:$AF$9999=$D$2, ROW($AK$2:$AK$9999)-ROW($AK$2)+1),ROWS($D$3:E10))),"")</f>
        <v/>
      </c>
      <c r="F10" s="902" t="str">
        <f t="array" aca="1" ref="F10" ca="1">IFERROR(
INDEX($AI$2:$AI$9999,SMALL(IF($AF$2:$AF$9999=$D$2, ROW($AI$2:$AI$9999)-ROW($AI$2)+1),ROWS($F$3:F10))),"")</f>
        <v/>
      </c>
      <c r="G10" s="827" t="str">
        <f t="array" aca="1" ref="G10" ca="1">IFERROR(
INDEX($AH$2:$AH$9999,SMALL(IF($AF$2:$AF$9999=$G$2, ROW($AH$2:$AH$9999)-ROW($AH$2)+1),ROWS($G$3:G10))),"")</f>
        <v/>
      </c>
      <c r="H10" s="835" t="str">
        <f t="array" aca="1" ref="H10" ca="1">IFERROR(
INDEX($AK$2:$AK$9999,SMALL(IF($AF$2:$AF$9999=$G$2, ROW($AK$2:$AK$9999)-ROW($AK$2)+1),ROWS($G$3:H10))),"")</f>
        <v/>
      </c>
      <c r="I10" s="902" t="str">
        <f t="array" aca="1" ref="I10" ca="1">IFERROR(
INDEX($AI$2:$AI$9999,SMALL(IF($AF$2:$AF$9999=$G$2, ROW($AI$2:$AI$9999)-ROW($AI$2)+1),ROWS($I$3:I10))),"")</f>
        <v/>
      </c>
      <c r="J10" s="827" t="str">
        <f t="array" aca="1" ref="J10" ca="1">IFERROR(
INDEX($AH$2:$AH$9999,SMALL(IF($AF$2:$AF$9999=$J$2, ROW($AH$2:$AH$9999)-ROW($AH$2)+1),ROWS($J$3:J10))),"")</f>
        <v/>
      </c>
      <c r="K10" s="835" t="str">
        <f t="array" aca="1" ref="K10" ca="1">IFERROR(
INDEX($AK$2:$AK$9999,SMALL(IF($AF$2:$AF$9999=$J$2, ROW($AK$2:$AK$9999)-ROW($AK$2)+1),ROWS($J$3:K10))),"")</f>
        <v/>
      </c>
      <c r="L10" s="902" t="str">
        <f t="array" aca="1" ref="L10" ca="1">IFERROR(
INDEX($AI$2:$AI$9999,SMALL(IF($AF$2:$AF$9999=$J$2, ROW($AI$2:$AI$9999)-ROW($AI$2)+1),ROWS($L$3:L10))),"")</f>
        <v/>
      </c>
      <c r="M10" s="827" t="str">
        <f t="array" aca="1" ref="M10" ca="1">IFERROR(
INDEX($AH$2:$AH$9999,SMALL(IF($AF$2:$AF$9999=$M$2, ROW($AH$2:$AH$9999)-ROW($AH$2)+1),ROWS($M$3:M10))),"")</f>
        <v/>
      </c>
      <c r="N10" s="835" t="str">
        <f t="array" aca="1" ref="N10" ca="1">IFERROR(
INDEX($AK$2:$AK$9999,SMALL(IF($AF$2:$AF$9999=$M$2, ROW($AK$2:$AK$9999)-ROW($AK$2)+1),ROWS($M$3:N10))),"")</f>
        <v/>
      </c>
      <c r="O10" s="902" t="str">
        <f t="array" aca="1" ref="O10" ca="1">IFERROR(
INDEX($AI$2:$AI$9999,SMALL(IF($AF$2:$AF$9999=$M$2, ROW($AI$2:$AI$9999)-ROW($AI$2)+1),ROWS($O$3:O10))),"")</f>
        <v/>
      </c>
      <c r="P10" s="839" t="str">
        <f t="array" aca="1" ref="P10" ca="1">IFERROR(
INDEX($AH$2:$AH$9999,SMALL(IF($AF$2:$AF$9999=$P$2, ROW($AH$2:$AH$9999)-ROW($AH$2)+1),ROWS($P$3:P10))),"")</f>
        <v/>
      </c>
      <c r="Q10" s="837" t="str">
        <f t="array" aca="1" ref="Q10" ca="1">IFERROR(
INDEX($AK$2:$AK$9999,SMALL(IF($AF$2:$AF$9999=$P$2, ROW($AK$2:$AK$9999)-ROW($AK$2)+1),ROWS($P$3:Q10))),"")</f>
        <v/>
      </c>
      <c r="R10" s="902" t="str">
        <f t="array" aca="1" ref="R10" ca="1">IFERROR(
INDEX($AI$2:$AI$9999,SMALL(IF($AF$2:$AF$9999=$P$2, ROW($AI$2:$AI$9999)-ROW($AI$2)+1),ROWS($R$3:R10))),"")</f>
        <v/>
      </c>
      <c r="S10" s="827" t="str">
        <f t="array" aca="1" ref="S10" ca="1">IFERROR(
INDEX($AH$2:$AH$9999,SMALL(IF($AF$2:$AF$9999=$S$2, ROW($AH$2:$AH$9999)-ROW($AH$2)+1),ROWS($S$3:S10))),"")</f>
        <v/>
      </c>
      <c r="T10" s="835" t="str">
        <f t="array" aca="1" ref="T10" ca="1">IFERROR(
INDEX($AK$2:$AK$9999,SMALL(IF($AF$2:$AF$9999=$S$2, ROW($AK$2:$AK$9999)-ROW($AK$2)+1),ROWS($S$3:T10))),"")</f>
        <v/>
      </c>
      <c r="U10" s="902" t="str">
        <f t="array" aca="1" ref="U10" ca="1">IFERROR(
INDEX($AI$2:$AI$9999,SMALL(IF($AF$2:$AF$9999=$S$2, ROW($AI$2:$AI$9999)-ROW($AI$2)+1),ROWS($U$3:U10))),"")</f>
        <v/>
      </c>
      <c r="V10" s="827" t="str">
        <f t="array" aca="1" ref="V10" ca="1">IFERROR(
INDEX($AH$2:$AH$9999,SMALL(IF($AF$2:$AF$9999=$V$2, ROW($AH$2:$AH$9999)-ROW($AH$2)+1),ROWS($V$3:V10))),"")</f>
        <v/>
      </c>
      <c r="W10" s="835" t="str">
        <f t="array" aca="1" ref="W10" ca="1">IFERROR(
INDEX($AK$2:$AK$9999,SMALL(IF($AF$2:$AF$9999=$V$2, ROW($AK$2:$AK$9999)-ROW($AK$2)+1),ROWS($V$3:W10))),"")</f>
        <v/>
      </c>
      <c r="X10" s="902" t="str">
        <f t="array" aca="1" ref="X10" ca="1">IFERROR(
INDEX($AI$2:$AI$9999,SMALL(IF($AF$2:$AF$9999=$V$2, ROW($AI$2:$AI$9999)-ROW($AI$2)+1),ROWS($X$3:X10))),"")</f>
        <v/>
      </c>
      <c r="Y10" s="827" t="str">
        <f t="array" aca="1" ref="Y10" ca="1">IFERROR(
INDEX($AH$2:$AH$9999,SMALL(IF($AF$2:$AF$9999=$Y$2, ROW($AH$2:$AH$9999)-ROW($AH$2)+1),ROWS($Y$3:Y10))),"")</f>
        <v/>
      </c>
      <c r="Z10" s="835" t="str">
        <f t="array" aca="1" ref="Z10" ca="1">IFERROR(
INDEX($AK$2:$AK$9999,SMALL(IF($AF$2:$AF$9999=$Y$2, ROW($AK$2:$AK$9999)-ROW($AK$2)+1),ROWS($Y$3:Z10))),"")</f>
        <v/>
      </c>
      <c r="AA10" s="902" t="str">
        <f t="array" aca="1" ref="AA10" ca="1">IFERROR(
INDEX($AI$2:$AI$9999,SMALL(IF($AF$2:$AF$9999=$Y$2, ROW($AI$2:$AI$9999)-ROW($AI$2)+1),ROWS($AA$3:AA10))),"")</f>
        <v/>
      </c>
      <c r="AB10" s="827" t="str">
        <f t="array" aca="1" ref="AB10" ca="1">IFERROR(
INDEX($AH$2:$AH$9999,SMALL(IF($AF$2:$AF$9999=$AB$2, ROW($AH$2:$AH$9999)-ROW($AH$2)+1),ROWS($AB$3:AB10))),"")</f>
        <v/>
      </c>
      <c r="AC10" s="835" t="str">
        <f t="array" aca="1" ref="AC10" ca="1">IFERROR(
INDEX($AK$2:$AK$9999,SMALL(IF($AF$2:$AF$9999=$AB$2, ROW($AK$2:$AK$9999)-ROW($AK$2)+1),ROWS($AB$3:AC10))),"")</f>
        <v/>
      </c>
      <c r="AD10" s="902" t="str">
        <f t="array" aca="1" ref="AD10" ca="1">IFERROR(
INDEX($AI$2:$AI$9999,SMALL(IF($AF$2:$AF$9999=$AB$2, ROW($AI$2:$AI$9999)-ROW($AI$2)+1),ROWS($AD$3:AD10))),"")</f>
        <v/>
      </c>
      <c r="AE10" s="958">
        <f>'(1)예금승인내역'!H640</f>
        <v>45348</v>
      </c>
      <c r="AF10" s="958">
        <f t="shared" si="0"/>
        <v>45348</v>
      </c>
      <c r="AG10" s="958">
        <f>'(1)예금승인내역'!G640</f>
        <v>45316</v>
      </c>
      <c r="AH10" s="957" t="str">
        <f>'(1)예금승인내역'!F640</f>
        <v>㈜와이투솔루션</v>
      </c>
      <c r="AI10" s="957">
        <f>'(1)예금승인내역'!L640</f>
        <v>1</v>
      </c>
      <c r="AJ10" s="957">
        <f>'(1)예금승인내역'!AG640</f>
        <v>5.1499999999999997E-2</v>
      </c>
      <c r="AK10" s="959" t="str">
        <f>'(1)예금승인내역'!K640</f>
        <v>정기예금</v>
      </c>
    </row>
    <row r="11" spans="1:37">
      <c r="A11" s="827" t="str">
        <f t="array" aca="1" ref="A11" ca="1">IFERROR(
INDEX($AH$2:$AH$9999,SMALL(IF($AF$2:$AF$9999=$A$2, ROW($AH$2:$AH$9999)-ROW($AH$2)+1),ROWS(A$3:$A11))),"")</f>
        <v/>
      </c>
      <c r="B11" s="835" t="str">
        <f t="array" aca="1" ref="B11" ca="1">IFERROR(
INDEX($AK$2:$AK$9999,SMALL(IF($AF$2:$AF$9999=$A$2, ROW($AK$2:$AK$9999)-ROW($AK$2)+1),ROWS($A$3:B11))),"")</f>
        <v/>
      </c>
      <c r="C11" s="902" t="str">
        <f t="array" aca="1" ref="C11" ca="1">IFERROR(
INDEX($AI$2:$AI$9999,SMALL(IF($AF$2:$AF$9999=$A$2, ROW($AI$2:$AI$9999)-ROW($AI$2)+1),ROWS($A$3:C11))),"")</f>
        <v/>
      </c>
      <c r="D11" s="827" t="str">
        <f t="array" aca="1" ref="D11" ca="1">IFERROR(
INDEX($AH$2:$AH$9999,SMALL(IF($AF$2:$AF$9999=$D$2, ROW($AH$2:$AH$9999)-ROW($AH$2)+1),ROWS($D$3:D11))),"")</f>
        <v/>
      </c>
      <c r="E11" s="835" t="str">
        <f t="array" aca="1" ref="E11" ca="1">IFERROR(
INDEX($AK$2:$AK$9999,SMALL(IF($AF$2:$AF$9999=$D$2, ROW($AK$2:$AK$9999)-ROW($AK$2)+1),ROWS($D$3:E11))),"")</f>
        <v/>
      </c>
      <c r="F11" s="902" t="str">
        <f t="array" aca="1" ref="F11" ca="1">IFERROR(
INDEX($AI$2:$AI$9999,SMALL(IF($AF$2:$AF$9999=$D$2, ROW($AI$2:$AI$9999)-ROW($AI$2)+1),ROWS($F$3:F11))),"")</f>
        <v/>
      </c>
      <c r="G11" s="827" t="str">
        <f t="array" aca="1" ref="G11" ca="1">IFERROR(
INDEX($AH$2:$AH$9999,SMALL(IF($AF$2:$AF$9999=$G$2, ROW($AH$2:$AH$9999)-ROW($AH$2)+1),ROWS($G$3:G11))),"")</f>
        <v/>
      </c>
      <c r="H11" s="835" t="str">
        <f t="array" aca="1" ref="H11" ca="1">IFERROR(
INDEX($AK$2:$AK$9999,SMALL(IF($AF$2:$AF$9999=$G$2, ROW($AK$2:$AK$9999)-ROW($AK$2)+1),ROWS($G$3:H11))),"")</f>
        <v/>
      </c>
      <c r="I11" s="902" t="str">
        <f t="array" aca="1" ref="I11" ca="1">IFERROR(
INDEX($AI$2:$AI$9999,SMALL(IF($AF$2:$AF$9999=$G$2, ROW($AI$2:$AI$9999)-ROW($AI$2)+1),ROWS($I$3:I11))),"")</f>
        <v/>
      </c>
      <c r="J11" s="827" t="str">
        <f t="array" aca="1" ref="J11" ca="1">IFERROR(
INDEX($AH$2:$AH$9999,SMALL(IF($AF$2:$AF$9999=$J$2, ROW($AH$2:$AH$9999)-ROW($AH$2)+1),ROWS($J$3:J11))),"")</f>
        <v/>
      </c>
      <c r="K11" s="835" t="str">
        <f t="array" aca="1" ref="K11" ca="1">IFERROR(
INDEX($AK$2:$AK$9999,SMALL(IF($AF$2:$AF$9999=$J$2, ROW($AK$2:$AK$9999)-ROW($AK$2)+1),ROWS($J$3:K11))),"")</f>
        <v/>
      </c>
      <c r="L11" s="902" t="str">
        <f t="array" aca="1" ref="L11" ca="1">IFERROR(
INDEX($AI$2:$AI$9999,SMALL(IF($AF$2:$AF$9999=$J$2, ROW($AI$2:$AI$9999)-ROW($AI$2)+1),ROWS($L$3:L11))),"")</f>
        <v/>
      </c>
      <c r="M11" s="827" t="str">
        <f t="array" aca="1" ref="M11" ca="1">IFERROR(
INDEX($AH$2:$AH$9999,SMALL(IF($AF$2:$AF$9999=$M$2, ROW($AH$2:$AH$9999)-ROW($AH$2)+1),ROWS($M$3:M11))),"")</f>
        <v/>
      </c>
      <c r="N11" s="835" t="str">
        <f t="array" aca="1" ref="N11" ca="1">IFERROR(
INDEX($AK$2:$AK$9999,SMALL(IF($AF$2:$AF$9999=$M$2, ROW($AK$2:$AK$9999)-ROW($AK$2)+1),ROWS($M$3:N11))),"")</f>
        <v/>
      </c>
      <c r="O11" s="902" t="str">
        <f t="array" aca="1" ref="O11" ca="1">IFERROR(
INDEX($AI$2:$AI$9999,SMALL(IF($AF$2:$AF$9999=$M$2, ROW($AI$2:$AI$9999)-ROW($AI$2)+1),ROWS($O$3:O11))),"")</f>
        <v/>
      </c>
      <c r="P11" s="839" t="str">
        <f t="array" aca="1" ref="P11" ca="1">IFERROR(
INDEX($AH$2:$AH$9999,SMALL(IF($AF$2:$AF$9999=$P$2, ROW($AH$2:$AH$9999)-ROW($AH$2)+1),ROWS($P$3:P11))),"")</f>
        <v/>
      </c>
      <c r="Q11" s="837" t="str">
        <f t="array" aca="1" ref="Q11" ca="1">IFERROR(
INDEX($AK$2:$AK$9999,SMALL(IF($AF$2:$AF$9999=$P$2, ROW($AK$2:$AK$9999)-ROW($AK$2)+1),ROWS($P$3:Q11))),"")</f>
        <v/>
      </c>
      <c r="R11" s="902" t="str">
        <f t="array" aca="1" ref="R11" ca="1">IFERROR(
INDEX($AI$2:$AI$9999,SMALL(IF($AF$2:$AF$9999=$P$2, ROW($AI$2:$AI$9999)-ROW($AI$2)+1),ROWS($R$3:R11))),"")</f>
        <v/>
      </c>
      <c r="S11" s="827" t="str">
        <f t="array" aca="1" ref="S11" ca="1">IFERROR(
INDEX($AH$2:$AH$9999,SMALL(IF($AF$2:$AF$9999=$S$2, ROW($AH$2:$AH$9999)-ROW($AH$2)+1),ROWS($S$3:S11))),"")</f>
        <v/>
      </c>
      <c r="T11" s="835" t="str">
        <f t="array" aca="1" ref="T11" ca="1">IFERROR(
INDEX($AK$2:$AK$9999,SMALL(IF($AF$2:$AF$9999=$S$2, ROW($AK$2:$AK$9999)-ROW($AK$2)+1),ROWS($S$3:T11))),"")</f>
        <v/>
      </c>
      <c r="U11" s="902" t="str">
        <f t="array" aca="1" ref="U11" ca="1">IFERROR(
INDEX($AI$2:$AI$9999,SMALL(IF($AF$2:$AF$9999=$S$2, ROW($AI$2:$AI$9999)-ROW($AI$2)+1),ROWS($U$3:U11))),"")</f>
        <v/>
      </c>
      <c r="V11" s="827" t="str">
        <f t="array" aca="1" ref="V11" ca="1">IFERROR(
INDEX($AH$2:$AH$9999,SMALL(IF($AF$2:$AF$9999=$V$2, ROW($AH$2:$AH$9999)-ROW($AH$2)+1),ROWS($V$3:V11))),"")</f>
        <v/>
      </c>
      <c r="W11" s="835" t="str">
        <f t="array" aca="1" ref="W11" ca="1">IFERROR(
INDEX($AK$2:$AK$9999,SMALL(IF($AF$2:$AF$9999=$V$2, ROW($AK$2:$AK$9999)-ROW($AK$2)+1),ROWS($V$3:W11))),"")</f>
        <v/>
      </c>
      <c r="X11" s="902" t="str">
        <f t="array" aca="1" ref="X11" ca="1">IFERROR(
INDEX($AI$2:$AI$9999,SMALL(IF($AF$2:$AF$9999=$V$2, ROW($AI$2:$AI$9999)-ROW($AI$2)+1),ROWS($X$3:X11))),"")</f>
        <v/>
      </c>
      <c r="Y11" s="827" t="str">
        <f t="array" aca="1" ref="Y11" ca="1">IFERROR(
INDEX($AH$2:$AH$9999,SMALL(IF($AF$2:$AF$9999=$Y$2, ROW($AH$2:$AH$9999)-ROW($AH$2)+1),ROWS($Y$3:Y11))),"")</f>
        <v/>
      </c>
      <c r="Z11" s="835" t="str">
        <f t="array" aca="1" ref="Z11" ca="1">IFERROR(
INDEX($AK$2:$AK$9999,SMALL(IF($AF$2:$AF$9999=$Y$2, ROW($AK$2:$AK$9999)-ROW($AK$2)+1),ROWS($Y$3:Z11))),"")</f>
        <v/>
      </c>
      <c r="AA11" s="902" t="str">
        <f t="array" aca="1" ref="AA11" ca="1">IFERROR(
INDEX($AI$2:$AI$9999,SMALL(IF($AF$2:$AF$9999=$Y$2, ROW($AI$2:$AI$9999)-ROW($AI$2)+1),ROWS($AA$3:AA11))),"")</f>
        <v/>
      </c>
      <c r="AB11" s="827" t="str">
        <f t="array" aca="1" ref="AB11" ca="1">IFERROR(
INDEX($AH$2:$AH$9999,SMALL(IF($AF$2:$AF$9999=$AB$2, ROW($AH$2:$AH$9999)-ROW($AH$2)+1),ROWS($AB$3:AB11))),"")</f>
        <v/>
      </c>
      <c r="AC11" s="835" t="str">
        <f t="array" aca="1" ref="AC11" ca="1">IFERROR(
INDEX($AK$2:$AK$9999,SMALL(IF($AF$2:$AF$9999=$AB$2, ROW($AK$2:$AK$9999)-ROW($AK$2)+1),ROWS($AB$3:AC11))),"")</f>
        <v/>
      </c>
      <c r="AD11" s="902" t="str">
        <f t="array" aca="1" ref="AD11" ca="1">IFERROR(
INDEX($AI$2:$AI$9999,SMALL(IF($AF$2:$AF$9999=$AB$2, ROW($AI$2:$AI$9999)-ROW($AI$2)+1),ROWS($AD$3:AD11))),"")</f>
        <v/>
      </c>
      <c r="AE11" s="958">
        <f>'(1)예금승인내역'!H641</f>
        <v>45348</v>
      </c>
      <c r="AF11" s="958">
        <f t="shared" si="0"/>
        <v>45348</v>
      </c>
      <c r="AG11" s="958">
        <f>'(1)예금승인내역'!G641</f>
        <v>45316</v>
      </c>
      <c r="AH11" s="957" t="str">
        <f>'(1)예금승인내역'!F641</f>
        <v>㈜와이투솔루션</v>
      </c>
      <c r="AI11" s="957">
        <f>'(1)예금승인내역'!L641</f>
        <v>1</v>
      </c>
      <c r="AJ11" s="957">
        <f>'(1)예금승인내역'!AG641</f>
        <v>5.1499999999999997E-2</v>
      </c>
      <c r="AK11" s="959" t="str">
        <f>'(1)예금승인내역'!K641</f>
        <v>정기예금</v>
      </c>
    </row>
    <row r="12" spans="1:37">
      <c r="A12" s="827" t="str">
        <f t="array" aca="1" ref="A12" ca="1">IFERROR(
INDEX($AH$2:$AH$9999,SMALL(IF($AF$2:$AF$9999=$A$2, ROW($AH$2:$AH$9999)-ROW($AH$2)+1),ROWS(A$3:$A12))),"")</f>
        <v/>
      </c>
      <c r="B12" s="835" t="str">
        <f t="array" aca="1" ref="B12" ca="1">IFERROR(
INDEX($AK$2:$AK$9999,SMALL(IF($AF$2:$AF$9999=$A$2, ROW($AK$2:$AK$9999)-ROW($AK$2)+1),ROWS($A$3:B12))),"")</f>
        <v/>
      </c>
      <c r="C12" s="902" t="str">
        <f t="array" aca="1" ref="C12" ca="1">IFERROR(
INDEX($AI$2:$AI$9999,SMALL(IF($AF$2:$AF$9999=$A$2, ROW($AI$2:$AI$9999)-ROW($AI$2)+1),ROWS($A$3:C12))),"")</f>
        <v/>
      </c>
      <c r="D12" s="827" t="str">
        <f t="array" aca="1" ref="D12" ca="1">IFERROR(
INDEX($AH$2:$AH$9999,SMALL(IF($AF$2:$AF$9999=$D$2, ROW($AH$2:$AH$9999)-ROW($AH$2)+1),ROWS($D$3:D12))),"")</f>
        <v/>
      </c>
      <c r="E12" s="835" t="str">
        <f t="array" aca="1" ref="E12" ca="1">IFERROR(
INDEX($AK$2:$AK$9999,SMALL(IF($AF$2:$AF$9999=$D$2, ROW($AK$2:$AK$9999)-ROW($AK$2)+1),ROWS($D$3:E12))),"")</f>
        <v/>
      </c>
      <c r="F12" s="902" t="str">
        <f t="array" aca="1" ref="F12" ca="1">IFERROR(
INDEX($AI$2:$AI$9999,SMALL(IF($AF$2:$AF$9999=$D$2, ROW($AI$2:$AI$9999)-ROW($AI$2)+1),ROWS($F$3:F12))),"")</f>
        <v/>
      </c>
      <c r="G12" s="827" t="str">
        <f t="array" aca="1" ref="G12" ca="1">IFERROR(
INDEX($AH$2:$AH$9999,SMALL(IF($AF$2:$AF$9999=$G$2, ROW($AH$2:$AH$9999)-ROW($AH$2)+1),ROWS($G$3:G12))),"")</f>
        <v/>
      </c>
      <c r="H12" s="835" t="str">
        <f t="array" aca="1" ref="H12" ca="1">IFERROR(
INDEX($AK$2:$AK$9999,SMALL(IF($AF$2:$AF$9999=$G$2, ROW($AK$2:$AK$9999)-ROW($AK$2)+1),ROWS($G$3:H12))),"")</f>
        <v/>
      </c>
      <c r="I12" s="902" t="str">
        <f t="array" aca="1" ref="I12" ca="1">IFERROR(
INDEX($AI$2:$AI$9999,SMALL(IF($AF$2:$AF$9999=$G$2, ROW($AI$2:$AI$9999)-ROW($AI$2)+1),ROWS($I$3:I12))),"")</f>
        <v/>
      </c>
      <c r="J12" s="827" t="str">
        <f t="array" aca="1" ref="J12" ca="1">IFERROR(
INDEX($AH$2:$AH$9999,SMALL(IF($AF$2:$AF$9999=$J$2, ROW($AH$2:$AH$9999)-ROW($AH$2)+1),ROWS($J$3:J12))),"")</f>
        <v/>
      </c>
      <c r="K12" s="835" t="str">
        <f t="array" aca="1" ref="K12" ca="1">IFERROR(
INDEX($AK$2:$AK$9999,SMALL(IF($AF$2:$AF$9999=$J$2, ROW($AK$2:$AK$9999)-ROW($AK$2)+1),ROWS($J$3:K12))),"")</f>
        <v/>
      </c>
      <c r="L12" s="902" t="str">
        <f t="array" aca="1" ref="L12" ca="1">IFERROR(
INDEX($AI$2:$AI$9999,SMALL(IF($AF$2:$AF$9999=$J$2, ROW($AI$2:$AI$9999)-ROW($AI$2)+1),ROWS($L$3:L12))),"")</f>
        <v/>
      </c>
      <c r="M12" s="827" t="str">
        <f t="array" aca="1" ref="M12" ca="1">IFERROR(
INDEX($AH$2:$AH$9999,SMALL(IF($AF$2:$AF$9999=$M$2, ROW($AH$2:$AH$9999)-ROW($AH$2)+1),ROWS($M$3:M12))),"")</f>
        <v/>
      </c>
      <c r="N12" s="835" t="str">
        <f t="array" aca="1" ref="N12" ca="1">IFERROR(
INDEX($AK$2:$AK$9999,SMALL(IF($AF$2:$AF$9999=$M$2, ROW($AK$2:$AK$9999)-ROW($AK$2)+1),ROWS($M$3:N12))),"")</f>
        <v/>
      </c>
      <c r="O12" s="902" t="str">
        <f t="array" aca="1" ref="O12" ca="1">IFERROR(
INDEX($AI$2:$AI$9999,SMALL(IF($AF$2:$AF$9999=$M$2, ROW($AI$2:$AI$9999)-ROW($AI$2)+1),ROWS($O$3:O12))),"")</f>
        <v/>
      </c>
      <c r="P12" s="839" t="str">
        <f t="array" aca="1" ref="P12" ca="1">IFERROR(
INDEX($AH$2:$AH$9999,SMALL(IF($AF$2:$AF$9999=$P$2, ROW($AH$2:$AH$9999)-ROW($AH$2)+1),ROWS($P$3:P12))),"")</f>
        <v/>
      </c>
      <c r="Q12" s="837" t="str">
        <f t="array" aca="1" ref="Q12" ca="1">IFERROR(
INDEX($AK$2:$AK$9999,SMALL(IF($AF$2:$AF$9999=$P$2, ROW($AK$2:$AK$9999)-ROW($AK$2)+1),ROWS($P$3:Q12))),"")</f>
        <v/>
      </c>
      <c r="R12" s="902" t="str">
        <f t="array" aca="1" ref="R12" ca="1">IFERROR(
INDEX($AI$2:$AI$9999,SMALL(IF($AF$2:$AF$9999=$P$2, ROW($AI$2:$AI$9999)-ROW($AI$2)+1),ROWS($R$3:R12))),"")</f>
        <v/>
      </c>
      <c r="S12" s="827" t="str">
        <f t="array" aca="1" ref="S12" ca="1">IFERROR(
INDEX($AH$2:$AH$9999,SMALL(IF($AF$2:$AF$9999=$S$2, ROW($AH$2:$AH$9999)-ROW($AH$2)+1),ROWS($S$3:S12))),"")</f>
        <v/>
      </c>
      <c r="T12" s="835" t="str">
        <f t="array" aca="1" ref="T12" ca="1">IFERROR(
INDEX($AK$2:$AK$9999,SMALL(IF($AF$2:$AF$9999=$S$2, ROW($AK$2:$AK$9999)-ROW($AK$2)+1),ROWS($S$3:T12))),"")</f>
        <v/>
      </c>
      <c r="U12" s="902" t="str">
        <f t="array" aca="1" ref="U12" ca="1">IFERROR(
INDEX($AI$2:$AI$9999,SMALL(IF($AF$2:$AF$9999=$S$2, ROW($AI$2:$AI$9999)-ROW($AI$2)+1),ROWS($U$3:U12))),"")</f>
        <v/>
      </c>
      <c r="V12" s="827" t="str">
        <f t="array" aca="1" ref="V12" ca="1">IFERROR(
INDEX($AH$2:$AH$9999,SMALL(IF($AF$2:$AF$9999=$V$2, ROW($AH$2:$AH$9999)-ROW($AH$2)+1),ROWS($V$3:V12))),"")</f>
        <v/>
      </c>
      <c r="W12" s="835" t="str">
        <f t="array" aca="1" ref="W12" ca="1">IFERROR(
INDEX($AK$2:$AK$9999,SMALL(IF($AF$2:$AF$9999=$V$2, ROW($AK$2:$AK$9999)-ROW($AK$2)+1),ROWS($V$3:W12))),"")</f>
        <v/>
      </c>
      <c r="X12" s="902" t="str">
        <f t="array" aca="1" ref="X12" ca="1">IFERROR(
INDEX($AI$2:$AI$9999,SMALL(IF($AF$2:$AF$9999=$V$2, ROW($AI$2:$AI$9999)-ROW($AI$2)+1),ROWS($X$3:X12))),"")</f>
        <v/>
      </c>
      <c r="Y12" s="827" t="str">
        <f t="array" aca="1" ref="Y12" ca="1">IFERROR(
INDEX($AH$2:$AH$9999,SMALL(IF($AF$2:$AF$9999=$Y$2, ROW($AH$2:$AH$9999)-ROW($AH$2)+1),ROWS($Y$3:Y12))),"")</f>
        <v/>
      </c>
      <c r="Z12" s="835" t="str">
        <f t="array" aca="1" ref="Z12" ca="1">IFERROR(
INDEX($AK$2:$AK$9999,SMALL(IF($AF$2:$AF$9999=$Y$2, ROW($AK$2:$AK$9999)-ROW($AK$2)+1),ROWS($Y$3:Z12))),"")</f>
        <v/>
      </c>
      <c r="AA12" s="902" t="str">
        <f t="array" aca="1" ref="AA12" ca="1">IFERROR(
INDEX($AI$2:$AI$9999,SMALL(IF($AF$2:$AF$9999=$Y$2, ROW($AI$2:$AI$9999)-ROW($AI$2)+1),ROWS($AA$3:AA12))),"")</f>
        <v/>
      </c>
      <c r="AB12" s="827" t="str">
        <f t="array" aca="1" ref="AB12" ca="1">IFERROR(
INDEX($AH$2:$AH$9999,SMALL(IF($AF$2:$AF$9999=$AB$2, ROW($AH$2:$AH$9999)-ROW($AH$2)+1),ROWS($AB$3:AB12))),"")</f>
        <v/>
      </c>
      <c r="AC12" s="835" t="str">
        <f t="array" aca="1" ref="AC12" ca="1">IFERROR(
INDEX($AK$2:$AK$9999,SMALL(IF($AF$2:$AF$9999=$AB$2, ROW($AK$2:$AK$9999)-ROW($AK$2)+1),ROWS($AB$3:AC12))),"")</f>
        <v/>
      </c>
      <c r="AD12" s="902" t="str">
        <f t="array" aca="1" ref="AD12" ca="1">IFERROR(
INDEX($AI$2:$AI$9999,SMALL(IF($AF$2:$AF$9999=$AB$2, ROW($AI$2:$AI$9999)-ROW($AI$2)+1),ROWS($AD$3:AD12))),"")</f>
        <v/>
      </c>
      <c r="AE12" s="958">
        <f>'(1)예금승인내역'!H642</f>
        <v>45348</v>
      </c>
      <c r="AF12" s="958">
        <f t="shared" si="0"/>
        <v>45348</v>
      </c>
      <c r="AG12" s="958">
        <f>'(1)예금승인내역'!G642</f>
        <v>45316</v>
      </c>
      <c r="AH12" s="957" t="str">
        <f>'(1)예금승인내역'!F642</f>
        <v>㈜와이투솔루션</v>
      </c>
      <c r="AI12" s="957">
        <f>'(1)예금승인내역'!L642</f>
        <v>1</v>
      </c>
      <c r="AJ12" s="957">
        <f>'(1)예금승인내역'!AG642</f>
        <v>5.1499999999999997E-2</v>
      </c>
      <c r="AK12" s="959" t="str">
        <f>'(1)예금승인내역'!K642</f>
        <v>정기예금</v>
      </c>
    </row>
    <row r="13" spans="1:37">
      <c r="A13" s="827" t="str">
        <f t="array" aca="1" ref="A13" ca="1">IFERROR(
INDEX($AH$2:$AH$9999,SMALL(IF($AF$2:$AF$9999=$A$2, ROW($AH$2:$AH$9999)-ROW($AH$2)+1),ROWS(A$3:$A13))),"")</f>
        <v/>
      </c>
      <c r="B13" s="835" t="str">
        <f t="array" aca="1" ref="B13" ca="1">IFERROR(
INDEX($AK$2:$AK$9999,SMALL(IF($AF$2:$AF$9999=$A$2, ROW($AK$2:$AK$9999)-ROW($AK$2)+1),ROWS($A$3:B13))),"")</f>
        <v/>
      </c>
      <c r="C13" s="828" t="str">
        <f t="array" aca="1" ref="C13" ca="1">IFERROR(
INDEX($AI$2:$AI$9999,SMALL(IF($AF$2:$AF$9999=$A$2, ROW($AI$2:$AI$9999)-ROW($AI$2)+1),ROWS($A$3:C13))),"")</f>
        <v/>
      </c>
      <c r="D13" s="827" t="str">
        <f t="array" aca="1" ref="D13" ca="1">IFERROR(
INDEX($AH$2:$AH$9999,SMALL(IF($AF$2:$AF$9999=$D$2, ROW($AH$2:$AH$9999)-ROW($AH$2)+1),ROWS($D$3:D13))),"")</f>
        <v/>
      </c>
      <c r="E13" s="835" t="str">
        <f t="array" aca="1" ref="E13" ca="1">IFERROR(
INDEX($AK$2:$AK$9999,SMALL(IF($AF$2:$AF$9999=$D$2, ROW($AK$2:$AK$9999)-ROW($AK$2)+1),ROWS($D$3:E13))),"")</f>
        <v/>
      </c>
      <c r="F13" s="828" t="str">
        <f t="array" aca="1" ref="F13" ca="1">IFERROR(
INDEX($AI$2:$AI$9999,SMALL(IF($AF$2:$AF$9999=$D$2, ROW($AI$2:$AI$9999)-ROW($AI$2)+1),ROWS($F$3:F13))),"")</f>
        <v/>
      </c>
      <c r="G13" s="827" t="str">
        <f t="array" aca="1" ref="G13" ca="1">IFERROR(
INDEX($AH$2:$AH$9999,SMALL(IF($AF$2:$AF$9999=$G$2, ROW($AH$2:$AH$9999)-ROW($AH$2)+1),ROWS($G$3:G13))),"")</f>
        <v/>
      </c>
      <c r="H13" s="835" t="str">
        <f t="array" aca="1" ref="H13" ca="1">IFERROR(
INDEX($AK$2:$AK$9999,SMALL(IF($AF$2:$AF$9999=$G$2, ROW($AK$2:$AK$9999)-ROW($AK$2)+1),ROWS($G$3:H13))),"")</f>
        <v/>
      </c>
      <c r="I13" s="828" t="str">
        <f t="array" aca="1" ref="I13" ca="1">IFERROR(
INDEX($AI$2:$AI$9999,SMALL(IF($AF$2:$AF$9999=$G$2, ROW($AI$2:$AI$9999)-ROW($AI$2)+1),ROWS($I$3:I13))),"")</f>
        <v/>
      </c>
      <c r="J13" s="827" t="str">
        <f t="array" aca="1" ref="J13" ca="1">IFERROR(
INDEX($AH$2:$AH$9999,SMALL(IF($AF$2:$AF$9999=$J$2, ROW($AH$2:$AH$9999)-ROW($AH$2)+1),ROWS($J$3:J13))),"")</f>
        <v/>
      </c>
      <c r="K13" s="835" t="str">
        <f t="array" aca="1" ref="K13" ca="1">IFERROR(
INDEX($AK$2:$AK$9999,SMALL(IF($AF$2:$AF$9999=$J$2, ROW($AK$2:$AK$9999)-ROW($AK$2)+1),ROWS($J$3:K13))),"")</f>
        <v/>
      </c>
      <c r="L13" s="828" t="str">
        <f t="array" aca="1" ref="L13" ca="1">IFERROR(
INDEX($AI$2:$AI$9999,SMALL(IF($AF$2:$AF$9999=$J$2, ROW($AI$2:$AI$9999)-ROW($AI$2)+1),ROWS($L$3:L13))),"")</f>
        <v/>
      </c>
      <c r="M13" s="827" t="str">
        <f t="array" aca="1" ref="M13" ca="1">IFERROR(
INDEX($AH$2:$AH$9999,SMALL(IF($AF$2:$AF$9999=$M$2, ROW($AH$2:$AH$9999)-ROW($AH$2)+1),ROWS($M$3:M13))),"")</f>
        <v/>
      </c>
      <c r="N13" s="835" t="str">
        <f t="array" aca="1" ref="N13" ca="1">IFERROR(
INDEX($AK$2:$AK$9999,SMALL(IF($AF$2:$AF$9999=$M$2, ROW($AK$2:$AK$9999)-ROW($AK$2)+1),ROWS($M$3:N13))),"")</f>
        <v/>
      </c>
      <c r="O13" s="828" t="str">
        <f t="array" aca="1" ref="O13" ca="1">IFERROR(
INDEX($AI$2:$AI$9999,SMALL(IF($AF$2:$AF$9999=$M$2, ROW($AI$2:$AI$9999)-ROW($AI$2)+1),ROWS($O$3:O13))),"")</f>
        <v/>
      </c>
      <c r="P13" s="839" t="str">
        <f t="array" aca="1" ref="P13" ca="1">IFERROR(
INDEX($AH$2:$AH$9999,SMALL(IF($AF$2:$AF$9999=$P$2, ROW($AH$2:$AH$9999)-ROW($AH$2)+1),ROWS($P$3:P13))),"")</f>
        <v/>
      </c>
      <c r="Q13" s="837" t="str">
        <f t="array" aca="1" ref="Q13" ca="1">IFERROR(
INDEX($AK$2:$AK$9999,SMALL(IF($AF$2:$AF$9999=$P$2, ROW($AK$2:$AK$9999)-ROW($AK$2)+1),ROWS($P$3:Q13))),"")</f>
        <v/>
      </c>
      <c r="R13" s="828" t="str">
        <f t="array" aca="1" ref="R13" ca="1">IFERROR(
INDEX($AI$2:$AI$9999,SMALL(IF($AF$2:$AF$9999=$P$2, ROW($AI$2:$AI$9999)-ROW($AI$2)+1),ROWS($R$3:R13))),"")</f>
        <v/>
      </c>
      <c r="S13" s="827" t="str">
        <f t="array" aca="1" ref="S13" ca="1">IFERROR(
INDEX($AH$2:$AH$9999,SMALL(IF($AF$2:$AF$9999=$S$2, ROW($AH$2:$AH$9999)-ROW($AH$2)+1),ROWS($S$3:S13))),"")</f>
        <v/>
      </c>
      <c r="T13" s="835" t="str">
        <f t="array" aca="1" ref="T13" ca="1">IFERROR(
INDEX($AK$2:$AK$9999,SMALL(IF($AF$2:$AF$9999=$S$2, ROW($AK$2:$AK$9999)-ROW($AK$2)+1),ROWS($S$3:T13))),"")</f>
        <v/>
      </c>
      <c r="U13" s="828" t="str">
        <f t="array" aca="1" ref="U13" ca="1">IFERROR(
INDEX($AI$2:$AI$9999,SMALL(IF($AF$2:$AF$9999=$S$2, ROW($AI$2:$AI$9999)-ROW($AI$2)+1),ROWS($U$3:U13))),"")</f>
        <v/>
      </c>
      <c r="V13" s="827" t="str">
        <f t="array" aca="1" ref="V13" ca="1">IFERROR(
INDEX($AH$2:$AH$9999,SMALL(IF($AF$2:$AF$9999=$V$2, ROW($AH$2:$AH$9999)-ROW($AH$2)+1),ROWS($V$3:V13))),"")</f>
        <v/>
      </c>
      <c r="W13" s="835" t="str">
        <f t="array" aca="1" ref="W13" ca="1">IFERROR(
INDEX($AK$2:$AK$9999,SMALL(IF($AF$2:$AF$9999=$V$2, ROW($AK$2:$AK$9999)-ROW($AK$2)+1),ROWS($V$3:W13))),"")</f>
        <v/>
      </c>
      <c r="X13" s="828" t="str">
        <f t="array" aca="1" ref="X13" ca="1">IFERROR(
INDEX($AI$2:$AI$9999,SMALL(IF($AF$2:$AF$9999=$V$2, ROW($AI$2:$AI$9999)-ROW($AI$2)+1),ROWS($X$3:X13))),"")</f>
        <v/>
      </c>
      <c r="Y13" s="827" t="str">
        <f t="array" aca="1" ref="Y13" ca="1">IFERROR(
INDEX($AH$2:$AH$9999,SMALL(IF($AF$2:$AF$9999=$Y$2, ROW($AH$2:$AH$9999)-ROW($AH$2)+1),ROWS($Y$3:Y13))),"")</f>
        <v/>
      </c>
      <c r="Z13" s="835" t="str">
        <f t="array" aca="1" ref="Z13" ca="1">IFERROR(
INDEX($AK$2:$AK$9999,SMALL(IF($AF$2:$AF$9999=$Y$2, ROW($AK$2:$AK$9999)-ROW($AK$2)+1),ROWS($Y$3:Z13))),"")</f>
        <v/>
      </c>
      <c r="AA13" s="828" t="str">
        <f t="array" aca="1" ref="AA13" ca="1">IFERROR(
INDEX($AI$2:$AI$9999,SMALL(IF($AF$2:$AF$9999=$Y$2, ROW($AI$2:$AI$9999)-ROW($AI$2)+1),ROWS($AA$3:AA13))),"")</f>
        <v/>
      </c>
      <c r="AB13" s="827" t="str">
        <f t="array" aca="1" ref="AB13" ca="1">IFERROR(
INDEX($AH$2:$AH$9999,SMALL(IF($AF$2:$AF$9999=$AB$2, ROW($AH$2:$AH$9999)-ROW($AH$2)+1),ROWS($AB$3:AB13))),"")</f>
        <v/>
      </c>
      <c r="AC13" s="835" t="str">
        <f t="array" aca="1" ref="AC13" ca="1">IFERROR(
INDEX($AK$2:$AK$9999,SMALL(IF($AF$2:$AF$9999=$AB$2, ROW($AK$2:$AK$9999)-ROW($AK$2)+1),ROWS($AB$3:AC13))),"")</f>
        <v/>
      </c>
      <c r="AD13" s="828" t="str">
        <f t="array" aca="1" ref="AD13" ca="1">IFERROR(
INDEX($AI$2:$AI$9999,SMALL(IF($AF$2:$AF$9999=$AB$2, ROW($AI$2:$AI$9999)-ROW($AI$2)+1),ROWS($AD$3:AD13))),"")</f>
        <v/>
      </c>
      <c r="AE13" s="958">
        <f>'(1)예금승인내역'!H643</f>
        <v>45348</v>
      </c>
      <c r="AF13" s="958">
        <f t="shared" si="0"/>
        <v>45348</v>
      </c>
      <c r="AG13" s="958">
        <f>'(1)예금승인내역'!G643</f>
        <v>45316</v>
      </c>
      <c r="AH13" s="957" t="str">
        <f>'(1)예금승인내역'!F643</f>
        <v>㈜와이투솔루션</v>
      </c>
      <c r="AI13" s="957">
        <f>'(1)예금승인내역'!L643</f>
        <v>1</v>
      </c>
      <c r="AJ13" s="957">
        <f>'(1)예금승인내역'!AG643</f>
        <v>5.1499999999999997E-2</v>
      </c>
      <c r="AK13" s="959" t="str">
        <f>'(1)예금승인내역'!K643</f>
        <v>정기예금</v>
      </c>
    </row>
    <row r="14" spans="1:37">
      <c r="A14" s="827" t="str">
        <f t="array" aca="1" ref="A14" ca="1">IFERROR(
INDEX($AH$2:$AH$9999,SMALL(IF($AF$2:$AF$9999=$A$2, ROW($AH$2:$AH$9999)-ROW($AH$2)+1),ROWS(A$3:$A14))),"")</f>
        <v/>
      </c>
      <c r="B14" s="835" t="str">
        <f t="array" aca="1" ref="B14" ca="1">IFERROR(
INDEX($AK$2:$AK$9999,SMALL(IF($AF$2:$AF$9999=$A$2, ROW($AK$2:$AK$9999)-ROW($AK$2)+1),ROWS($A$3:B14))),"")</f>
        <v/>
      </c>
      <c r="C14" s="828" t="str">
        <f t="array" aca="1" ref="C14" ca="1">IFERROR(
INDEX($AI$2:$AI$9999,SMALL(IF($AF$2:$AF$9999=$A$2, ROW($AI$2:$AI$9999)-ROW($AI$2)+1),ROWS($A$3:C14))),"")</f>
        <v/>
      </c>
      <c r="D14" s="827" t="str">
        <f t="array" aca="1" ref="D14" ca="1">IFERROR(
INDEX($AH$2:$AH$9999,SMALL(IF($AF$2:$AF$9999=$D$2, ROW($AH$2:$AH$9999)-ROW($AH$2)+1),ROWS($D$3:D14))),"")</f>
        <v/>
      </c>
      <c r="E14" s="835" t="str">
        <f t="array" aca="1" ref="E14" ca="1">IFERROR(
INDEX($AK$2:$AK$9999,SMALL(IF($AF$2:$AF$9999=$D$2, ROW($AK$2:$AK$9999)-ROW($AK$2)+1),ROWS($D$3:E14))),"")</f>
        <v/>
      </c>
      <c r="F14" s="828" t="str">
        <f t="array" aca="1" ref="F14" ca="1">IFERROR(
INDEX($AI$2:$AI$9999,SMALL(IF($AF$2:$AF$9999=$D$2, ROW($AI$2:$AI$9999)-ROW($AI$2)+1),ROWS($F$3:F14))),"")</f>
        <v/>
      </c>
      <c r="G14" s="827" t="str">
        <f t="array" aca="1" ref="G14" ca="1">IFERROR(
INDEX($AH$2:$AH$9999,SMALL(IF($AF$2:$AF$9999=$G$2, ROW($AH$2:$AH$9999)-ROW($AH$2)+1),ROWS($G$3:G14))),"")</f>
        <v/>
      </c>
      <c r="H14" s="835" t="str">
        <f t="array" aca="1" ref="H14" ca="1">IFERROR(
INDEX($AK$2:$AK$9999,SMALL(IF($AF$2:$AF$9999=$G$2, ROW($AK$2:$AK$9999)-ROW($AK$2)+1),ROWS($G$3:H14))),"")</f>
        <v/>
      </c>
      <c r="I14" s="828" t="str">
        <f t="array" aca="1" ref="I14" ca="1">IFERROR(
INDEX($AI$2:$AI$9999,SMALL(IF($AF$2:$AF$9999=$G$2, ROW($AI$2:$AI$9999)-ROW($AI$2)+1),ROWS($I$3:I14))),"")</f>
        <v/>
      </c>
      <c r="J14" s="827" t="str">
        <f t="array" aca="1" ref="J14" ca="1">IFERROR(
INDEX($AH$2:$AH$9999,SMALL(IF($AF$2:$AF$9999=$J$2, ROW($AH$2:$AH$9999)-ROW($AH$2)+1),ROWS($J$3:J14))),"")</f>
        <v/>
      </c>
      <c r="K14" s="835" t="str">
        <f t="array" aca="1" ref="K14" ca="1">IFERROR(
INDEX($AK$2:$AK$9999,SMALL(IF($AF$2:$AF$9999=$J$2, ROW($AK$2:$AK$9999)-ROW($AK$2)+1),ROWS($J$3:K14))),"")</f>
        <v/>
      </c>
      <c r="L14" s="828" t="str">
        <f t="array" aca="1" ref="L14" ca="1">IFERROR(
INDEX($AI$2:$AI$9999,SMALL(IF($AF$2:$AF$9999=$J$2, ROW($AI$2:$AI$9999)-ROW($AI$2)+1),ROWS($L$3:L14))),"")</f>
        <v/>
      </c>
      <c r="M14" s="827" t="str">
        <f t="array" aca="1" ref="M14" ca="1">IFERROR(
INDEX($AH$2:$AH$9999,SMALL(IF($AF$2:$AF$9999=$M$2, ROW($AH$2:$AH$9999)-ROW($AH$2)+1),ROWS($M$3:M14))),"")</f>
        <v/>
      </c>
      <c r="N14" s="835" t="str">
        <f t="array" aca="1" ref="N14" ca="1">IFERROR(
INDEX($AK$2:$AK$9999,SMALL(IF($AF$2:$AF$9999=$M$2, ROW($AK$2:$AK$9999)-ROW($AK$2)+1),ROWS($M$3:N14))),"")</f>
        <v/>
      </c>
      <c r="O14" s="828" t="str">
        <f t="array" aca="1" ref="O14" ca="1">IFERROR(
INDEX($AI$2:$AI$9999,SMALL(IF($AF$2:$AF$9999=$M$2, ROW($AI$2:$AI$9999)-ROW($AI$2)+1),ROWS($O$3:O14))),"")</f>
        <v/>
      </c>
      <c r="P14" s="839" t="str">
        <f t="array" aca="1" ref="P14" ca="1">IFERROR(
INDEX($AH$2:$AH$9999,SMALL(IF($AF$2:$AF$9999=$P$2, ROW($AH$2:$AH$9999)-ROW($AH$2)+1),ROWS($P$3:P14))),"")</f>
        <v/>
      </c>
      <c r="Q14" s="837" t="str">
        <f t="array" aca="1" ref="Q14" ca="1">IFERROR(
INDEX($AK$2:$AK$9999,SMALL(IF($AF$2:$AF$9999=$P$2, ROW($AK$2:$AK$9999)-ROW($AK$2)+1),ROWS($P$3:Q14))),"")</f>
        <v/>
      </c>
      <c r="R14" s="828" t="str">
        <f t="array" aca="1" ref="R14" ca="1">IFERROR(
INDEX($AI$2:$AI$9999,SMALL(IF($AF$2:$AF$9999=$P$2, ROW($AI$2:$AI$9999)-ROW($AI$2)+1),ROWS($R$3:R14))),"")</f>
        <v/>
      </c>
      <c r="S14" s="827" t="str">
        <f t="array" aca="1" ref="S14" ca="1">IFERROR(
INDEX($AH$2:$AH$9999,SMALL(IF($AF$2:$AF$9999=$S$2, ROW($AH$2:$AH$9999)-ROW($AH$2)+1),ROWS($S$3:S14))),"")</f>
        <v/>
      </c>
      <c r="T14" s="835" t="str">
        <f t="array" aca="1" ref="T14" ca="1">IFERROR(
INDEX($AK$2:$AK$9999,SMALL(IF($AF$2:$AF$9999=$S$2, ROW($AK$2:$AK$9999)-ROW($AK$2)+1),ROWS($S$3:T14))),"")</f>
        <v/>
      </c>
      <c r="U14" s="828" t="str">
        <f t="array" aca="1" ref="U14" ca="1">IFERROR(
INDEX($AI$2:$AI$9999,SMALL(IF($AF$2:$AF$9999=$S$2, ROW($AI$2:$AI$9999)-ROW($AI$2)+1),ROWS($U$3:U14))),"")</f>
        <v/>
      </c>
      <c r="V14" s="827" t="str">
        <f t="array" aca="1" ref="V14" ca="1">IFERROR(
INDEX($AH$2:$AH$9999,SMALL(IF($AF$2:$AF$9999=$V$2, ROW($AH$2:$AH$9999)-ROW($AH$2)+1),ROWS($V$3:V14))),"")</f>
        <v/>
      </c>
      <c r="W14" s="835" t="str">
        <f t="array" aca="1" ref="W14" ca="1">IFERROR(
INDEX($AK$2:$AK$9999,SMALL(IF($AF$2:$AF$9999=$V$2, ROW($AK$2:$AK$9999)-ROW($AK$2)+1),ROWS($V$3:W14))),"")</f>
        <v/>
      </c>
      <c r="X14" s="828" t="str">
        <f t="array" aca="1" ref="X14" ca="1">IFERROR(
INDEX($AI$2:$AI$9999,SMALL(IF($AF$2:$AF$9999=$V$2, ROW($AI$2:$AI$9999)-ROW($AI$2)+1),ROWS($X$3:X14))),"")</f>
        <v/>
      </c>
      <c r="Y14" s="827" t="str">
        <f t="array" aca="1" ref="Y14" ca="1">IFERROR(
INDEX($AH$2:$AH$9999,SMALL(IF($AF$2:$AF$9999=$Y$2, ROW($AH$2:$AH$9999)-ROW($AH$2)+1),ROWS($Y$3:Y14))),"")</f>
        <v/>
      </c>
      <c r="Z14" s="835" t="str">
        <f t="array" aca="1" ref="Z14" ca="1">IFERROR(
INDEX($AK$2:$AK$9999,SMALL(IF($AF$2:$AF$9999=$Y$2, ROW($AK$2:$AK$9999)-ROW($AK$2)+1),ROWS($Y$3:Z14))),"")</f>
        <v/>
      </c>
      <c r="AA14" s="828" t="str">
        <f t="array" aca="1" ref="AA14" ca="1">IFERROR(
INDEX($AI$2:$AI$9999,SMALL(IF($AF$2:$AF$9999=$Y$2, ROW($AI$2:$AI$9999)-ROW($AI$2)+1),ROWS($AA$3:AA14))),"")</f>
        <v/>
      </c>
      <c r="AB14" s="827" t="str">
        <f t="array" aca="1" ref="AB14" ca="1">IFERROR(
INDEX($AH$2:$AH$9999,SMALL(IF($AF$2:$AF$9999=$AB$2, ROW($AH$2:$AH$9999)-ROW($AH$2)+1),ROWS($AB$3:AB14))),"")</f>
        <v/>
      </c>
      <c r="AC14" s="835" t="str">
        <f t="array" aca="1" ref="AC14" ca="1">IFERROR(
INDEX($AK$2:$AK$9999,SMALL(IF($AF$2:$AF$9999=$AB$2, ROW($AK$2:$AK$9999)-ROW($AK$2)+1),ROWS($AB$3:AC14))),"")</f>
        <v/>
      </c>
      <c r="AD14" s="828" t="str">
        <f t="array" aca="1" ref="AD14" ca="1">IFERROR(
INDEX($AI$2:$AI$9999,SMALL(IF($AF$2:$AF$9999=$AB$2, ROW($AI$2:$AI$9999)-ROW($AI$2)+1),ROWS($AD$3:AD14))),"")</f>
        <v/>
      </c>
      <c r="AE14" s="958">
        <f>'(1)예금승인내역'!H644</f>
        <v>45357</v>
      </c>
      <c r="AF14" s="958">
        <f t="shared" si="0"/>
        <v>45357</v>
      </c>
      <c r="AG14" s="958">
        <f>'(1)예금승인내역'!G644</f>
        <v>45328</v>
      </c>
      <c r="AH14" s="957" t="str">
        <f>'(1)예금승인내역'!F644</f>
        <v>한국비철㈜</v>
      </c>
      <c r="AI14" s="957">
        <f>'(1)예금승인내역'!L644</f>
        <v>9.6999999999999993</v>
      </c>
      <c r="AJ14" s="957">
        <f>'(1)예금승인내역'!AG644</f>
        <v>4.3499999999999997E-2</v>
      </c>
      <c r="AK14" s="959" t="str">
        <f>'(1)예금승인내역'!K644</f>
        <v>MMDA</v>
      </c>
    </row>
    <row r="15" spans="1:37">
      <c r="A15" s="827" t="str">
        <f t="array" aca="1" ref="A15" ca="1">IFERROR(
INDEX($AH$2:$AH$9999,SMALL(IF($AF$2:$AF$9999=$A$2, ROW($AH$2:$AH$9999)-ROW($AH$2)+1),ROWS(A$3:$A15))),"")</f>
        <v/>
      </c>
      <c r="B15" s="835" t="str">
        <f t="array" aca="1" ref="B15" ca="1">IFERROR(
INDEX($AK$2:$AK$9999,SMALL(IF($AF$2:$AF$9999=$A$2, ROW($AK$2:$AK$9999)-ROW($AK$2)+1),ROWS($A$3:B15))),"")</f>
        <v/>
      </c>
      <c r="C15" s="828" t="str">
        <f t="array" aca="1" ref="C15" ca="1">IFERROR(
INDEX($AI$2:$AI$9999,SMALL(IF($AF$2:$AF$9999=$A$2, ROW($AI$2:$AI$9999)-ROW($AI$2)+1),ROWS($A$3:C15))),"")</f>
        <v/>
      </c>
      <c r="D15" s="827" t="str">
        <f t="array" aca="1" ref="D15" ca="1">IFERROR(
INDEX($AH$2:$AH$9999,SMALL(IF($AF$2:$AF$9999=$D$2, ROW($AH$2:$AH$9999)-ROW($AH$2)+1),ROWS($D$3:D15))),"")</f>
        <v/>
      </c>
      <c r="E15" s="835" t="str">
        <f t="array" aca="1" ref="E15" ca="1">IFERROR(
INDEX($AK$2:$AK$9999,SMALL(IF($AF$2:$AF$9999=$D$2, ROW($AK$2:$AK$9999)-ROW($AK$2)+1),ROWS($D$3:E15))),"")</f>
        <v/>
      </c>
      <c r="F15" s="828" t="str">
        <f t="array" aca="1" ref="F15" ca="1">IFERROR(
INDEX($AI$2:$AI$9999,SMALL(IF($AF$2:$AF$9999=$D$2, ROW($AI$2:$AI$9999)-ROW($AI$2)+1),ROWS($F$3:F15))),"")</f>
        <v/>
      </c>
      <c r="G15" s="827" t="str">
        <f t="array" aca="1" ref="G15" ca="1">IFERROR(
INDEX($AH$2:$AH$9999,SMALL(IF($AF$2:$AF$9999=$G$2, ROW($AH$2:$AH$9999)-ROW($AH$2)+1),ROWS($G$3:G15))),"")</f>
        <v/>
      </c>
      <c r="H15" s="835" t="str">
        <f t="array" aca="1" ref="H15" ca="1">IFERROR(
INDEX($AK$2:$AK$9999,SMALL(IF($AF$2:$AF$9999=$G$2, ROW($AK$2:$AK$9999)-ROW($AK$2)+1),ROWS($G$3:H15))),"")</f>
        <v/>
      </c>
      <c r="I15" s="828" t="str">
        <f t="array" aca="1" ref="I15" ca="1">IFERROR(
INDEX($AI$2:$AI$9999,SMALL(IF($AF$2:$AF$9999=$G$2, ROW($AI$2:$AI$9999)-ROW($AI$2)+1),ROWS($I$3:I15))),"")</f>
        <v/>
      </c>
      <c r="J15" s="827" t="str">
        <f t="array" aca="1" ref="J15" ca="1">IFERROR(
INDEX($AH$2:$AH$9999,SMALL(IF($AF$2:$AF$9999=$J$2, ROW($AH$2:$AH$9999)-ROW($AH$2)+1),ROWS($J$3:J15))),"")</f>
        <v/>
      </c>
      <c r="K15" s="835" t="str">
        <f t="array" aca="1" ref="K15" ca="1">IFERROR(
INDEX($AK$2:$AK$9999,SMALL(IF($AF$2:$AF$9999=$J$2, ROW($AK$2:$AK$9999)-ROW($AK$2)+1),ROWS($J$3:K15))),"")</f>
        <v/>
      </c>
      <c r="L15" s="828" t="str">
        <f t="array" aca="1" ref="L15" ca="1">IFERROR(
INDEX($AI$2:$AI$9999,SMALL(IF($AF$2:$AF$9999=$J$2, ROW($AI$2:$AI$9999)-ROW($AI$2)+1),ROWS($L$3:L15))),"")</f>
        <v/>
      </c>
      <c r="M15" s="827" t="str">
        <f t="array" aca="1" ref="M15" ca="1">IFERROR(
INDEX($AH$2:$AH$9999,SMALL(IF($AF$2:$AF$9999=$M$2, ROW($AH$2:$AH$9999)-ROW($AH$2)+1),ROWS($M$3:M15))),"")</f>
        <v/>
      </c>
      <c r="N15" s="835" t="str">
        <f t="array" aca="1" ref="N15" ca="1">IFERROR(
INDEX($AK$2:$AK$9999,SMALL(IF($AF$2:$AF$9999=$M$2, ROW($AK$2:$AK$9999)-ROW($AK$2)+1),ROWS($M$3:N15))),"")</f>
        <v/>
      </c>
      <c r="O15" s="828" t="str">
        <f t="array" aca="1" ref="O15" ca="1">IFERROR(
INDEX($AI$2:$AI$9999,SMALL(IF($AF$2:$AF$9999=$M$2, ROW($AI$2:$AI$9999)-ROW($AI$2)+1),ROWS($O$3:O15))),"")</f>
        <v/>
      </c>
      <c r="P15" s="839" t="str">
        <f t="array" aca="1" ref="P15" ca="1">IFERROR(
INDEX($AH$2:$AH$9999,SMALL(IF($AF$2:$AF$9999=$P$2, ROW($AH$2:$AH$9999)-ROW($AH$2)+1),ROWS($P$3:P15))),"")</f>
        <v/>
      </c>
      <c r="Q15" s="837" t="str">
        <f t="array" aca="1" ref="Q15" ca="1">IFERROR(
INDEX($AK$2:$AK$9999,SMALL(IF($AF$2:$AF$9999=$P$2, ROW($AK$2:$AK$9999)-ROW($AK$2)+1),ROWS($P$3:Q15))),"")</f>
        <v/>
      </c>
      <c r="R15" s="828" t="str">
        <f t="array" aca="1" ref="R15" ca="1">IFERROR(
INDEX($AI$2:$AI$9999,SMALL(IF($AF$2:$AF$9999=$P$2, ROW($AI$2:$AI$9999)-ROW($AI$2)+1),ROWS($R$3:R15))),"")</f>
        <v/>
      </c>
      <c r="S15" s="827" t="str">
        <f t="array" aca="1" ref="S15" ca="1">IFERROR(
INDEX($AH$2:$AH$9999,SMALL(IF($AF$2:$AF$9999=$S$2, ROW($AH$2:$AH$9999)-ROW($AH$2)+1),ROWS($S$3:S15))),"")</f>
        <v/>
      </c>
      <c r="T15" s="835" t="str">
        <f t="array" aca="1" ref="T15" ca="1">IFERROR(
INDEX($AK$2:$AK$9999,SMALL(IF($AF$2:$AF$9999=$S$2, ROW($AK$2:$AK$9999)-ROW($AK$2)+1),ROWS($S$3:T15))),"")</f>
        <v/>
      </c>
      <c r="U15" s="828" t="str">
        <f t="array" aca="1" ref="U15" ca="1">IFERROR(
INDEX($AI$2:$AI$9999,SMALL(IF($AF$2:$AF$9999=$S$2, ROW($AI$2:$AI$9999)-ROW($AI$2)+1),ROWS($U$3:U15))),"")</f>
        <v/>
      </c>
      <c r="V15" s="827" t="str">
        <f t="array" aca="1" ref="V15" ca="1">IFERROR(
INDEX($AH$2:$AH$9999,SMALL(IF($AF$2:$AF$9999=$V$2, ROW($AH$2:$AH$9999)-ROW($AH$2)+1),ROWS($V$3:V15))),"")</f>
        <v/>
      </c>
      <c r="W15" s="835" t="str">
        <f t="array" aca="1" ref="W15" ca="1">IFERROR(
INDEX($AK$2:$AK$9999,SMALL(IF($AF$2:$AF$9999=$V$2, ROW($AK$2:$AK$9999)-ROW($AK$2)+1),ROWS($V$3:W15))),"")</f>
        <v/>
      </c>
      <c r="X15" s="828" t="str">
        <f t="array" aca="1" ref="X15" ca="1">IFERROR(
INDEX($AI$2:$AI$9999,SMALL(IF($AF$2:$AF$9999=$V$2, ROW($AI$2:$AI$9999)-ROW($AI$2)+1),ROWS($X$3:X15))),"")</f>
        <v/>
      </c>
      <c r="Y15" s="827" t="str">
        <f t="array" aca="1" ref="Y15" ca="1">IFERROR(
INDEX($AH$2:$AH$9999,SMALL(IF($AF$2:$AF$9999=$Y$2, ROW($AH$2:$AH$9999)-ROW($AH$2)+1),ROWS($Y$3:Y15))),"")</f>
        <v/>
      </c>
      <c r="Z15" s="835" t="str">
        <f t="array" aca="1" ref="Z15" ca="1">IFERROR(
INDEX($AK$2:$AK$9999,SMALL(IF($AF$2:$AF$9999=$Y$2, ROW($AK$2:$AK$9999)-ROW($AK$2)+1),ROWS($Y$3:Z15))),"")</f>
        <v/>
      </c>
      <c r="AA15" s="828" t="str">
        <f t="array" aca="1" ref="AA15" ca="1">IFERROR(
INDEX($AI$2:$AI$9999,SMALL(IF($AF$2:$AF$9999=$Y$2, ROW($AI$2:$AI$9999)-ROW($AI$2)+1),ROWS($AA$3:AA15))),"")</f>
        <v/>
      </c>
      <c r="AB15" s="827" t="str">
        <f t="array" aca="1" ref="AB15" ca="1">IFERROR(
INDEX($AH$2:$AH$9999,SMALL(IF($AF$2:$AF$9999=$AB$2, ROW($AH$2:$AH$9999)-ROW($AH$2)+1),ROWS($AB$3:AB15))),"")</f>
        <v/>
      </c>
      <c r="AC15" s="835" t="str">
        <f t="array" aca="1" ref="AC15" ca="1">IFERROR(
INDEX($AK$2:$AK$9999,SMALL(IF($AF$2:$AF$9999=$AB$2, ROW($AK$2:$AK$9999)-ROW($AK$2)+1),ROWS($AB$3:AC15))),"")</f>
        <v/>
      </c>
      <c r="AD15" s="828" t="str">
        <f t="array" aca="1" ref="AD15" ca="1">IFERROR(
INDEX($AI$2:$AI$9999,SMALL(IF($AF$2:$AF$9999=$AB$2, ROW($AI$2:$AI$9999)-ROW($AI$2)+1),ROWS($AD$3:AD15))),"")</f>
        <v/>
      </c>
      <c r="AE15" s="958">
        <f>'(1)예금승인내역'!H645</f>
        <v>45425</v>
      </c>
      <c r="AF15" s="958">
        <f t="shared" si="0"/>
        <v>45425</v>
      </c>
      <c r="AG15" s="958">
        <f>'(1)예금승인내역'!G645</f>
        <v>45335</v>
      </c>
      <c r="AH15" s="957" t="str">
        <f>'(1)예금승인내역'!F645</f>
        <v>대성산업㈜</v>
      </c>
      <c r="AI15" s="957">
        <f>'(1)예금승인내역'!L645</f>
        <v>3.5</v>
      </c>
      <c r="AJ15" s="957">
        <f>'(1)예금승인내역'!AG645</f>
        <v>4.9200000000000001E-2</v>
      </c>
      <c r="AK15" s="959" t="str">
        <f>'(1)예금승인내역'!K645</f>
        <v>정기예금</v>
      </c>
    </row>
    <row r="16" spans="1:37">
      <c r="A16" s="827" t="str">
        <f t="array" aca="1" ref="A16" ca="1">IFERROR(
INDEX($AH$2:$AH$9999,SMALL(IF($AF$2:$AF$9999=$A$2, ROW($AH$2:$AH$9999)-ROW($AH$2)+1),ROWS(A$3:$A16))),"")</f>
        <v/>
      </c>
      <c r="B16" s="835" t="str">
        <f t="array" aca="1" ref="B16" ca="1">IFERROR(
INDEX($AK$2:$AK$9999,SMALL(IF($AF$2:$AF$9999=$A$2, ROW($AK$2:$AK$9999)-ROW($AK$2)+1),ROWS($A$3:B16))),"")</f>
        <v/>
      </c>
      <c r="C16" s="828" t="str">
        <f t="array" aca="1" ref="C16" ca="1">IFERROR(
INDEX($AI$2:$AI$9999,SMALL(IF($AF$2:$AF$9999=$A$2, ROW($AI$2:$AI$9999)-ROW($AI$2)+1),ROWS($A$3:C16))),"")</f>
        <v/>
      </c>
      <c r="D16" s="827" t="str">
        <f t="array" aca="1" ref="D16" ca="1">IFERROR(
INDEX($AH$2:$AH$9999,SMALL(IF($AF$2:$AF$9999=$D$2, ROW($AH$2:$AH$9999)-ROW($AH$2)+1),ROWS($D$3:D16))),"")</f>
        <v/>
      </c>
      <c r="E16" s="835" t="str">
        <f t="array" aca="1" ref="E16" ca="1">IFERROR(
INDEX($AK$2:$AK$9999,SMALL(IF($AF$2:$AF$9999=$D$2, ROW($AK$2:$AK$9999)-ROW($AK$2)+1),ROWS($D$3:E16))),"")</f>
        <v/>
      </c>
      <c r="F16" s="828" t="str">
        <f t="array" aca="1" ref="F16" ca="1">IFERROR(
INDEX($AI$2:$AI$9999,SMALL(IF($AF$2:$AF$9999=$D$2, ROW($AI$2:$AI$9999)-ROW($AI$2)+1),ROWS($F$3:F16))),"")</f>
        <v/>
      </c>
      <c r="G16" s="827" t="str">
        <f t="array" aca="1" ref="G16" ca="1">IFERROR(
INDEX($AH$2:$AH$9999,SMALL(IF($AF$2:$AF$9999=$G$2, ROW($AH$2:$AH$9999)-ROW($AH$2)+1),ROWS($G$3:G16))),"")</f>
        <v/>
      </c>
      <c r="H16" s="835" t="str">
        <f t="array" aca="1" ref="H16" ca="1">IFERROR(
INDEX($AK$2:$AK$9999,SMALL(IF($AF$2:$AF$9999=$G$2, ROW($AK$2:$AK$9999)-ROW($AK$2)+1),ROWS($G$3:H16))),"")</f>
        <v/>
      </c>
      <c r="I16" s="828" t="str">
        <f t="array" aca="1" ref="I16" ca="1">IFERROR(
INDEX($AI$2:$AI$9999,SMALL(IF($AF$2:$AF$9999=$G$2, ROW($AI$2:$AI$9999)-ROW($AI$2)+1),ROWS($I$3:I16))),"")</f>
        <v/>
      </c>
      <c r="J16" s="827" t="str">
        <f t="array" aca="1" ref="J16" ca="1">IFERROR(
INDEX($AH$2:$AH$9999,SMALL(IF($AF$2:$AF$9999=$J$2, ROW($AH$2:$AH$9999)-ROW($AH$2)+1),ROWS($J$3:J16))),"")</f>
        <v/>
      </c>
      <c r="K16" s="835" t="str">
        <f t="array" aca="1" ref="K16" ca="1">IFERROR(
INDEX($AK$2:$AK$9999,SMALL(IF($AF$2:$AF$9999=$J$2, ROW($AK$2:$AK$9999)-ROW($AK$2)+1),ROWS($J$3:K16))),"")</f>
        <v/>
      </c>
      <c r="L16" s="828" t="str">
        <f t="array" aca="1" ref="L16" ca="1">IFERROR(
INDEX($AI$2:$AI$9999,SMALL(IF($AF$2:$AF$9999=$J$2, ROW($AI$2:$AI$9999)-ROW($AI$2)+1),ROWS($L$3:L16))),"")</f>
        <v/>
      </c>
      <c r="M16" s="827" t="str">
        <f t="array" aca="1" ref="M16" ca="1">IFERROR(
INDEX($AH$2:$AH$9999,SMALL(IF($AF$2:$AF$9999=$M$2, ROW($AH$2:$AH$9999)-ROW($AH$2)+1),ROWS($M$3:M16))),"")</f>
        <v/>
      </c>
      <c r="N16" s="835" t="str">
        <f t="array" aca="1" ref="N16" ca="1">IFERROR(
INDEX($AK$2:$AK$9999,SMALL(IF($AF$2:$AF$9999=$M$2, ROW($AK$2:$AK$9999)-ROW($AK$2)+1),ROWS($M$3:N16))),"")</f>
        <v/>
      </c>
      <c r="O16" s="828" t="str">
        <f t="array" aca="1" ref="O16" ca="1">IFERROR(
INDEX($AI$2:$AI$9999,SMALL(IF($AF$2:$AF$9999=$M$2, ROW($AI$2:$AI$9999)-ROW($AI$2)+1),ROWS($O$3:O16))),"")</f>
        <v/>
      </c>
      <c r="P16" s="839" t="str">
        <f t="array" aca="1" ref="P16" ca="1">IFERROR(
INDEX($AH$2:$AH$9999,SMALL(IF($AF$2:$AF$9999=$P$2, ROW($AH$2:$AH$9999)-ROW($AH$2)+1),ROWS($P$3:P16))),"")</f>
        <v/>
      </c>
      <c r="Q16" s="837" t="str">
        <f t="array" aca="1" ref="Q16" ca="1">IFERROR(
INDEX($AK$2:$AK$9999,SMALL(IF($AF$2:$AF$9999=$P$2, ROW($AK$2:$AK$9999)-ROW($AK$2)+1),ROWS($P$3:Q16))),"")</f>
        <v/>
      </c>
      <c r="R16" s="828" t="str">
        <f t="array" aca="1" ref="R16" ca="1">IFERROR(
INDEX($AI$2:$AI$9999,SMALL(IF($AF$2:$AF$9999=$P$2, ROW($AI$2:$AI$9999)-ROW($AI$2)+1),ROWS($R$3:R16))),"")</f>
        <v/>
      </c>
      <c r="S16" s="827" t="str">
        <f t="array" aca="1" ref="S16" ca="1">IFERROR(
INDEX($AH$2:$AH$9999,SMALL(IF($AF$2:$AF$9999=$S$2, ROW($AH$2:$AH$9999)-ROW($AH$2)+1),ROWS($S$3:S16))),"")</f>
        <v/>
      </c>
      <c r="T16" s="835" t="str">
        <f t="array" aca="1" ref="T16" ca="1">IFERROR(
INDEX($AK$2:$AK$9999,SMALL(IF($AF$2:$AF$9999=$S$2, ROW($AK$2:$AK$9999)-ROW($AK$2)+1),ROWS($S$3:T16))),"")</f>
        <v/>
      </c>
      <c r="U16" s="828" t="str">
        <f t="array" aca="1" ref="U16" ca="1">IFERROR(
INDEX($AI$2:$AI$9999,SMALL(IF($AF$2:$AF$9999=$S$2, ROW($AI$2:$AI$9999)-ROW($AI$2)+1),ROWS($U$3:U16))),"")</f>
        <v/>
      </c>
      <c r="V16" s="827" t="str">
        <f t="array" aca="1" ref="V16" ca="1">IFERROR(
INDEX($AH$2:$AH$9999,SMALL(IF($AF$2:$AF$9999=$V$2, ROW($AH$2:$AH$9999)-ROW($AH$2)+1),ROWS($V$3:V16))),"")</f>
        <v/>
      </c>
      <c r="W16" s="835" t="str">
        <f t="array" aca="1" ref="W16" ca="1">IFERROR(
INDEX($AK$2:$AK$9999,SMALL(IF($AF$2:$AF$9999=$V$2, ROW($AK$2:$AK$9999)-ROW($AK$2)+1),ROWS($V$3:W16))),"")</f>
        <v/>
      </c>
      <c r="X16" s="828" t="str">
        <f t="array" aca="1" ref="X16" ca="1">IFERROR(
INDEX($AI$2:$AI$9999,SMALL(IF($AF$2:$AF$9999=$V$2, ROW($AI$2:$AI$9999)-ROW($AI$2)+1),ROWS($X$3:X16))),"")</f>
        <v/>
      </c>
      <c r="Y16" s="827" t="str">
        <f t="array" aca="1" ref="Y16" ca="1">IFERROR(
INDEX($AH$2:$AH$9999,SMALL(IF($AF$2:$AF$9999=$Y$2, ROW($AH$2:$AH$9999)-ROW($AH$2)+1),ROWS($Y$3:Y16))),"")</f>
        <v/>
      </c>
      <c r="Z16" s="835" t="str">
        <f t="array" aca="1" ref="Z16" ca="1">IFERROR(
INDEX($AK$2:$AK$9999,SMALL(IF($AF$2:$AF$9999=$Y$2, ROW($AK$2:$AK$9999)-ROW($AK$2)+1),ROWS($Y$3:Z16))),"")</f>
        <v/>
      </c>
      <c r="AA16" s="828" t="str">
        <f t="array" aca="1" ref="AA16" ca="1">IFERROR(
INDEX($AI$2:$AI$9999,SMALL(IF($AF$2:$AF$9999=$Y$2, ROW($AI$2:$AI$9999)-ROW($AI$2)+1),ROWS($AA$3:AA16))),"")</f>
        <v/>
      </c>
      <c r="AB16" s="827" t="str">
        <f t="array" aca="1" ref="AB16" ca="1">IFERROR(
INDEX($AH$2:$AH$9999,SMALL(IF($AF$2:$AF$9999=$AB$2, ROW($AH$2:$AH$9999)-ROW($AH$2)+1),ROWS($AB$3:AB16))),"")</f>
        <v/>
      </c>
      <c r="AC16" s="835" t="str">
        <f t="array" aca="1" ref="AC16" ca="1">IFERROR(
INDEX($AK$2:$AK$9999,SMALL(IF($AF$2:$AF$9999=$AB$2, ROW($AK$2:$AK$9999)-ROW($AK$2)+1),ROWS($AB$3:AC16))),"")</f>
        <v/>
      </c>
      <c r="AD16" s="828" t="str">
        <f t="array" aca="1" ref="AD16" ca="1">IFERROR(
INDEX($AI$2:$AI$9999,SMALL(IF($AF$2:$AF$9999=$AB$2, ROW($AI$2:$AI$9999)-ROW($AI$2)+1),ROWS($AD$3:AD16))),"")</f>
        <v/>
      </c>
      <c r="AE16" s="958">
        <f>'(1)예금승인내역'!H646</f>
        <v>45366</v>
      </c>
      <c r="AF16" s="958">
        <f t="shared" si="0"/>
        <v>45366</v>
      </c>
      <c r="AG16" s="958">
        <f>'(1)예금승인내역'!G646</f>
        <v>45338</v>
      </c>
      <c r="AH16" s="957" t="str">
        <f>'(1)예금승인내역'!F646</f>
        <v>오스템임플란트㈜</v>
      </c>
      <c r="AI16" s="957">
        <f>'(1)예금승인내역'!L646</f>
        <v>2</v>
      </c>
      <c r="AJ16" s="957">
        <f>'(1)예금승인내역'!AG646</f>
        <v>4.3499999999999997E-2</v>
      </c>
      <c r="AK16" s="959" t="str">
        <f>'(1)예금승인내역'!K646</f>
        <v>MMDA</v>
      </c>
    </row>
    <row r="17" spans="1:37">
      <c r="A17" s="827" t="str">
        <f t="array" aca="1" ref="A17" ca="1">IFERROR(
INDEX($AH$2:$AH$9999,SMALL(IF($AF$2:$AF$9999=$A$2, ROW($AH$2:$AH$9999)-ROW($AH$2)+1),ROWS(A$3:$A17))),"")</f>
        <v/>
      </c>
      <c r="B17" s="835" t="str">
        <f t="array" aca="1" ref="B17" ca="1">IFERROR(
INDEX($AK$2:$AK$9999,SMALL(IF($AF$2:$AF$9999=$A$2, ROW($AK$2:$AK$9999)-ROW($AK$2)+1),ROWS($A$3:B17))),"")</f>
        <v/>
      </c>
      <c r="C17" s="828" t="str">
        <f t="array" aca="1" ref="C17" ca="1">IFERROR(
INDEX($AI$2:$AI$9999,SMALL(IF($AF$2:$AF$9999=$A$2, ROW($AI$2:$AI$9999)-ROW($AI$2)+1),ROWS($A$3:C17))),"")</f>
        <v/>
      </c>
      <c r="D17" s="827" t="str">
        <f t="array" aca="1" ref="D17" ca="1">IFERROR(
INDEX($AH$2:$AH$9999,SMALL(IF($AF$2:$AF$9999=$D$2, ROW($AH$2:$AH$9999)-ROW($AH$2)+1),ROWS($D$3:D17))),"")</f>
        <v/>
      </c>
      <c r="E17" s="835" t="str">
        <f t="array" aca="1" ref="E17" ca="1">IFERROR(
INDEX($AK$2:$AK$9999,SMALL(IF($AF$2:$AF$9999=$D$2, ROW($AK$2:$AK$9999)-ROW($AK$2)+1),ROWS($D$3:E17))),"")</f>
        <v/>
      </c>
      <c r="F17" s="828" t="str">
        <f t="array" aca="1" ref="F17" ca="1">IFERROR(
INDEX($AI$2:$AI$9999,SMALL(IF($AF$2:$AF$9999=$D$2, ROW($AI$2:$AI$9999)-ROW($AI$2)+1),ROWS($F$3:F17))),"")</f>
        <v/>
      </c>
      <c r="G17" s="827" t="str">
        <f t="array" aca="1" ref="G17" ca="1">IFERROR(
INDEX($AH$2:$AH$9999,SMALL(IF($AF$2:$AF$9999=$G$2, ROW($AH$2:$AH$9999)-ROW($AH$2)+1),ROWS($G$3:G17))),"")</f>
        <v/>
      </c>
      <c r="H17" s="835" t="str">
        <f t="array" aca="1" ref="H17" ca="1">IFERROR(
INDEX($AK$2:$AK$9999,SMALL(IF($AF$2:$AF$9999=$G$2, ROW($AK$2:$AK$9999)-ROW($AK$2)+1),ROWS($G$3:H17))),"")</f>
        <v/>
      </c>
      <c r="I17" s="828" t="str">
        <f t="array" aca="1" ref="I17" ca="1">IFERROR(
INDEX($AI$2:$AI$9999,SMALL(IF($AF$2:$AF$9999=$G$2, ROW($AI$2:$AI$9999)-ROW($AI$2)+1),ROWS($I$3:I17))),"")</f>
        <v/>
      </c>
      <c r="J17" s="827" t="str">
        <f t="array" aca="1" ref="J17" ca="1">IFERROR(
INDEX($AH$2:$AH$9999,SMALL(IF($AF$2:$AF$9999=$J$2, ROW($AH$2:$AH$9999)-ROW($AH$2)+1),ROWS($J$3:J17))),"")</f>
        <v/>
      </c>
      <c r="K17" s="835" t="str">
        <f t="array" aca="1" ref="K17" ca="1">IFERROR(
INDEX($AK$2:$AK$9999,SMALL(IF($AF$2:$AF$9999=$J$2, ROW($AK$2:$AK$9999)-ROW($AK$2)+1),ROWS($J$3:K17))),"")</f>
        <v/>
      </c>
      <c r="L17" s="828" t="str">
        <f t="array" aca="1" ref="L17" ca="1">IFERROR(
INDEX($AI$2:$AI$9999,SMALL(IF($AF$2:$AF$9999=$J$2, ROW($AI$2:$AI$9999)-ROW($AI$2)+1),ROWS($L$3:L17))),"")</f>
        <v/>
      </c>
      <c r="M17" s="827" t="str">
        <f t="array" aca="1" ref="M17" ca="1">IFERROR(
INDEX($AH$2:$AH$9999,SMALL(IF($AF$2:$AF$9999=$M$2, ROW($AH$2:$AH$9999)-ROW($AH$2)+1),ROWS($M$3:M17))),"")</f>
        <v/>
      </c>
      <c r="N17" s="835" t="str">
        <f t="array" aca="1" ref="N17" ca="1">IFERROR(
INDEX($AK$2:$AK$9999,SMALL(IF($AF$2:$AF$9999=$M$2, ROW($AK$2:$AK$9999)-ROW($AK$2)+1),ROWS($M$3:N17))),"")</f>
        <v/>
      </c>
      <c r="O17" s="828" t="str">
        <f t="array" aca="1" ref="O17" ca="1">IFERROR(
INDEX($AI$2:$AI$9999,SMALL(IF($AF$2:$AF$9999=$M$2, ROW($AI$2:$AI$9999)-ROW($AI$2)+1),ROWS($O$3:O17))),"")</f>
        <v/>
      </c>
      <c r="P17" s="839" t="str">
        <f t="array" aca="1" ref="P17" ca="1">IFERROR(
INDEX($AH$2:$AH$9999,SMALL(IF($AF$2:$AF$9999=$P$2, ROW($AH$2:$AH$9999)-ROW($AH$2)+1),ROWS($P$3:P17))),"")</f>
        <v/>
      </c>
      <c r="Q17" s="837" t="str">
        <f t="array" aca="1" ref="Q17" ca="1">IFERROR(
INDEX($AK$2:$AK$9999,SMALL(IF($AF$2:$AF$9999=$P$2, ROW($AK$2:$AK$9999)-ROW($AK$2)+1),ROWS($P$3:Q17))),"")</f>
        <v/>
      </c>
      <c r="R17" s="828" t="str">
        <f t="array" aca="1" ref="R17" ca="1">IFERROR(
INDEX($AI$2:$AI$9999,SMALL(IF($AF$2:$AF$9999=$P$2, ROW($AI$2:$AI$9999)-ROW($AI$2)+1),ROWS($R$3:R17))),"")</f>
        <v/>
      </c>
      <c r="S17" s="827" t="str">
        <f t="array" aca="1" ref="S17" ca="1">IFERROR(
INDEX($AH$2:$AH$9999,SMALL(IF($AF$2:$AF$9999=$S$2, ROW($AH$2:$AH$9999)-ROW($AH$2)+1),ROWS($S$3:S17))),"")</f>
        <v/>
      </c>
      <c r="T17" s="835" t="str">
        <f t="array" aca="1" ref="T17" ca="1">IFERROR(
INDEX($AK$2:$AK$9999,SMALL(IF($AF$2:$AF$9999=$S$2, ROW($AK$2:$AK$9999)-ROW($AK$2)+1),ROWS($S$3:T17))),"")</f>
        <v/>
      </c>
      <c r="U17" s="828" t="str">
        <f t="array" aca="1" ref="U17" ca="1">IFERROR(
INDEX($AI$2:$AI$9999,SMALL(IF($AF$2:$AF$9999=$S$2, ROW($AI$2:$AI$9999)-ROW($AI$2)+1),ROWS($U$3:U17))),"")</f>
        <v/>
      </c>
      <c r="V17" s="827" t="str">
        <f t="array" aca="1" ref="V17" ca="1">IFERROR(
INDEX($AH$2:$AH$9999,SMALL(IF($AF$2:$AF$9999=$V$2, ROW($AH$2:$AH$9999)-ROW($AH$2)+1),ROWS($V$3:V17))),"")</f>
        <v/>
      </c>
      <c r="W17" s="835" t="str">
        <f t="array" aca="1" ref="W17" ca="1">IFERROR(
INDEX($AK$2:$AK$9999,SMALL(IF($AF$2:$AF$9999=$V$2, ROW($AK$2:$AK$9999)-ROW($AK$2)+1),ROWS($V$3:W17))),"")</f>
        <v/>
      </c>
      <c r="X17" s="828" t="str">
        <f t="array" aca="1" ref="X17" ca="1">IFERROR(
INDEX($AI$2:$AI$9999,SMALL(IF($AF$2:$AF$9999=$V$2, ROW($AI$2:$AI$9999)-ROW($AI$2)+1),ROWS($X$3:X17))),"")</f>
        <v/>
      </c>
      <c r="Y17" s="827" t="str">
        <f t="array" aca="1" ref="Y17" ca="1">IFERROR(
INDEX($AH$2:$AH$9999,SMALL(IF($AF$2:$AF$9999=$Y$2, ROW($AH$2:$AH$9999)-ROW($AH$2)+1),ROWS($Y$3:Y17))),"")</f>
        <v/>
      </c>
      <c r="Z17" s="835" t="str">
        <f t="array" aca="1" ref="Z17" ca="1">IFERROR(
INDEX($AK$2:$AK$9999,SMALL(IF($AF$2:$AF$9999=$Y$2, ROW($AK$2:$AK$9999)-ROW($AK$2)+1),ROWS($Y$3:Z17))),"")</f>
        <v/>
      </c>
      <c r="AA17" s="828" t="str">
        <f t="array" aca="1" ref="AA17" ca="1">IFERROR(
INDEX($AI$2:$AI$9999,SMALL(IF($AF$2:$AF$9999=$Y$2, ROW($AI$2:$AI$9999)-ROW($AI$2)+1),ROWS($AA$3:AA17))),"")</f>
        <v/>
      </c>
      <c r="AB17" s="827" t="str">
        <f t="array" aca="1" ref="AB17" ca="1">IFERROR(
INDEX($AH$2:$AH$9999,SMALL(IF($AF$2:$AF$9999=$AB$2, ROW($AH$2:$AH$9999)-ROW($AH$2)+1),ROWS($AB$3:AB17))),"")</f>
        <v/>
      </c>
      <c r="AC17" s="835" t="str">
        <f t="array" aca="1" ref="AC17" ca="1">IFERROR(
INDEX($AK$2:$AK$9999,SMALL(IF($AF$2:$AF$9999=$AB$2, ROW($AK$2:$AK$9999)-ROW($AK$2)+1),ROWS($AB$3:AC17))),"")</f>
        <v/>
      </c>
      <c r="AD17" s="828" t="str">
        <f t="array" aca="1" ref="AD17" ca="1">IFERROR(
INDEX($AI$2:$AI$9999,SMALL(IF($AF$2:$AF$9999=$AB$2, ROW($AI$2:$AI$9999)-ROW($AI$2)+1),ROWS($AD$3:AD17))),"")</f>
        <v/>
      </c>
      <c r="AE17" s="958">
        <f>'(1)예금승인내역'!H647</f>
        <v>45404</v>
      </c>
      <c r="AF17" s="958">
        <f t="shared" si="0"/>
        <v>45404</v>
      </c>
      <c r="AG17" s="958">
        <f>'(1)예금승인내역'!G647</f>
        <v>45344</v>
      </c>
      <c r="AH17" s="957" t="str">
        <f>'(1)예금승인내역'!F647</f>
        <v>에스엠상선㈜</v>
      </c>
      <c r="AI17" s="957">
        <f>'(1)예금승인내역'!L647</f>
        <v>10</v>
      </c>
      <c r="AJ17" s="957">
        <f>'(1)예금승인내역'!AG647</f>
        <v>5.2499999999999998E-2</v>
      </c>
      <c r="AK17" s="959" t="str">
        <f>'(1)예금승인내역'!K647</f>
        <v>정기예금</v>
      </c>
    </row>
    <row r="18" spans="1:37">
      <c r="A18" s="827" t="str">
        <f t="array" aca="1" ref="A18" ca="1">IFERROR(
INDEX($AH$2:$AH$9999,SMALL(IF($AF$2:$AF$9999=$A$2, ROW($AH$2:$AH$9999)-ROW($AH$2)+1),ROWS(A$3:$A18))),"")</f>
        <v/>
      </c>
      <c r="B18" s="835" t="str">
        <f t="array" aca="1" ref="B18" ca="1">IFERROR(
INDEX($AK$2:$AK$9999,SMALL(IF($AF$2:$AF$9999=$A$2, ROW($AK$2:$AK$9999)-ROW($AK$2)+1),ROWS($A$3:B18))),"")</f>
        <v/>
      </c>
      <c r="C18" s="828" t="str">
        <f t="array" aca="1" ref="C18" ca="1">IFERROR(
INDEX($AI$2:$AI$9999,SMALL(IF($AF$2:$AF$9999=$A$2, ROW($AI$2:$AI$9999)-ROW($AI$2)+1),ROWS($A$3:C18))),"")</f>
        <v/>
      </c>
      <c r="D18" s="827" t="str">
        <f t="array" aca="1" ref="D18" ca="1">IFERROR(
INDEX($AH$2:$AH$9999,SMALL(IF($AF$2:$AF$9999=$D$2, ROW($AH$2:$AH$9999)-ROW($AH$2)+1),ROWS($D$3:D18))),"")</f>
        <v/>
      </c>
      <c r="E18" s="835" t="str">
        <f t="array" aca="1" ref="E18" ca="1">IFERROR(
INDEX($AK$2:$AK$9999,SMALL(IF($AF$2:$AF$9999=$D$2, ROW($AK$2:$AK$9999)-ROW($AK$2)+1),ROWS($D$3:E18))),"")</f>
        <v/>
      </c>
      <c r="F18" s="828" t="str">
        <f t="array" aca="1" ref="F18" ca="1">IFERROR(
INDEX($AI$2:$AI$9999,SMALL(IF($AF$2:$AF$9999=$D$2, ROW($AI$2:$AI$9999)-ROW($AI$2)+1),ROWS($F$3:F18))),"")</f>
        <v/>
      </c>
      <c r="G18" s="827" t="str">
        <f t="array" aca="1" ref="G18" ca="1">IFERROR(
INDEX($AH$2:$AH$9999,SMALL(IF($AF$2:$AF$9999=$G$2, ROW($AH$2:$AH$9999)-ROW($AH$2)+1),ROWS($G$3:G18))),"")</f>
        <v/>
      </c>
      <c r="H18" s="835" t="str">
        <f t="array" aca="1" ref="H18" ca="1">IFERROR(
INDEX($AK$2:$AK$9999,SMALL(IF($AF$2:$AF$9999=$G$2, ROW($AK$2:$AK$9999)-ROW($AK$2)+1),ROWS($G$3:H18))),"")</f>
        <v/>
      </c>
      <c r="I18" s="828" t="str">
        <f t="array" aca="1" ref="I18" ca="1">IFERROR(
INDEX($AI$2:$AI$9999,SMALL(IF($AF$2:$AF$9999=$G$2, ROW($AI$2:$AI$9999)-ROW($AI$2)+1),ROWS($I$3:I18))),"")</f>
        <v/>
      </c>
      <c r="J18" s="827" t="str">
        <f t="array" aca="1" ref="J18" ca="1">IFERROR(
INDEX($AH$2:$AH$9999,SMALL(IF($AF$2:$AF$9999=$J$2, ROW($AH$2:$AH$9999)-ROW($AH$2)+1),ROWS($J$3:J18))),"")</f>
        <v/>
      </c>
      <c r="K18" s="835" t="str">
        <f t="array" aca="1" ref="K18" ca="1">IFERROR(
INDEX($AK$2:$AK$9999,SMALL(IF($AF$2:$AF$9999=$J$2, ROW($AK$2:$AK$9999)-ROW($AK$2)+1),ROWS($J$3:K18))),"")</f>
        <v/>
      </c>
      <c r="L18" s="828" t="str">
        <f t="array" aca="1" ref="L18" ca="1">IFERROR(
INDEX($AI$2:$AI$9999,SMALL(IF($AF$2:$AF$9999=$J$2, ROW($AI$2:$AI$9999)-ROW($AI$2)+1),ROWS($L$3:L18))),"")</f>
        <v/>
      </c>
      <c r="M18" s="827" t="str">
        <f t="array" aca="1" ref="M18" ca="1">IFERROR(
INDEX($AH$2:$AH$9999,SMALL(IF($AF$2:$AF$9999=$M$2, ROW($AH$2:$AH$9999)-ROW($AH$2)+1),ROWS($M$3:M18))),"")</f>
        <v/>
      </c>
      <c r="N18" s="835" t="str">
        <f t="array" aca="1" ref="N18" ca="1">IFERROR(
INDEX($AK$2:$AK$9999,SMALL(IF($AF$2:$AF$9999=$M$2, ROW($AK$2:$AK$9999)-ROW($AK$2)+1),ROWS($M$3:N18))),"")</f>
        <v/>
      </c>
      <c r="O18" s="828" t="str">
        <f t="array" aca="1" ref="O18" ca="1">IFERROR(
INDEX($AI$2:$AI$9999,SMALL(IF($AF$2:$AF$9999=$M$2, ROW($AI$2:$AI$9999)-ROW($AI$2)+1),ROWS($O$3:O18))),"")</f>
        <v/>
      </c>
      <c r="P18" s="839" t="str">
        <f t="array" aca="1" ref="P18" ca="1">IFERROR(
INDEX($AH$2:$AH$9999,SMALL(IF($AF$2:$AF$9999=$P$2, ROW($AH$2:$AH$9999)-ROW($AH$2)+1),ROWS($P$3:P18))),"")</f>
        <v/>
      </c>
      <c r="Q18" s="837" t="str">
        <f t="array" aca="1" ref="Q18" ca="1">IFERROR(
INDEX($AK$2:$AK$9999,SMALL(IF($AF$2:$AF$9999=$P$2, ROW($AK$2:$AK$9999)-ROW($AK$2)+1),ROWS($P$3:Q18))),"")</f>
        <v/>
      </c>
      <c r="R18" s="828" t="str">
        <f t="array" aca="1" ref="R18" ca="1">IFERROR(
INDEX($AI$2:$AI$9999,SMALL(IF($AF$2:$AF$9999=$P$2, ROW($AI$2:$AI$9999)-ROW($AI$2)+1),ROWS($R$3:R18))),"")</f>
        <v/>
      </c>
      <c r="S18" s="827" t="str">
        <f t="array" aca="1" ref="S18" ca="1">IFERROR(
INDEX($AH$2:$AH$9999,SMALL(IF($AF$2:$AF$9999=$S$2, ROW($AH$2:$AH$9999)-ROW($AH$2)+1),ROWS($S$3:S18))),"")</f>
        <v/>
      </c>
      <c r="T18" s="835" t="str">
        <f t="array" aca="1" ref="T18" ca="1">IFERROR(
INDEX($AK$2:$AK$9999,SMALL(IF($AF$2:$AF$9999=$S$2, ROW($AK$2:$AK$9999)-ROW($AK$2)+1),ROWS($S$3:T18))),"")</f>
        <v/>
      </c>
      <c r="U18" s="828" t="str">
        <f t="array" aca="1" ref="U18" ca="1">IFERROR(
INDEX($AI$2:$AI$9999,SMALL(IF($AF$2:$AF$9999=$S$2, ROW($AI$2:$AI$9999)-ROW($AI$2)+1),ROWS($U$3:U18))),"")</f>
        <v/>
      </c>
      <c r="V18" s="827" t="str">
        <f t="array" aca="1" ref="V18" ca="1">IFERROR(
INDEX($AH$2:$AH$9999,SMALL(IF($AF$2:$AF$9999=$V$2, ROW($AH$2:$AH$9999)-ROW($AH$2)+1),ROWS($V$3:V18))),"")</f>
        <v/>
      </c>
      <c r="W18" s="835" t="str">
        <f t="array" aca="1" ref="W18" ca="1">IFERROR(
INDEX($AK$2:$AK$9999,SMALL(IF($AF$2:$AF$9999=$V$2, ROW($AK$2:$AK$9999)-ROW($AK$2)+1),ROWS($V$3:W18))),"")</f>
        <v/>
      </c>
      <c r="X18" s="828" t="str">
        <f t="array" aca="1" ref="X18" ca="1">IFERROR(
INDEX($AI$2:$AI$9999,SMALL(IF($AF$2:$AF$9999=$V$2, ROW($AI$2:$AI$9999)-ROW($AI$2)+1),ROWS($X$3:X18))),"")</f>
        <v/>
      </c>
      <c r="Y18" s="827" t="str">
        <f t="array" aca="1" ref="Y18" ca="1">IFERROR(
INDEX($AH$2:$AH$9999,SMALL(IF($AF$2:$AF$9999=$Y$2, ROW($AH$2:$AH$9999)-ROW($AH$2)+1),ROWS($Y$3:Y18))),"")</f>
        <v/>
      </c>
      <c r="Z18" s="835" t="str">
        <f t="array" aca="1" ref="Z18" ca="1">IFERROR(
INDEX($AK$2:$AK$9999,SMALL(IF($AF$2:$AF$9999=$Y$2, ROW($AK$2:$AK$9999)-ROW($AK$2)+1),ROWS($Y$3:Z18))),"")</f>
        <v/>
      </c>
      <c r="AA18" s="828" t="str">
        <f t="array" aca="1" ref="AA18" ca="1">IFERROR(
INDEX($AI$2:$AI$9999,SMALL(IF($AF$2:$AF$9999=$Y$2, ROW($AI$2:$AI$9999)-ROW($AI$2)+1),ROWS($AA$3:AA18))),"")</f>
        <v/>
      </c>
      <c r="AB18" s="827" t="str">
        <f t="array" aca="1" ref="AB18" ca="1">IFERROR(
INDEX($AH$2:$AH$9999,SMALL(IF($AF$2:$AF$9999=$AB$2, ROW($AH$2:$AH$9999)-ROW($AH$2)+1),ROWS($AB$3:AB18))),"")</f>
        <v/>
      </c>
      <c r="AC18" s="835" t="str">
        <f t="array" aca="1" ref="AC18" ca="1">IFERROR(
INDEX($AK$2:$AK$9999,SMALL(IF($AF$2:$AF$9999=$AB$2, ROW($AK$2:$AK$9999)-ROW($AK$2)+1),ROWS($AB$3:AC18))),"")</f>
        <v/>
      </c>
      <c r="AD18" s="828" t="str">
        <f t="array" aca="1" ref="AD18" ca="1">IFERROR(
INDEX($AI$2:$AI$9999,SMALL(IF($AF$2:$AF$9999=$AB$2, ROW($AI$2:$AI$9999)-ROW($AI$2)+1),ROWS($AD$3:AD18))),"")</f>
        <v/>
      </c>
      <c r="AE18" s="958">
        <f>'(1)예금승인내역'!H648</f>
        <v>45439</v>
      </c>
      <c r="AF18" s="958">
        <f t="shared" si="0"/>
        <v>45439</v>
      </c>
      <c r="AG18" s="958">
        <f>'(1)예금승인내역'!G648</f>
        <v>45348</v>
      </c>
      <c r="AH18" s="957" t="str">
        <f>'(1)예금승인내역'!F648</f>
        <v>에스엠상선㈜</v>
      </c>
      <c r="AI18" s="957">
        <f>'(1)예금승인내역'!L648</f>
        <v>10</v>
      </c>
      <c r="AJ18" s="957">
        <f>'(1)예금승인내역'!AG648</f>
        <v>5.2999999999999999E-2</v>
      </c>
      <c r="AK18" s="959" t="str">
        <f>'(1)예금승인내역'!K648</f>
        <v>정기예금</v>
      </c>
    </row>
    <row r="19" spans="1:37">
      <c r="A19" s="827" t="str">
        <f t="array" aca="1" ref="A19" ca="1">IFERROR(
INDEX($AH$2:$AH$9999,SMALL(IF($AF$2:$AF$9999=$A$2, ROW($AH$2:$AH$9999)-ROW($AH$2)+1),ROWS(A$3:$A19))),"")</f>
        <v/>
      </c>
      <c r="B19" s="835" t="str">
        <f t="array" aca="1" ref="B19" ca="1">IFERROR(
INDEX($AK$2:$AK$9999,SMALL(IF($AF$2:$AF$9999=$A$2, ROW($AK$2:$AK$9999)-ROW($AK$2)+1),ROWS($A$3:B19))),"")</f>
        <v/>
      </c>
      <c r="C19" s="828" t="str">
        <f t="array" aca="1" ref="C19" ca="1">IFERROR(
INDEX($AI$2:$AI$9999,SMALL(IF($AF$2:$AF$9999=$A$2, ROW($AI$2:$AI$9999)-ROW($AI$2)+1),ROWS($A$3:C19))),"")</f>
        <v/>
      </c>
      <c r="D19" s="827" t="str">
        <f t="array" aca="1" ref="D19" ca="1">IFERROR(
INDEX($AH$2:$AH$9999,SMALL(IF($AF$2:$AF$9999=$D$2, ROW($AH$2:$AH$9999)-ROW($AH$2)+1),ROWS($D$3:D19))),"")</f>
        <v/>
      </c>
      <c r="E19" s="835" t="str">
        <f t="array" aca="1" ref="E19" ca="1">IFERROR(
INDEX($AK$2:$AK$9999,SMALL(IF($AF$2:$AF$9999=$D$2, ROW($AK$2:$AK$9999)-ROW($AK$2)+1),ROWS($D$3:E19))),"")</f>
        <v/>
      </c>
      <c r="F19" s="828" t="str">
        <f t="array" aca="1" ref="F19" ca="1">IFERROR(
INDEX($AI$2:$AI$9999,SMALL(IF($AF$2:$AF$9999=$D$2, ROW($AI$2:$AI$9999)-ROW($AI$2)+1),ROWS($F$3:F19))),"")</f>
        <v/>
      </c>
      <c r="G19" s="827" t="str">
        <f t="array" aca="1" ref="G19" ca="1">IFERROR(
INDEX($AH$2:$AH$9999,SMALL(IF($AF$2:$AF$9999=$G$2, ROW($AH$2:$AH$9999)-ROW($AH$2)+1),ROWS($G$3:G19))),"")</f>
        <v/>
      </c>
      <c r="H19" s="835" t="str">
        <f t="array" aca="1" ref="H19" ca="1">IFERROR(
INDEX($AK$2:$AK$9999,SMALL(IF($AF$2:$AF$9999=$G$2, ROW($AK$2:$AK$9999)-ROW($AK$2)+1),ROWS($G$3:H19))),"")</f>
        <v/>
      </c>
      <c r="I19" s="828" t="str">
        <f t="array" aca="1" ref="I19" ca="1">IFERROR(
INDEX($AI$2:$AI$9999,SMALL(IF($AF$2:$AF$9999=$G$2, ROW($AI$2:$AI$9999)-ROW($AI$2)+1),ROWS($I$3:I19))),"")</f>
        <v/>
      </c>
      <c r="J19" s="827" t="str">
        <f t="array" aca="1" ref="J19" ca="1">IFERROR(
INDEX($AH$2:$AH$9999,SMALL(IF($AF$2:$AF$9999=$J$2, ROW($AH$2:$AH$9999)-ROW($AH$2)+1),ROWS($J$3:J19))),"")</f>
        <v/>
      </c>
      <c r="K19" s="835" t="str">
        <f t="array" aca="1" ref="K19" ca="1">IFERROR(
INDEX($AK$2:$AK$9999,SMALL(IF($AF$2:$AF$9999=$J$2, ROW($AK$2:$AK$9999)-ROW($AK$2)+1),ROWS($J$3:K19))),"")</f>
        <v/>
      </c>
      <c r="L19" s="828" t="str">
        <f t="array" aca="1" ref="L19" ca="1">IFERROR(
INDEX($AI$2:$AI$9999,SMALL(IF($AF$2:$AF$9999=$J$2, ROW($AI$2:$AI$9999)-ROW($AI$2)+1),ROWS($L$3:L19))),"")</f>
        <v/>
      </c>
      <c r="M19" s="827" t="str">
        <f t="array" aca="1" ref="M19" ca="1">IFERROR(
INDEX($AH$2:$AH$9999,SMALL(IF($AF$2:$AF$9999=$M$2, ROW($AH$2:$AH$9999)-ROW($AH$2)+1),ROWS($M$3:M19))),"")</f>
        <v/>
      </c>
      <c r="N19" s="835" t="str">
        <f t="array" aca="1" ref="N19" ca="1">IFERROR(
INDEX($AK$2:$AK$9999,SMALL(IF($AF$2:$AF$9999=$M$2, ROW($AK$2:$AK$9999)-ROW($AK$2)+1),ROWS($M$3:N19))),"")</f>
        <v/>
      </c>
      <c r="O19" s="828" t="str">
        <f t="array" aca="1" ref="O19" ca="1">IFERROR(
INDEX($AI$2:$AI$9999,SMALL(IF($AF$2:$AF$9999=$M$2, ROW($AI$2:$AI$9999)-ROW($AI$2)+1),ROWS($O$3:O19))),"")</f>
        <v/>
      </c>
      <c r="P19" s="839" t="str">
        <f t="array" aca="1" ref="P19" ca="1">IFERROR(
INDEX($AH$2:$AH$9999,SMALL(IF($AF$2:$AF$9999=$P$2, ROW($AH$2:$AH$9999)-ROW($AH$2)+1),ROWS($P$3:P19))),"")</f>
        <v/>
      </c>
      <c r="Q19" s="837" t="str">
        <f t="array" aca="1" ref="Q19" ca="1">IFERROR(
INDEX($AK$2:$AK$9999,SMALL(IF($AF$2:$AF$9999=$P$2, ROW($AK$2:$AK$9999)-ROW($AK$2)+1),ROWS($P$3:Q19))),"")</f>
        <v/>
      </c>
      <c r="R19" s="828" t="str">
        <f t="array" aca="1" ref="R19" ca="1">IFERROR(
INDEX($AI$2:$AI$9999,SMALL(IF($AF$2:$AF$9999=$P$2, ROW($AI$2:$AI$9999)-ROW($AI$2)+1),ROWS($R$3:R19))),"")</f>
        <v/>
      </c>
      <c r="S19" s="827" t="str">
        <f t="array" aca="1" ref="S19" ca="1">IFERROR(
INDEX($AH$2:$AH$9999,SMALL(IF($AF$2:$AF$9999=$S$2, ROW($AH$2:$AH$9999)-ROW($AH$2)+1),ROWS($S$3:S19))),"")</f>
        <v/>
      </c>
      <c r="T19" s="835" t="str">
        <f t="array" aca="1" ref="T19" ca="1">IFERROR(
INDEX($AK$2:$AK$9999,SMALL(IF($AF$2:$AF$9999=$S$2, ROW($AK$2:$AK$9999)-ROW($AK$2)+1),ROWS($S$3:T19))),"")</f>
        <v/>
      </c>
      <c r="U19" s="828" t="str">
        <f t="array" aca="1" ref="U19" ca="1">IFERROR(
INDEX($AI$2:$AI$9999,SMALL(IF($AF$2:$AF$9999=$S$2, ROW($AI$2:$AI$9999)-ROW($AI$2)+1),ROWS($U$3:U19))),"")</f>
        <v/>
      </c>
      <c r="V19" s="827" t="str">
        <f t="array" aca="1" ref="V19" ca="1">IFERROR(
INDEX($AH$2:$AH$9999,SMALL(IF($AF$2:$AF$9999=$V$2, ROW($AH$2:$AH$9999)-ROW($AH$2)+1),ROWS($V$3:V19))),"")</f>
        <v/>
      </c>
      <c r="W19" s="835" t="str">
        <f t="array" aca="1" ref="W19" ca="1">IFERROR(
INDEX($AK$2:$AK$9999,SMALL(IF($AF$2:$AF$9999=$V$2, ROW($AK$2:$AK$9999)-ROW($AK$2)+1),ROWS($V$3:W19))),"")</f>
        <v/>
      </c>
      <c r="X19" s="828" t="str">
        <f t="array" aca="1" ref="X19" ca="1">IFERROR(
INDEX($AI$2:$AI$9999,SMALL(IF($AF$2:$AF$9999=$V$2, ROW($AI$2:$AI$9999)-ROW($AI$2)+1),ROWS($X$3:X19))),"")</f>
        <v/>
      </c>
      <c r="Y19" s="827" t="str">
        <f t="array" aca="1" ref="Y19" ca="1">IFERROR(
INDEX($AH$2:$AH$9999,SMALL(IF($AF$2:$AF$9999=$Y$2, ROW($AH$2:$AH$9999)-ROW($AH$2)+1),ROWS($Y$3:Y19))),"")</f>
        <v/>
      </c>
      <c r="Z19" s="835" t="str">
        <f t="array" aca="1" ref="Z19" ca="1">IFERROR(
INDEX($AK$2:$AK$9999,SMALL(IF($AF$2:$AF$9999=$Y$2, ROW($AK$2:$AK$9999)-ROW($AK$2)+1),ROWS($Y$3:Z19))),"")</f>
        <v/>
      </c>
      <c r="AA19" s="828" t="str">
        <f t="array" aca="1" ref="AA19" ca="1">IFERROR(
INDEX($AI$2:$AI$9999,SMALL(IF($AF$2:$AF$9999=$Y$2, ROW($AI$2:$AI$9999)-ROW($AI$2)+1),ROWS($AA$3:AA19))),"")</f>
        <v/>
      </c>
      <c r="AB19" s="827" t="str">
        <f t="array" aca="1" ref="AB19" ca="1">IFERROR(
INDEX($AH$2:$AH$9999,SMALL(IF($AF$2:$AF$9999=$AB$2, ROW($AH$2:$AH$9999)-ROW($AH$2)+1),ROWS($AB$3:AB19))),"")</f>
        <v/>
      </c>
      <c r="AC19" s="835" t="str">
        <f t="array" aca="1" ref="AC19" ca="1">IFERROR(
INDEX($AK$2:$AK$9999,SMALL(IF($AF$2:$AF$9999=$AB$2, ROW($AK$2:$AK$9999)-ROW($AK$2)+1),ROWS($AB$3:AC19))),"")</f>
        <v/>
      </c>
      <c r="AD19" s="828" t="str">
        <f t="array" aca="1" ref="AD19" ca="1">IFERROR(
INDEX($AI$2:$AI$9999,SMALL(IF($AF$2:$AF$9999=$AB$2, ROW($AI$2:$AI$9999)-ROW($AI$2)+1),ROWS($AD$3:AD19))),"")</f>
        <v/>
      </c>
      <c r="AE19" s="958">
        <f>'(1)예금승인내역'!H649</f>
        <v>45377</v>
      </c>
      <c r="AF19" s="958">
        <f t="shared" si="0"/>
        <v>45377</v>
      </c>
      <c r="AG19" s="958">
        <f>'(1)예금승인내역'!G649</f>
        <v>45348</v>
      </c>
      <c r="AH19" s="957" t="str">
        <f>'(1)예금승인내역'!F649</f>
        <v>㈜와이투솔루션</v>
      </c>
      <c r="AI19" s="957">
        <f>'(1)예금승인내역'!L649</f>
        <v>1</v>
      </c>
      <c r="AJ19" s="957">
        <f>'(1)예금승인내역'!AG649</f>
        <v>5.1999999999999998E-2</v>
      </c>
      <c r="AK19" s="959" t="str">
        <f>'(1)예금승인내역'!K649</f>
        <v>정기예금</v>
      </c>
    </row>
    <row r="20" spans="1:37">
      <c r="A20" s="827" t="str">
        <f t="array" aca="1" ref="A20" ca="1">IFERROR(
INDEX($AH$2:$AH$9999,SMALL(IF($AF$2:$AF$9999=$A$2, ROW($AH$2:$AH$9999)-ROW($AH$2)+1),ROWS(A$3:$A20))),"")</f>
        <v/>
      </c>
      <c r="B20" s="835" t="str">
        <f t="array" aca="1" ref="B20" ca="1">IFERROR(
INDEX($AK$2:$AK$9999,SMALL(IF($AF$2:$AF$9999=$A$2, ROW($AK$2:$AK$9999)-ROW($AK$2)+1),ROWS($A$3:B20))),"")</f>
        <v/>
      </c>
      <c r="C20" s="828" t="str">
        <f t="array" aca="1" ref="C20" ca="1">IFERROR(
INDEX($AI$2:$AI$9999,SMALL(IF($AF$2:$AF$9999=$A$2, ROW($AI$2:$AI$9999)-ROW($AI$2)+1),ROWS($A$3:C20))),"")</f>
        <v/>
      </c>
      <c r="D20" s="827" t="str">
        <f t="array" aca="1" ref="D20" ca="1">IFERROR(
INDEX($AH$2:$AH$9999,SMALL(IF($AF$2:$AF$9999=$D$2, ROW($AH$2:$AH$9999)-ROW($AH$2)+1),ROWS($D$3:D20))),"")</f>
        <v/>
      </c>
      <c r="E20" s="835" t="str">
        <f t="array" aca="1" ref="E20" ca="1">IFERROR(
INDEX($AK$2:$AK$9999,SMALL(IF($AF$2:$AF$9999=$D$2, ROW($AK$2:$AK$9999)-ROW($AK$2)+1),ROWS($D$3:E20))),"")</f>
        <v/>
      </c>
      <c r="F20" s="828" t="str">
        <f t="array" aca="1" ref="F20" ca="1">IFERROR(
INDEX($AI$2:$AI$9999,SMALL(IF($AF$2:$AF$9999=$D$2, ROW($AI$2:$AI$9999)-ROW($AI$2)+1),ROWS($F$3:F20))),"")</f>
        <v/>
      </c>
      <c r="G20" s="827" t="str">
        <f t="array" aca="1" ref="G20" ca="1">IFERROR(
INDEX($AH$2:$AH$9999,SMALL(IF($AF$2:$AF$9999=$G$2, ROW($AH$2:$AH$9999)-ROW($AH$2)+1),ROWS($G$3:G20))),"")</f>
        <v/>
      </c>
      <c r="H20" s="835" t="str">
        <f t="array" aca="1" ref="H20" ca="1">IFERROR(
INDEX($AK$2:$AK$9999,SMALL(IF($AF$2:$AF$9999=$G$2, ROW($AK$2:$AK$9999)-ROW($AK$2)+1),ROWS($G$3:H20))),"")</f>
        <v/>
      </c>
      <c r="I20" s="828" t="str">
        <f t="array" aca="1" ref="I20" ca="1">IFERROR(
INDEX($AI$2:$AI$9999,SMALL(IF($AF$2:$AF$9999=$G$2, ROW($AI$2:$AI$9999)-ROW($AI$2)+1),ROWS($I$3:I20))),"")</f>
        <v/>
      </c>
      <c r="J20" s="827" t="str">
        <f t="array" aca="1" ref="J20" ca="1">IFERROR(
INDEX($AH$2:$AH$9999,SMALL(IF($AF$2:$AF$9999=$J$2, ROW($AH$2:$AH$9999)-ROW($AH$2)+1),ROWS($J$3:J20))),"")</f>
        <v/>
      </c>
      <c r="K20" s="835" t="str">
        <f t="array" aca="1" ref="K20" ca="1">IFERROR(
INDEX($AK$2:$AK$9999,SMALL(IF($AF$2:$AF$9999=$J$2, ROW($AK$2:$AK$9999)-ROW($AK$2)+1),ROWS($J$3:K20))),"")</f>
        <v/>
      </c>
      <c r="L20" s="828" t="str">
        <f t="array" aca="1" ref="L20" ca="1">IFERROR(
INDEX($AI$2:$AI$9999,SMALL(IF($AF$2:$AF$9999=$J$2, ROW($AI$2:$AI$9999)-ROW($AI$2)+1),ROWS($L$3:L20))),"")</f>
        <v/>
      </c>
      <c r="M20" s="827" t="str">
        <f t="array" aca="1" ref="M20" ca="1">IFERROR(
INDEX($AH$2:$AH$9999,SMALL(IF($AF$2:$AF$9999=$M$2, ROW($AH$2:$AH$9999)-ROW($AH$2)+1),ROWS($M$3:M20))),"")</f>
        <v/>
      </c>
      <c r="N20" s="835" t="str">
        <f t="array" aca="1" ref="N20" ca="1">IFERROR(
INDEX($AK$2:$AK$9999,SMALL(IF($AF$2:$AF$9999=$M$2, ROW($AK$2:$AK$9999)-ROW($AK$2)+1),ROWS($M$3:N20))),"")</f>
        <v/>
      </c>
      <c r="O20" s="828" t="str">
        <f t="array" aca="1" ref="O20" ca="1">IFERROR(
INDEX($AI$2:$AI$9999,SMALL(IF($AF$2:$AF$9999=$M$2, ROW($AI$2:$AI$9999)-ROW($AI$2)+1),ROWS($O$3:O20))),"")</f>
        <v/>
      </c>
      <c r="P20" s="839" t="str">
        <f t="array" aca="1" ref="P20" ca="1">IFERROR(
INDEX($AH$2:$AH$9999,SMALL(IF($AF$2:$AF$9999=$P$2, ROW($AH$2:$AH$9999)-ROW($AH$2)+1),ROWS($P$3:P20))),"")</f>
        <v/>
      </c>
      <c r="Q20" s="837" t="str">
        <f t="array" aca="1" ref="Q20" ca="1">IFERROR(
INDEX($AK$2:$AK$9999,SMALL(IF($AF$2:$AF$9999=$P$2, ROW($AK$2:$AK$9999)-ROW($AK$2)+1),ROWS($P$3:Q20))),"")</f>
        <v/>
      </c>
      <c r="R20" s="828" t="str">
        <f t="array" aca="1" ref="R20" ca="1">IFERROR(
INDEX($AI$2:$AI$9999,SMALL(IF($AF$2:$AF$9999=$P$2, ROW($AI$2:$AI$9999)-ROW($AI$2)+1),ROWS($R$3:R20))),"")</f>
        <v/>
      </c>
      <c r="S20" s="827" t="str">
        <f t="array" aca="1" ref="S20" ca="1">IFERROR(
INDEX($AH$2:$AH$9999,SMALL(IF($AF$2:$AF$9999=$S$2, ROW($AH$2:$AH$9999)-ROW($AH$2)+1),ROWS($S$3:S20))),"")</f>
        <v/>
      </c>
      <c r="T20" s="835" t="str">
        <f t="array" aca="1" ref="T20" ca="1">IFERROR(
INDEX($AK$2:$AK$9999,SMALL(IF($AF$2:$AF$9999=$S$2, ROW($AK$2:$AK$9999)-ROW($AK$2)+1),ROWS($S$3:T20))),"")</f>
        <v/>
      </c>
      <c r="U20" s="828" t="str">
        <f t="array" aca="1" ref="U20" ca="1">IFERROR(
INDEX($AI$2:$AI$9999,SMALL(IF($AF$2:$AF$9999=$S$2, ROW($AI$2:$AI$9999)-ROW($AI$2)+1),ROWS($U$3:U20))),"")</f>
        <v/>
      </c>
      <c r="V20" s="827" t="str">
        <f t="array" aca="1" ref="V20" ca="1">IFERROR(
INDEX($AH$2:$AH$9999,SMALL(IF($AF$2:$AF$9999=$V$2, ROW($AH$2:$AH$9999)-ROW($AH$2)+1),ROWS($V$3:V20))),"")</f>
        <v/>
      </c>
      <c r="W20" s="835" t="str">
        <f t="array" aca="1" ref="W20" ca="1">IFERROR(
INDEX($AK$2:$AK$9999,SMALL(IF($AF$2:$AF$9999=$V$2, ROW($AK$2:$AK$9999)-ROW($AK$2)+1),ROWS($V$3:W20))),"")</f>
        <v/>
      </c>
      <c r="X20" s="828" t="str">
        <f t="array" aca="1" ref="X20" ca="1">IFERROR(
INDEX($AI$2:$AI$9999,SMALL(IF($AF$2:$AF$9999=$V$2, ROW($AI$2:$AI$9999)-ROW($AI$2)+1),ROWS($X$3:X20))),"")</f>
        <v/>
      </c>
      <c r="Y20" s="827" t="str">
        <f t="array" aca="1" ref="Y20" ca="1">IFERROR(
INDEX($AH$2:$AH$9999,SMALL(IF($AF$2:$AF$9999=$Y$2, ROW($AH$2:$AH$9999)-ROW($AH$2)+1),ROWS($Y$3:Y20))),"")</f>
        <v/>
      </c>
      <c r="Z20" s="835" t="str">
        <f t="array" aca="1" ref="Z20" ca="1">IFERROR(
INDEX($AK$2:$AK$9999,SMALL(IF($AF$2:$AF$9999=$Y$2, ROW($AK$2:$AK$9999)-ROW($AK$2)+1),ROWS($Y$3:Z20))),"")</f>
        <v/>
      </c>
      <c r="AA20" s="828" t="str">
        <f t="array" aca="1" ref="AA20" ca="1">IFERROR(
INDEX($AI$2:$AI$9999,SMALL(IF($AF$2:$AF$9999=$Y$2, ROW($AI$2:$AI$9999)-ROW($AI$2)+1),ROWS($AA$3:AA20))),"")</f>
        <v/>
      </c>
      <c r="AB20" s="827" t="str">
        <f t="array" aca="1" ref="AB20" ca="1">IFERROR(
INDEX($AH$2:$AH$9999,SMALL(IF($AF$2:$AF$9999=$AB$2, ROW($AH$2:$AH$9999)-ROW($AH$2)+1),ROWS($AB$3:AB20))),"")</f>
        <v/>
      </c>
      <c r="AC20" s="835" t="str">
        <f t="array" aca="1" ref="AC20" ca="1">IFERROR(
INDEX($AK$2:$AK$9999,SMALL(IF($AF$2:$AF$9999=$AB$2, ROW($AK$2:$AK$9999)-ROW($AK$2)+1),ROWS($AB$3:AC20))),"")</f>
        <v/>
      </c>
      <c r="AD20" s="828" t="str">
        <f t="array" aca="1" ref="AD20" ca="1">IFERROR(
INDEX($AI$2:$AI$9999,SMALL(IF($AF$2:$AF$9999=$AB$2, ROW($AI$2:$AI$9999)-ROW($AI$2)+1),ROWS($AD$3:AD20))),"")</f>
        <v/>
      </c>
      <c r="AE20" s="958">
        <f>'(1)예금승인내역'!H650</f>
        <v>45377</v>
      </c>
      <c r="AF20" s="958">
        <f t="shared" si="0"/>
        <v>45377</v>
      </c>
      <c r="AG20" s="958">
        <f>'(1)예금승인내역'!G650</f>
        <v>45348</v>
      </c>
      <c r="AH20" s="957" t="str">
        <f>'(1)예금승인내역'!F650</f>
        <v>㈜와이투솔루션</v>
      </c>
      <c r="AI20" s="957">
        <f>'(1)예금승인내역'!L650</f>
        <v>1</v>
      </c>
      <c r="AJ20" s="957">
        <f>'(1)예금승인내역'!AG650</f>
        <v>5.1999999999999998E-2</v>
      </c>
      <c r="AK20" s="959" t="str">
        <f>'(1)예금승인내역'!K650</f>
        <v>정기예금</v>
      </c>
    </row>
    <row r="21" spans="1:37" hidden="1">
      <c r="A21" s="827" t="str">
        <f t="array" aca="1" ref="A21" ca="1">IFERROR(
INDEX($AH$2:$AH$9999,SMALL(IF($AF$2:$AF$9999=$A$2, ROW($AH$2:$AH$9999)-ROW($AH$2)+1),ROWS(A$3:$A21))),"")</f>
        <v/>
      </c>
      <c r="B21" s="835" t="str">
        <f t="array" aca="1" ref="B21" ca="1">IFERROR(
INDEX($AK$2:$AK$9999,SMALL(IF($AF$2:$AF$9999=$A$2, ROW($AK$2:$AK$9999)-ROW($AK$2)+1),ROWS($A$3:B21))),"")</f>
        <v/>
      </c>
      <c r="C21" s="828" t="str">
        <f t="array" aca="1" ref="C21" ca="1">IFERROR(
INDEX($AI$2:$AI$9999,SMALL(IF($AF$2:$AF$9999=$A$2, ROW($AI$2:$AI$9999)-ROW($AI$2)+1),ROWS($A$3:C21))),"")</f>
        <v/>
      </c>
      <c r="D21" s="827" t="str">
        <f t="array" aca="1" ref="D21" ca="1">IFERROR(
INDEX($AH$2:$AH$9999,SMALL(IF($AF$2:$AF$9999=$D$2, ROW($AH$2:$AH$9999)-ROW($AH$2)+1),ROWS($D$3:D21))),"")</f>
        <v/>
      </c>
      <c r="E21" s="835" t="str">
        <f t="array" aca="1" ref="E21" ca="1">IFERROR(
INDEX($AK$2:$AK$9999,SMALL(IF($AF$2:$AF$9999=$D$2, ROW($AK$2:$AK$9999)-ROW($AK$2)+1),ROWS($D$3:E21))),"")</f>
        <v/>
      </c>
      <c r="F21" s="828" t="str">
        <f t="array" aca="1" ref="F21" ca="1">IFERROR(
INDEX($AI$2:$AI$9999,SMALL(IF($AF$2:$AF$9999=$D$2, ROW($AI$2:$AI$9999)-ROW($AI$2)+1),ROWS($F$3:F21))),"")</f>
        <v/>
      </c>
      <c r="G21" s="827" t="str">
        <f t="array" aca="1" ref="G21" ca="1">IFERROR(
INDEX($AH$2:$AH$9999,SMALL(IF($AF$2:$AF$9999=$G$2, ROW($AH$2:$AH$9999)-ROW($AH$2)+1),ROWS($G$3:G21))),"")</f>
        <v/>
      </c>
      <c r="H21" s="835" t="str">
        <f t="array" aca="1" ref="H21" ca="1">IFERROR(
INDEX($AK$2:$AK$9999,SMALL(IF($AF$2:$AF$9999=$G$2, ROW($AK$2:$AK$9999)-ROW($AK$2)+1),ROWS($G$3:H21))),"")</f>
        <v/>
      </c>
      <c r="I21" s="828" t="str">
        <f t="array" aca="1" ref="I21" ca="1">IFERROR(
INDEX($AI$2:$AI$9999,SMALL(IF($AF$2:$AF$9999=$G$2, ROW($AI$2:$AI$9999)-ROW($AI$2)+1),ROWS($I$3:I21))),"")</f>
        <v/>
      </c>
      <c r="J21" s="827" t="str">
        <f t="array" aca="1" ref="J21" ca="1">IFERROR(
INDEX($AH$2:$AH$9999,SMALL(IF($AF$2:$AF$9999=$J$2, ROW($AH$2:$AH$9999)-ROW($AH$2)+1),ROWS($J$3:J21))),"")</f>
        <v/>
      </c>
      <c r="K21" s="835" t="str">
        <f t="array" aca="1" ref="K21" ca="1">IFERROR(
INDEX($AK$2:$AK$9999,SMALL(IF($AF$2:$AF$9999=$J$2, ROW($AK$2:$AK$9999)-ROW($AK$2)+1),ROWS($J$3:K21))),"")</f>
        <v/>
      </c>
      <c r="L21" s="828" t="str">
        <f t="array" aca="1" ref="L21" ca="1">IFERROR(
INDEX($AI$2:$AI$9999,SMALL(IF($AF$2:$AF$9999=$J$2, ROW($AI$2:$AI$9999)-ROW($AI$2)+1),ROWS($L$3:L21))),"")</f>
        <v/>
      </c>
      <c r="M21" s="827" t="str">
        <f t="array" aca="1" ref="M21" ca="1">IFERROR(
INDEX($AH$2:$AH$9999,SMALL(IF($AF$2:$AF$9999=$M$2, ROW($AH$2:$AH$9999)-ROW($AH$2)+1),ROWS($M$3:M21))),"")</f>
        <v/>
      </c>
      <c r="N21" s="835" t="str">
        <f t="array" aca="1" ref="N21" ca="1">IFERROR(
INDEX($AK$2:$AK$9999,SMALL(IF($AF$2:$AF$9999=$M$2, ROW($AK$2:$AK$9999)-ROW($AK$2)+1),ROWS($M$3:N21))),"")</f>
        <v/>
      </c>
      <c r="O21" s="828" t="str">
        <f t="array" aca="1" ref="O21" ca="1">IFERROR(
INDEX($AI$2:$AI$9999,SMALL(IF($AF$2:$AF$9999=$M$2, ROW($AI$2:$AI$9999)-ROW($AI$2)+1),ROWS($O$3:O21))),"")</f>
        <v/>
      </c>
      <c r="P21" s="839" t="str">
        <f t="array" aca="1" ref="P21" ca="1">IFERROR(
INDEX($AH$2:$AH$9999,SMALL(IF($AF$2:$AF$9999=$P$2, ROW($AH$2:$AH$9999)-ROW($AH$2)+1),ROWS($P$3:P21))),"")</f>
        <v/>
      </c>
      <c r="Q21" s="837" t="str">
        <f t="array" aca="1" ref="Q21" ca="1">IFERROR(
INDEX($AK$2:$AK$9999,SMALL(IF($AF$2:$AF$9999=$P$2, ROW($AK$2:$AK$9999)-ROW($AK$2)+1),ROWS($P$3:Q21))),"")</f>
        <v/>
      </c>
      <c r="R21" s="828" t="str">
        <f t="array" aca="1" ref="R21" ca="1">IFERROR(
INDEX($AI$2:$AI$9999,SMALL(IF($AF$2:$AF$9999=$P$2, ROW($AI$2:$AI$9999)-ROW($AI$2)+1),ROWS($R$3:R21))),"")</f>
        <v/>
      </c>
      <c r="S21" s="827" t="str">
        <f t="array" aca="1" ref="S21" ca="1">IFERROR(
INDEX($AH$2:$AH$9999,SMALL(IF($AF$2:$AF$9999=$S$2, ROW($AH$2:$AH$9999)-ROW($AH$2)+1),ROWS($S$3:S21))),"")</f>
        <v/>
      </c>
      <c r="T21" s="835" t="str">
        <f t="array" aca="1" ref="T21" ca="1">IFERROR(
INDEX($AK$2:$AK$9999,SMALL(IF($AF$2:$AF$9999=$S$2, ROW($AK$2:$AK$9999)-ROW($AK$2)+1),ROWS($S$3:T21))),"")</f>
        <v/>
      </c>
      <c r="U21" s="828" t="str">
        <f t="array" aca="1" ref="U21" ca="1">IFERROR(
INDEX($AI$2:$AI$9999,SMALL(IF($AF$2:$AF$9999=$S$2, ROW($AI$2:$AI$9999)-ROW($AI$2)+1),ROWS($U$3:U21))),"")</f>
        <v/>
      </c>
      <c r="V21" s="827" t="str">
        <f t="array" aca="1" ref="V21" ca="1">IFERROR(
INDEX($AH$2:$AH$9999,SMALL(IF($AF$2:$AF$9999=$V$2, ROW($AH$2:$AH$9999)-ROW($AH$2)+1),ROWS($V$3:V21))),"")</f>
        <v/>
      </c>
      <c r="W21" s="835" t="str">
        <f t="array" aca="1" ref="W21" ca="1">IFERROR(
INDEX($AK$2:$AK$9999,SMALL(IF($AF$2:$AF$9999=$V$2, ROW($AK$2:$AK$9999)-ROW($AK$2)+1),ROWS($V$3:W21))),"")</f>
        <v/>
      </c>
      <c r="X21" s="828" t="str">
        <f t="array" aca="1" ref="X21" ca="1">IFERROR(
INDEX($AI$2:$AI$9999,SMALL(IF($AF$2:$AF$9999=$V$2, ROW($AI$2:$AI$9999)-ROW($AI$2)+1),ROWS($X$3:X21))),"")</f>
        <v/>
      </c>
      <c r="Y21" s="827" t="str">
        <f t="array" aca="1" ref="Y21" ca="1">IFERROR(
INDEX($AH$2:$AH$9999,SMALL(IF($AF$2:$AF$9999=$Y$2, ROW($AH$2:$AH$9999)-ROW($AH$2)+1),ROWS($Y$3:Y21))),"")</f>
        <v/>
      </c>
      <c r="Z21" s="835" t="str">
        <f t="array" aca="1" ref="Z21" ca="1">IFERROR(
INDEX($AK$2:$AK$9999,SMALL(IF($AF$2:$AF$9999=$Y$2, ROW($AK$2:$AK$9999)-ROW($AK$2)+1),ROWS($Y$3:Z21))),"")</f>
        <v/>
      </c>
      <c r="AA21" s="828" t="str">
        <f t="array" aca="1" ref="AA21" ca="1">IFERROR(
INDEX($AI$2:$AI$9999,SMALL(IF($AF$2:$AF$9999=$Y$2, ROW($AI$2:$AI$9999)-ROW($AI$2)+1),ROWS($AA$3:AA21))),"")</f>
        <v/>
      </c>
      <c r="AB21" s="827" t="str">
        <f t="array" aca="1" ref="AB21" ca="1">IFERROR(
INDEX($AH$2:$AH$9999,SMALL(IF($AF$2:$AF$9999=$AB$2, ROW($AH$2:$AH$9999)-ROW($AH$2)+1),ROWS($AB$3:AB21))),"")</f>
        <v/>
      </c>
      <c r="AC21" s="835" t="str">
        <f t="array" aca="1" ref="AC21" ca="1">IFERROR(
INDEX($AK$2:$AK$9999,SMALL(IF($AF$2:$AF$9999=$AB$2, ROW($AK$2:$AK$9999)-ROW($AK$2)+1),ROWS($AB$3:AC21))),"")</f>
        <v/>
      </c>
      <c r="AD21" s="828" t="str">
        <f t="array" aca="1" ref="AD21" ca="1">IFERROR(
INDEX($AI$2:$AI$9999,SMALL(IF($AF$2:$AF$9999=$AB$2, ROW($AI$2:$AI$9999)-ROW($AI$2)+1),ROWS($AD$3:AD21))),"")</f>
        <v/>
      </c>
      <c r="AE21" s="958">
        <f>'(1)예금승인내역'!H651</f>
        <v>45377</v>
      </c>
      <c r="AF21" s="958">
        <f t="shared" si="0"/>
        <v>45377</v>
      </c>
      <c r="AG21" s="958">
        <f>'(1)예금승인내역'!G651</f>
        <v>45348</v>
      </c>
      <c r="AH21" s="957" t="str">
        <f>'(1)예금승인내역'!F651</f>
        <v>㈜와이투솔루션</v>
      </c>
      <c r="AI21" s="957">
        <f>'(1)예금승인내역'!L651</f>
        <v>1</v>
      </c>
      <c r="AJ21" s="957">
        <f>'(1)예금승인내역'!AG651</f>
        <v>5.1999999999999998E-2</v>
      </c>
      <c r="AK21" s="959" t="str">
        <f>'(1)예금승인내역'!K651</f>
        <v>정기예금</v>
      </c>
    </row>
    <row r="22" spans="1:37" hidden="1">
      <c r="A22" s="827" t="str">
        <f t="array" aca="1" ref="A22" ca="1">IFERROR(
INDEX($AH$2:$AH$9999,SMALL(IF($AF$2:$AF$9999=$A$2, ROW($AH$2:$AH$9999)-ROW($AH$2)+1),ROWS(A$3:$A22))),"")</f>
        <v/>
      </c>
      <c r="B22" s="835" t="str">
        <f t="array" aca="1" ref="B22" ca="1">IFERROR(
INDEX($AK$2:$AK$9999,SMALL(IF($AF$2:$AF$9999=$A$2, ROW($AK$2:$AK$9999)-ROW($AK$2)+1),ROWS($A$3:B22))),"")</f>
        <v/>
      </c>
      <c r="C22" s="828" t="str">
        <f t="array" aca="1" ref="C22" ca="1">IFERROR(
INDEX($AI$2:$AI$9999,SMALL(IF($AF$2:$AF$9999=$A$2, ROW($AI$2:$AI$9999)-ROW($AI$2)+1),ROWS($A$3:C22))),"")</f>
        <v/>
      </c>
      <c r="D22" s="827" t="str">
        <f t="array" aca="1" ref="D22" ca="1">IFERROR(
INDEX($AH$2:$AH$9999,SMALL(IF($AF$2:$AF$9999=$D$2, ROW($AH$2:$AH$9999)-ROW($AH$2)+1),ROWS($D$3:D22))),"")</f>
        <v/>
      </c>
      <c r="E22" s="835" t="str">
        <f t="array" aca="1" ref="E22" ca="1">IFERROR(
INDEX($AK$2:$AK$9999,SMALL(IF($AF$2:$AF$9999=$D$2, ROW($AK$2:$AK$9999)-ROW($AK$2)+1),ROWS($D$3:E22))),"")</f>
        <v/>
      </c>
      <c r="F22" s="828" t="str">
        <f t="array" aca="1" ref="F22" ca="1">IFERROR(
INDEX($AI$2:$AI$9999,SMALL(IF($AF$2:$AF$9999=$D$2, ROW($AI$2:$AI$9999)-ROW($AI$2)+1),ROWS($F$3:F22))),"")</f>
        <v/>
      </c>
      <c r="G22" s="827" t="str">
        <f t="array" aca="1" ref="G22" ca="1">IFERROR(
INDEX($AH$2:$AH$9999,SMALL(IF($AF$2:$AF$9999=$G$2, ROW($AH$2:$AH$9999)-ROW($AH$2)+1),ROWS($G$3:G22))),"")</f>
        <v/>
      </c>
      <c r="H22" s="835" t="str">
        <f t="array" aca="1" ref="H22" ca="1">IFERROR(
INDEX($AK$2:$AK$9999,SMALL(IF($AF$2:$AF$9999=$G$2, ROW($AK$2:$AK$9999)-ROW($AK$2)+1),ROWS($G$3:H22))),"")</f>
        <v/>
      </c>
      <c r="I22" s="828" t="str">
        <f t="array" aca="1" ref="I22" ca="1">IFERROR(
INDEX($AI$2:$AI$9999,SMALL(IF($AF$2:$AF$9999=$G$2, ROW($AI$2:$AI$9999)-ROW($AI$2)+1),ROWS($I$3:I22))),"")</f>
        <v/>
      </c>
      <c r="J22" s="827" t="str">
        <f t="array" aca="1" ref="J22" ca="1">IFERROR(
INDEX($AH$2:$AH$9999,SMALL(IF($AF$2:$AF$9999=$J$2, ROW($AH$2:$AH$9999)-ROW($AH$2)+1),ROWS($J$3:J22))),"")</f>
        <v/>
      </c>
      <c r="K22" s="835" t="str">
        <f t="array" aca="1" ref="K22" ca="1">IFERROR(
INDEX($AK$2:$AK$9999,SMALL(IF($AF$2:$AF$9999=$J$2, ROW($AK$2:$AK$9999)-ROW($AK$2)+1),ROWS($J$3:K22))),"")</f>
        <v/>
      </c>
      <c r="L22" s="828" t="str">
        <f t="array" aca="1" ref="L22" ca="1">IFERROR(
INDEX($AI$2:$AI$9999,SMALL(IF($AF$2:$AF$9999=$J$2, ROW($AI$2:$AI$9999)-ROW($AI$2)+1),ROWS($L$3:L22))),"")</f>
        <v/>
      </c>
      <c r="M22" s="827" t="str">
        <f t="array" aca="1" ref="M22" ca="1">IFERROR(
INDEX($AH$2:$AH$9999,SMALL(IF($AF$2:$AF$9999=$M$2, ROW($AH$2:$AH$9999)-ROW($AH$2)+1),ROWS($M$3:M22))),"")</f>
        <v/>
      </c>
      <c r="N22" s="835" t="str">
        <f t="array" aca="1" ref="N22" ca="1">IFERROR(
INDEX($AK$2:$AK$9999,SMALL(IF($AF$2:$AF$9999=$M$2, ROW($AK$2:$AK$9999)-ROW($AK$2)+1),ROWS($M$3:N22))),"")</f>
        <v/>
      </c>
      <c r="O22" s="828" t="str">
        <f t="array" aca="1" ref="O22" ca="1">IFERROR(
INDEX($AI$2:$AI$9999,SMALL(IF($AF$2:$AF$9999=$M$2, ROW($AI$2:$AI$9999)-ROW($AI$2)+1),ROWS($O$3:O22))),"")</f>
        <v/>
      </c>
      <c r="P22" s="839" t="str">
        <f t="array" aca="1" ref="P22" ca="1">IFERROR(
INDEX($AH$2:$AH$9999,SMALL(IF($AF$2:$AF$9999=$P$2, ROW($AH$2:$AH$9999)-ROW($AH$2)+1),ROWS($P$3:P22))),"")</f>
        <v/>
      </c>
      <c r="Q22" s="837" t="str">
        <f t="array" aca="1" ref="Q22" ca="1">IFERROR(
INDEX($AK$2:$AK$9999,SMALL(IF($AF$2:$AF$9999=$P$2, ROW($AK$2:$AK$9999)-ROW($AK$2)+1),ROWS($P$3:Q22))),"")</f>
        <v/>
      </c>
      <c r="R22" s="828" t="str">
        <f t="array" aca="1" ref="R22" ca="1">IFERROR(
INDEX($AI$2:$AI$9999,SMALL(IF($AF$2:$AF$9999=$P$2, ROW($AI$2:$AI$9999)-ROW($AI$2)+1),ROWS($R$3:R22))),"")</f>
        <v/>
      </c>
      <c r="S22" s="827" t="str">
        <f t="array" aca="1" ref="S22" ca="1">IFERROR(
INDEX($AH$2:$AH$9999,SMALL(IF($AF$2:$AF$9999=$S$2, ROW($AH$2:$AH$9999)-ROW($AH$2)+1),ROWS($S$3:S22))),"")</f>
        <v/>
      </c>
      <c r="T22" s="835" t="str">
        <f t="array" aca="1" ref="T22" ca="1">IFERROR(
INDEX($AK$2:$AK$9999,SMALL(IF($AF$2:$AF$9999=$S$2, ROW($AK$2:$AK$9999)-ROW($AK$2)+1),ROWS($S$3:T22))),"")</f>
        <v/>
      </c>
      <c r="U22" s="828" t="str">
        <f t="array" aca="1" ref="U22" ca="1">IFERROR(
INDEX($AI$2:$AI$9999,SMALL(IF($AF$2:$AF$9999=$S$2, ROW($AI$2:$AI$9999)-ROW($AI$2)+1),ROWS($U$3:U22))),"")</f>
        <v/>
      </c>
      <c r="V22" s="827" t="str">
        <f t="array" aca="1" ref="V22" ca="1">IFERROR(
INDEX($AH$2:$AH$9999,SMALL(IF($AF$2:$AF$9999=$V$2, ROW($AH$2:$AH$9999)-ROW($AH$2)+1),ROWS($V$3:V22))),"")</f>
        <v/>
      </c>
      <c r="W22" s="835" t="str">
        <f t="array" aca="1" ref="W22" ca="1">IFERROR(
INDEX($AK$2:$AK$9999,SMALL(IF($AF$2:$AF$9999=$V$2, ROW($AK$2:$AK$9999)-ROW($AK$2)+1),ROWS($V$3:W22))),"")</f>
        <v/>
      </c>
      <c r="X22" s="828" t="str">
        <f t="array" aca="1" ref="X22" ca="1">IFERROR(
INDEX($AI$2:$AI$9999,SMALL(IF($AF$2:$AF$9999=$V$2, ROW($AI$2:$AI$9999)-ROW($AI$2)+1),ROWS($X$3:X22))),"")</f>
        <v/>
      </c>
      <c r="Y22" s="827" t="str">
        <f t="array" aca="1" ref="Y22" ca="1">IFERROR(
INDEX($AH$2:$AH$9999,SMALL(IF($AF$2:$AF$9999=$Y$2, ROW($AH$2:$AH$9999)-ROW($AH$2)+1),ROWS($Y$3:Y22))),"")</f>
        <v/>
      </c>
      <c r="Z22" s="835" t="str">
        <f t="array" aca="1" ref="Z22" ca="1">IFERROR(
INDEX($AK$2:$AK$9999,SMALL(IF($AF$2:$AF$9999=$Y$2, ROW($AK$2:$AK$9999)-ROW($AK$2)+1),ROWS($Y$3:Z22))),"")</f>
        <v/>
      </c>
      <c r="AA22" s="828" t="str">
        <f t="array" aca="1" ref="AA22" ca="1">IFERROR(
INDEX($AI$2:$AI$9999,SMALL(IF($AF$2:$AF$9999=$Y$2, ROW($AI$2:$AI$9999)-ROW($AI$2)+1),ROWS($AA$3:AA22))),"")</f>
        <v/>
      </c>
      <c r="AB22" s="827" t="str">
        <f t="array" aca="1" ref="AB22" ca="1">IFERROR(
INDEX($AH$2:$AH$9999,SMALL(IF($AF$2:$AF$9999=$AB$2, ROW($AH$2:$AH$9999)-ROW($AH$2)+1),ROWS($AB$3:AB22))),"")</f>
        <v/>
      </c>
      <c r="AC22" s="835" t="str">
        <f t="array" aca="1" ref="AC22" ca="1">IFERROR(
INDEX($AK$2:$AK$9999,SMALL(IF($AF$2:$AF$9999=$AB$2, ROW($AK$2:$AK$9999)-ROW($AK$2)+1),ROWS($AB$3:AC22))),"")</f>
        <v/>
      </c>
      <c r="AD22" s="828" t="str">
        <f t="array" aca="1" ref="AD22" ca="1">IFERROR(
INDEX($AI$2:$AI$9999,SMALL(IF($AF$2:$AF$9999=$AB$2, ROW($AI$2:$AI$9999)-ROW($AI$2)+1),ROWS($AD$3:AD22))),"")</f>
        <v/>
      </c>
      <c r="AE22" s="958">
        <f>'(1)예금승인내역'!H652</f>
        <v>45377</v>
      </c>
      <c r="AF22" s="958">
        <f t="shared" si="0"/>
        <v>45377</v>
      </c>
      <c r="AG22" s="958">
        <f>'(1)예금승인내역'!G652</f>
        <v>45348</v>
      </c>
      <c r="AH22" s="957" t="str">
        <f>'(1)예금승인내역'!F652</f>
        <v>㈜와이투솔루션</v>
      </c>
      <c r="AI22" s="957">
        <f>'(1)예금승인내역'!L652</f>
        <v>1</v>
      </c>
      <c r="AJ22" s="957">
        <f>'(1)예금승인내역'!AG652</f>
        <v>5.1999999999999998E-2</v>
      </c>
      <c r="AK22" s="959" t="str">
        <f>'(1)예금승인내역'!K652</f>
        <v>정기예금</v>
      </c>
    </row>
    <row r="23" spans="1:37" hidden="1">
      <c r="A23" s="827" t="str">
        <f t="array" aca="1" ref="A23" ca="1">IFERROR(
INDEX($AH$2:$AH$9999,SMALL(IF($AF$2:$AF$9999=$A$2, ROW($AH$2:$AH$9999)-ROW($AH$2)+1),ROWS(A$3:$A23))),"")</f>
        <v/>
      </c>
      <c r="B23" s="835" t="str">
        <f t="array" aca="1" ref="B23" ca="1">IFERROR(
INDEX($AK$2:$AK$9999,SMALL(IF($AF$2:$AF$9999=$A$2, ROW($AK$2:$AK$9999)-ROW($AK$2)+1),ROWS($A$3:B23))),"")</f>
        <v/>
      </c>
      <c r="C23" s="828" t="str">
        <f t="array" aca="1" ref="C23" ca="1">IFERROR(
INDEX($AI$2:$AI$9999,SMALL(IF($AF$2:$AF$9999=$A$2, ROW($AI$2:$AI$9999)-ROW($AI$2)+1),ROWS($A$3:C23))),"")</f>
        <v/>
      </c>
      <c r="D23" s="827" t="str">
        <f t="array" aca="1" ref="D23" ca="1">IFERROR(
INDEX($AH$2:$AH$9999,SMALL(IF($AF$2:$AF$9999=$D$2, ROW($AH$2:$AH$9999)-ROW($AH$2)+1),ROWS($D$3:D23))),"")</f>
        <v/>
      </c>
      <c r="E23" s="835" t="str">
        <f t="array" aca="1" ref="E23" ca="1">IFERROR(
INDEX($AK$2:$AK$9999,SMALL(IF($AF$2:$AF$9999=$D$2, ROW($AK$2:$AK$9999)-ROW($AK$2)+1),ROWS($D$3:E23))),"")</f>
        <v/>
      </c>
      <c r="F23" s="828" t="str">
        <f t="array" aca="1" ref="F23" ca="1">IFERROR(
INDEX($AI$2:$AI$9999,SMALL(IF($AF$2:$AF$9999=$D$2, ROW($AI$2:$AI$9999)-ROW($AI$2)+1),ROWS($F$3:F23))),"")</f>
        <v/>
      </c>
      <c r="G23" s="827" t="str">
        <f t="array" aca="1" ref="G23" ca="1">IFERROR(
INDEX($AH$2:$AH$9999,SMALL(IF($AF$2:$AF$9999=$G$2, ROW($AH$2:$AH$9999)-ROW($AH$2)+1),ROWS($G$3:G23))),"")</f>
        <v/>
      </c>
      <c r="H23" s="835" t="str">
        <f t="array" aca="1" ref="H23" ca="1">IFERROR(
INDEX($AK$2:$AK$9999,SMALL(IF($AF$2:$AF$9999=$G$2, ROW($AK$2:$AK$9999)-ROW($AK$2)+1),ROWS($G$3:H23))),"")</f>
        <v/>
      </c>
      <c r="I23" s="828" t="str">
        <f t="array" aca="1" ref="I23" ca="1">IFERROR(
INDEX($AI$2:$AI$9999,SMALL(IF($AF$2:$AF$9999=$G$2, ROW($AI$2:$AI$9999)-ROW($AI$2)+1),ROWS($I$3:I23))),"")</f>
        <v/>
      </c>
      <c r="J23" s="827" t="str">
        <f t="array" aca="1" ref="J23" ca="1">IFERROR(
INDEX($AH$2:$AH$9999,SMALL(IF($AF$2:$AF$9999=$J$2, ROW($AH$2:$AH$9999)-ROW($AH$2)+1),ROWS($J$3:J23))),"")</f>
        <v/>
      </c>
      <c r="K23" s="835" t="str">
        <f t="array" aca="1" ref="K23" ca="1">IFERROR(
INDEX($AK$2:$AK$9999,SMALL(IF($AF$2:$AF$9999=$J$2, ROW($AK$2:$AK$9999)-ROW($AK$2)+1),ROWS($J$3:K23))),"")</f>
        <v/>
      </c>
      <c r="L23" s="828" t="str">
        <f t="array" aca="1" ref="L23" ca="1">IFERROR(
INDEX($AI$2:$AI$9999,SMALL(IF($AF$2:$AF$9999=$J$2, ROW($AI$2:$AI$9999)-ROW($AI$2)+1),ROWS($L$3:L23))),"")</f>
        <v/>
      </c>
      <c r="M23" s="827" t="str">
        <f t="array" aca="1" ref="M23" ca="1">IFERROR(
INDEX($AH$2:$AH$9999,SMALL(IF($AF$2:$AF$9999=$M$2, ROW($AH$2:$AH$9999)-ROW($AH$2)+1),ROWS($M$3:M23))),"")</f>
        <v/>
      </c>
      <c r="N23" s="835" t="str">
        <f t="array" aca="1" ref="N23" ca="1">IFERROR(
INDEX($AK$2:$AK$9999,SMALL(IF($AF$2:$AF$9999=$M$2, ROW($AK$2:$AK$9999)-ROW($AK$2)+1),ROWS($M$3:N23))),"")</f>
        <v/>
      </c>
      <c r="O23" s="828" t="str">
        <f t="array" aca="1" ref="O23" ca="1">IFERROR(
INDEX($AI$2:$AI$9999,SMALL(IF($AF$2:$AF$9999=$M$2, ROW($AI$2:$AI$9999)-ROW($AI$2)+1),ROWS($O$3:O23))),"")</f>
        <v/>
      </c>
      <c r="P23" s="839" t="str">
        <f t="array" aca="1" ref="P23" ca="1">IFERROR(
INDEX($AH$2:$AH$9999,SMALL(IF($AF$2:$AF$9999=$P$2, ROW($AH$2:$AH$9999)-ROW($AH$2)+1),ROWS($P$3:P23))),"")</f>
        <v/>
      </c>
      <c r="Q23" s="837" t="str">
        <f t="array" aca="1" ref="Q23" ca="1">IFERROR(
INDEX($AK$2:$AK$9999,SMALL(IF($AF$2:$AF$9999=$P$2, ROW($AK$2:$AK$9999)-ROW($AK$2)+1),ROWS($P$3:Q23))),"")</f>
        <v/>
      </c>
      <c r="R23" s="828" t="str">
        <f t="array" aca="1" ref="R23" ca="1">IFERROR(
INDEX($AI$2:$AI$9999,SMALL(IF($AF$2:$AF$9999=$P$2, ROW($AI$2:$AI$9999)-ROW($AI$2)+1),ROWS($R$3:R23))),"")</f>
        <v/>
      </c>
      <c r="S23" s="827" t="str">
        <f t="array" aca="1" ref="S23" ca="1">IFERROR(
INDEX($AH$2:$AH$9999,SMALL(IF($AF$2:$AF$9999=$S$2, ROW($AH$2:$AH$9999)-ROW($AH$2)+1),ROWS($S$3:S23))),"")</f>
        <v/>
      </c>
      <c r="T23" s="835" t="str">
        <f t="array" aca="1" ref="T23" ca="1">IFERROR(
INDEX($AK$2:$AK$9999,SMALL(IF($AF$2:$AF$9999=$S$2, ROW($AK$2:$AK$9999)-ROW($AK$2)+1),ROWS($S$3:T23))),"")</f>
        <v/>
      </c>
      <c r="U23" s="828" t="str">
        <f t="array" aca="1" ref="U23" ca="1">IFERROR(
INDEX($AI$2:$AI$9999,SMALL(IF($AF$2:$AF$9999=$S$2, ROW($AI$2:$AI$9999)-ROW($AI$2)+1),ROWS($U$3:U23))),"")</f>
        <v/>
      </c>
      <c r="V23" s="827" t="str">
        <f t="array" aca="1" ref="V23" ca="1">IFERROR(
INDEX($AH$2:$AH$9999,SMALL(IF($AF$2:$AF$9999=$V$2, ROW($AH$2:$AH$9999)-ROW($AH$2)+1),ROWS($V$3:V23))),"")</f>
        <v/>
      </c>
      <c r="W23" s="835" t="str">
        <f t="array" aca="1" ref="W23" ca="1">IFERROR(
INDEX($AK$2:$AK$9999,SMALL(IF($AF$2:$AF$9999=$V$2, ROW($AK$2:$AK$9999)-ROW($AK$2)+1),ROWS($V$3:W23))),"")</f>
        <v/>
      </c>
      <c r="X23" s="828" t="str">
        <f t="array" aca="1" ref="X23" ca="1">IFERROR(
INDEX($AI$2:$AI$9999,SMALL(IF($AF$2:$AF$9999=$V$2, ROW($AI$2:$AI$9999)-ROW($AI$2)+1),ROWS($X$3:X23))),"")</f>
        <v/>
      </c>
      <c r="Y23" s="827" t="str">
        <f t="array" aca="1" ref="Y23" ca="1">IFERROR(
INDEX($AH$2:$AH$9999,SMALL(IF($AF$2:$AF$9999=$Y$2, ROW($AH$2:$AH$9999)-ROW($AH$2)+1),ROWS($Y$3:Y23))),"")</f>
        <v/>
      </c>
      <c r="Z23" s="835" t="str">
        <f t="array" aca="1" ref="Z23" ca="1">IFERROR(
INDEX($AK$2:$AK$9999,SMALL(IF($AF$2:$AF$9999=$Y$2, ROW($AK$2:$AK$9999)-ROW($AK$2)+1),ROWS($Y$3:Z23))),"")</f>
        <v/>
      </c>
      <c r="AA23" s="828" t="str">
        <f t="array" aca="1" ref="AA23" ca="1">IFERROR(
INDEX($AI$2:$AI$9999,SMALL(IF($AF$2:$AF$9999=$Y$2, ROW($AI$2:$AI$9999)-ROW($AI$2)+1),ROWS($AA$3:AA23))),"")</f>
        <v/>
      </c>
      <c r="AB23" s="827" t="str">
        <f t="array" aca="1" ref="AB23" ca="1">IFERROR(
INDEX($AH$2:$AH$9999,SMALL(IF($AF$2:$AF$9999=$AB$2, ROW($AH$2:$AH$9999)-ROW($AH$2)+1),ROWS($AB$3:AB23))),"")</f>
        <v/>
      </c>
      <c r="AC23" s="835" t="str">
        <f t="array" aca="1" ref="AC23" ca="1">IFERROR(
INDEX($AK$2:$AK$9999,SMALL(IF($AF$2:$AF$9999=$AB$2, ROW($AK$2:$AK$9999)-ROW($AK$2)+1),ROWS($AB$3:AC23))),"")</f>
        <v/>
      </c>
      <c r="AD23" s="828" t="str">
        <f t="array" aca="1" ref="AD23" ca="1">IFERROR(
INDEX($AI$2:$AI$9999,SMALL(IF($AF$2:$AF$9999=$AB$2, ROW($AI$2:$AI$9999)-ROW($AI$2)+1),ROWS($AD$3:AD23))),"")</f>
        <v/>
      </c>
      <c r="AE23" s="958">
        <f>'(1)예금승인내역'!H653</f>
        <v>45377</v>
      </c>
      <c r="AF23" s="958">
        <f t="shared" si="0"/>
        <v>45377</v>
      </c>
      <c r="AG23" s="958">
        <f>'(1)예금승인내역'!G653</f>
        <v>45348</v>
      </c>
      <c r="AH23" s="957" t="str">
        <f>'(1)예금승인내역'!F653</f>
        <v>㈜와이투솔루션</v>
      </c>
      <c r="AI23" s="957">
        <f>'(1)예금승인내역'!L653</f>
        <v>1</v>
      </c>
      <c r="AJ23" s="957">
        <f>'(1)예금승인내역'!AG653</f>
        <v>5.1999999999999998E-2</v>
      </c>
      <c r="AK23" s="959" t="str">
        <f>'(1)예금승인내역'!K653</f>
        <v>정기예금</v>
      </c>
    </row>
    <row r="24" spans="1:37" hidden="1">
      <c r="A24" s="827" t="str">
        <f t="array" aca="1" ref="A24" ca="1">IFERROR(
INDEX($AH$2:$AH$9999,SMALL(IF($AF$2:$AF$9999=$A$2, ROW($AH$2:$AH$9999)-ROW($AH$2)+1),ROWS(A$3:$A24))),"")</f>
        <v/>
      </c>
      <c r="B24" s="835" t="str">
        <f t="array" aca="1" ref="B24" ca="1">IFERROR(
INDEX($AK$2:$AK$9999,SMALL(IF($AF$2:$AF$9999=$A$2, ROW($AK$2:$AK$9999)-ROW($AK$2)+1),ROWS($A$3:B24))),"")</f>
        <v/>
      </c>
      <c r="C24" s="828" t="str">
        <f t="array" aca="1" ref="C24" ca="1">IFERROR(
INDEX($AI$2:$AI$9999,SMALL(IF($AF$2:$AF$9999=$A$2, ROW($AI$2:$AI$9999)-ROW($AI$2)+1),ROWS($A$3:C24))),"")</f>
        <v/>
      </c>
      <c r="D24" s="827" t="str">
        <f t="array" aca="1" ref="D24" ca="1">IFERROR(
INDEX($AH$2:$AH$9999,SMALL(IF($AF$2:$AF$9999=$D$2, ROW($AH$2:$AH$9999)-ROW($AH$2)+1),ROWS($D$3:D24))),"")</f>
        <v/>
      </c>
      <c r="E24" s="835" t="str">
        <f t="array" aca="1" ref="E24" ca="1">IFERROR(
INDEX($AK$2:$AK$9999,SMALL(IF($AF$2:$AF$9999=$D$2, ROW($AK$2:$AK$9999)-ROW($AK$2)+1),ROWS($D$3:E24))),"")</f>
        <v/>
      </c>
      <c r="F24" s="828" t="str">
        <f t="array" aca="1" ref="F24" ca="1">IFERROR(
INDEX($AI$2:$AI$9999,SMALL(IF($AF$2:$AF$9999=$D$2, ROW($AI$2:$AI$9999)-ROW($AI$2)+1),ROWS($F$3:F24))),"")</f>
        <v/>
      </c>
      <c r="G24" s="827" t="str">
        <f t="array" aca="1" ref="G24" ca="1">IFERROR(
INDEX($AH$2:$AH$9999,SMALL(IF($AF$2:$AF$9999=$G$2, ROW($AH$2:$AH$9999)-ROW($AH$2)+1),ROWS($G$3:G24))),"")</f>
        <v/>
      </c>
      <c r="H24" s="835" t="str">
        <f t="array" aca="1" ref="H24" ca="1">IFERROR(
INDEX($AK$2:$AK$9999,SMALL(IF($AF$2:$AF$9999=$G$2, ROW($AK$2:$AK$9999)-ROW($AK$2)+1),ROWS($G$3:H24))),"")</f>
        <v/>
      </c>
      <c r="I24" s="828" t="str">
        <f t="array" aca="1" ref="I24" ca="1">IFERROR(
INDEX($AI$2:$AI$9999,SMALL(IF($AF$2:$AF$9999=$G$2, ROW($AI$2:$AI$9999)-ROW($AI$2)+1),ROWS($I$3:I24))),"")</f>
        <v/>
      </c>
      <c r="J24" s="827" t="str">
        <f t="array" aca="1" ref="J24" ca="1">IFERROR(
INDEX($AH$2:$AH$9999,SMALL(IF($AF$2:$AF$9999=$J$2, ROW($AH$2:$AH$9999)-ROW($AH$2)+1),ROWS($J$3:J24))),"")</f>
        <v/>
      </c>
      <c r="K24" s="835" t="str">
        <f t="array" aca="1" ref="K24" ca="1">IFERROR(
INDEX($AK$2:$AK$9999,SMALL(IF($AF$2:$AF$9999=$J$2, ROW($AK$2:$AK$9999)-ROW($AK$2)+1),ROWS($J$3:K24))),"")</f>
        <v/>
      </c>
      <c r="L24" s="828" t="str">
        <f t="array" aca="1" ref="L24" ca="1">IFERROR(
INDEX($AI$2:$AI$9999,SMALL(IF($AF$2:$AF$9999=$J$2, ROW($AI$2:$AI$9999)-ROW($AI$2)+1),ROWS($L$3:L24))),"")</f>
        <v/>
      </c>
      <c r="M24" s="827" t="str">
        <f t="array" aca="1" ref="M24" ca="1">IFERROR(
INDEX($AH$2:$AH$9999,SMALL(IF($AF$2:$AF$9999=$M$2, ROW($AH$2:$AH$9999)-ROW($AH$2)+1),ROWS($M$3:M24))),"")</f>
        <v/>
      </c>
      <c r="N24" s="835" t="str">
        <f t="array" aca="1" ref="N24" ca="1">IFERROR(
INDEX($AK$2:$AK$9999,SMALL(IF($AF$2:$AF$9999=$M$2, ROW($AK$2:$AK$9999)-ROW($AK$2)+1),ROWS($M$3:N24))),"")</f>
        <v/>
      </c>
      <c r="O24" s="828" t="str">
        <f t="array" aca="1" ref="O24" ca="1">IFERROR(
INDEX($AI$2:$AI$9999,SMALL(IF($AF$2:$AF$9999=$M$2, ROW($AI$2:$AI$9999)-ROW($AI$2)+1),ROWS($O$3:O24))),"")</f>
        <v/>
      </c>
      <c r="P24" s="839" t="str">
        <f t="array" aca="1" ref="P24" ca="1">IFERROR(
INDEX($AH$2:$AH$9999,SMALL(IF($AF$2:$AF$9999=$P$2, ROW($AH$2:$AH$9999)-ROW($AH$2)+1),ROWS($P$3:P24))),"")</f>
        <v/>
      </c>
      <c r="Q24" s="837" t="str">
        <f t="array" aca="1" ref="Q24" ca="1">IFERROR(
INDEX($AK$2:$AK$9999,SMALL(IF($AF$2:$AF$9999=$P$2, ROW($AK$2:$AK$9999)-ROW($AK$2)+1),ROWS($P$3:Q24))),"")</f>
        <v/>
      </c>
      <c r="R24" s="828" t="str">
        <f t="array" aca="1" ref="R24" ca="1">IFERROR(
INDEX($AI$2:$AI$9999,SMALL(IF($AF$2:$AF$9999=$P$2, ROW($AI$2:$AI$9999)-ROW($AI$2)+1),ROWS($R$3:R24))),"")</f>
        <v/>
      </c>
      <c r="S24" s="827" t="str">
        <f t="array" aca="1" ref="S24" ca="1">IFERROR(
INDEX($AH$2:$AH$9999,SMALL(IF($AF$2:$AF$9999=$S$2, ROW($AH$2:$AH$9999)-ROW($AH$2)+1),ROWS($S$3:S24))),"")</f>
        <v/>
      </c>
      <c r="T24" s="835" t="str">
        <f t="array" aca="1" ref="T24" ca="1">IFERROR(
INDEX($AK$2:$AK$9999,SMALL(IF($AF$2:$AF$9999=$S$2, ROW($AK$2:$AK$9999)-ROW($AK$2)+1),ROWS($S$3:T24))),"")</f>
        <v/>
      </c>
      <c r="U24" s="828" t="str">
        <f t="array" aca="1" ref="U24" ca="1">IFERROR(
INDEX($AI$2:$AI$9999,SMALL(IF($AF$2:$AF$9999=$S$2, ROW($AI$2:$AI$9999)-ROW($AI$2)+1),ROWS($U$3:U24))),"")</f>
        <v/>
      </c>
      <c r="V24" s="827" t="str">
        <f t="array" aca="1" ref="V24" ca="1">IFERROR(
INDEX($AH$2:$AH$9999,SMALL(IF($AF$2:$AF$9999=$V$2, ROW($AH$2:$AH$9999)-ROW($AH$2)+1),ROWS($V$3:V24))),"")</f>
        <v/>
      </c>
      <c r="W24" s="835" t="str">
        <f t="array" aca="1" ref="W24" ca="1">IFERROR(
INDEX($AK$2:$AK$9999,SMALL(IF($AF$2:$AF$9999=$V$2, ROW($AK$2:$AK$9999)-ROW($AK$2)+1),ROWS($V$3:W24))),"")</f>
        <v/>
      </c>
      <c r="X24" s="828" t="str">
        <f t="array" aca="1" ref="X24" ca="1">IFERROR(
INDEX($AI$2:$AI$9999,SMALL(IF($AF$2:$AF$9999=$V$2, ROW($AI$2:$AI$9999)-ROW($AI$2)+1),ROWS($X$3:X24))),"")</f>
        <v/>
      </c>
      <c r="Y24" s="827" t="str">
        <f t="array" aca="1" ref="Y24" ca="1">IFERROR(
INDEX($AH$2:$AH$9999,SMALL(IF($AF$2:$AF$9999=$Y$2, ROW($AH$2:$AH$9999)-ROW($AH$2)+1),ROWS($Y$3:Y24))),"")</f>
        <v/>
      </c>
      <c r="Z24" s="835" t="str">
        <f t="array" aca="1" ref="Z24" ca="1">IFERROR(
INDEX($AK$2:$AK$9999,SMALL(IF($AF$2:$AF$9999=$Y$2, ROW($AK$2:$AK$9999)-ROW($AK$2)+1),ROWS($Y$3:Z24))),"")</f>
        <v/>
      </c>
      <c r="AA24" s="828" t="str">
        <f t="array" aca="1" ref="AA24" ca="1">IFERROR(
INDEX($AI$2:$AI$9999,SMALL(IF($AF$2:$AF$9999=$Y$2, ROW($AI$2:$AI$9999)-ROW($AI$2)+1),ROWS($AA$3:AA24))),"")</f>
        <v/>
      </c>
      <c r="AB24" s="827" t="str">
        <f t="array" aca="1" ref="AB24" ca="1">IFERROR(
INDEX($AH$2:$AH$9999,SMALL(IF($AF$2:$AF$9999=$AB$2, ROW($AH$2:$AH$9999)-ROW($AH$2)+1),ROWS($AB$3:AB24))),"")</f>
        <v/>
      </c>
      <c r="AC24" s="835" t="str">
        <f t="array" aca="1" ref="AC24" ca="1">IFERROR(
INDEX($AK$2:$AK$9999,SMALL(IF($AF$2:$AF$9999=$AB$2, ROW($AK$2:$AK$9999)-ROW($AK$2)+1),ROWS($AB$3:AC24))),"")</f>
        <v/>
      </c>
      <c r="AD24" s="828" t="str">
        <f t="array" aca="1" ref="AD24" ca="1">IFERROR(
INDEX($AI$2:$AI$9999,SMALL(IF($AF$2:$AF$9999=$AB$2, ROW($AI$2:$AI$9999)-ROW($AI$2)+1),ROWS($AD$3:AD24))),"")</f>
        <v/>
      </c>
      <c r="AE24" s="958">
        <f>'(1)예금승인내역'!H654</f>
        <v>45387</v>
      </c>
      <c r="AF24" s="958">
        <f t="shared" si="0"/>
        <v>45387</v>
      </c>
      <c r="AG24" s="958">
        <f>'(1)예금승인내역'!G654</f>
        <v>45356</v>
      </c>
      <c r="AH24" s="957" t="str">
        <f>'(1)예금승인내역'!F654</f>
        <v>한국비철㈜</v>
      </c>
      <c r="AI24" s="957">
        <f>'(1)예금승인내역'!L654</f>
        <v>7</v>
      </c>
      <c r="AJ24" s="957">
        <f>'(1)예금승인내역'!AG654</f>
        <v>5.1999999999999998E-2</v>
      </c>
      <c r="AK24" s="959" t="str">
        <f>'(1)예금승인내역'!K654</f>
        <v>정기예금</v>
      </c>
    </row>
    <row r="25" spans="1:37" hidden="1">
      <c r="A25" s="827" t="str">
        <f t="array" aca="1" ref="A25" ca="1">IFERROR(
INDEX($AH$2:$AH$9999,SMALL(IF($AF$2:$AF$9999=$A$2, ROW($AH$2:$AH$9999)-ROW($AH$2)+1),ROWS(A$3:$A25))),"")</f>
        <v/>
      </c>
      <c r="B25" s="835" t="str">
        <f t="array" aca="1" ref="B25" ca="1">IFERROR(
INDEX($AK$2:$AK$9999,SMALL(IF($AF$2:$AF$9999=$A$2, ROW($AK$2:$AK$9999)-ROW($AK$2)+1),ROWS($A$3:B25))),"")</f>
        <v/>
      </c>
      <c r="C25" s="828" t="str">
        <f t="array" aca="1" ref="C25" ca="1">IFERROR(
INDEX($AI$2:$AI$9999,SMALL(IF($AF$2:$AF$9999=$A$2, ROW($AI$2:$AI$9999)-ROW($AI$2)+1),ROWS($A$3:C25))),"")</f>
        <v/>
      </c>
      <c r="D25" s="827" t="str">
        <f t="array" aca="1" ref="D25" ca="1">IFERROR(
INDEX($AH$2:$AH$9999,SMALL(IF($AF$2:$AF$9999=$D$2, ROW($AH$2:$AH$9999)-ROW($AH$2)+1),ROWS($D$3:D25))),"")</f>
        <v/>
      </c>
      <c r="E25" s="835" t="str">
        <f t="array" aca="1" ref="E25" ca="1">IFERROR(
INDEX($AK$2:$AK$9999,SMALL(IF($AF$2:$AF$9999=$D$2, ROW($AK$2:$AK$9999)-ROW($AK$2)+1),ROWS($D$3:E25))),"")</f>
        <v/>
      </c>
      <c r="F25" s="828" t="str">
        <f t="array" aca="1" ref="F25" ca="1">IFERROR(
INDEX($AI$2:$AI$9999,SMALL(IF($AF$2:$AF$9999=$D$2, ROW($AI$2:$AI$9999)-ROW($AI$2)+1),ROWS($F$3:F25))),"")</f>
        <v/>
      </c>
      <c r="G25" s="827" t="str">
        <f t="array" aca="1" ref="G25" ca="1">IFERROR(
INDEX($AH$2:$AH$9999,SMALL(IF($AF$2:$AF$9999=$G$2, ROW($AH$2:$AH$9999)-ROW($AH$2)+1),ROWS($G$3:G25))),"")</f>
        <v/>
      </c>
      <c r="H25" s="835" t="str">
        <f t="array" aca="1" ref="H25" ca="1">IFERROR(
INDEX($AK$2:$AK$9999,SMALL(IF($AF$2:$AF$9999=$G$2, ROW($AK$2:$AK$9999)-ROW($AK$2)+1),ROWS($G$3:H25))),"")</f>
        <v/>
      </c>
      <c r="I25" s="828" t="str">
        <f t="array" aca="1" ref="I25" ca="1">IFERROR(
INDEX($AI$2:$AI$9999,SMALL(IF($AF$2:$AF$9999=$G$2, ROW($AI$2:$AI$9999)-ROW($AI$2)+1),ROWS($I$3:I25))),"")</f>
        <v/>
      </c>
      <c r="J25" s="827" t="str">
        <f t="array" aca="1" ref="J25" ca="1">IFERROR(
INDEX($AH$2:$AH$9999,SMALL(IF($AF$2:$AF$9999=$J$2, ROW($AH$2:$AH$9999)-ROW($AH$2)+1),ROWS($J$3:J25))),"")</f>
        <v/>
      </c>
      <c r="K25" s="835" t="str">
        <f t="array" aca="1" ref="K25" ca="1">IFERROR(
INDEX($AK$2:$AK$9999,SMALL(IF($AF$2:$AF$9999=$J$2, ROW($AK$2:$AK$9999)-ROW($AK$2)+1),ROWS($J$3:K25))),"")</f>
        <v/>
      </c>
      <c r="L25" s="828" t="str">
        <f t="array" aca="1" ref="L25" ca="1">IFERROR(
INDEX($AI$2:$AI$9999,SMALL(IF($AF$2:$AF$9999=$J$2, ROW($AI$2:$AI$9999)-ROW($AI$2)+1),ROWS($L$3:L25))),"")</f>
        <v/>
      </c>
      <c r="M25" s="827" t="str">
        <f t="array" aca="1" ref="M25" ca="1">IFERROR(
INDEX($AH$2:$AH$9999,SMALL(IF($AF$2:$AF$9999=$M$2, ROW($AH$2:$AH$9999)-ROW($AH$2)+1),ROWS($M$3:M25))),"")</f>
        <v/>
      </c>
      <c r="N25" s="835" t="str">
        <f t="array" aca="1" ref="N25" ca="1">IFERROR(
INDEX($AK$2:$AK$9999,SMALL(IF($AF$2:$AF$9999=$M$2, ROW($AK$2:$AK$9999)-ROW($AK$2)+1),ROWS($M$3:N25))),"")</f>
        <v/>
      </c>
      <c r="O25" s="828" t="str">
        <f t="array" aca="1" ref="O25" ca="1">IFERROR(
INDEX($AI$2:$AI$9999,SMALL(IF($AF$2:$AF$9999=$M$2, ROW($AI$2:$AI$9999)-ROW($AI$2)+1),ROWS($O$3:O25))),"")</f>
        <v/>
      </c>
      <c r="P25" s="839" t="str">
        <f t="array" aca="1" ref="P25" ca="1">IFERROR(
INDEX($AH$2:$AH$9999,SMALL(IF($AF$2:$AF$9999=$P$2, ROW($AH$2:$AH$9999)-ROW($AH$2)+1),ROWS($P$3:P25))),"")</f>
        <v/>
      </c>
      <c r="Q25" s="837" t="str">
        <f t="array" aca="1" ref="Q25" ca="1">IFERROR(
INDEX($AK$2:$AK$9999,SMALL(IF($AF$2:$AF$9999=$P$2, ROW($AK$2:$AK$9999)-ROW($AK$2)+1),ROWS($P$3:Q25))),"")</f>
        <v/>
      </c>
      <c r="R25" s="828" t="str">
        <f t="array" aca="1" ref="R25" ca="1">IFERROR(
INDEX($AI$2:$AI$9999,SMALL(IF($AF$2:$AF$9999=$P$2, ROW($AI$2:$AI$9999)-ROW($AI$2)+1),ROWS($R$3:R25))),"")</f>
        <v/>
      </c>
      <c r="S25" s="827" t="str">
        <f t="array" aca="1" ref="S25" ca="1">IFERROR(
INDEX($AH$2:$AH$9999,SMALL(IF($AF$2:$AF$9999=$S$2, ROW($AH$2:$AH$9999)-ROW($AH$2)+1),ROWS($S$3:S25))),"")</f>
        <v/>
      </c>
      <c r="T25" s="835" t="str">
        <f t="array" aca="1" ref="T25" ca="1">IFERROR(
INDEX($AK$2:$AK$9999,SMALL(IF($AF$2:$AF$9999=$S$2, ROW($AK$2:$AK$9999)-ROW($AK$2)+1),ROWS($S$3:T25))),"")</f>
        <v/>
      </c>
      <c r="U25" s="828" t="str">
        <f t="array" aca="1" ref="U25" ca="1">IFERROR(
INDEX($AI$2:$AI$9999,SMALL(IF($AF$2:$AF$9999=$S$2, ROW($AI$2:$AI$9999)-ROW($AI$2)+1),ROWS($U$3:U25))),"")</f>
        <v/>
      </c>
      <c r="V25" s="827" t="str">
        <f t="array" aca="1" ref="V25" ca="1">IFERROR(
INDEX($AH$2:$AH$9999,SMALL(IF($AF$2:$AF$9999=$V$2, ROW($AH$2:$AH$9999)-ROW($AH$2)+1),ROWS($V$3:V25))),"")</f>
        <v/>
      </c>
      <c r="W25" s="835" t="str">
        <f t="array" aca="1" ref="W25" ca="1">IFERROR(
INDEX($AK$2:$AK$9999,SMALL(IF($AF$2:$AF$9999=$V$2, ROW($AK$2:$AK$9999)-ROW($AK$2)+1),ROWS($V$3:W25))),"")</f>
        <v/>
      </c>
      <c r="X25" s="828" t="str">
        <f t="array" aca="1" ref="X25" ca="1">IFERROR(
INDEX($AI$2:$AI$9999,SMALL(IF($AF$2:$AF$9999=$V$2, ROW($AI$2:$AI$9999)-ROW($AI$2)+1),ROWS($X$3:X25))),"")</f>
        <v/>
      </c>
      <c r="Y25" s="827" t="str">
        <f t="array" aca="1" ref="Y25" ca="1">IFERROR(
INDEX($AH$2:$AH$9999,SMALL(IF($AF$2:$AF$9999=$Y$2, ROW($AH$2:$AH$9999)-ROW($AH$2)+1),ROWS($Y$3:Y25))),"")</f>
        <v/>
      </c>
      <c r="Z25" s="835" t="str">
        <f t="array" aca="1" ref="Z25" ca="1">IFERROR(
INDEX($AK$2:$AK$9999,SMALL(IF($AF$2:$AF$9999=$Y$2, ROW($AK$2:$AK$9999)-ROW($AK$2)+1),ROWS($Y$3:Z25))),"")</f>
        <v/>
      </c>
      <c r="AA25" s="828" t="str">
        <f t="array" aca="1" ref="AA25" ca="1">IFERROR(
INDEX($AI$2:$AI$9999,SMALL(IF($AF$2:$AF$9999=$Y$2, ROW($AI$2:$AI$9999)-ROW($AI$2)+1),ROWS($AA$3:AA25))),"")</f>
        <v/>
      </c>
      <c r="AB25" s="827" t="str">
        <f t="array" aca="1" ref="AB25" ca="1">IFERROR(
INDEX($AH$2:$AH$9999,SMALL(IF($AF$2:$AF$9999=$AB$2, ROW($AH$2:$AH$9999)-ROW($AH$2)+1),ROWS($AB$3:AB25))),"")</f>
        <v/>
      </c>
      <c r="AC25" s="835" t="str">
        <f t="array" aca="1" ref="AC25" ca="1">IFERROR(
INDEX($AK$2:$AK$9999,SMALL(IF($AF$2:$AF$9999=$AB$2, ROW($AK$2:$AK$9999)-ROW($AK$2)+1),ROWS($AB$3:AC25))),"")</f>
        <v/>
      </c>
      <c r="AD25" s="828" t="str">
        <f t="array" aca="1" ref="AD25" ca="1">IFERROR(
INDEX($AI$2:$AI$9999,SMALL(IF($AF$2:$AF$9999=$AB$2, ROW($AI$2:$AI$9999)-ROW($AI$2)+1),ROWS($AD$3:AD25))),"")</f>
        <v/>
      </c>
      <c r="AE25" s="958">
        <f>'(1)예금승인내역'!H655</f>
        <v>45387</v>
      </c>
      <c r="AF25" s="958">
        <f t="shared" si="0"/>
        <v>45387</v>
      </c>
      <c r="AG25" s="958">
        <f>'(1)예금승인내역'!G655</f>
        <v>45356</v>
      </c>
      <c r="AH25" s="957" t="str">
        <f>'(1)예금승인내역'!F655</f>
        <v>한국비철㈜</v>
      </c>
      <c r="AI25" s="957">
        <f>'(1)예금승인내역'!L655</f>
        <v>1</v>
      </c>
      <c r="AJ25" s="957">
        <f>'(1)예금승인내역'!AG655</f>
        <v>5.1999999999999998E-2</v>
      </c>
      <c r="AK25" s="959" t="str">
        <f>'(1)예금승인내역'!K655</f>
        <v>정기예금</v>
      </c>
    </row>
    <row r="26" spans="1:37" hidden="1">
      <c r="A26" s="827" t="str">
        <f t="array" aca="1" ref="A26" ca="1">IFERROR(
INDEX($AH$2:$AH$9999,SMALL(IF($AF$2:$AF$9999=$A$2, ROW($AH$2:$AH$9999)-ROW($AH$2)+1),ROWS(A$3:$A26))),"")</f>
        <v/>
      </c>
      <c r="B26" s="835" t="str">
        <f t="array" aca="1" ref="B26" ca="1">IFERROR(
INDEX($AK$2:$AK$9999,SMALL(IF($AF$2:$AF$9999=$A$2, ROW($AK$2:$AK$9999)-ROW($AK$2)+1),ROWS($A$3:B26))),"")</f>
        <v/>
      </c>
      <c r="C26" s="828" t="str">
        <f t="array" aca="1" ref="C26" ca="1">IFERROR(
INDEX($AI$2:$AI$9999,SMALL(IF($AF$2:$AF$9999=$A$2, ROW($AI$2:$AI$9999)-ROW($AI$2)+1),ROWS($A$3:C26))),"")</f>
        <v/>
      </c>
      <c r="D26" s="827" t="str">
        <f t="array" aca="1" ref="D26" ca="1">IFERROR(
INDEX($AH$2:$AH$9999,SMALL(IF($AF$2:$AF$9999=$D$2, ROW($AH$2:$AH$9999)-ROW($AH$2)+1),ROWS($D$3:D26))),"")</f>
        <v/>
      </c>
      <c r="E26" s="835" t="str">
        <f t="array" aca="1" ref="E26" ca="1">IFERROR(
INDEX($AK$2:$AK$9999,SMALL(IF($AF$2:$AF$9999=$D$2, ROW($AK$2:$AK$9999)-ROW($AK$2)+1),ROWS($D$3:E26))),"")</f>
        <v/>
      </c>
      <c r="F26" s="828" t="str">
        <f t="array" aca="1" ref="F26" ca="1">IFERROR(
INDEX($AI$2:$AI$9999,SMALL(IF($AF$2:$AF$9999=$D$2, ROW($AI$2:$AI$9999)-ROW($AI$2)+1),ROWS($F$3:F26))),"")</f>
        <v/>
      </c>
      <c r="G26" s="827" t="str">
        <f t="array" aca="1" ref="G26" ca="1">IFERROR(
INDEX($AH$2:$AH$9999,SMALL(IF($AF$2:$AF$9999=$G$2, ROW($AH$2:$AH$9999)-ROW($AH$2)+1),ROWS($G$3:G26))),"")</f>
        <v/>
      </c>
      <c r="H26" s="835" t="str">
        <f t="array" aca="1" ref="H26" ca="1">IFERROR(
INDEX($AK$2:$AK$9999,SMALL(IF($AF$2:$AF$9999=$G$2, ROW($AK$2:$AK$9999)-ROW($AK$2)+1),ROWS($G$3:H26))),"")</f>
        <v/>
      </c>
      <c r="I26" s="828" t="str">
        <f t="array" aca="1" ref="I26" ca="1">IFERROR(
INDEX($AI$2:$AI$9999,SMALL(IF($AF$2:$AF$9999=$G$2, ROW($AI$2:$AI$9999)-ROW($AI$2)+1),ROWS($I$3:I26))),"")</f>
        <v/>
      </c>
      <c r="J26" s="827" t="str">
        <f t="array" aca="1" ref="J26" ca="1">IFERROR(
INDEX($AH$2:$AH$9999,SMALL(IF($AF$2:$AF$9999=$J$2, ROW($AH$2:$AH$9999)-ROW($AH$2)+1),ROWS($J$3:J26))),"")</f>
        <v/>
      </c>
      <c r="K26" s="835" t="str">
        <f t="array" aca="1" ref="K26" ca="1">IFERROR(
INDEX($AK$2:$AK$9999,SMALL(IF($AF$2:$AF$9999=$J$2, ROW($AK$2:$AK$9999)-ROW($AK$2)+1),ROWS($J$3:K26))),"")</f>
        <v/>
      </c>
      <c r="L26" s="828" t="str">
        <f t="array" aca="1" ref="L26" ca="1">IFERROR(
INDEX($AI$2:$AI$9999,SMALL(IF($AF$2:$AF$9999=$J$2, ROW($AI$2:$AI$9999)-ROW($AI$2)+1),ROWS($L$3:L26))),"")</f>
        <v/>
      </c>
      <c r="M26" s="827" t="str">
        <f t="array" aca="1" ref="M26" ca="1">IFERROR(
INDEX($AH$2:$AH$9999,SMALL(IF($AF$2:$AF$9999=$M$2, ROW($AH$2:$AH$9999)-ROW($AH$2)+1),ROWS($M$3:M26))),"")</f>
        <v/>
      </c>
      <c r="N26" s="835" t="str">
        <f t="array" aca="1" ref="N26" ca="1">IFERROR(
INDEX($AK$2:$AK$9999,SMALL(IF($AF$2:$AF$9999=$M$2, ROW($AK$2:$AK$9999)-ROW($AK$2)+1),ROWS($M$3:N26))),"")</f>
        <v/>
      </c>
      <c r="O26" s="828" t="str">
        <f t="array" aca="1" ref="O26" ca="1">IFERROR(
INDEX($AI$2:$AI$9999,SMALL(IF($AF$2:$AF$9999=$M$2, ROW($AI$2:$AI$9999)-ROW($AI$2)+1),ROWS($O$3:O26))),"")</f>
        <v/>
      </c>
      <c r="P26" s="839" t="str">
        <f t="array" aca="1" ref="P26" ca="1">IFERROR(
INDEX($AH$2:$AH$9999,SMALL(IF($AF$2:$AF$9999=$P$2, ROW($AH$2:$AH$9999)-ROW($AH$2)+1),ROWS($P$3:P26))),"")</f>
        <v/>
      </c>
      <c r="Q26" s="837" t="str">
        <f t="array" aca="1" ref="Q26" ca="1">IFERROR(
INDEX($AK$2:$AK$9999,SMALL(IF($AF$2:$AF$9999=$P$2, ROW($AK$2:$AK$9999)-ROW($AK$2)+1),ROWS($P$3:Q26))),"")</f>
        <v/>
      </c>
      <c r="R26" s="828" t="str">
        <f t="array" aca="1" ref="R26" ca="1">IFERROR(
INDEX($AI$2:$AI$9999,SMALL(IF($AF$2:$AF$9999=$P$2, ROW($AI$2:$AI$9999)-ROW($AI$2)+1),ROWS($R$3:R26))),"")</f>
        <v/>
      </c>
      <c r="S26" s="827" t="str">
        <f t="array" aca="1" ref="S26" ca="1">IFERROR(
INDEX($AH$2:$AH$9999,SMALL(IF($AF$2:$AF$9999=$S$2, ROW($AH$2:$AH$9999)-ROW($AH$2)+1),ROWS($S$3:S26))),"")</f>
        <v/>
      </c>
      <c r="T26" s="835" t="str">
        <f t="array" aca="1" ref="T26" ca="1">IFERROR(
INDEX($AK$2:$AK$9999,SMALL(IF($AF$2:$AF$9999=$S$2, ROW($AK$2:$AK$9999)-ROW($AK$2)+1),ROWS($S$3:T26))),"")</f>
        <v/>
      </c>
      <c r="U26" s="828" t="str">
        <f t="array" aca="1" ref="U26" ca="1">IFERROR(
INDEX($AI$2:$AI$9999,SMALL(IF($AF$2:$AF$9999=$S$2, ROW($AI$2:$AI$9999)-ROW($AI$2)+1),ROWS($U$3:U26))),"")</f>
        <v/>
      </c>
      <c r="V26" s="827" t="str">
        <f t="array" aca="1" ref="V26" ca="1">IFERROR(
INDEX($AH$2:$AH$9999,SMALL(IF($AF$2:$AF$9999=$V$2, ROW($AH$2:$AH$9999)-ROW($AH$2)+1),ROWS($V$3:V26))),"")</f>
        <v/>
      </c>
      <c r="W26" s="835" t="str">
        <f t="array" aca="1" ref="W26" ca="1">IFERROR(
INDEX($AK$2:$AK$9999,SMALL(IF($AF$2:$AF$9999=$V$2, ROW($AK$2:$AK$9999)-ROW($AK$2)+1),ROWS($V$3:W26))),"")</f>
        <v/>
      </c>
      <c r="X26" s="828" t="str">
        <f t="array" aca="1" ref="X26" ca="1">IFERROR(
INDEX($AI$2:$AI$9999,SMALL(IF($AF$2:$AF$9999=$V$2, ROW($AI$2:$AI$9999)-ROW($AI$2)+1),ROWS($X$3:X26))),"")</f>
        <v/>
      </c>
      <c r="Y26" s="827" t="str">
        <f t="array" aca="1" ref="Y26" ca="1">IFERROR(
INDEX($AH$2:$AH$9999,SMALL(IF($AF$2:$AF$9999=$Y$2, ROW($AH$2:$AH$9999)-ROW($AH$2)+1),ROWS($Y$3:Y26))),"")</f>
        <v/>
      </c>
      <c r="Z26" s="835" t="str">
        <f t="array" aca="1" ref="Z26" ca="1">IFERROR(
INDEX($AK$2:$AK$9999,SMALL(IF($AF$2:$AF$9999=$Y$2, ROW($AK$2:$AK$9999)-ROW($AK$2)+1),ROWS($Y$3:Z26))),"")</f>
        <v/>
      </c>
      <c r="AA26" s="828" t="str">
        <f t="array" aca="1" ref="AA26" ca="1">IFERROR(
INDEX($AI$2:$AI$9999,SMALL(IF($AF$2:$AF$9999=$Y$2, ROW($AI$2:$AI$9999)-ROW($AI$2)+1),ROWS($AA$3:AA26))),"")</f>
        <v/>
      </c>
      <c r="AB26" s="827" t="str">
        <f t="array" aca="1" ref="AB26" ca="1">IFERROR(
INDEX($AH$2:$AH$9999,SMALL(IF($AF$2:$AF$9999=$AB$2, ROW($AH$2:$AH$9999)-ROW($AH$2)+1),ROWS($AB$3:AB26))),"")</f>
        <v/>
      </c>
      <c r="AC26" s="835" t="str">
        <f t="array" aca="1" ref="AC26" ca="1">IFERROR(
INDEX($AK$2:$AK$9999,SMALL(IF($AF$2:$AF$9999=$AB$2, ROW($AK$2:$AK$9999)-ROW($AK$2)+1),ROWS($AB$3:AC26))),"")</f>
        <v/>
      </c>
      <c r="AD26" s="828" t="str">
        <f t="array" aca="1" ref="AD26" ca="1">IFERROR(
INDEX($AI$2:$AI$9999,SMALL(IF($AF$2:$AF$9999=$AB$2, ROW($AI$2:$AI$9999)-ROW($AI$2)+1),ROWS($AD$3:AD26))),"")</f>
        <v/>
      </c>
      <c r="AE26" s="958">
        <f>'(1)예금승인내역'!H656</f>
        <v>45390</v>
      </c>
      <c r="AF26" s="958">
        <f t="shared" si="0"/>
        <v>45390</v>
      </c>
      <c r="AG26" s="958">
        <f>'(1)예금승인내역'!G656</f>
        <v>45358</v>
      </c>
      <c r="AH26" s="957" t="str">
        <f>'(1)예금승인내역'!F656</f>
        <v>㈜성우하이텍</v>
      </c>
      <c r="AI26" s="957">
        <f>'(1)예금승인내역'!L656</f>
        <v>6.44</v>
      </c>
      <c r="AJ26" s="957">
        <f>'(1)예금승인내역'!AG656</f>
        <v>4.3499999999999997E-2</v>
      </c>
      <c r="AK26" s="959" t="str">
        <f>'(1)예금승인내역'!K656</f>
        <v>MMDA</v>
      </c>
    </row>
    <row r="27" spans="1:37" hidden="1">
      <c r="A27" s="827" t="str">
        <f t="array" aca="1" ref="A27" ca="1">IFERROR(
INDEX($AH$2:$AH$9999,SMALL(IF($AF$2:$AF$9999=$A$2, ROW($AH$2:$AH$9999)-ROW($AH$2)+1),ROWS(A$3:$A27))),"")</f>
        <v/>
      </c>
      <c r="B27" s="835" t="str">
        <f t="array" aca="1" ref="B27" ca="1">IFERROR(
INDEX($AK$2:$AK$9999,SMALL(IF($AF$2:$AF$9999=$A$2, ROW($AK$2:$AK$9999)-ROW($AK$2)+1),ROWS($A$3:B27))),"")</f>
        <v/>
      </c>
      <c r="C27" s="828" t="str">
        <f t="array" aca="1" ref="C27" ca="1">IFERROR(
INDEX($AI$2:$AI$9999,SMALL(IF($AF$2:$AF$9999=$A$2, ROW($AI$2:$AI$9999)-ROW($AI$2)+1),ROWS($A$3:C27))),"")</f>
        <v/>
      </c>
      <c r="D27" s="827" t="str">
        <f t="array" aca="1" ref="D27" ca="1">IFERROR(
INDEX($AH$2:$AH$9999,SMALL(IF($AF$2:$AF$9999=$D$2, ROW($AH$2:$AH$9999)-ROW($AH$2)+1),ROWS($D$3:D27))),"")</f>
        <v/>
      </c>
      <c r="E27" s="835" t="str">
        <f t="array" aca="1" ref="E27" ca="1">IFERROR(
INDEX($AK$2:$AK$9999,SMALL(IF($AF$2:$AF$9999=$D$2, ROW($AK$2:$AK$9999)-ROW($AK$2)+1),ROWS($D$3:E27))),"")</f>
        <v/>
      </c>
      <c r="F27" s="828" t="str">
        <f t="array" aca="1" ref="F27" ca="1">IFERROR(
INDEX($AI$2:$AI$9999,SMALL(IF($AF$2:$AF$9999=$D$2, ROW($AI$2:$AI$9999)-ROW($AI$2)+1),ROWS($F$3:F27))),"")</f>
        <v/>
      </c>
      <c r="G27" s="827" t="str">
        <f t="array" aca="1" ref="G27" ca="1">IFERROR(
INDEX($AH$2:$AH$9999,SMALL(IF($AF$2:$AF$9999=$G$2, ROW($AH$2:$AH$9999)-ROW($AH$2)+1),ROWS($G$3:G27))),"")</f>
        <v/>
      </c>
      <c r="H27" s="835" t="str">
        <f t="array" aca="1" ref="H27" ca="1">IFERROR(
INDEX($AK$2:$AK$9999,SMALL(IF($AF$2:$AF$9999=$G$2, ROW($AK$2:$AK$9999)-ROW($AK$2)+1),ROWS($G$3:H27))),"")</f>
        <v/>
      </c>
      <c r="I27" s="828" t="str">
        <f t="array" aca="1" ref="I27" ca="1">IFERROR(
INDEX($AI$2:$AI$9999,SMALL(IF($AF$2:$AF$9999=$G$2, ROW($AI$2:$AI$9999)-ROW($AI$2)+1),ROWS($I$3:I27))),"")</f>
        <v/>
      </c>
      <c r="J27" s="827" t="str">
        <f t="array" aca="1" ref="J27" ca="1">IFERROR(
INDEX($AH$2:$AH$9999,SMALL(IF($AF$2:$AF$9999=$J$2, ROW($AH$2:$AH$9999)-ROW($AH$2)+1),ROWS($J$3:J27))),"")</f>
        <v/>
      </c>
      <c r="K27" s="835" t="str">
        <f t="array" aca="1" ref="K27" ca="1">IFERROR(
INDEX($AK$2:$AK$9999,SMALL(IF($AF$2:$AF$9999=$J$2, ROW($AK$2:$AK$9999)-ROW($AK$2)+1),ROWS($J$3:K27))),"")</f>
        <v/>
      </c>
      <c r="L27" s="828" t="str">
        <f t="array" aca="1" ref="L27" ca="1">IFERROR(
INDEX($AI$2:$AI$9999,SMALL(IF($AF$2:$AF$9999=$J$2, ROW($AI$2:$AI$9999)-ROW($AI$2)+1),ROWS($L$3:L27))),"")</f>
        <v/>
      </c>
      <c r="M27" s="827" t="str">
        <f t="array" aca="1" ref="M27" ca="1">IFERROR(
INDEX($AH$2:$AH$9999,SMALL(IF($AF$2:$AF$9999=$M$2, ROW($AH$2:$AH$9999)-ROW($AH$2)+1),ROWS($M$3:M27))),"")</f>
        <v/>
      </c>
      <c r="N27" s="835" t="str">
        <f t="array" aca="1" ref="N27" ca="1">IFERROR(
INDEX($AK$2:$AK$9999,SMALL(IF($AF$2:$AF$9999=$M$2, ROW($AK$2:$AK$9999)-ROW($AK$2)+1),ROWS($M$3:N27))),"")</f>
        <v/>
      </c>
      <c r="O27" s="828" t="str">
        <f t="array" aca="1" ref="O27" ca="1">IFERROR(
INDEX($AI$2:$AI$9999,SMALL(IF($AF$2:$AF$9999=$M$2, ROW($AI$2:$AI$9999)-ROW($AI$2)+1),ROWS($O$3:O27))),"")</f>
        <v/>
      </c>
      <c r="P27" s="839" t="str">
        <f t="array" aca="1" ref="P27" ca="1">IFERROR(
INDEX($AH$2:$AH$9999,SMALL(IF($AF$2:$AF$9999=$P$2, ROW($AH$2:$AH$9999)-ROW($AH$2)+1),ROWS($P$3:P27))),"")</f>
        <v/>
      </c>
      <c r="Q27" s="837" t="str">
        <f t="array" aca="1" ref="Q27" ca="1">IFERROR(
INDEX($AK$2:$AK$9999,SMALL(IF($AF$2:$AF$9999=$P$2, ROW($AK$2:$AK$9999)-ROW($AK$2)+1),ROWS($P$3:Q27))),"")</f>
        <v/>
      </c>
      <c r="R27" s="828" t="str">
        <f t="array" aca="1" ref="R27" ca="1">IFERROR(
INDEX($AI$2:$AI$9999,SMALL(IF($AF$2:$AF$9999=$P$2, ROW($AI$2:$AI$9999)-ROW($AI$2)+1),ROWS($R$3:R27))),"")</f>
        <v/>
      </c>
      <c r="S27" s="827" t="str">
        <f t="array" aca="1" ref="S27" ca="1">IFERROR(
INDEX($AH$2:$AH$9999,SMALL(IF($AF$2:$AF$9999=$S$2, ROW($AH$2:$AH$9999)-ROW($AH$2)+1),ROWS($S$3:S27))),"")</f>
        <v/>
      </c>
      <c r="T27" s="835" t="str">
        <f t="array" aca="1" ref="T27" ca="1">IFERROR(
INDEX($AK$2:$AK$9999,SMALL(IF($AF$2:$AF$9999=$S$2, ROW($AK$2:$AK$9999)-ROW($AK$2)+1),ROWS($S$3:T27))),"")</f>
        <v/>
      </c>
      <c r="U27" s="828" t="str">
        <f t="array" aca="1" ref="U27" ca="1">IFERROR(
INDEX($AI$2:$AI$9999,SMALL(IF($AF$2:$AF$9999=$S$2, ROW($AI$2:$AI$9999)-ROW($AI$2)+1),ROWS($U$3:U27))),"")</f>
        <v/>
      </c>
      <c r="V27" s="827" t="str">
        <f t="array" aca="1" ref="V27" ca="1">IFERROR(
INDEX($AH$2:$AH$9999,SMALL(IF($AF$2:$AF$9999=$V$2, ROW($AH$2:$AH$9999)-ROW($AH$2)+1),ROWS($V$3:V27))),"")</f>
        <v/>
      </c>
      <c r="W27" s="835" t="str">
        <f t="array" aca="1" ref="W27" ca="1">IFERROR(
INDEX($AK$2:$AK$9999,SMALL(IF($AF$2:$AF$9999=$V$2, ROW($AK$2:$AK$9999)-ROW($AK$2)+1),ROWS($V$3:W27))),"")</f>
        <v/>
      </c>
      <c r="X27" s="828" t="str">
        <f t="array" aca="1" ref="X27" ca="1">IFERROR(
INDEX($AI$2:$AI$9999,SMALL(IF($AF$2:$AF$9999=$V$2, ROW($AI$2:$AI$9999)-ROW($AI$2)+1),ROWS($X$3:X27))),"")</f>
        <v/>
      </c>
      <c r="Y27" s="827" t="str">
        <f t="array" aca="1" ref="Y27" ca="1">IFERROR(
INDEX($AH$2:$AH$9999,SMALL(IF($AF$2:$AF$9999=$Y$2, ROW($AH$2:$AH$9999)-ROW($AH$2)+1),ROWS($Y$3:Y27))),"")</f>
        <v/>
      </c>
      <c r="Z27" s="835" t="str">
        <f t="array" aca="1" ref="Z27" ca="1">IFERROR(
INDEX($AK$2:$AK$9999,SMALL(IF($AF$2:$AF$9999=$Y$2, ROW($AK$2:$AK$9999)-ROW($AK$2)+1),ROWS($Y$3:Z27))),"")</f>
        <v/>
      </c>
      <c r="AA27" s="828" t="str">
        <f t="array" aca="1" ref="AA27" ca="1">IFERROR(
INDEX($AI$2:$AI$9999,SMALL(IF($AF$2:$AF$9999=$Y$2, ROW($AI$2:$AI$9999)-ROW($AI$2)+1),ROWS($AA$3:AA27))),"")</f>
        <v/>
      </c>
      <c r="AB27" s="827" t="str">
        <f t="array" aca="1" ref="AB27" ca="1">IFERROR(
INDEX($AH$2:$AH$9999,SMALL(IF($AF$2:$AF$9999=$AB$2, ROW($AH$2:$AH$9999)-ROW($AH$2)+1),ROWS($AB$3:AB27))),"")</f>
        <v/>
      </c>
      <c r="AC27" s="835" t="str">
        <f t="array" aca="1" ref="AC27" ca="1">IFERROR(
INDEX($AK$2:$AK$9999,SMALL(IF($AF$2:$AF$9999=$AB$2, ROW($AK$2:$AK$9999)-ROW($AK$2)+1),ROWS($AB$3:AC27))),"")</f>
        <v/>
      </c>
      <c r="AD27" s="828" t="str">
        <f t="array" aca="1" ref="AD27" ca="1">IFERROR(
INDEX($AI$2:$AI$9999,SMALL(IF($AF$2:$AF$9999=$AB$2, ROW($AI$2:$AI$9999)-ROW($AI$2)+1),ROWS($AD$3:AD27))),"")</f>
        <v/>
      </c>
      <c r="AE27" s="958">
        <f>'(1)예금승인내역'!H657</f>
        <v>45456</v>
      </c>
      <c r="AF27" s="958">
        <f t="shared" si="0"/>
        <v>45456</v>
      </c>
      <c r="AG27" s="958">
        <f>'(1)예금승인내역'!G657</f>
        <v>45364</v>
      </c>
      <c r="AH27" s="957" t="str">
        <f>'(1)예금승인내역'!F657</f>
        <v>㈜노바인터내쇼널</v>
      </c>
      <c r="AI27" s="957">
        <f>'(1)예금승인내역'!L657</f>
        <v>1.01</v>
      </c>
      <c r="AJ27" s="957">
        <f>'(1)예금승인내역'!AG657</f>
        <v>5.2999999999999999E-2</v>
      </c>
      <c r="AK27" s="959" t="str">
        <f>'(1)예금승인내역'!K657</f>
        <v>정기예금</v>
      </c>
    </row>
    <row r="28" spans="1:37" hidden="1">
      <c r="A28" s="827" t="str">
        <f t="array" aca="1" ref="A28" ca="1">IFERROR(
INDEX($AH$2:$AH$9999,SMALL(IF($AF$2:$AF$9999=$A$2, ROW($AH$2:$AH$9999)-ROW($AH$2)+1),ROWS(A$3:$A28))),"")</f>
        <v/>
      </c>
      <c r="B28" s="835" t="str">
        <f t="array" aca="1" ref="B28" ca="1">IFERROR(
INDEX($AK$2:$AK$9999,SMALL(IF($AF$2:$AF$9999=$A$2, ROW($AK$2:$AK$9999)-ROW($AK$2)+1),ROWS($A$3:B28))),"")</f>
        <v/>
      </c>
      <c r="C28" s="828" t="str">
        <f t="array" aca="1" ref="C28" ca="1">IFERROR(
INDEX($AI$2:$AI$9999,SMALL(IF($AF$2:$AF$9999=$A$2, ROW($AI$2:$AI$9999)-ROW($AI$2)+1),ROWS($A$3:C28))),"")</f>
        <v/>
      </c>
      <c r="D28" s="827" t="str">
        <f t="array" aca="1" ref="D28" ca="1">IFERROR(
INDEX($AH$2:$AH$9999,SMALL(IF($AF$2:$AF$9999=$D$2, ROW($AH$2:$AH$9999)-ROW($AH$2)+1),ROWS($D$3:D28))),"")</f>
        <v/>
      </c>
      <c r="E28" s="835" t="str">
        <f t="array" aca="1" ref="E28" ca="1">IFERROR(
INDEX($AK$2:$AK$9999,SMALL(IF($AF$2:$AF$9999=$D$2, ROW($AK$2:$AK$9999)-ROW($AK$2)+1),ROWS($D$3:E28))),"")</f>
        <v/>
      </c>
      <c r="F28" s="828" t="str">
        <f t="array" aca="1" ref="F28" ca="1">IFERROR(
INDEX($AI$2:$AI$9999,SMALL(IF($AF$2:$AF$9999=$D$2, ROW($AI$2:$AI$9999)-ROW($AI$2)+1),ROWS($F$3:F28))),"")</f>
        <v/>
      </c>
      <c r="G28" s="827" t="str">
        <f t="array" aca="1" ref="G28" ca="1">IFERROR(
INDEX($AH$2:$AH$9999,SMALL(IF($AF$2:$AF$9999=$G$2, ROW($AH$2:$AH$9999)-ROW($AH$2)+1),ROWS($G$3:G28))),"")</f>
        <v/>
      </c>
      <c r="H28" s="835" t="str">
        <f t="array" aca="1" ref="H28" ca="1">IFERROR(
INDEX($AK$2:$AK$9999,SMALL(IF($AF$2:$AF$9999=$G$2, ROW($AK$2:$AK$9999)-ROW($AK$2)+1),ROWS($G$3:H28))),"")</f>
        <v/>
      </c>
      <c r="I28" s="828" t="str">
        <f t="array" aca="1" ref="I28" ca="1">IFERROR(
INDEX($AI$2:$AI$9999,SMALL(IF($AF$2:$AF$9999=$G$2, ROW($AI$2:$AI$9999)-ROW($AI$2)+1),ROWS($I$3:I28))),"")</f>
        <v/>
      </c>
      <c r="J28" s="827" t="str">
        <f t="array" aca="1" ref="J28" ca="1">IFERROR(
INDEX($AH$2:$AH$9999,SMALL(IF($AF$2:$AF$9999=$J$2, ROW($AH$2:$AH$9999)-ROW($AH$2)+1),ROWS($J$3:J28))),"")</f>
        <v/>
      </c>
      <c r="K28" s="835" t="str">
        <f t="array" aca="1" ref="K28" ca="1">IFERROR(
INDEX($AK$2:$AK$9999,SMALL(IF($AF$2:$AF$9999=$J$2, ROW($AK$2:$AK$9999)-ROW($AK$2)+1),ROWS($J$3:K28))),"")</f>
        <v/>
      </c>
      <c r="L28" s="828" t="str">
        <f t="array" aca="1" ref="L28" ca="1">IFERROR(
INDEX($AI$2:$AI$9999,SMALL(IF($AF$2:$AF$9999=$J$2, ROW($AI$2:$AI$9999)-ROW($AI$2)+1),ROWS($L$3:L28))),"")</f>
        <v/>
      </c>
      <c r="M28" s="827" t="str">
        <f t="array" aca="1" ref="M28" ca="1">IFERROR(
INDEX($AH$2:$AH$9999,SMALL(IF($AF$2:$AF$9999=$M$2, ROW($AH$2:$AH$9999)-ROW($AH$2)+1),ROWS($M$3:M28))),"")</f>
        <v/>
      </c>
      <c r="N28" s="835" t="str">
        <f t="array" aca="1" ref="N28" ca="1">IFERROR(
INDEX($AK$2:$AK$9999,SMALL(IF($AF$2:$AF$9999=$M$2, ROW($AK$2:$AK$9999)-ROW($AK$2)+1),ROWS($M$3:N28))),"")</f>
        <v/>
      </c>
      <c r="O28" s="828" t="str">
        <f t="array" aca="1" ref="O28" ca="1">IFERROR(
INDEX($AI$2:$AI$9999,SMALL(IF($AF$2:$AF$9999=$M$2, ROW($AI$2:$AI$9999)-ROW($AI$2)+1),ROWS($O$3:O28))),"")</f>
        <v/>
      </c>
      <c r="P28" s="839" t="str">
        <f t="array" aca="1" ref="P28" ca="1">IFERROR(
INDEX($AH$2:$AH$9999,SMALL(IF($AF$2:$AF$9999=$P$2, ROW($AH$2:$AH$9999)-ROW($AH$2)+1),ROWS($P$3:P28))),"")</f>
        <v/>
      </c>
      <c r="Q28" s="837" t="str">
        <f t="array" aca="1" ref="Q28" ca="1">IFERROR(
INDEX($AK$2:$AK$9999,SMALL(IF($AF$2:$AF$9999=$P$2, ROW($AK$2:$AK$9999)-ROW($AK$2)+1),ROWS($P$3:Q28))),"")</f>
        <v/>
      </c>
      <c r="R28" s="828" t="str">
        <f t="array" aca="1" ref="R28" ca="1">IFERROR(
INDEX($AI$2:$AI$9999,SMALL(IF($AF$2:$AF$9999=$P$2, ROW($AI$2:$AI$9999)-ROW($AI$2)+1),ROWS($R$3:R28))),"")</f>
        <v/>
      </c>
      <c r="S28" s="827" t="str">
        <f t="array" aca="1" ref="S28" ca="1">IFERROR(
INDEX($AH$2:$AH$9999,SMALL(IF($AF$2:$AF$9999=$S$2, ROW($AH$2:$AH$9999)-ROW($AH$2)+1),ROWS($S$3:S28))),"")</f>
        <v/>
      </c>
      <c r="T28" s="835" t="str">
        <f t="array" aca="1" ref="T28" ca="1">IFERROR(
INDEX($AK$2:$AK$9999,SMALL(IF($AF$2:$AF$9999=$S$2, ROW($AK$2:$AK$9999)-ROW($AK$2)+1),ROWS($S$3:T28))),"")</f>
        <v/>
      </c>
      <c r="U28" s="828" t="str">
        <f t="array" aca="1" ref="U28" ca="1">IFERROR(
INDEX($AI$2:$AI$9999,SMALL(IF($AF$2:$AF$9999=$S$2, ROW($AI$2:$AI$9999)-ROW($AI$2)+1),ROWS($U$3:U28))),"")</f>
        <v/>
      </c>
      <c r="V28" s="827" t="str">
        <f t="array" aca="1" ref="V28" ca="1">IFERROR(
INDEX($AH$2:$AH$9999,SMALL(IF($AF$2:$AF$9999=$V$2, ROW($AH$2:$AH$9999)-ROW($AH$2)+1),ROWS($V$3:V28))),"")</f>
        <v/>
      </c>
      <c r="W28" s="835" t="str">
        <f t="array" aca="1" ref="W28" ca="1">IFERROR(
INDEX($AK$2:$AK$9999,SMALL(IF($AF$2:$AF$9999=$V$2, ROW($AK$2:$AK$9999)-ROW($AK$2)+1),ROWS($V$3:W28))),"")</f>
        <v/>
      </c>
      <c r="X28" s="828" t="str">
        <f t="array" aca="1" ref="X28" ca="1">IFERROR(
INDEX($AI$2:$AI$9999,SMALL(IF($AF$2:$AF$9999=$V$2, ROW($AI$2:$AI$9999)-ROW($AI$2)+1),ROWS($X$3:X28))),"")</f>
        <v/>
      </c>
      <c r="Y28" s="827" t="str">
        <f t="array" aca="1" ref="Y28" ca="1">IFERROR(
INDEX($AH$2:$AH$9999,SMALL(IF($AF$2:$AF$9999=$Y$2, ROW($AH$2:$AH$9999)-ROW($AH$2)+1),ROWS($Y$3:Y28))),"")</f>
        <v/>
      </c>
      <c r="Z28" s="835" t="str">
        <f t="array" aca="1" ref="Z28" ca="1">IFERROR(
INDEX($AK$2:$AK$9999,SMALL(IF($AF$2:$AF$9999=$Y$2, ROW($AK$2:$AK$9999)-ROW($AK$2)+1),ROWS($Y$3:Z28))),"")</f>
        <v/>
      </c>
      <c r="AA28" s="828" t="str">
        <f t="array" aca="1" ref="AA28" ca="1">IFERROR(
INDEX($AI$2:$AI$9999,SMALL(IF($AF$2:$AF$9999=$Y$2, ROW($AI$2:$AI$9999)-ROW($AI$2)+1),ROWS($AA$3:AA28))),"")</f>
        <v/>
      </c>
      <c r="AB28" s="827" t="str">
        <f t="array" aca="1" ref="AB28" ca="1">IFERROR(
INDEX($AH$2:$AH$9999,SMALL(IF($AF$2:$AF$9999=$AB$2, ROW($AH$2:$AH$9999)-ROW($AH$2)+1),ROWS($AB$3:AB28))),"")</f>
        <v/>
      </c>
      <c r="AC28" s="835" t="str">
        <f t="array" aca="1" ref="AC28" ca="1">IFERROR(
INDEX($AK$2:$AK$9999,SMALL(IF($AF$2:$AF$9999=$AB$2, ROW($AK$2:$AK$9999)-ROW($AK$2)+1),ROWS($AB$3:AC28))),"")</f>
        <v/>
      </c>
      <c r="AD28" s="828" t="str">
        <f t="array" aca="1" ref="AD28" ca="1">IFERROR(
INDEX($AI$2:$AI$9999,SMALL(IF($AF$2:$AF$9999=$AB$2, ROW($AI$2:$AI$9999)-ROW($AI$2)+1),ROWS($AD$3:AD28))),"")</f>
        <v/>
      </c>
      <c r="AE28" s="958">
        <f>'(1)예금승인내역'!H658</f>
        <v>45397</v>
      </c>
      <c r="AF28" s="958">
        <f t="shared" si="0"/>
        <v>45397</v>
      </c>
      <c r="AG28" s="958">
        <f>'(1)예금승인내역'!G658</f>
        <v>45365</v>
      </c>
      <c r="AH28" s="957" t="str">
        <f>'(1)예금승인내역'!F658</f>
        <v>두손산업㈜</v>
      </c>
      <c r="AI28" s="957">
        <f>'(1)예금승인내역'!L658</f>
        <v>1</v>
      </c>
      <c r="AJ28" s="957">
        <f>'(1)예금승인내역'!AG658</f>
        <v>4.3299999999999998E-2</v>
      </c>
      <c r="AK28" s="959" t="str">
        <f>'(1)예금승인내역'!K658</f>
        <v>MMDA</v>
      </c>
    </row>
    <row r="29" spans="1:37" hidden="1">
      <c r="A29" s="827" t="str">
        <f t="array" aca="1" ref="A29" ca="1">IFERROR(
INDEX($AH$2:$AH$9999,SMALL(IF($AF$2:$AF$9999=$A$2, ROW($AH$2:$AH$9999)-ROW($AH$2)+1),ROWS(A$3:$A29))),"")</f>
        <v/>
      </c>
      <c r="B29" s="835" t="str">
        <f t="array" aca="1" ref="B29" ca="1">IFERROR(
INDEX($AK$2:$AK$9999,SMALL(IF($AF$2:$AF$9999=$A$2, ROW($AK$2:$AK$9999)-ROW($AK$2)+1),ROWS($A$3:B29))),"")</f>
        <v/>
      </c>
      <c r="C29" s="828" t="str">
        <f t="array" aca="1" ref="C29" ca="1">IFERROR(
INDEX($AI$2:$AI$9999,SMALL(IF($AF$2:$AF$9999=$A$2, ROW($AI$2:$AI$9999)-ROW($AI$2)+1),ROWS($A$3:C29))),"")</f>
        <v/>
      </c>
      <c r="D29" s="827" t="str">
        <f t="array" aca="1" ref="D29" ca="1">IFERROR(
INDEX($AH$2:$AH$9999,SMALL(IF($AF$2:$AF$9999=$D$2, ROW($AH$2:$AH$9999)-ROW($AH$2)+1),ROWS($D$3:D29))),"")</f>
        <v/>
      </c>
      <c r="E29" s="835" t="str">
        <f t="array" aca="1" ref="E29" ca="1">IFERROR(
INDEX($AK$2:$AK$9999,SMALL(IF($AF$2:$AF$9999=$D$2, ROW($AK$2:$AK$9999)-ROW($AK$2)+1),ROWS($D$3:E29))),"")</f>
        <v/>
      </c>
      <c r="F29" s="828" t="str">
        <f t="array" aca="1" ref="F29" ca="1">IFERROR(
INDEX($AI$2:$AI$9999,SMALL(IF($AF$2:$AF$9999=$D$2, ROW($AI$2:$AI$9999)-ROW($AI$2)+1),ROWS($F$3:F29))),"")</f>
        <v/>
      </c>
      <c r="G29" s="827" t="str">
        <f t="array" aca="1" ref="G29" ca="1">IFERROR(
INDEX($AH$2:$AH$9999,SMALL(IF($AF$2:$AF$9999=$G$2, ROW($AH$2:$AH$9999)-ROW($AH$2)+1),ROWS($G$3:G29))),"")</f>
        <v/>
      </c>
      <c r="H29" s="835" t="str">
        <f t="array" aca="1" ref="H29" ca="1">IFERROR(
INDEX($AK$2:$AK$9999,SMALL(IF($AF$2:$AF$9999=$G$2, ROW($AK$2:$AK$9999)-ROW($AK$2)+1),ROWS($G$3:H29))),"")</f>
        <v/>
      </c>
      <c r="I29" s="828" t="str">
        <f t="array" aca="1" ref="I29" ca="1">IFERROR(
INDEX($AI$2:$AI$9999,SMALL(IF($AF$2:$AF$9999=$G$2, ROW($AI$2:$AI$9999)-ROW($AI$2)+1),ROWS($I$3:I29))),"")</f>
        <v/>
      </c>
      <c r="J29" s="827" t="str">
        <f t="array" aca="1" ref="J29" ca="1">IFERROR(
INDEX($AH$2:$AH$9999,SMALL(IF($AF$2:$AF$9999=$J$2, ROW($AH$2:$AH$9999)-ROW($AH$2)+1),ROWS($J$3:J29))),"")</f>
        <v/>
      </c>
      <c r="K29" s="835" t="str">
        <f t="array" aca="1" ref="K29" ca="1">IFERROR(
INDEX($AK$2:$AK$9999,SMALL(IF($AF$2:$AF$9999=$J$2, ROW($AK$2:$AK$9999)-ROW($AK$2)+1),ROWS($J$3:K29))),"")</f>
        <v/>
      </c>
      <c r="L29" s="828" t="str">
        <f t="array" aca="1" ref="L29" ca="1">IFERROR(
INDEX($AI$2:$AI$9999,SMALL(IF($AF$2:$AF$9999=$J$2, ROW($AI$2:$AI$9999)-ROW($AI$2)+1),ROWS($L$3:L29))),"")</f>
        <v/>
      </c>
      <c r="M29" s="827" t="str">
        <f t="array" aca="1" ref="M29" ca="1">IFERROR(
INDEX($AH$2:$AH$9999,SMALL(IF($AF$2:$AF$9999=$M$2, ROW($AH$2:$AH$9999)-ROW($AH$2)+1),ROWS($M$3:M29))),"")</f>
        <v/>
      </c>
      <c r="N29" s="835" t="str">
        <f t="array" aca="1" ref="N29" ca="1">IFERROR(
INDEX($AK$2:$AK$9999,SMALL(IF($AF$2:$AF$9999=$M$2, ROW($AK$2:$AK$9999)-ROW($AK$2)+1),ROWS($M$3:N29))),"")</f>
        <v/>
      </c>
      <c r="O29" s="828" t="str">
        <f t="array" aca="1" ref="O29" ca="1">IFERROR(
INDEX($AI$2:$AI$9999,SMALL(IF($AF$2:$AF$9999=$M$2, ROW($AI$2:$AI$9999)-ROW($AI$2)+1),ROWS($O$3:O29))),"")</f>
        <v/>
      </c>
      <c r="P29" s="839" t="str">
        <f t="array" aca="1" ref="P29" ca="1">IFERROR(
INDEX($AH$2:$AH$9999,SMALL(IF($AF$2:$AF$9999=$P$2, ROW($AH$2:$AH$9999)-ROW($AH$2)+1),ROWS($P$3:P29))),"")</f>
        <v/>
      </c>
      <c r="Q29" s="837" t="str">
        <f t="array" aca="1" ref="Q29" ca="1">IFERROR(
INDEX($AK$2:$AK$9999,SMALL(IF($AF$2:$AF$9999=$P$2, ROW($AK$2:$AK$9999)-ROW($AK$2)+1),ROWS($P$3:Q29))),"")</f>
        <v/>
      </c>
      <c r="R29" s="828" t="str">
        <f t="array" aca="1" ref="R29" ca="1">IFERROR(
INDEX($AI$2:$AI$9999,SMALL(IF($AF$2:$AF$9999=$P$2, ROW($AI$2:$AI$9999)-ROW($AI$2)+1),ROWS($R$3:R29))),"")</f>
        <v/>
      </c>
      <c r="S29" s="827" t="str">
        <f t="array" aca="1" ref="S29" ca="1">IFERROR(
INDEX($AH$2:$AH$9999,SMALL(IF($AF$2:$AF$9999=$S$2, ROW($AH$2:$AH$9999)-ROW($AH$2)+1),ROWS($S$3:S29))),"")</f>
        <v/>
      </c>
      <c r="T29" s="835" t="str">
        <f t="array" aca="1" ref="T29" ca="1">IFERROR(
INDEX($AK$2:$AK$9999,SMALL(IF($AF$2:$AF$9999=$S$2, ROW($AK$2:$AK$9999)-ROW($AK$2)+1),ROWS($S$3:T29))),"")</f>
        <v/>
      </c>
      <c r="U29" s="828" t="str">
        <f t="array" aca="1" ref="U29" ca="1">IFERROR(
INDEX($AI$2:$AI$9999,SMALL(IF($AF$2:$AF$9999=$S$2, ROW($AI$2:$AI$9999)-ROW($AI$2)+1),ROWS($U$3:U29))),"")</f>
        <v/>
      </c>
      <c r="V29" s="827" t="str">
        <f t="array" aca="1" ref="V29" ca="1">IFERROR(
INDEX($AH$2:$AH$9999,SMALL(IF($AF$2:$AF$9999=$V$2, ROW($AH$2:$AH$9999)-ROW($AH$2)+1),ROWS($V$3:V29))),"")</f>
        <v/>
      </c>
      <c r="W29" s="835" t="str">
        <f t="array" aca="1" ref="W29" ca="1">IFERROR(
INDEX($AK$2:$AK$9999,SMALL(IF($AF$2:$AF$9999=$V$2, ROW($AK$2:$AK$9999)-ROW($AK$2)+1),ROWS($V$3:W29))),"")</f>
        <v/>
      </c>
      <c r="X29" s="828" t="str">
        <f t="array" aca="1" ref="X29" ca="1">IFERROR(
INDEX($AI$2:$AI$9999,SMALL(IF($AF$2:$AF$9999=$V$2, ROW($AI$2:$AI$9999)-ROW($AI$2)+1),ROWS($X$3:X29))),"")</f>
        <v/>
      </c>
      <c r="Y29" s="827" t="str">
        <f t="array" aca="1" ref="Y29" ca="1">IFERROR(
INDEX($AH$2:$AH$9999,SMALL(IF($AF$2:$AF$9999=$Y$2, ROW($AH$2:$AH$9999)-ROW($AH$2)+1),ROWS($Y$3:Y29))),"")</f>
        <v/>
      </c>
      <c r="Z29" s="835" t="str">
        <f t="array" aca="1" ref="Z29" ca="1">IFERROR(
INDEX($AK$2:$AK$9999,SMALL(IF($AF$2:$AF$9999=$Y$2, ROW($AK$2:$AK$9999)-ROW($AK$2)+1),ROWS($Y$3:Z29))),"")</f>
        <v/>
      </c>
      <c r="AA29" s="828" t="str">
        <f t="array" aca="1" ref="AA29" ca="1">IFERROR(
INDEX($AI$2:$AI$9999,SMALL(IF($AF$2:$AF$9999=$Y$2, ROW($AI$2:$AI$9999)-ROW($AI$2)+1),ROWS($AA$3:AA29))),"")</f>
        <v/>
      </c>
      <c r="AB29" s="827" t="str">
        <f t="array" aca="1" ref="AB29" ca="1">IFERROR(
INDEX($AH$2:$AH$9999,SMALL(IF($AF$2:$AF$9999=$AB$2, ROW($AH$2:$AH$9999)-ROW($AH$2)+1),ROWS($AB$3:AB29))),"")</f>
        <v/>
      </c>
      <c r="AC29" s="835" t="str">
        <f t="array" aca="1" ref="AC29" ca="1">IFERROR(
INDEX($AK$2:$AK$9999,SMALL(IF($AF$2:$AF$9999=$AB$2, ROW($AK$2:$AK$9999)-ROW($AK$2)+1),ROWS($AB$3:AC29))),"")</f>
        <v/>
      </c>
      <c r="AD29" s="828" t="str">
        <f t="array" aca="1" ref="AD29" ca="1">IFERROR(
INDEX($AI$2:$AI$9999,SMALL(IF($AF$2:$AF$9999=$AB$2, ROW($AI$2:$AI$9999)-ROW($AI$2)+1),ROWS($AD$3:AD29))),"")</f>
        <v/>
      </c>
      <c r="AE29" s="958">
        <f>'(1)예금승인내역'!H659</f>
        <v>45397</v>
      </c>
      <c r="AF29" s="958">
        <f t="shared" si="0"/>
        <v>45397</v>
      </c>
      <c r="AG29" s="958">
        <f>'(1)예금승인내역'!G659</f>
        <v>45366</v>
      </c>
      <c r="AH29" s="957" t="str">
        <f>'(1)예금승인내역'!F659</f>
        <v>오스템임플란트㈜</v>
      </c>
      <c r="AI29" s="957">
        <f>'(1)예금승인내역'!L659</f>
        <v>2</v>
      </c>
      <c r="AJ29" s="957">
        <f>'(1)예금승인내역'!AG659</f>
        <v>4.3499999999999997E-2</v>
      </c>
      <c r="AK29" s="959" t="str">
        <f>'(1)예금승인내역'!K659</f>
        <v>MMDA</v>
      </c>
    </row>
    <row r="30" spans="1:37" hidden="1">
      <c r="A30" s="827" t="str">
        <f t="array" aca="1" ref="A30" ca="1">IFERROR(
INDEX($AH$2:$AH$9999,SMALL(IF($AF$2:$AF$9999=$A$2, ROW($AH$2:$AH$9999)-ROW($AH$2)+1),ROWS(A$3:$A30))),"")</f>
        <v/>
      </c>
      <c r="B30" s="835" t="str">
        <f t="array" aca="1" ref="B30" ca="1">IFERROR(
INDEX($AK$2:$AK$9999,SMALL(IF($AF$2:$AF$9999=$A$2, ROW($AK$2:$AK$9999)-ROW($AK$2)+1),ROWS($A$3:B30))),"")</f>
        <v/>
      </c>
      <c r="C30" s="828" t="str">
        <f t="array" aca="1" ref="C30" ca="1">IFERROR(
INDEX($AI$2:$AI$9999,SMALL(IF($AF$2:$AF$9999=$A$2, ROW($AI$2:$AI$9999)-ROW($AI$2)+1),ROWS($A$3:C30))),"")</f>
        <v/>
      </c>
      <c r="D30" s="827" t="str">
        <f t="array" aca="1" ref="D30" ca="1">IFERROR(
INDEX($AH$2:$AH$9999,SMALL(IF($AF$2:$AF$9999=$D$2, ROW($AH$2:$AH$9999)-ROW($AH$2)+1),ROWS($D$3:D30))),"")</f>
        <v/>
      </c>
      <c r="E30" s="835" t="str">
        <f t="array" aca="1" ref="E30" ca="1">IFERROR(
INDEX($AK$2:$AK$9999,SMALL(IF($AF$2:$AF$9999=$D$2, ROW($AK$2:$AK$9999)-ROW($AK$2)+1),ROWS($D$3:E30))),"")</f>
        <v/>
      </c>
      <c r="F30" s="828" t="str">
        <f t="array" aca="1" ref="F30" ca="1">IFERROR(
INDEX($AI$2:$AI$9999,SMALL(IF($AF$2:$AF$9999=$D$2, ROW($AI$2:$AI$9999)-ROW($AI$2)+1),ROWS($F$3:F30))),"")</f>
        <v/>
      </c>
      <c r="G30" s="827" t="str">
        <f t="array" aca="1" ref="G30" ca="1">IFERROR(
INDEX($AH$2:$AH$9999,SMALL(IF($AF$2:$AF$9999=$G$2, ROW($AH$2:$AH$9999)-ROW($AH$2)+1),ROWS($G$3:G30))),"")</f>
        <v/>
      </c>
      <c r="H30" s="835" t="str">
        <f t="array" aca="1" ref="H30" ca="1">IFERROR(
INDEX($AK$2:$AK$9999,SMALL(IF($AF$2:$AF$9999=$G$2, ROW($AK$2:$AK$9999)-ROW($AK$2)+1),ROWS($G$3:H30))),"")</f>
        <v/>
      </c>
      <c r="I30" s="828" t="str">
        <f t="array" aca="1" ref="I30" ca="1">IFERROR(
INDEX($AI$2:$AI$9999,SMALL(IF($AF$2:$AF$9999=$G$2, ROW($AI$2:$AI$9999)-ROW($AI$2)+1),ROWS($I$3:I30))),"")</f>
        <v/>
      </c>
      <c r="J30" s="827" t="str">
        <f t="array" aca="1" ref="J30" ca="1">IFERROR(
INDEX($AH$2:$AH$9999,SMALL(IF($AF$2:$AF$9999=$J$2, ROW($AH$2:$AH$9999)-ROW($AH$2)+1),ROWS($J$3:J30))),"")</f>
        <v/>
      </c>
      <c r="K30" s="835" t="str">
        <f t="array" aca="1" ref="K30" ca="1">IFERROR(
INDEX($AK$2:$AK$9999,SMALL(IF($AF$2:$AF$9999=$J$2, ROW($AK$2:$AK$9999)-ROW($AK$2)+1),ROWS($J$3:K30))),"")</f>
        <v/>
      </c>
      <c r="L30" s="828" t="str">
        <f t="array" aca="1" ref="L30" ca="1">IFERROR(
INDEX($AI$2:$AI$9999,SMALL(IF($AF$2:$AF$9999=$J$2, ROW($AI$2:$AI$9999)-ROW($AI$2)+1),ROWS($L$3:L30))),"")</f>
        <v/>
      </c>
      <c r="M30" s="827" t="str">
        <f t="array" aca="1" ref="M30" ca="1">IFERROR(
INDEX($AH$2:$AH$9999,SMALL(IF($AF$2:$AF$9999=$M$2, ROW($AH$2:$AH$9999)-ROW($AH$2)+1),ROWS($M$3:M30))),"")</f>
        <v/>
      </c>
      <c r="N30" s="835" t="str">
        <f t="array" aca="1" ref="N30" ca="1">IFERROR(
INDEX($AK$2:$AK$9999,SMALL(IF($AF$2:$AF$9999=$M$2, ROW($AK$2:$AK$9999)-ROW($AK$2)+1),ROWS($M$3:N30))),"")</f>
        <v/>
      </c>
      <c r="O30" s="828" t="str">
        <f t="array" aca="1" ref="O30" ca="1">IFERROR(
INDEX($AI$2:$AI$9999,SMALL(IF($AF$2:$AF$9999=$M$2, ROW($AI$2:$AI$9999)-ROW($AI$2)+1),ROWS($O$3:O30))),"")</f>
        <v/>
      </c>
      <c r="P30" s="839" t="str">
        <f t="array" aca="1" ref="P30" ca="1">IFERROR(
INDEX($AH$2:$AH$9999,SMALL(IF($AF$2:$AF$9999=$P$2, ROW($AH$2:$AH$9999)-ROW($AH$2)+1),ROWS($P$3:P30))),"")</f>
        <v/>
      </c>
      <c r="Q30" s="837" t="str">
        <f t="array" aca="1" ref="Q30" ca="1">IFERROR(
INDEX($AK$2:$AK$9999,SMALL(IF($AF$2:$AF$9999=$P$2, ROW($AK$2:$AK$9999)-ROW($AK$2)+1),ROWS($P$3:Q30))),"")</f>
        <v/>
      </c>
      <c r="R30" s="828" t="str">
        <f t="array" aca="1" ref="R30" ca="1">IFERROR(
INDEX($AI$2:$AI$9999,SMALL(IF($AF$2:$AF$9999=$P$2, ROW($AI$2:$AI$9999)-ROW($AI$2)+1),ROWS($R$3:R30))),"")</f>
        <v/>
      </c>
      <c r="S30" s="827" t="str">
        <f t="array" aca="1" ref="S30" ca="1">IFERROR(
INDEX($AH$2:$AH$9999,SMALL(IF($AF$2:$AF$9999=$S$2, ROW($AH$2:$AH$9999)-ROW($AH$2)+1),ROWS($S$3:S30))),"")</f>
        <v/>
      </c>
      <c r="T30" s="835" t="str">
        <f t="array" aca="1" ref="T30" ca="1">IFERROR(
INDEX($AK$2:$AK$9999,SMALL(IF($AF$2:$AF$9999=$S$2, ROW($AK$2:$AK$9999)-ROW($AK$2)+1),ROWS($S$3:T30))),"")</f>
        <v/>
      </c>
      <c r="U30" s="828" t="str">
        <f t="array" aca="1" ref="U30" ca="1">IFERROR(
INDEX($AI$2:$AI$9999,SMALL(IF($AF$2:$AF$9999=$S$2, ROW($AI$2:$AI$9999)-ROW($AI$2)+1),ROWS($U$3:U30))),"")</f>
        <v/>
      </c>
      <c r="V30" s="827" t="str">
        <f t="array" aca="1" ref="V30" ca="1">IFERROR(
INDEX($AH$2:$AH$9999,SMALL(IF($AF$2:$AF$9999=$V$2, ROW($AH$2:$AH$9999)-ROW($AH$2)+1),ROWS($V$3:V30))),"")</f>
        <v/>
      </c>
      <c r="W30" s="835" t="str">
        <f t="array" aca="1" ref="W30" ca="1">IFERROR(
INDEX($AK$2:$AK$9999,SMALL(IF($AF$2:$AF$9999=$V$2, ROW($AK$2:$AK$9999)-ROW($AK$2)+1),ROWS($V$3:W30))),"")</f>
        <v/>
      </c>
      <c r="X30" s="828" t="str">
        <f t="array" aca="1" ref="X30" ca="1">IFERROR(
INDEX($AI$2:$AI$9999,SMALL(IF($AF$2:$AF$9999=$V$2, ROW($AI$2:$AI$9999)-ROW($AI$2)+1),ROWS($X$3:X30))),"")</f>
        <v/>
      </c>
      <c r="Y30" s="827" t="str">
        <f t="array" aca="1" ref="Y30" ca="1">IFERROR(
INDEX($AH$2:$AH$9999,SMALL(IF($AF$2:$AF$9999=$Y$2, ROW($AH$2:$AH$9999)-ROW($AH$2)+1),ROWS($Y$3:Y30))),"")</f>
        <v/>
      </c>
      <c r="Z30" s="835" t="str">
        <f t="array" aca="1" ref="Z30" ca="1">IFERROR(
INDEX($AK$2:$AK$9999,SMALL(IF($AF$2:$AF$9999=$Y$2, ROW($AK$2:$AK$9999)-ROW($AK$2)+1),ROWS($Y$3:Z30))),"")</f>
        <v/>
      </c>
      <c r="AA30" s="828" t="str">
        <f t="array" aca="1" ref="AA30" ca="1">IFERROR(
INDEX($AI$2:$AI$9999,SMALL(IF($AF$2:$AF$9999=$Y$2, ROW($AI$2:$AI$9999)-ROW($AI$2)+1),ROWS($AA$3:AA30))),"")</f>
        <v/>
      </c>
      <c r="AB30" s="827" t="str">
        <f t="array" aca="1" ref="AB30" ca="1">IFERROR(
INDEX($AH$2:$AH$9999,SMALL(IF($AF$2:$AF$9999=$AB$2, ROW($AH$2:$AH$9999)-ROW($AH$2)+1),ROWS($AB$3:AB30))),"")</f>
        <v/>
      </c>
      <c r="AC30" s="835" t="str">
        <f t="array" aca="1" ref="AC30" ca="1">IFERROR(
INDEX($AK$2:$AK$9999,SMALL(IF($AF$2:$AF$9999=$AB$2, ROW($AK$2:$AK$9999)-ROW($AK$2)+1),ROWS($AB$3:AC30))),"")</f>
        <v/>
      </c>
      <c r="AD30" s="828" t="str">
        <f t="array" aca="1" ref="AD30" ca="1">IFERROR(
INDEX($AI$2:$AI$9999,SMALL(IF($AF$2:$AF$9999=$AB$2, ROW($AI$2:$AI$9999)-ROW($AI$2)+1),ROWS($AD$3:AD30))),"")</f>
        <v/>
      </c>
      <c r="AE30" s="958">
        <f>'(1)예금승인내역'!H660</f>
        <v>45384</v>
      </c>
      <c r="AF30" s="958">
        <f t="shared" si="0"/>
        <v>45384</v>
      </c>
      <c r="AG30" s="958">
        <f>'(1)예금승인내역'!G660</f>
        <v>45370</v>
      </c>
      <c r="AH30" s="957" t="str">
        <f>'(1)예금승인내역'!F660</f>
        <v>한국석유공사</v>
      </c>
      <c r="AI30" s="957">
        <f>'(1)예금승인내역'!L660</f>
        <v>10</v>
      </c>
      <c r="AJ30" s="957">
        <f>'(1)예금승인내역'!AG660</f>
        <v>5.2299999999999999E-2</v>
      </c>
      <c r="AK30" s="959" t="str">
        <f>'(1)예금승인내역'!K660</f>
        <v>정기예금</v>
      </c>
    </row>
    <row r="31" spans="1:37" ht="17.25" hidden="1" thickBot="1">
      <c r="A31" s="829" t="str">
        <f t="array" aca="1" ref="A31" ca="1">IFERROR(
INDEX($AH$2:$AH$9999,SMALL(IF($AF$2:$AF$9999=$A$2, ROW($AH$2:$AH$9999)-ROW($AH$2)+1),ROWS(A$3:$A31))),"")</f>
        <v/>
      </c>
      <c r="B31" s="836"/>
      <c r="C31" s="830" t="str">
        <f t="array" aca="1" ref="C31" ca="1">IFERROR(
INDEX($AI$2:$AI$9999,SMALL(IF($AF$2:$AF$9999=$A$2, ROW($AI$2:$AI$9999)-ROW($AI$2)+1),ROWS($A$3:C31))),"")</f>
        <v/>
      </c>
      <c r="D31" s="829" t="str">
        <f t="array" aca="1" ref="D31" ca="1">IFERROR(
INDEX($AH$2:$AH$9999,SMALL(IF($AF$2:$AF$9999=$D$2, ROW($AH$2:$AH$9999)-ROW($AH$2)+1),ROWS($D$3:D31))),"")</f>
        <v/>
      </c>
      <c r="E31" s="836"/>
      <c r="F31" s="830" t="str">
        <f t="array" aca="1" ref="F31" ca="1">IFERROR(
INDEX($AI$2:$AI$9999,SMALL(IF($AF$2:$AF$9999=$D$2, ROW($AI$2:$AI$9999)-ROW($AI$2)+1),ROWS($F$3:F31))),"")</f>
        <v/>
      </c>
      <c r="G31" s="829" t="str">
        <f t="array" aca="1" ref="G31" ca="1">IFERROR(
INDEX($AH$2:$AH$9999,SMALL(IF($AF$2:$AF$9999=$G$2, ROW($AH$2:$AH$9999)-ROW($AH$2)+1),ROWS($G$3:G31))),"")</f>
        <v/>
      </c>
      <c r="H31" s="836"/>
      <c r="I31" s="830" t="str">
        <f t="array" aca="1" ref="I31" ca="1">IFERROR(
INDEX($AI$2:$AI$9999,SMALL(IF($AF$2:$AF$9999=$G$2, ROW($AI$2:$AI$9999)-ROW($AI$2)+1),ROWS($I$3:I31))),"")</f>
        <v/>
      </c>
      <c r="J31" s="829" t="str">
        <f t="array" aca="1" ref="J31" ca="1">IFERROR(
INDEX($AH$2:$AH$9999,SMALL(IF($AF$2:$AF$9999=$J$2, ROW($AH$2:$AH$9999)-ROW($AH$2)+1),ROWS($J$3:J31))),"")</f>
        <v/>
      </c>
      <c r="K31" s="836"/>
      <c r="L31" s="830" t="str">
        <f t="array" aca="1" ref="L31" ca="1">IFERROR(
INDEX($AI$2:$AI$9999,SMALL(IF($AF$2:$AF$9999=$J$2, ROW($AI$2:$AI$9999)-ROW($AI$2)+1),ROWS($L$3:L31))),"")</f>
        <v/>
      </c>
      <c r="M31" s="829" t="str">
        <f t="array" aca="1" ref="M31" ca="1">IFERROR(
INDEX($AH$2:$AH$9999,SMALL(IF($AF$2:$AF$9999=$M$2, ROW($AH$2:$AH$9999)-ROW($AH$2)+1),ROWS($M$3:M31))),"")</f>
        <v/>
      </c>
      <c r="N31" s="836"/>
      <c r="O31" s="830" t="str">
        <f t="array" aca="1" ref="O31" ca="1">IFERROR(
INDEX($AI$2:$AI$9999,SMALL(IF($AF$2:$AF$9999=$M$2, ROW($AI$2:$AI$9999)-ROW($AI$2)+1),ROWS($O$3:O31))),"")</f>
        <v/>
      </c>
      <c r="P31" s="836" t="str">
        <f t="array" aca="1" ref="P31" ca="1">IFERROR(
INDEX($AH$2:$AH$9999,SMALL(IF($AF$2:$AF$9999=$P$2, ROW($AH$2:$AH$9999)-ROW($AH$2)+1),ROWS($P$3:P31))),"")</f>
        <v/>
      </c>
      <c r="Q31" s="836"/>
      <c r="R31" s="830" t="str">
        <f t="array" aca="1" ref="R31" ca="1">IFERROR(
INDEX($AI$2:$AI$9999,SMALL(IF($AF$2:$AF$9999=$P$2, ROW($AI$2:$AI$9999)-ROW($AI$2)+1),ROWS($R$3:R31))),"")</f>
        <v/>
      </c>
      <c r="S31" s="829" t="str">
        <f t="array" aca="1" ref="S31" ca="1">IFERROR(
INDEX($AH$2:$AH$9999,SMALL(IF($AF$2:$AF$9999=$S$2, ROW($AH$2:$AH$9999)-ROW($AH$2)+1),ROWS($S$3:S31))),"")</f>
        <v/>
      </c>
      <c r="T31" s="836"/>
      <c r="U31" s="830" t="str">
        <f t="array" aca="1" ref="U31" ca="1">IFERROR(
INDEX($AI$2:$AI$9999,SMALL(IF($AF$2:$AF$9999=$S$2, ROW($AI$2:$AI$9999)-ROW($AI$2)+1),ROWS($U$3:U31))),"")</f>
        <v/>
      </c>
      <c r="V31" s="829" t="str">
        <f t="array" aca="1" ref="V31" ca="1">IFERROR(
INDEX($AH$2:$AH$9999,SMALL(IF($AF$2:$AF$9999=$V$2, ROW($AH$2:$AH$9999)-ROW($AH$2)+1),ROWS($V$3:V31))),"")</f>
        <v/>
      </c>
      <c r="W31" s="836"/>
      <c r="X31" s="830" t="str">
        <f t="array" aca="1" ref="X31" ca="1">IFERROR(
INDEX($AI$2:$AI$9999,SMALL(IF($AF$2:$AF$9999=$V$2, ROW($AI$2:$AI$9999)-ROW($AI$2)+1),ROWS($X$3:X31))),"")</f>
        <v/>
      </c>
      <c r="Y31" s="829" t="str">
        <f t="array" aca="1" ref="Y31" ca="1">IFERROR(
INDEX($AH$2:$AH$9999,SMALL(IF($AF$2:$AF$9999=$Y$2, ROW($AH$2:$AH$9999)-ROW($AH$2)+1),ROWS($Y$3:Y31))),"")</f>
        <v/>
      </c>
      <c r="Z31" s="836"/>
      <c r="AA31" s="830" t="str">
        <f t="array" aca="1" ref="AA31" ca="1">IFERROR(
INDEX($AI$2:$AI$9999,SMALL(IF($AF$2:$AF$9999=$Y$2, ROW($AI$2:$AI$9999)-ROW($AI$2)+1),ROWS($AA$3:AA31))),"")</f>
        <v/>
      </c>
      <c r="AB31" s="829" t="str">
        <f t="array" aca="1" ref="AB31" ca="1">IFERROR(
INDEX($AH$2:$AH$9999,SMALL(IF($AF$2:$AF$9999=$AB$2, ROW($AH$2:$AH$9999)-ROW($AH$2)+1),ROWS($AB$3:AB31))),"")</f>
        <v/>
      </c>
      <c r="AC31" s="836"/>
      <c r="AD31" s="830" t="str">
        <f t="array" aca="1" ref="AD31" ca="1">IFERROR(
INDEX($AI$2:$AI$9999,SMALL(IF($AF$2:$AF$9999=$AB$2, ROW($AI$2:$AI$9999)-ROW($AI$2)+1),ROWS($AD$3:AD31))),"")</f>
        <v/>
      </c>
      <c r="AE31" s="958">
        <f>'(1)예금승인내역'!H661</f>
        <v>45408</v>
      </c>
      <c r="AF31" s="958">
        <f t="shared" si="0"/>
        <v>45408</v>
      </c>
      <c r="AG31" s="958">
        <f>'(1)예금승인내역'!G661</f>
        <v>45377</v>
      </c>
      <c r="AH31" s="957" t="str">
        <f>'(1)예금승인내역'!F661</f>
        <v>㈜와이투솔루션</v>
      </c>
      <c r="AI31" s="957">
        <f>'(1)예금승인내역'!L661</f>
        <v>8</v>
      </c>
      <c r="AJ31" s="957">
        <f>'(1)예금승인내역'!AG661</f>
        <v>5.2299999999999999E-2</v>
      </c>
      <c r="AK31" s="959" t="str">
        <f>'(1)예금승인내역'!K661</f>
        <v>정기예금</v>
      </c>
    </row>
    <row r="32" spans="1:37">
      <c r="C32" s="845">
        <f ca="1">SUM(C3:C31)</f>
        <v>20.7</v>
      </c>
      <c r="F32" s="845">
        <f ca="1">SUM(F3:F31)</f>
        <v>7.84</v>
      </c>
      <c r="I32" s="845">
        <f ca="1">SUM(I3:I31)</f>
        <v>2</v>
      </c>
      <c r="L32" s="845">
        <f ca="1">SUM(L3:L31)</f>
        <v>0</v>
      </c>
      <c r="O32" s="845">
        <f ca="1">SUM(O3:O31)</f>
        <v>43.120000000000005</v>
      </c>
      <c r="R32" s="845">
        <f ca="1">SUM(R3:R31)</f>
        <v>0</v>
      </c>
      <c r="U32" s="845">
        <f ca="1">SUM(U3:U31)</f>
        <v>0</v>
      </c>
      <c r="X32" s="845">
        <f ca="1">SUM(X3:X31)</f>
        <v>9.67</v>
      </c>
      <c r="AA32" s="845">
        <f ca="1">SUM(AA3:AA31)</f>
        <v>2</v>
      </c>
      <c r="AD32" s="845">
        <f ca="1">SUM(AD3:AD31)</f>
        <v>0</v>
      </c>
      <c r="AE32" s="958">
        <f>'(1)예금승인내역'!H662</f>
        <v>45408</v>
      </c>
      <c r="AF32" s="958">
        <f t="shared" si="0"/>
        <v>45408</v>
      </c>
      <c r="AG32" s="958">
        <f>'(1)예금승인내역'!G662</f>
        <v>45377</v>
      </c>
      <c r="AH32" s="957" t="str">
        <f>'(1)예금승인내역'!F662</f>
        <v>㈜와이투솔루션</v>
      </c>
      <c r="AI32" s="957">
        <f>'(1)예금승인내역'!L662</f>
        <v>1</v>
      </c>
      <c r="AJ32" s="957">
        <f>'(1)예금승인내역'!AG662</f>
        <v>5.2299999999999999E-2</v>
      </c>
      <c r="AK32" s="959" t="str">
        <f>'(1)예금승인내역'!K662</f>
        <v>정기예금</v>
      </c>
    </row>
    <row r="33" spans="1:40" s="847" customFormat="1" ht="17.25" thickBot="1">
      <c r="A33" s="858"/>
      <c r="B33" s="849"/>
      <c r="C33" s="849"/>
      <c r="D33" s="849"/>
      <c r="E33" s="849"/>
      <c r="F33" s="849"/>
      <c r="G33" s="849"/>
      <c r="H33" s="849"/>
      <c r="I33" s="849"/>
      <c r="AE33" s="958">
        <f>'(1)예금승인내역'!H663</f>
        <v>45408</v>
      </c>
      <c r="AF33" s="958">
        <f t="shared" si="0"/>
        <v>45408</v>
      </c>
      <c r="AG33" s="958">
        <f>'(1)예금승인내역'!G663</f>
        <v>45377</v>
      </c>
      <c r="AH33" s="957" t="str">
        <f>'(1)예금승인내역'!F663</f>
        <v>㈜와이투솔루션</v>
      </c>
      <c r="AI33" s="957">
        <f>'(1)예금승인내역'!L663</f>
        <v>1</v>
      </c>
      <c r="AJ33" s="957">
        <f>'(1)예금승인내역'!AG663</f>
        <v>5.2299999999999999E-2</v>
      </c>
      <c r="AK33" s="959" t="str">
        <f>'(1)예금승인내역'!K663</f>
        <v>정기예금</v>
      </c>
      <c r="AL33"/>
      <c r="AM33"/>
      <c r="AN33"/>
    </row>
    <row r="34" spans="1:40" s="846" customFormat="1" ht="17.25">
      <c r="A34" s="900">
        <v>46079</v>
      </c>
      <c r="B34" s="850"/>
      <c r="C34" s="850"/>
      <c r="D34" s="850"/>
      <c r="E34" s="850"/>
      <c r="F34" s="850"/>
      <c r="G34" s="850"/>
      <c r="H34" s="850"/>
      <c r="I34" s="851"/>
      <c r="AE34" s="958">
        <f>'(1)예금승인내역'!H664</f>
        <v>45406</v>
      </c>
      <c r="AF34" s="958">
        <f t="shared" si="0"/>
        <v>45406</v>
      </c>
      <c r="AG34" s="958">
        <f>'(1)예금승인내역'!G664</f>
        <v>45386</v>
      </c>
      <c r="AH34" s="957" t="str">
        <f>'(1)예금승인내역'!F664</f>
        <v>한국석유공사</v>
      </c>
      <c r="AI34" s="957">
        <f>'(1)예금승인내역'!L664</f>
        <v>100</v>
      </c>
      <c r="AJ34" s="957">
        <f>'(1)예금승인내역'!AG664</f>
        <v>0.05</v>
      </c>
      <c r="AK34" s="959" t="str">
        <f>'(1)예금승인내역'!K664</f>
        <v>정기예금</v>
      </c>
      <c r="AL34"/>
      <c r="AM34"/>
      <c r="AN34"/>
    </row>
    <row r="35" spans="1:40" s="846" customFormat="1" ht="17.25">
      <c r="A35" s="852" t="s">
        <v>5169</v>
      </c>
      <c r="B35" s="848"/>
      <c r="C35" s="848"/>
      <c r="D35" s="848"/>
      <c r="E35" s="848"/>
      <c r="F35" s="848"/>
      <c r="G35" s="848"/>
      <c r="H35" s="848"/>
      <c r="I35" s="853"/>
      <c r="AE35" s="958">
        <f>'(1)예금승인내역'!H665</f>
        <v>45419</v>
      </c>
      <c r="AF35" s="958">
        <f t="shared" si="0"/>
        <v>45419</v>
      </c>
      <c r="AG35" s="958">
        <f>'(1)예금승인내역'!G665</f>
        <v>45387</v>
      </c>
      <c r="AH35" s="957" t="str">
        <f>'(1)예금승인내역'!F665</f>
        <v>한국비철㈜</v>
      </c>
      <c r="AI35" s="957">
        <f>'(1)예금승인내역'!L665</f>
        <v>7</v>
      </c>
      <c r="AJ35" s="957">
        <f>'(1)예금승인내역'!AG665</f>
        <v>5.1999999999999998E-2</v>
      </c>
      <c r="AK35" s="959" t="str">
        <f>'(1)예금승인내역'!K665</f>
        <v>정기예금</v>
      </c>
      <c r="AL35"/>
      <c r="AM35"/>
      <c r="AN35"/>
    </row>
    <row r="36" spans="1:40" s="846" customFormat="1" ht="17.25">
      <c r="A36" s="852" t="s">
        <v>5170</v>
      </c>
      <c r="B36" s="848"/>
      <c r="C36" s="848"/>
      <c r="D36" s="848"/>
      <c r="E36" s="848"/>
      <c r="F36" s="848"/>
      <c r="G36" s="848"/>
      <c r="H36" s="848"/>
      <c r="I36" s="853"/>
      <c r="AE36" s="958">
        <f>'(1)예금승인내역'!H666</f>
        <v>45419</v>
      </c>
      <c r="AF36" s="958">
        <f t="shared" si="0"/>
        <v>45419</v>
      </c>
      <c r="AG36" s="958">
        <f>'(1)예금승인내역'!G666</f>
        <v>45387</v>
      </c>
      <c r="AH36" s="957" t="str">
        <f>'(1)예금승인내역'!F666</f>
        <v>한국비철㈜</v>
      </c>
      <c r="AI36" s="957">
        <f>'(1)예금승인내역'!L666</f>
        <v>1</v>
      </c>
      <c r="AJ36" s="957">
        <f>'(1)예금승인내역'!AG666</f>
        <v>5.1999999999999998E-2</v>
      </c>
      <c r="AK36" s="959" t="str">
        <f>'(1)예금승인내역'!K666</f>
        <v>정기예금</v>
      </c>
      <c r="AL36"/>
      <c r="AM36"/>
      <c r="AN36"/>
    </row>
    <row r="37" spans="1:40" s="846" customFormat="1" ht="17.25">
      <c r="A37" s="852"/>
      <c r="B37" s="848"/>
      <c r="C37" s="848"/>
      <c r="D37" s="848"/>
      <c r="E37" s="848"/>
      <c r="F37" s="848"/>
      <c r="G37" s="848"/>
      <c r="H37" s="848"/>
      <c r="I37" s="853"/>
      <c r="AE37" s="958">
        <f>'(1)예금승인내역'!H667</f>
        <v>45426</v>
      </c>
      <c r="AF37" s="958">
        <f t="shared" si="0"/>
        <v>45426</v>
      </c>
      <c r="AG37" s="958">
        <f>'(1)예금승인내역'!G667</f>
        <v>45397</v>
      </c>
      <c r="AH37" s="957" t="str">
        <f>'(1)예금승인내역'!F667</f>
        <v>오스템임플란트㈜</v>
      </c>
      <c r="AI37" s="957">
        <f>'(1)예금승인내역'!L667</f>
        <v>2</v>
      </c>
      <c r="AJ37" s="957">
        <f>'(1)예금승인내역'!AG667</f>
        <v>4.3499999999999997E-2</v>
      </c>
      <c r="AK37" s="959" t="str">
        <f>'(1)예금승인내역'!K667</f>
        <v>MMDA</v>
      </c>
      <c r="AL37"/>
      <c r="AM37"/>
      <c r="AN37"/>
    </row>
    <row r="38" spans="1:40" s="846" customFormat="1" ht="17.25">
      <c r="B38" s="848"/>
      <c r="C38" s="848"/>
      <c r="D38" s="848"/>
      <c r="E38" s="848"/>
      <c r="F38" s="848"/>
      <c r="G38" s="848"/>
      <c r="H38" s="848"/>
      <c r="I38" s="853"/>
      <c r="AE38" s="958">
        <f>'(1)예금승인내역'!H668</f>
        <v>45492</v>
      </c>
      <c r="AF38" s="958">
        <f t="shared" si="0"/>
        <v>45492</v>
      </c>
      <c r="AG38" s="958">
        <f>'(1)예금승인내역'!G668</f>
        <v>45401</v>
      </c>
      <c r="AH38" s="957" t="str">
        <f>'(1)예금승인내역'!F668</f>
        <v>에스엠상선㈜</v>
      </c>
      <c r="AI38" s="957">
        <f>'(1)예금승인내역'!L668</f>
        <v>10</v>
      </c>
      <c r="AJ38" s="957">
        <f>'(1)예금승인내역'!AG668</f>
        <v>5.33E-2</v>
      </c>
      <c r="AK38" s="959" t="str">
        <f>'(1)예금승인내역'!K668</f>
        <v>정기예금</v>
      </c>
      <c r="AL38"/>
      <c r="AM38"/>
      <c r="AN38"/>
    </row>
    <row r="39" spans="1:40">
      <c r="A39" s="854"/>
      <c r="B39" s="849"/>
      <c r="C39" s="849"/>
      <c r="D39" s="849"/>
      <c r="E39" s="849"/>
      <c r="F39" s="849"/>
      <c r="G39" s="849"/>
      <c r="H39" s="849"/>
      <c r="I39" s="855"/>
      <c r="AE39" s="958">
        <f>'(1)예금승인내역'!H669</f>
        <v>45450</v>
      </c>
      <c r="AF39" s="958">
        <f t="shared" si="0"/>
        <v>45450</v>
      </c>
      <c r="AG39" s="958">
        <f>'(1)예금승인내역'!G669</f>
        <v>45419</v>
      </c>
      <c r="AH39" s="957" t="str">
        <f>'(1)예금승인내역'!F669</f>
        <v>한국비철㈜</v>
      </c>
      <c r="AI39" s="957">
        <f>'(1)예금승인내역'!L669</f>
        <v>7</v>
      </c>
      <c r="AJ39" s="957">
        <f>'(1)예금승인내역'!AG669</f>
        <v>5.1999999999999998E-2</v>
      </c>
      <c r="AK39" s="959" t="str">
        <f>'(1)예금승인내역'!K669</f>
        <v>정기예금</v>
      </c>
    </row>
    <row r="40" spans="1:40">
      <c r="A40" s="854"/>
      <c r="B40" s="849"/>
      <c r="C40" s="849"/>
      <c r="D40" s="849"/>
      <c r="E40" s="849"/>
      <c r="F40" s="849"/>
      <c r="G40" s="849"/>
      <c r="H40" s="849"/>
      <c r="I40" s="855"/>
      <c r="AE40" s="958">
        <f>'(1)예금승인내역'!H670</f>
        <v>45450</v>
      </c>
      <c r="AF40" s="958">
        <f t="shared" si="0"/>
        <v>45450</v>
      </c>
      <c r="AG40" s="958">
        <f>'(1)예금승인내역'!G670</f>
        <v>45419</v>
      </c>
      <c r="AH40" s="957" t="str">
        <f>'(1)예금승인내역'!F670</f>
        <v>한국비철㈜</v>
      </c>
      <c r="AI40" s="957">
        <f>'(1)예금승인내역'!L670</f>
        <v>1</v>
      </c>
      <c r="AJ40" s="957">
        <f>'(1)예금승인내역'!AG670</f>
        <v>5.1999999999999998E-2</v>
      </c>
      <c r="AK40" s="959" t="str">
        <f>'(1)예금승인내역'!K670</f>
        <v>정기예금</v>
      </c>
    </row>
    <row r="41" spans="1:40">
      <c r="A41" s="854"/>
      <c r="B41" s="849"/>
      <c r="C41" s="849"/>
      <c r="D41" s="849"/>
      <c r="E41" s="849"/>
      <c r="F41" s="849"/>
      <c r="G41" s="849"/>
      <c r="H41" s="849"/>
      <c r="I41" s="855"/>
      <c r="AE41" s="958">
        <f>'(1)예금승인내역'!H671</f>
        <v>45450</v>
      </c>
      <c r="AF41" s="958">
        <f t="shared" si="0"/>
        <v>45450</v>
      </c>
      <c r="AG41" s="958">
        <f>'(1)예금승인내역'!G671</f>
        <v>45420</v>
      </c>
      <c r="AH41" s="957" t="str">
        <f>'(1)예금승인내역'!F671</f>
        <v>한국비철㈜</v>
      </c>
      <c r="AI41" s="957">
        <f>'(1)예금승인내역'!L671</f>
        <v>2</v>
      </c>
      <c r="AJ41" s="957">
        <f>'(1)예금승인내역'!AG671</f>
        <v>5.3499999999999999E-2</v>
      </c>
      <c r="AK41" s="959" t="str">
        <f>'(1)예금승인내역'!K671</f>
        <v>MMDA</v>
      </c>
    </row>
    <row r="42" spans="1:40">
      <c r="A42" s="854"/>
      <c r="B42" s="849"/>
      <c r="C42" s="849"/>
      <c r="D42" s="849"/>
      <c r="E42" s="849"/>
      <c r="F42" s="849"/>
      <c r="G42" s="849"/>
      <c r="H42" s="849"/>
      <c r="I42" s="855"/>
      <c r="AE42" s="958">
        <f>'(1)예금승인내역'!H672</f>
        <v>45457</v>
      </c>
      <c r="AF42" s="958">
        <f t="shared" si="0"/>
        <v>45457</v>
      </c>
      <c r="AG42" s="958">
        <f>'(1)예금승인내역'!G672</f>
        <v>45426</v>
      </c>
      <c r="AH42" s="957" t="str">
        <f>'(1)예금승인내역'!F672</f>
        <v>오스템임플란트㈜</v>
      </c>
      <c r="AI42" s="957">
        <f>'(1)예금승인내역'!L672</f>
        <v>2</v>
      </c>
      <c r="AJ42" s="957">
        <f>'(1)예금승인내역'!AG672</f>
        <v>4.3499999999999997E-2</v>
      </c>
      <c r="AK42" s="959" t="str">
        <f>'(1)예금승인내역'!K672</f>
        <v>MMDA</v>
      </c>
    </row>
    <row r="43" spans="1:40">
      <c r="A43" s="854"/>
      <c r="B43" s="849"/>
      <c r="C43" s="849"/>
      <c r="D43" s="849"/>
      <c r="E43" s="849"/>
      <c r="F43" s="849"/>
      <c r="G43" s="849"/>
      <c r="H43" s="849"/>
      <c r="I43" s="855"/>
      <c r="AE43" s="958">
        <f>'(1)예금승인내역'!H673</f>
        <v>45518</v>
      </c>
      <c r="AF43" s="958">
        <f t="shared" si="0"/>
        <v>45518</v>
      </c>
      <c r="AG43" s="958">
        <f>'(1)예금승인내역'!G673</f>
        <v>45426</v>
      </c>
      <c r="AH43" s="957" t="str">
        <f>'(1)예금승인내역'!F673</f>
        <v>대성산업㈜</v>
      </c>
      <c r="AI43" s="957">
        <f>'(1)예금승인내역'!L673</f>
        <v>3.5</v>
      </c>
      <c r="AJ43" s="957">
        <f>'(1)예금승인내역'!AG673</f>
        <v>5.33E-2</v>
      </c>
      <c r="AK43" s="959" t="str">
        <f>'(1)예금승인내역'!K673</f>
        <v>정기예금</v>
      </c>
    </row>
    <row r="44" spans="1:40">
      <c r="A44" s="854"/>
      <c r="B44" s="849"/>
      <c r="C44" s="849"/>
      <c r="D44" s="849"/>
      <c r="E44" s="849"/>
      <c r="F44" s="849"/>
      <c r="G44" s="849"/>
      <c r="H44" s="849"/>
      <c r="I44" s="855"/>
      <c r="AE44" s="958">
        <f>'(1)예금승인내역'!H674</f>
        <v>45559</v>
      </c>
      <c r="AF44" s="958">
        <f t="shared" si="0"/>
        <v>45559</v>
      </c>
      <c r="AG44" s="958">
        <f>'(1)예금승인내역'!G674</f>
        <v>45436</v>
      </c>
      <c r="AH44" s="957" t="str">
        <f>'(1)예금승인내역'!F674</f>
        <v>일양약품㈜</v>
      </c>
      <c r="AI44" s="957">
        <f>'(1)예금승인내역'!L674</f>
        <v>3</v>
      </c>
      <c r="AJ44" s="957">
        <f>'(1)예금승인내역'!AG674</f>
        <v>5.3499999999999999E-2</v>
      </c>
      <c r="AK44" s="959" t="str">
        <f>'(1)예금승인내역'!K674</f>
        <v>정기예금</v>
      </c>
    </row>
    <row r="45" spans="1:40">
      <c r="A45" s="854"/>
      <c r="B45" s="849"/>
      <c r="C45" s="849"/>
      <c r="D45" s="849"/>
      <c r="E45" s="849"/>
      <c r="F45" s="849"/>
      <c r="G45" s="849"/>
      <c r="H45" s="849"/>
      <c r="I45" s="855"/>
      <c r="AE45" s="958">
        <f>'(1)예금승인내역'!H675</f>
        <v>45503</v>
      </c>
      <c r="AF45" s="958">
        <f t="shared" si="0"/>
        <v>45503</v>
      </c>
      <c r="AG45" s="958">
        <f>'(1)예금승인내역'!G675</f>
        <v>45439</v>
      </c>
      <c r="AH45" s="957" t="str">
        <f>'(1)예금승인내역'!F675</f>
        <v>에스엠상선㈜</v>
      </c>
      <c r="AI45" s="957">
        <f>'(1)예금승인내역'!L675</f>
        <v>10</v>
      </c>
      <c r="AJ45" s="957">
        <f>'(1)예금승인내역'!AG675</f>
        <v>5.2999999999999999E-2</v>
      </c>
      <c r="AK45" s="959" t="str">
        <f>'(1)예금승인내역'!K675</f>
        <v>정기예금</v>
      </c>
    </row>
    <row r="46" spans="1:40" ht="17.25" thickBot="1">
      <c r="A46" s="856"/>
      <c r="B46" s="836"/>
      <c r="C46" s="836"/>
      <c r="D46" s="836"/>
      <c r="E46" s="836"/>
      <c r="F46" s="836"/>
      <c r="G46" s="836"/>
      <c r="H46" s="836"/>
      <c r="I46" s="857"/>
      <c r="AE46" s="958">
        <f>'(1)예금승인내역'!H676</f>
        <v>45470</v>
      </c>
      <c r="AF46" s="958">
        <f t="shared" si="0"/>
        <v>45470</v>
      </c>
      <c r="AG46" s="958">
        <f>'(1)예금승인내역'!G676</f>
        <v>45439</v>
      </c>
      <c r="AH46" s="957" t="str">
        <f>'(1)예금승인내역'!F676</f>
        <v>㈜와이투솔루션</v>
      </c>
      <c r="AI46" s="957">
        <f>'(1)예금승인내역'!L676</f>
        <v>10</v>
      </c>
      <c r="AJ46" s="957">
        <f>'(1)예금승인내역'!AG676</f>
        <v>5.2299999999999999E-2</v>
      </c>
      <c r="AK46" s="959" t="str">
        <f>'(1)예금승인내역'!K676</f>
        <v>정기예금</v>
      </c>
    </row>
    <row r="47" spans="1:40">
      <c r="AE47" s="958">
        <f>'(1)예금승인내역'!H677</f>
        <v>45470</v>
      </c>
      <c r="AF47" s="958">
        <f t="shared" si="0"/>
        <v>45470</v>
      </c>
      <c r="AG47" s="958">
        <f>'(1)예금승인내역'!G677</f>
        <v>45439</v>
      </c>
      <c r="AH47" s="957" t="str">
        <f>'(1)예금승인내역'!F677</f>
        <v>㈜와이투솔루션</v>
      </c>
      <c r="AI47" s="957">
        <f>'(1)예금승인내역'!L677</f>
        <v>2</v>
      </c>
      <c r="AJ47" s="957">
        <f>'(1)예금승인내역'!AG677</f>
        <v>5.2299999999999999E-2</v>
      </c>
      <c r="AK47" s="959" t="str">
        <f>'(1)예금승인내역'!K677</f>
        <v>정기예금</v>
      </c>
    </row>
    <row r="48" spans="1:40">
      <c r="AE48" s="958">
        <f>'(1)예금승인내역'!H678</f>
        <v>45476</v>
      </c>
      <c r="AF48" s="958">
        <f t="shared" si="0"/>
        <v>45476</v>
      </c>
      <c r="AG48" s="958">
        <f>'(1)예금승인내역'!G678</f>
        <v>45446</v>
      </c>
      <c r="AH48" s="957" t="str">
        <f>'(1)예금승인내역'!F678</f>
        <v>㈜이수스페셜티케미컬</v>
      </c>
      <c r="AI48" s="957">
        <f>'(1)예금승인내역'!L678</f>
        <v>2</v>
      </c>
      <c r="AJ48" s="957">
        <f>'(1)예금승인내역'!AG678</f>
        <v>5.3999999999999999E-2</v>
      </c>
      <c r="AK48" s="959" t="str">
        <f>'(1)예금승인내역'!K678</f>
        <v>MMDA</v>
      </c>
    </row>
    <row r="49" spans="31:37">
      <c r="AE49" s="958">
        <f>'(1)예금승인내역'!H679</f>
        <v>45481</v>
      </c>
      <c r="AF49" s="958">
        <f t="shared" si="0"/>
        <v>45481</v>
      </c>
      <c r="AG49" s="958">
        <f>'(1)예금승인내역'!G679</f>
        <v>45450</v>
      </c>
      <c r="AH49" s="957" t="str">
        <f>'(1)예금승인내역'!F679</f>
        <v>한국비철㈜</v>
      </c>
      <c r="AI49" s="957">
        <f>'(1)예금승인내역'!L679</f>
        <v>7</v>
      </c>
      <c r="AJ49" s="957">
        <f>'(1)예금승인내역'!AG679</f>
        <v>5.1999999999999998E-2</v>
      </c>
      <c r="AK49" s="959" t="str">
        <f>'(1)예금승인내역'!K679</f>
        <v>정기예금</v>
      </c>
    </row>
    <row r="50" spans="31:37">
      <c r="AE50" s="958">
        <f>'(1)예금승인내역'!H680</f>
        <v>45481</v>
      </c>
      <c r="AF50" s="958">
        <f t="shared" si="0"/>
        <v>45481</v>
      </c>
      <c r="AG50" s="958">
        <f>'(1)예금승인내역'!G680</f>
        <v>45450</v>
      </c>
      <c r="AH50" s="957" t="str">
        <f>'(1)예금승인내역'!F680</f>
        <v>한국비철㈜</v>
      </c>
      <c r="AI50" s="957">
        <f>'(1)예금승인내역'!L680</f>
        <v>1</v>
      </c>
      <c r="AJ50" s="957">
        <f>'(1)예금승인내역'!AG680</f>
        <v>5.1999999999999998E-2</v>
      </c>
      <c r="AK50" s="959" t="str">
        <f>'(1)예금승인내역'!K680</f>
        <v>정기예금</v>
      </c>
    </row>
    <row r="51" spans="31:37">
      <c r="AE51" s="958">
        <f>'(1)예금승인내역'!H681</f>
        <v>45468</v>
      </c>
      <c r="AF51" s="958">
        <f t="shared" si="0"/>
        <v>45468</v>
      </c>
      <c r="AG51" s="958">
        <f>'(1)예금승인내역'!G681</f>
        <v>45457</v>
      </c>
      <c r="AH51" s="957" t="str">
        <f>'(1)예금승인내역'!F681</f>
        <v>한국석유공사</v>
      </c>
      <c r="AI51" s="957">
        <f>'(1)예금승인내역'!L681</f>
        <v>15</v>
      </c>
      <c r="AJ51" s="957">
        <f>'(1)예금승인내역'!AG681</f>
        <v>0.05</v>
      </c>
      <c r="AK51" s="959" t="str">
        <f>'(1)예금승인내역'!K681</f>
        <v>정기예금</v>
      </c>
    </row>
    <row r="52" spans="31:37">
      <c r="AE52" s="958">
        <f>'(1)예금승인내역'!H682</f>
        <v>45502</v>
      </c>
      <c r="AF52" s="958">
        <f t="shared" si="0"/>
        <v>45502</v>
      </c>
      <c r="AG52" s="958">
        <f>'(1)예금승인내역'!G682</f>
        <v>45470</v>
      </c>
      <c r="AH52" s="957" t="str">
        <f>'(1)예금승인내역'!F682</f>
        <v>㈜와이투솔루션</v>
      </c>
      <c r="AI52" s="957">
        <f>'(1)예금승인내역'!L682</f>
        <v>10</v>
      </c>
      <c r="AJ52" s="957">
        <f>'(1)예금승인내역'!AG682</f>
        <v>5.1999999999999998E-2</v>
      </c>
      <c r="AK52" s="959" t="str">
        <f>'(1)예금승인내역'!K682</f>
        <v>정기예금</v>
      </c>
    </row>
    <row r="53" spans="31:37">
      <c r="AE53" s="958">
        <f>'(1)예금승인내역'!H683</f>
        <v>45502</v>
      </c>
      <c r="AF53" s="958">
        <f t="shared" si="0"/>
        <v>45502</v>
      </c>
      <c r="AG53" s="958">
        <f>'(1)예금승인내역'!G683</f>
        <v>45470</v>
      </c>
      <c r="AH53" s="957" t="str">
        <f>'(1)예금승인내역'!F683</f>
        <v>㈜와이투솔루션</v>
      </c>
      <c r="AI53" s="957">
        <f>'(1)예금승인내역'!L683</f>
        <v>2</v>
      </c>
      <c r="AJ53" s="957">
        <f>'(1)예금승인내역'!AG683</f>
        <v>5.1999999999999998E-2</v>
      </c>
      <c r="AK53" s="959" t="str">
        <f>'(1)예금승인내역'!K683</f>
        <v>정기예금</v>
      </c>
    </row>
    <row r="54" spans="31:37">
      <c r="AE54" s="958">
        <f>'(1)예금승인내역'!H684</f>
        <v>45512</v>
      </c>
      <c r="AF54" s="958">
        <f t="shared" si="0"/>
        <v>45512</v>
      </c>
      <c r="AG54" s="958">
        <f>'(1)예금승인내역'!G684</f>
        <v>45481</v>
      </c>
      <c r="AH54" s="957" t="str">
        <f>'(1)예금승인내역'!F684</f>
        <v>한국비철㈜</v>
      </c>
      <c r="AI54" s="957">
        <f>'(1)예금승인내역'!L684</f>
        <v>7</v>
      </c>
      <c r="AJ54" s="957">
        <f>'(1)예금승인내역'!AG684</f>
        <v>5.1999999999999998E-2</v>
      </c>
      <c r="AK54" s="959" t="str">
        <f>'(1)예금승인내역'!K684</f>
        <v>정기예금</v>
      </c>
    </row>
    <row r="55" spans="31:37">
      <c r="AE55" s="958">
        <f>'(1)예금승인내역'!H685</f>
        <v>45512</v>
      </c>
      <c r="AF55" s="958">
        <f t="shared" si="0"/>
        <v>45512</v>
      </c>
      <c r="AG55" s="958">
        <f>'(1)예금승인내역'!G685</f>
        <v>45481</v>
      </c>
      <c r="AH55" s="957" t="str">
        <f>'(1)예금승인내역'!F685</f>
        <v>한국비철㈜</v>
      </c>
      <c r="AI55" s="957">
        <f>'(1)예금승인내역'!L685</f>
        <v>1</v>
      </c>
      <c r="AJ55" s="957">
        <f>'(1)예금승인내역'!AG685</f>
        <v>5.1999999999999998E-2</v>
      </c>
      <c r="AK55" s="959" t="str">
        <f>'(1)예금승인내역'!K685</f>
        <v>정기예금</v>
      </c>
    </row>
    <row r="56" spans="31:37">
      <c r="AE56" s="958">
        <f>'(1)예금승인내역'!H686</f>
        <v>45495</v>
      </c>
      <c r="AF56" s="958">
        <f t="shared" si="0"/>
        <v>45495</v>
      </c>
      <c r="AG56" s="958">
        <f>'(1)예금승인내역'!G686</f>
        <v>45483</v>
      </c>
      <c r="AH56" s="957" t="str">
        <f>'(1)예금승인내역'!F686</f>
        <v>한국석유공사</v>
      </c>
      <c r="AI56" s="957">
        <f>'(1)예금승인내역'!L686</f>
        <v>20</v>
      </c>
      <c r="AJ56" s="957">
        <f>'(1)예금승인내역'!AG686</f>
        <v>0.05</v>
      </c>
      <c r="AK56" s="959" t="str">
        <f>'(1)예금승인내역'!K686</f>
        <v>정기예금</v>
      </c>
    </row>
    <row r="57" spans="31:37">
      <c r="AE57" s="958">
        <f>'(1)예금승인내역'!H687</f>
        <v>45504</v>
      </c>
      <c r="AF57" s="958">
        <f t="shared" si="0"/>
        <v>45504</v>
      </c>
      <c r="AG57" s="958">
        <f>'(1)예금승인내역'!G687</f>
        <v>45483</v>
      </c>
      <c r="AH57" s="957" t="str">
        <f>'(1)예금승인내역'!F687</f>
        <v>한국석유공사</v>
      </c>
      <c r="AI57" s="957">
        <f>'(1)예금승인내역'!L687</f>
        <v>8</v>
      </c>
      <c r="AJ57" s="957">
        <f>'(1)예금승인내역'!AG687</f>
        <v>0.05</v>
      </c>
      <c r="AK57" s="959" t="str">
        <f>'(1)예금승인내역'!K687</f>
        <v>정기예금</v>
      </c>
    </row>
    <row r="58" spans="31:37">
      <c r="AE58" s="958">
        <f>'(1)예금승인내역'!H688</f>
        <v>45488</v>
      </c>
      <c r="AF58" s="958">
        <f t="shared" si="0"/>
        <v>45488</v>
      </c>
      <c r="AG58" s="958">
        <f>'(1)예금승인내역'!G688</f>
        <v>45457</v>
      </c>
      <c r="AH58" s="957" t="str">
        <f>'(1)예금승인내역'!F688</f>
        <v>오스템임플란트㈜</v>
      </c>
      <c r="AI58" s="957">
        <f>'(1)예금승인내역'!L688</f>
        <v>2</v>
      </c>
      <c r="AJ58" s="957">
        <f>'(1)예금승인내역'!AG688</f>
        <v>4.3499999999999997E-2</v>
      </c>
      <c r="AK58" s="959" t="str">
        <f>'(1)예금승인내역'!K688</f>
        <v>MMDA</v>
      </c>
    </row>
    <row r="59" spans="31:37">
      <c r="AE59" s="958">
        <f>'(1)예금승인내역'!H689</f>
        <v>45509</v>
      </c>
      <c r="AF59" s="958">
        <f t="shared" si="0"/>
        <v>45509</v>
      </c>
      <c r="AG59" s="958">
        <f>'(1)예금승인내역'!G689</f>
        <v>45476</v>
      </c>
      <c r="AH59" s="957" t="str">
        <f>'(1)예금승인내역'!F689</f>
        <v>㈜이수스페셜티케미컬</v>
      </c>
      <c r="AI59" s="957">
        <f>'(1)예금승인내역'!L689</f>
        <v>2</v>
      </c>
      <c r="AJ59" s="957">
        <f>'(1)예금승인내역'!AG689</f>
        <v>4.3999999999999997E-2</v>
      </c>
      <c r="AK59" s="959" t="str">
        <f>'(1)예금승인내역'!K689</f>
        <v>MMDA</v>
      </c>
    </row>
    <row r="60" spans="31:37">
      <c r="AE60" s="958">
        <f>'(1)예금승인내역'!H690</f>
        <v>45520</v>
      </c>
      <c r="AF60" s="958">
        <f t="shared" si="0"/>
        <v>45520</v>
      </c>
      <c r="AG60" s="958">
        <f>'(1)예금승인내역'!G690</f>
        <v>45488</v>
      </c>
      <c r="AH60" s="957" t="str">
        <f>'(1)예금승인내역'!F690</f>
        <v>오스템임플란트㈜</v>
      </c>
      <c r="AI60" s="957">
        <f>'(1)예금승인내역'!L690</f>
        <v>2</v>
      </c>
      <c r="AJ60" s="957">
        <f>'(1)예금승인내역'!AG690</f>
        <v>4.3499999999999997E-2</v>
      </c>
      <c r="AK60" s="959" t="str">
        <f>'(1)예금승인내역'!K690</f>
        <v>MMDA</v>
      </c>
    </row>
    <row r="61" spans="31:37">
      <c r="AE61" s="958">
        <f>'(1)예금승인내역'!H691</f>
        <v>45530</v>
      </c>
      <c r="AF61" s="958">
        <f t="shared" si="0"/>
        <v>45530</v>
      </c>
      <c r="AG61" s="958">
        <f>'(1)예금승인내역'!G691</f>
        <v>45492</v>
      </c>
      <c r="AH61" s="957" t="str">
        <f>'(1)예금승인내역'!F691</f>
        <v>에스엠상선㈜</v>
      </c>
      <c r="AI61" s="957">
        <f>'(1)예금승인내역'!L691</f>
        <v>10</v>
      </c>
      <c r="AJ61" s="957">
        <f>'(1)예금승인내역'!AG691</f>
        <v>5.2200000000000003E-2</v>
      </c>
      <c r="AK61" s="959" t="str">
        <f>'(1)예금승인내역'!K691</f>
        <v>정기예금</v>
      </c>
    </row>
    <row r="62" spans="31:37">
      <c r="AE62" s="958">
        <f>'(1)예금승인내역'!H692</f>
        <v>45532</v>
      </c>
      <c r="AF62" s="958">
        <f t="shared" si="0"/>
        <v>45532</v>
      </c>
      <c r="AG62" s="958">
        <f>'(1)예금승인내역'!G692</f>
        <v>45495</v>
      </c>
      <c r="AH62" s="957" t="str">
        <f>'(1)예금승인내역'!F692</f>
        <v>에스엠상선㈜</v>
      </c>
      <c r="AI62" s="957">
        <f>'(1)예금승인내역'!L692</f>
        <v>10</v>
      </c>
      <c r="AJ62" s="957">
        <f>'(1)예금승인내역'!AG692</f>
        <v>5.1700000000000003E-2</v>
      </c>
      <c r="AK62" s="959" t="str">
        <f>'(1)예금승인내역'!K692</f>
        <v>정기예금</v>
      </c>
    </row>
    <row r="63" spans="31:37">
      <c r="AE63" s="958">
        <f>'(1)예금승인내역'!H693</f>
        <v>45526</v>
      </c>
      <c r="AF63" s="958">
        <f t="shared" si="0"/>
        <v>45526</v>
      </c>
      <c r="AG63" s="958">
        <f>'(1)예금승인내역'!G693</f>
        <v>45495</v>
      </c>
      <c r="AH63" s="957" t="str">
        <f>'(1)예금승인내역'!F693</f>
        <v>㈜와이투솔루션</v>
      </c>
      <c r="AI63" s="957">
        <f>'(1)예금승인내역'!L693</f>
        <v>4</v>
      </c>
      <c r="AJ63" s="957">
        <f>'(1)예금승인내역'!AG693</f>
        <v>4.3499999999999997E-2</v>
      </c>
      <c r="AK63" s="959" t="str">
        <f>'(1)예금승인내역'!K693</f>
        <v>MMDA</v>
      </c>
    </row>
    <row r="64" spans="31:37">
      <c r="AE64" s="958">
        <f>'(1)예금승인내역'!H694</f>
        <v>45688</v>
      </c>
      <c r="AF64" s="958">
        <f t="shared" si="0"/>
        <v>45688</v>
      </c>
      <c r="AG64" s="958">
        <f>'(1)예금승인내역'!G694</f>
        <v>45502</v>
      </c>
      <c r="AH64" s="957" t="str">
        <f>'(1)예금승인내역'!F694</f>
        <v>㈜와이투솔루션</v>
      </c>
      <c r="AI64" s="957">
        <f>'(1)예금승인내역'!L694</f>
        <v>5</v>
      </c>
      <c r="AJ64" s="957">
        <f>'(1)예금승인내역'!AG694</f>
        <v>0.05</v>
      </c>
      <c r="AK64" s="959" t="str">
        <f>'(1)예금승인내역'!K694</f>
        <v>정기예금</v>
      </c>
    </row>
    <row r="65" spans="31:37">
      <c r="AE65" s="958">
        <f>'(1)예금승인내역'!H695</f>
        <v>45688</v>
      </c>
      <c r="AF65" s="958">
        <f t="shared" si="0"/>
        <v>45688</v>
      </c>
      <c r="AG65" s="958">
        <f>'(1)예금승인내역'!G695</f>
        <v>45502</v>
      </c>
      <c r="AH65" s="957" t="str">
        <f>'(1)예금승인내역'!F695</f>
        <v>㈜와이투솔루션</v>
      </c>
      <c r="AI65" s="957">
        <f>'(1)예금승인내역'!L695</f>
        <v>3</v>
      </c>
      <c r="AJ65" s="957">
        <f>'(1)예금승인내역'!AG695</f>
        <v>0.05</v>
      </c>
      <c r="AK65" s="959" t="str">
        <f>'(1)예금승인내역'!K695</f>
        <v>정기예금</v>
      </c>
    </row>
    <row r="66" spans="31:37">
      <c r="AE66" s="958">
        <f>'(1)예금승인내역'!H696</f>
        <v>45688</v>
      </c>
      <c r="AF66" s="958">
        <f t="shared" si="0"/>
        <v>45688</v>
      </c>
      <c r="AG66" s="958">
        <f>'(1)예금승인내역'!G696</f>
        <v>45502</v>
      </c>
      <c r="AH66" s="957" t="str">
        <f>'(1)예금승인내역'!F696</f>
        <v>㈜와이투솔루션</v>
      </c>
      <c r="AI66" s="957">
        <f>'(1)예금승인내역'!L696</f>
        <v>1</v>
      </c>
      <c r="AJ66" s="957">
        <f>'(1)예금승인내역'!AG696</f>
        <v>0.05</v>
      </c>
      <c r="AK66" s="959" t="str">
        <f>'(1)예금승인내역'!K696</f>
        <v>정기예금</v>
      </c>
    </row>
    <row r="67" spans="31:37">
      <c r="AE67" s="958">
        <f>'(1)예금승인내역'!H697</f>
        <v>45688</v>
      </c>
      <c r="AF67" s="958">
        <f t="shared" ref="AF67:AF130" si="1">VALUE(AE67)</f>
        <v>45688</v>
      </c>
      <c r="AG67" s="958">
        <f>'(1)예금승인내역'!G697</f>
        <v>45502</v>
      </c>
      <c r="AH67" s="957" t="str">
        <f>'(1)예금승인내역'!F697</f>
        <v>㈜와이투솔루션</v>
      </c>
      <c r="AI67" s="957">
        <f>'(1)예금승인내역'!L697</f>
        <v>1</v>
      </c>
      <c r="AJ67" s="957">
        <f>'(1)예금승인내역'!AG697</f>
        <v>0.05</v>
      </c>
      <c r="AK67" s="959" t="str">
        <f>'(1)예금승인내역'!K697</f>
        <v>정기예금</v>
      </c>
    </row>
    <row r="68" spans="31:37">
      <c r="AE68" s="958">
        <f>'(1)예금승인내역'!H698</f>
        <v>45538</v>
      </c>
      <c r="AF68" s="958">
        <f t="shared" si="1"/>
        <v>45538</v>
      </c>
      <c r="AG68" s="958">
        <f>'(1)예금승인내역'!G698</f>
        <v>45503</v>
      </c>
      <c r="AH68" s="957" t="str">
        <f>'(1)예금승인내역'!F698</f>
        <v>에스엠상선㈜</v>
      </c>
      <c r="AI68" s="957">
        <f>'(1)예금승인내역'!L698</f>
        <v>10</v>
      </c>
      <c r="AJ68" s="957">
        <f>'(1)예금승인내역'!AG698</f>
        <v>0.05</v>
      </c>
      <c r="AK68" s="959" t="str">
        <f>'(1)예금승인내역'!K698</f>
        <v>정기예금</v>
      </c>
    </row>
    <row r="69" spans="31:37">
      <c r="AE69" s="958">
        <f>'(1)예금승인내역'!H699</f>
        <v>45512</v>
      </c>
      <c r="AF69" s="958">
        <f t="shared" si="1"/>
        <v>45512</v>
      </c>
      <c r="AG69" s="958">
        <f>'(1)예금승인내역'!G699</f>
        <v>45505</v>
      </c>
      <c r="AH69" s="957" t="str">
        <f>'(1)예금승인내역'!F699</f>
        <v>한국석유공사</v>
      </c>
      <c r="AI69" s="957">
        <f>'(1)예금승인내역'!L699</f>
        <v>19</v>
      </c>
      <c r="AJ69" s="957">
        <f>'(1)예금승인내역'!AG699</f>
        <v>0.05</v>
      </c>
      <c r="AK69" s="959" t="str">
        <f>'(1)예금승인내역'!K699</f>
        <v>정기예금</v>
      </c>
    </row>
    <row r="70" spans="31:37">
      <c r="AE70" s="958">
        <f>'(1)예금승인내역'!H700</f>
        <v>45540</v>
      </c>
      <c r="AF70" s="958">
        <f t="shared" si="1"/>
        <v>45540</v>
      </c>
      <c r="AG70" s="958">
        <f>'(1)예금승인내역'!G700</f>
        <v>45509</v>
      </c>
      <c r="AH70" s="957" t="str">
        <f>'(1)예금승인내역'!F700</f>
        <v>㈜이수스페셜티케미컬</v>
      </c>
      <c r="AI70" s="957">
        <f>'(1)예금승인내역'!L700</f>
        <v>2</v>
      </c>
      <c r="AJ70" s="957">
        <f>'(1)예금승인내역'!AG700</f>
        <v>4.3999999999999997E-2</v>
      </c>
      <c r="AK70" s="959" t="str">
        <f>'(1)예금승인내역'!K700</f>
        <v>MMDA</v>
      </c>
    </row>
    <row r="71" spans="31:37">
      <c r="AE71" s="958">
        <f>'(1)예금승인내역'!H701</f>
        <v>45543</v>
      </c>
      <c r="AF71" s="958">
        <f t="shared" si="1"/>
        <v>45543</v>
      </c>
      <c r="AG71" s="958">
        <f>'(1)예금승인내역'!G701</f>
        <v>45512</v>
      </c>
      <c r="AH71" s="957" t="str">
        <f>'(1)예금승인내역'!F701</f>
        <v>한국비철㈜</v>
      </c>
      <c r="AI71" s="957">
        <f>'(1)예금승인내역'!L701</f>
        <v>7</v>
      </c>
      <c r="AJ71" s="957">
        <f>'(1)예금승인내역'!AG701</f>
        <v>5.0999999999999997E-2</v>
      </c>
      <c r="AK71" s="959" t="str">
        <f>'(1)예금승인내역'!K701</f>
        <v>정기예금</v>
      </c>
    </row>
    <row r="72" spans="31:37">
      <c r="AE72" s="958">
        <f>'(1)예금승인내역'!H702</f>
        <v>45543</v>
      </c>
      <c r="AF72" s="958">
        <f t="shared" si="1"/>
        <v>45543</v>
      </c>
      <c r="AG72" s="958">
        <f>'(1)예금승인내역'!G702</f>
        <v>45512</v>
      </c>
      <c r="AH72" s="957" t="str">
        <f>'(1)예금승인내역'!F702</f>
        <v>한국비철㈜</v>
      </c>
      <c r="AI72" s="957">
        <f>'(1)예금승인내역'!L702</f>
        <v>1</v>
      </c>
      <c r="AJ72" s="957">
        <f>'(1)예금승인내역'!AG702</f>
        <v>5.0999999999999997E-2</v>
      </c>
      <c r="AK72" s="959" t="str">
        <f>'(1)예금승인내역'!K702</f>
        <v>정기예금</v>
      </c>
    </row>
    <row r="73" spans="31:37">
      <c r="AE73" s="958">
        <f>'(1)예금승인내역'!H703</f>
        <v>45538</v>
      </c>
      <c r="AF73" s="958">
        <f t="shared" si="1"/>
        <v>45538</v>
      </c>
      <c r="AG73" s="958">
        <f>'(1)예금승인내역'!G703</f>
        <v>45513</v>
      </c>
      <c r="AH73" s="957" t="str">
        <f>'(1)예금승인내역'!F703</f>
        <v>한국석유공사</v>
      </c>
      <c r="AI73" s="957">
        <f>'(1)예금승인내역'!L703</f>
        <v>25</v>
      </c>
      <c r="AJ73" s="957">
        <f>'(1)예금승인내역'!AG703</f>
        <v>0.05</v>
      </c>
      <c r="AK73" s="959" t="str">
        <f>'(1)예금승인내역'!K703</f>
        <v>정기예금</v>
      </c>
    </row>
    <row r="74" spans="31:37">
      <c r="AE74" s="958">
        <f>'(1)예금승인내역'!H704</f>
        <v>45609</v>
      </c>
      <c r="AF74" s="958">
        <f t="shared" si="1"/>
        <v>45609</v>
      </c>
      <c r="AG74" s="958">
        <f>'(1)예금승인내역'!G704</f>
        <v>45517</v>
      </c>
      <c r="AH74" s="957" t="str">
        <f>'(1)예금승인내역'!F704</f>
        <v>㈜에스앤에스텍</v>
      </c>
      <c r="AI74" s="957">
        <f>'(1)예금승인내역'!L704</f>
        <v>2</v>
      </c>
      <c r="AJ74" s="957">
        <f>'(1)예금승인내역'!AG704</f>
        <v>5.0500000000000003E-2</v>
      </c>
      <c r="AK74" s="959" t="str">
        <f>'(1)예금승인내역'!K704</f>
        <v>정기예금</v>
      </c>
    </row>
    <row r="75" spans="31:37">
      <c r="AE75" s="958">
        <f>'(1)예금승인내역'!H705</f>
        <v>45610</v>
      </c>
      <c r="AF75" s="958">
        <f t="shared" si="1"/>
        <v>45610</v>
      </c>
      <c r="AG75" s="958">
        <f>'(1)예금승인내역'!G705</f>
        <v>45518</v>
      </c>
      <c r="AH75" s="957" t="str">
        <f>'(1)예금승인내역'!F705</f>
        <v>대성산업㈜</v>
      </c>
      <c r="AI75" s="957">
        <f>'(1)예금승인내역'!L705</f>
        <v>3.5</v>
      </c>
      <c r="AJ75" s="957">
        <f>'(1)예금승인내역'!AG705</f>
        <v>5.0500000000000003E-2</v>
      </c>
      <c r="AK75" s="959" t="str">
        <f>'(1)예금승인내역'!K705</f>
        <v>정기예금</v>
      </c>
    </row>
    <row r="76" spans="31:37">
      <c r="AE76" s="958">
        <f>'(1)예금승인내역'!H706</f>
        <v>45614</v>
      </c>
      <c r="AF76" s="958">
        <f t="shared" si="1"/>
        <v>45614</v>
      </c>
      <c r="AG76" s="958">
        <f>'(1)예금승인내역'!G706</f>
        <v>45520</v>
      </c>
      <c r="AH76" s="957" t="str">
        <f>'(1)예금승인내역'!F706</f>
        <v>㈜세도캠핑</v>
      </c>
      <c r="AI76" s="957">
        <f>'(1)예금승인내역'!L706</f>
        <v>2</v>
      </c>
      <c r="AJ76" s="957">
        <f>'(1)예금승인내역'!AG706</f>
        <v>0.05</v>
      </c>
      <c r="AK76" s="959" t="str">
        <f>'(1)예금승인내역'!K706</f>
        <v>정기예금</v>
      </c>
    </row>
    <row r="77" spans="31:37">
      <c r="AE77" s="958">
        <f>'(1)예금승인내역'!H707</f>
        <v>45617</v>
      </c>
      <c r="AF77" s="958">
        <f t="shared" si="1"/>
        <v>45617</v>
      </c>
      <c r="AG77" s="958">
        <f>'(1)예금승인내역'!G707</f>
        <v>45525</v>
      </c>
      <c r="AH77" s="957" t="str">
        <f>'(1)예금승인내역'!F707</f>
        <v>㈜세도캠핑</v>
      </c>
      <c r="AI77" s="957">
        <f>'(1)예금승인내역'!L707</f>
        <v>3</v>
      </c>
      <c r="AJ77" s="957">
        <f>'(1)예금승인내역'!AG707</f>
        <v>4.8500000000000001E-2</v>
      </c>
      <c r="AK77" s="959" t="str">
        <f>'(1)예금승인내역'!K707</f>
        <v>정기예금</v>
      </c>
    </row>
    <row r="78" spans="31:37">
      <c r="AE78" s="958">
        <f>'(1)예금승인내역'!H708</f>
        <v>45561</v>
      </c>
      <c r="AF78" s="958">
        <f t="shared" si="1"/>
        <v>45561</v>
      </c>
      <c r="AG78" s="958">
        <f>'(1)예금승인내역'!G708</f>
        <v>45530</v>
      </c>
      <c r="AH78" s="957" t="str">
        <f>'(1)예금승인내역'!F708</f>
        <v>에스엠상선㈜</v>
      </c>
      <c r="AI78" s="957">
        <f>'(1)예금승인내역'!L708</f>
        <v>10</v>
      </c>
      <c r="AJ78" s="957">
        <f>'(1)예금승인내역'!AG708</f>
        <v>0.05</v>
      </c>
      <c r="AK78" s="959" t="str">
        <f>'(1)예금승인내역'!K708</f>
        <v>정기예금</v>
      </c>
    </row>
    <row r="79" spans="31:37">
      <c r="AE79" s="958">
        <f>'(1)예금승인내역'!H709</f>
        <v>45895</v>
      </c>
      <c r="AF79" s="958">
        <f t="shared" si="1"/>
        <v>45895</v>
      </c>
      <c r="AG79" s="958">
        <f>'(1)예금승인내역'!G709</f>
        <v>45530</v>
      </c>
      <c r="AH79" s="957" t="str">
        <f>'(1)예금승인내역'!F709</f>
        <v xml:space="preserve">신라인코리아 </v>
      </c>
      <c r="AI79" s="957">
        <f>'(1)예금승인내역'!L709</f>
        <v>4</v>
      </c>
      <c r="AJ79" s="957">
        <f>'(1)예금승인내역'!AG709</f>
        <v>4.4499999999999998E-2</v>
      </c>
      <c r="AK79" s="959" t="str">
        <f>'(1)예금승인내역'!K709</f>
        <v>정기예금</v>
      </c>
    </row>
    <row r="80" spans="31:37">
      <c r="AE80" s="958">
        <f>'(1)예금승인내역'!H710</f>
        <v>45565</v>
      </c>
      <c r="AF80" s="958">
        <f t="shared" si="1"/>
        <v>45565</v>
      </c>
      <c r="AG80" s="958">
        <f>'(1)예금승인내역'!G710</f>
        <v>45532</v>
      </c>
      <c r="AH80" s="957" t="str">
        <f>'(1)예금승인내역'!F710</f>
        <v>에스엠상선㈜</v>
      </c>
      <c r="AI80" s="957">
        <f>'(1)예금승인내역'!L710</f>
        <v>10</v>
      </c>
      <c r="AJ80" s="957">
        <f>'(1)예금승인내역'!AG710</f>
        <v>0.05</v>
      </c>
      <c r="AK80" s="959" t="str">
        <f>'(1)예금승인내역'!K710</f>
        <v>정기예금</v>
      </c>
    </row>
    <row r="81" spans="31:37">
      <c r="AE81" s="958">
        <f>'(1)예금승인내역'!H711</f>
        <v>45565</v>
      </c>
      <c r="AF81" s="958">
        <f t="shared" si="1"/>
        <v>45565</v>
      </c>
      <c r="AG81" s="958">
        <f>'(1)예금승인내역'!G711</f>
        <v>45532</v>
      </c>
      <c r="AH81" s="957" t="str">
        <f>'(1)예금승인내역'!F711</f>
        <v>거림테크주식회사</v>
      </c>
      <c r="AI81" s="957">
        <f>'(1)예금승인내역'!L711</f>
        <v>1</v>
      </c>
      <c r="AJ81" s="957">
        <f>'(1)예금승인내역'!AG711</f>
        <v>0.05</v>
      </c>
      <c r="AK81" s="959" t="str">
        <f>'(1)예금승인내역'!K711</f>
        <v>정기예금</v>
      </c>
    </row>
    <row r="82" spans="31:37">
      <c r="AE82" s="958">
        <f>'(1)예금승인내역'!H712</f>
        <v>45562</v>
      </c>
      <c r="AF82" s="958">
        <f t="shared" si="1"/>
        <v>45562</v>
      </c>
      <c r="AG82" s="958">
        <f>'(1)예금승인내역'!G712</f>
        <v>45532</v>
      </c>
      <c r="AH82" s="957" t="str">
        <f>'(1)예금승인내역'!F712</f>
        <v xml:space="preserve">㈜ 약진통상 </v>
      </c>
      <c r="AI82" s="957">
        <f>'(1)예금승인내역'!L712</f>
        <v>3</v>
      </c>
      <c r="AJ82" s="957">
        <f>'(1)예금승인내역'!AG712</f>
        <v>4.5999999999999999E-2</v>
      </c>
      <c r="AK82" s="959" t="str">
        <f>'(1)예금승인내역'!K712</f>
        <v>MMDA</v>
      </c>
    </row>
    <row r="83" spans="31:37">
      <c r="AE83" s="958">
        <f>'(1)예금승인내역'!H713</f>
        <v>45562</v>
      </c>
      <c r="AF83" s="958">
        <f t="shared" si="1"/>
        <v>45562</v>
      </c>
      <c r="AG83" s="958">
        <f>'(1)예금승인내역'!G713</f>
        <v>45531</v>
      </c>
      <c r="AH83" s="957" t="str">
        <f>'(1)예금승인내역'!F713</f>
        <v>㈜성우하이텍</v>
      </c>
      <c r="AI83" s="957">
        <f>'(1)예금승인내역'!L713</f>
        <v>7.2</v>
      </c>
      <c r="AJ83" s="957">
        <f>'(1)예금승인내역'!AG713</f>
        <v>4.5999999999999999E-2</v>
      </c>
      <c r="AK83" s="959" t="str">
        <f>'(1)예금승인내역'!K713</f>
        <v>MMDA</v>
      </c>
    </row>
    <row r="84" spans="31:37">
      <c r="AE84" s="958">
        <f>'(1)예금승인내역'!H714</f>
        <v>45630</v>
      </c>
      <c r="AF84" s="958">
        <f t="shared" si="1"/>
        <v>45630</v>
      </c>
      <c r="AG84" s="958">
        <f>'(1)예금승인내역'!G714</f>
        <v>45539</v>
      </c>
      <c r="AH84" s="957" t="str">
        <f>'(1)예금승인내역'!F714</f>
        <v>거림테크주식회사</v>
      </c>
      <c r="AI84" s="957">
        <f>'(1)예금승인내역'!L714</f>
        <v>2</v>
      </c>
      <c r="AJ84" s="957">
        <f>'(1)예금승인내역'!AG714</f>
        <v>4.8500000000000001E-2</v>
      </c>
      <c r="AK84" s="959" t="str">
        <f>'(1)예금승인내역'!K714</f>
        <v>정기예금</v>
      </c>
    </row>
    <row r="85" spans="31:37">
      <c r="AE85" s="958">
        <f>'(1)예금승인내역'!H715</f>
        <v>45570</v>
      </c>
      <c r="AF85" s="958">
        <f t="shared" si="1"/>
        <v>45570</v>
      </c>
      <c r="AG85" s="958">
        <f>'(1)예금승인내역'!G715</f>
        <v>45540</v>
      </c>
      <c r="AH85" s="957" t="str">
        <f>'(1)예금승인내역'!F715</f>
        <v>㈜이수스페셜티케미컬</v>
      </c>
      <c r="AI85" s="957">
        <f>'(1)예금승인내역'!L715</f>
        <v>1</v>
      </c>
      <c r="AJ85" s="957">
        <f>'(1)예금승인내역'!AG715</f>
        <v>4.3999999999999997E-2</v>
      </c>
      <c r="AK85" s="959" t="str">
        <f>'(1)예금승인내역'!K715</f>
        <v>MMDA</v>
      </c>
    </row>
    <row r="86" spans="31:37">
      <c r="AE86" s="958">
        <f>'(1)예금승인내역'!H716</f>
        <v>45646</v>
      </c>
      <c r="AF86" s="958">
        <f t="shared" si="1"/>
        <v>45646</v>
      </c>
      <c r="AG86" s="958">
        <f>'(1)예금승인내역'!G716</f>
        <v>45555</v>
      </c>
      <c r="AH86" s="957" t="str">
        <f>'(1)예금승인내역'!F716</f>
        <v>㈜에스앤에스텍</v>
      </c>
      <c r="AI86" s="957">
        <f>'(1)예금승인내역'!L716</f>
        <v>1</v>
      </c>
      <c r="AJ86" s="957">
        <f>'(1)예금승인내역'!AG716</f>
        <v>4.65E-2</v>
      </c>
      <c r="AK86" s="959" t="str">
        <f>'(1)예금승인내역'!K716</f>
        <v>정기예금</v>
      </c>
    </row>
    <row r="87" spans="31:37">
      <c r="AE87" s="958">
        <f>'(1)예금승인내역'!H717</f>
        <v>45590</v>
      </c>
      <c r="AF87" s="958">
        <f t="shared" si="1"/>
        <v>45590</v>
      </c>
      <c r="AG87" s="958">
        <f>'(1)예금승인내역'!G717</f>
        <v>45563</v>
      </c>
      <c r="AH87" s="957" t="str">
        <f>'(1)예금승인내역'!F717</f>
        <v xml:space="preserve">㈜ 약진통상 </v>
      </c>
      <c r="AI87" s="957">
        <f>'(1)예금승인내역'!L717</f>
        <v>4</v>
      </c>
      <c r="AJ87" s="957">
        <f>'(1)예금승인내역'!AG717</f>
        <v>4.2000000000000003E-2</v>
      </c>
      <c r="AK87" s="959" t="str">
        <f>'(1)예금승인내역'!K717</f>
        <v>MMDA</v>
      </c>
    </row>
    <row r="88" spans="31:37">
      <c r="AE88" s="958">
        <f>'(1)예금승인내역'!H718</f>
        <v>45593</v>
      </c>
      <c r="AF88" s="958">
        <f t="shared" si="1"/>
        <v>45593</v>
      </c>
      <c r="AG88" s="958">
        <f>'(1)예금승인내역'!G718</f>
        <v>45562</v>
      </c>
      <c r="AH88" s="957" t="str">
        <f>'(1)예금승인내역'!F718</f>
        <v>㈜ 한국비엔씨</v>
      </c>
      <c r="AI88" s="957">
        <f>'(1)예금승인내역'!L718</f>
        <v>4</v>
      </c>
      <c r="AJ88" s="957">
        <f>'(1)예금승인내역'!AG718</f>
        <v>4.65E-2</v>
      </c>
      <c r="AK88" s="959" t="str">
        <f>'(1)예금승인내역'!K718</f>
        <v>정기예금</v>
      </c>
    </row>
    <row r="89" spans="31:37">
      <c r="AE89" s="958">
        <f>'(1)예금승인내역'!H719</f>
        <v>45595</v>
      </c>
      <c r="AF89" s="958">
        <f t="shared" si="1"/>
        <v>45595</v>
      </c>
      <c r="AG89" s="958">
        <f>'(1)예금승인내역'!G719</f>
        <v>45565</v>
      </c>
      <c r="AH89" s="957" t="str">
        <f>'(1)예금승인내역'!F719</f>
        <v>거림테크주식회사</v>
      </c>
      <c r="AI89" s="957">
        <f>'(1)예금승인내역'!L719</f>
        <v>1</v>
      </c>
      <c r="AJ89" s="957">
        <f>'(1)예금승인내역'!AG719</f>
        <v>4.5999999999999999E-2</v>
      </c>
      <c r="AK89" s="959" t="str">
        <f>'(1)예금승인내역'!K719</f>
        <v>정기예금</v>
      </c>
    </row>
    <row r="90" spans="31:37">
      <c r="AE90" s="958">
        <f>'(1)예금승인내역'!H720</f>
        <v>45581</v>
      </c>
      <c r="AF90" s="958">
        <f t="shared" si="1"/>
        <v>45581</v>
      </c>
      <c r="AG90" s="958">
        <f>'(1)예금승인내역'!G720</f>
        <v>45567</v>
      </c>
      <c r="AH90" s="957" t="str">
        <f>'(1)예금승인내역'!F720</f>
        <v>한국석유공사</v>
      </c>
      <c r="AI90" s="957">
        <f>'(1)예금승인내역'!L720</f>
        <v>80</v>
      </c>
      <c r="AJ90" s="957">
        <f>'(1)예금승인내역'!AG720</f>
        <v>4.65E-2</v>
      </c>
      <c r="AK90" s="959" t="str">
        <f>'(1)예금승인내역'!K720</f>
        <v>정기예금</v>
      </c>
    </row>
    <row r="91" spans="31:37">
      <c r="AE91" s="958">
        <f>'(1)예금승인내역'!H721</f>
        <v>45603</v>
      </c>
      <c r="AF91" s="958">
        <f t="shared" si="1"/>
        <v>45603</v>
      </c>
      <c r="AG91" s="958">
        <f>'(1)예금승인내역'!G721</f>
        <v>45572</v>
      </c>
      <c r="AH91" s="957" t="str">
        <f>'(1)예금승인내역'!F721</f>
        <v>㈜이수스페셜티케미컬</v>
      </c>
      <c r="AI91" s="957">
        <f>'(1)예금승인내역'!L721</f>
        <v>1</v>
      </c>
      <c r="AJ91" s="957">
        <f>'(1)예금승인내역'!AG721</f>
        <v>4.1000000000000002E-2</v>
      </c>
      <c r="AK91" s="959" t="str">
        <f>'(1)예금승인내역'!K721</f>
        <v>MMDA</v>
      </c>
    </row>
    <row r="92" spans="31:37">
      <c r="AE92" s="958">
        <f>'(1)예금승인내역'!H722</f>
        <v>45607</v>
      </c>
      <c r="AF92" s="958">
        <f t="shared" si="1"/>
        <v>45607</v>
      </c>
      <c r="AG92" s="958">
        <f>'(1)예금승인내역'!G722</f>
        <v>45575</v>
      </c>
      <c r="AH92" s="957" t="str">
        <f>'(1)예금승인내역'!F722</f>
        <v>오스템임플란트㈜</v>
      </c>
      <c r="AI92" s="957">
        <f>'(1)예금승인내역'!L722</f>
        <v>5</v>
      </c>
      <c r="AJ92" s="957">
        <f>'(1)예금승인내역'!AG722</f>
        <v>4.2000000000000003E-2</v>
      </c>
      <c r="AK92" s="959" t="str">
        <f>'(1)예금승인내역'!K722</f>
        <v>MMDA</v>
      </c>
    </row>
    <row r="93" spans="31:37">
      <c r="AE93" s="958">
        <f>'(1)예금승인내역'!H723</f>
        <v>45743</v>
      </c>
      <c r="AF93" s="958">
        <f t="shared" si="1"/>
        <v>45743</v>
      </c>
      <c r="AG93" s="958">
        <f>'(1)예금승인내역'!G723</f>
        <v>45579</v>
      </c>
      <c r="AH93" s="957" t="str">
        <f>'(1)예금승인내역'!F723</f>
        <v>케이와이글로벌셀앤진사모투자</v>
      </c>
      <c r="AI93" s="957">
        <f>'(1)예금승인내역'!L723</f>
        <v>2.48</v>
      </c>
      <c r="AJ93" s="957">
        <f>'(1)예금승인내역'!AG723</f>
        <v>4.3999999999999997E-2</v>
      </c>
      <c r="AK93" s="959" t="str">
        <f>'(1)예금승인내역'!K723</f>
        <v>정기예금</v>
      </c>
    </row>
    <row r="94" spans="31:37">
      <c r="AE94" s="958">
        <f>'(1)예금승인내역'!H724</f>
        <v>45611</v>
      </c>
      <c r="AF94" s="958">
        <f t="shared" si="1"/>
        <v>45611</v>
      </c>
      <c r="AG94" s="958">
        <f>'(1)예금승인내역'!G724</f>
        <v>45580</v>
      </c>
      <c r="AH94" s="957" t="str">
        <f>'(1)예금승인내역'!F724</f>
        <v>㈜와이투솔루션</v>
      </c>
      <c r="AI94" s="957">
        <f>'(1)예금승인내역'!L724</f>
        <v>1</v>
      </c>
      <c r="AJ94" s="957">
        <f>'(1)예금승인내역'!AG724</f>
        <v>4.1000000000000002E-2</v>
      </c>
      <c r="AK94" s="959" t="str">
        <f>'(1)예금승인내역'!K724</f>
        <v>MMDA</v>
      </c>
    </row>
    <row r="95" spans="31:37">
      <c r="AE95" s="958">
        <f>'(1)예금승인내역'!H725</f>
        <v>45611</v>
      </c>
      <c r="AF95" s="958">
        <f t="shared" si="1"/>
        <v>45611</v>
      </c>
      <c r="AG95" s="958">
        <f>'(1)예금승인내역'!G725</f>
        <v>45581</v>
      </c>
      <c r="AH95" s="957" t="str">
        <f>'(1)예금승인내역'!F725</f>
        <v>한국비철㈜</v>
      </c>
      <c r="AI95" s="957">
        <f>'(1)예금승인내역'!L725</f>
        <v>7</v>
      </c>
      <c r="AJ95" s="957">
        <f>'(1)예금승인내역'!AG725</f>
        <v>0.04</v>
      </c>
      <c r="AK95" s="959" t="str">
        <f>'(1)예금승인내역'!K725</f>
        <v>MMDA</v>
      </c>
    </row>
    <row r="96" spans="31:37">
      <c r="AE96" s="958">
        <f>'(1)예금승인내역'!H726</f>
        <v>45618</v>
      </c>
      <c r="AF96" s="958">
        <f t="shared" si="1"/>
        <v>45618</v>
      </c>
      <c r="AG96" s="958">
        <f>'(1)예금승인내역'!G726</f>
        <v>45587</v>
      </c>
      <c r="AH96" s="957" t="str">
        <f>'(1)예금승인내역'!F726</f>
        <v>에스엠상선㈜</v>
      </c>
      <c r="AI96" s="957">
        <f>'(1)예금승인내역'!L726</f>
        <v>10</v>
      </c>
      <c r="AJ96" s="957">
        <f>'(1)예금승인내역'!AG726</f>
        <v>4.1000000000000002E-2</v>
      </c>
      <c r="AK96" s="959" t="str">
        <f>'(1)예금승인내역'!K726</f>
        <v>MMDA</v>
      </c>
    </row>
    <row r="97" spans="31:37">
      <c r="AE97" s="958">
        <f>'(1)예금승인내역'!H727</f>
        <v>45618</v>
      </c>
      <c r="AF97" s="958">
        <f t="shared" si="1"/>
        <v>45618</v>
      </c>
      <c r="AG97" s="958">
        <f>'(1)예금승인내역'!G727</f>
        <v>45589</v>
      </c>
      <c r="AH97" s="957" t="str">
        <f>'(1)예금승인내역'!F727</f>
        <v>케이씨에이치에너지㈜</v>
      </c>
      <c r="AI97" s="957">
        <f>'(1)예금승인내역'!L727</f>
        <v>4</v>
      </c>
      <c r="AJ97" s="957">
        <f>'(1)예금승인내역'!AG727</f>
        <v>4.1000000000000002E-2</v>
      </c>
      <c r="AK97" s="959" t="str">
        <f>'(1)예금승인내역'!K727</f>
        <v>MMDA</v>
      </c>
    </row>
    <row r="98" spans="31:37">
      <c r="AE98" s="958">
        <f>'(1)예금승인내역'!H728</f>
        <v>45621</v>
      </c>
      <c r="AF98" s="958">
        <f t="shared" si="1"/>
        <v>45621</v>
      </c>
      <c r="AG98" s="958">
        <f>'(1)예금승인내역'!G728</f>
        <v>45590</v>
      </c>
      <c r="AH98" s="957" t="str">
        <f>'(1)예금승인내역'!F728</f>
        <v xml:space="preserve">㈜ 약진통상 </v>
      </c>
      <c r="AI98" s="957">
        <f>'(1)예금승인내역'!L728</f>
        <v>7.8</v>
      </c>
      <c r="AJ98" s="957">
        <f>'(1)예금승인내역'!AG728</f>
        <v>4.2000000000000003E-2</v>
      </c>
      <c r="AK98" s="959" t="str">
        <f>'(1)예금승인내역'!K728</f>
        <v>MMDA</v>
      </c>
    </row>
    <row r="99" spans="31:37">
      <c r="AE99" s="958">
        <f>'(1)예금승인내역'!H729</f>
        <v>45688</v>
      </c>
      <c r="AF99" s="958">
        <f t="shared" si="1"/>
        <v>45688</v>
      </c>
      <c r="AG99" s="958">
        <f>'(1)예금승인내역'!G729</f>
        <v>45595</v>
      </c>
      <c r="AH99" s="957" t="str">
        <f>'(1)예금승인내역'!F729</f>
        <v>거림테크주식회사</v>
      </c>
      <c r="AI99" s="957">
        <f>'(1)예금승인내역'!L729</f>
        <v>1</v>
      </c>
      <c r="AJ99" s="957">
        <f>'(1)예금승인내역'!AG729</f>
        <v>4.4999999999999998E-2</v>
      </c>
      <c r="AK99" s="959" t="str">
        <f>'(1)예금승인내역'!K729</f>
        <v>정기예금</v>
      </c>
    </row>
    <row r="100" spans="31:37">
      <c r="AE100" s="958">
        <f>'(1)예금승인내역'!H730</f>
        <v>45628</v>
      </c>
      <c r="AF100" s="958">
        <f t="shared" si="1"/>
        <v>45628</v>
      </c>
      <c r="AG100" s="958">
        <f>'(1)예금승인내역'!G730</f>
        <v>45597</v>
      </c>
      <c r="AH100" s="957" t="str">
        <f>'(1)예금승인내역'!F730</f>
        <v>㈜ 한국비엔씨</v>
      </c>
      <c r="AI100" s="957">
        <f>'(1)예금승인내역'!L730</f>
        <v>4</v>
      </c>
      <c r="AJ100" s="957">
        <f>'(1)예금승인내역'!AG730</f>
        <v>4.5999999999999999E-2</v>
      </c>
      <c r="AK100" s="959" t="str">
        <f>'(1)예금승인내역'!K730</f>
        <v>정기예금</v>
      </c>
    </row>
    <row r="101" spans="31:37">
      <c r="AE101" s="958">
        <f>'(1)예금승인내역'!H731</f>
        <v>45603</v>
      </c>
      <c r="AF101" s="958">
        <f t="shared" si="1"/>
        <v>45603</v>
      </c>
      <c r="AG101" s="958">
        <f>'(1)예금승인내역'!G731</f>
        <v>45597</v>
      </c>
      <c r="AH101" s="957" t="str">
        <f>'(1)예금승인내역'!F731</f>
        <v>한국석유공사</v>
      </c>
      <c r="AI101" s="957">
        <f>'(1)예금승인내역'!L731</f>
        <v>30</v>
      </c>
      <c r="AJ101" s="957">
        <f>'(1)예금승인내역'!AG731</f>
        <v>4.4999999999999998E-2</v>
      </c>
      <c r="AK101" s="959" t="str">
        <f>'(1)예금승인내역'!K731</f>
        <v>정기예금</v>
      </c>
    </row>
    <row r="102" spans="31:37">
      <c r="AE102" s="958">
        <f>'(1)예금승인내역'!H732</f>
        <v>45631</v>
      </c>
      <c r="AF102" s="958">
        <f t="shared" si="1"/>
        <v>45631</v>
      </c>
      <c r="AG102" s="958">
        <f>'(1)예금승인내역'!G732</f>
        <v>45601</v>
      </c>
      <c r="AH102" s="957" t="str">
        <f>'(1)예금승인내역'!F732</f>
        <v>㈜이수스페셜티케미컬</v>
      </c>
      <c r="AI102" s="957">
        <f>'(1)예금승인내역'!L732</f>
        <v>1</v>
      </c>
      <c r="AJ102" s="957">
        <f>'(1)예금승인내역'!AG732</f>
        <v>0.04</v>
      </c>
      <c r="AK102" s="959" t="str">
        <f>'(1)예금승인내역'!K732</f>
        <v>MMDA</v>
      </c>
    </row>
    <row r="103" spans="31:37">
      <c r="AE103" s="958">
        <f>'(1)예금승인내역'!H733</f>
        <v>45968</v>
      </c>
      <c r="AF103" s="958">
        <f t="shared" si="1"/>
        <v>45968</v>
      </c>
      <c r="AG103" s="958">
        <f>'(1)예금승인내역'!G733</f>
        <v>45603</v>
      </c>
      <c r="AH103" s="957" t="str">
        <f>'(1)예금승인내역'!F733</f>
        <v>㈜화신</v>
      </c>
      <c r="AI103" s="957">
        <f>'(1)예금승인내역'!L733</f>
        <v>2</v>
      </c>
      <c r="AJ103" s="957">
        <f>'(1)예금승인내역'!AG733</f>
        <v>4.1099999999999998E-2</v>
      </c>
      <c r="AK103" s="959" t="str">
        <f>'(1)예금승인내역'!K733</f>
        <v>정기예금</v>
      </c>
    </row>
    <row r="104" spans="31:37">
      <c r="AE104" s="958">
        <f>'(1)예금승인내역'!H734</f>
        <v>45638</v>
      </c>
      <c r="AF104" s="958">
        <f t="shared" si="1"/>
        <v>45638</v>
      </c>
      <c r="AG104" s="958">
        <f>'(1)예금승인내역'!G734</f>
        <v>45608</v>
      </c>
      <c r="AH104" s="957" t="str">
        <f>'(1)예금승인내역'!F734</f>
        <v>오스템임플란트㈜</v>
      </c>
      <c r="AI104" s="957">
        <f>'(1)예금승인내역'!L734</f>
        <v>5</v>
      </c>
      <c r="AJ104" s="957">
        <f>'(1)예금승인내역'!AG734</f>
        <v>0.04</v>
      </c>
      <c r="AK104" s="959" t="str">
        <f>'(1)예금승인내역'!K734</f>
        <v>MMDA</v>
      </c>
    </row>
    <row r="105" spans="31:37">
      <c r="AE105" s="958">
        <f>'(1)예금승인내역'!H735</f>
        <v>45701</v>
      </c>
      <c r="AF105" s="958">
        <f t="shared" si="1"/>
        <v>45701</v>
      </c>
      <c r="AG105" s="958">
        <f>'(1)예금승인내역'!G735</f>
        <v>45609</v>
      </c>
      <c r="AH105" s="957" t="str">
        <f>'(1)예금승인내역'!F735</f>
        <v>㈜에스앤에스텍</v>
      </c>
      <c r="AI105" s="957">
        <f>'(1)예금승인내역'!L735</f>
        <v>2</v>
      </c>
      <c r="AJ105" s="957">
        <f>'(1)예금승인내역'!AG735</f>
        <v>4.3999999999999997E-2</v>
      </c>
      <c r="AK105" s="959" t="str">
        <f>'(1)예금승인내역'!K735</f>
        <v>정기예금</v>
      </c>
    </row>
    <row r="106" spans="31:37">
      <c r="AE106" s="958">
        <f>'(1)예금승인내역'!H736</f>
        <v>45702</v>
      </c>
      <c r="AF106" s="958">
        <f t="shared" si="1"/>
        <v>45702</v>
      </c>
      <c r="AG106" s="958">
        <f>'(1)예금승인내역'!G736</f>
        <v>45610</v>
      </c>
      <c r="AH106" s="957" t="str">
        <f>'(1)예금승인내역'!F736</f>
        <v>대성산업㈜</v>
      </c>
      <c r="AI106" s="957">
        <f>'(1)예금승인내역'!L736</f>
        <v>3.5</v>
      </c>
      <c r="AJ106" s="957">
        <f>'(1)예금승인내역'!AG736</f>
        <v>4.3999999999999997E-2</v>
      </c>
      <c r="AK106" s="959" t="str">
        <f>'(1)예금승인내역'!K736</f>
        <v>정기예금</v>
      </c>
    </row>
    <row r="107" spans="31:37">
      <c r="AE107" s="958">
        <f>'(1)예금승인내역'!H737</f>
        <v>45706</v>
      </c>
      <c r="AF107" s="958">
        <f t="shared" si="1"/>
        <v>45706</v>
      </c>
      <c r="AG107" s="958">
        <f>'(1)예금승인내역'!G737</f>
        <v>45614</v>
      </c>
      <c r="AH107" s="957" t="str">
        <f>'(1)예금승인내역'!F737</f>
        <v>㈜세도캠핑</v>
      </c>
      <c r="AI107" s="957">
        <f>'(1)예금승인내역'!L737</f>
        <v>2</v>
      </c>
      <c r="AJ107" s="957">
        <f>'(1)예금승인내역'!AG737</f>
        <v>4.3999999999999997E-2</v>
      </c>
      <c r="AK107" s="959" t="str">
        <f>'(1)예금승인내역'!K737</f>
        <v>정기예금</v>
      </c>
    </row>
    <row r="108" spans="31:37">
      <c r="AE108" s="958">
        <f>'(1)예금승인내역'!H738</f>
        <v>45650</v>
      </c>
      <c r="AF108" s="958">
        <f t="shared" si="1"/>
        <v>45650</v>
      </c>
      <c r="AG108" s="958">
        <f>'(1)예금승인내역'!G738</f>
        <v>45621</v>
      </c>
      <c r="AH108" s="957" t="str">
        <f>'(1)예금승인내역'!F738</f>
        <v xml:space="preserve">㈜ 약진통상 </v>
      </c>
      <c r="AI108" s="957">
        <f>'(1)예금승인내역'!L738</f>
        <v>10.16</v>
      </c>
      <c r="AJ108" s="957">
        <f>'(1)예금승인내역'!AG738</f>
        <v>3.95E-2</v>
      </c>
      <c r="AK108" s="959" t="str">
        <f>'(1)예금승인내역'!K738</f>
        <v>MMDA</v>
      </c>
    </row>
    <row r="109" spans="31:37">
      <c r="AE109" s="958">
        <f>'(1)예금승인내역'!H739</f>
        <v>45652</v>
      </c>
      <c r="AF109" s="958">
        <f t="shared" si="1"/>
        <v>45652</v>
      </c>
      <c r="AG109" s="958">
        <f>'(1)예금승인내역'!G739</f>
        <v>45622</v>
      </c>
      <c r="AH109" s="957" t="str">
        <f>'(1)예금승인내역'!F739</f>
        <v>㈜ 문영</v>
      </c>
      <c r="AI109" s="957">
        <f>'(1)예금승인내역'!L739</f>
        <v>4.5</v>
      </c>
      <c r="AJ109" s="957">
        <f>'(1)예금승인내역'!AG739</f>
        <v>3.5999999999999997E-2</v>
      </c>
      <c r="AK109" s="959" t="str">
        <f>'(1)예금승인내역'!K739</f>
        <v>MMDA</v>
      </c>
    </row>
    <row r="110" spans="31:37">
      <c r="AE110" s="958">
        <f>'(1)예금승인내역'!H740</f>
        <v>45988</v>
      </c>
      <c r="AF110" s="958">
        <f t="shared" si="1"/>
        <v>45988</v>
      </c>
      <c r="AG110" s="958">
        <f>'(1)예금승인내역'!G740</f>
        <v>45623</v>
      </c>
      <c r="AH110" s="957" t="str">
        <f>'(1)예금승인내역'!F740</f>
        <v>영안건설㈜</v>
      </c>
      <c r="AI110" s="957">
        <f>'(1)예금승인내역'!L740</f>
        <v>1.8</v>
      </c>
      <c r="AJ110" s="957">
        <f>'(1)예금승인내역'!AG740</f>
        <v>4.3200000000000002E-2</v>
      </c>
      <c r="AK110" s="959" t="str">
        <f>'(1)예금승인내역'!K740</f>
        <v>정기예금</v>
      </c>
    </row>
    <row r="111" spans="31:37">
      <c r="AE111" s="958">
        <f>'(1)예금승인내역'!H741</f>
        <v>45988</v>
      </c>
      <c r="AF111" s="958">
        <f t="shared" si="1"/>
        <v>45988</v>
      </c>
      <c r="AG111" s="958">
        <f>'(1)예금승인내역'!G741</f>
        <v>45623</v>
      </c>
      <c r="AH111" s="957" t="str">
        <f>'(1)예금승인내역'!F741</f>
        <v>영안건설㈜</v>
      </c>
      <c r="AI111" s="957">
        <f>'(1)예금승인내역'!L741</f>
        <v>2.0699999999999998</v>
      </c>
      <c r="AJ111" s="957">
        <f>'(1)예금승인내역'!AG741</f>
        <v>4.3200000000000002E-2</v>
      </c>
      <c r="AK111" s="959" t="str">
        <f>'(1)예금승인내역'!K741</f>
        <v>정기예금</v>
      </c>
    </row>
    <row r="112" spans="31:37">
      <c r="AE112" s="958">
        <f>'(1)예금승인내역'!H742</f>
        <v>45660</v>
      </c>
      <c r="AF112" s="958">
        <f t="shared" si="1"/>
        <v>45660</v>
      </c>
      <c r="AG112" s="958">
        <f>'(1)예금승인내역'!G742</f>
        <v>45629</v>
      </c>
      <c r="AH112" s="957" t="str">
        <f>'(1)예금승인내역'!F742</f>
        <v>㈜ 한국비엔씨</v>
      </c>
      <c r="AI112" s="957">
        <f>'(1)예금승인내역'!L742</f>
        <v>2</v>
      </c>
      <c r="AJ112" s="957">
        <f>'(1)예금승인내역'!AG742</f>
        <v>4.3499999999999997E-2</v>
      </c>
      <c r="AK112" s="959" t="str">
        <f>'(1)예금승인내역'!K742</f>
        <v>정기예금</v>
      </c>
    </row>
    <row r="113" spans="31:37">
      <c r="AE113" s="958">
        <f>'(1)예금승인내역'!H743</f>
        <v>45660</v>
      </c>
      <c r="AF113" s="958">
        <f t="shared" si="1"/>
        <v>45660</v>
      </c>
      <c r="AG113" s="958">
        <f>'(1)예금승인내역'!G743</f>
        <v>45629</v>
      </c>
      <c r="AH113" s="957" t="str">
        <f>'(1)예금승인내역'!F743</f>
        <v>㈜ 한국비엔씨</v>
      </c>
      <c r="AI113" s="957">
        <f>'(1)예금승인내역'!L743</f>
        <v>2</v>
      </c>
      <c r="AJ113" s="957">
        <f>'(1)예금승인내역'!AG743</f>
        <v>4.3499999999999997E-2</v>
      </c>
      <c r="AK113" s="959" t="str">
        <f>'(1)예금승인내역'!K743</f>
        <v>정기예금</v>
      </c>
    </row>
    <row r="114" spans="31:37">
      <c r="AE114" s="958">
        <f>'(1)예금승인내역'!H744</f>
        <v>45637</v>
      </c>
      <c r="AF114" s="958">
        <f t="shared" si="1"/>
        <v>45637</v>
      </c>
      <c r="AG114" s="958">
        <f>'(1)예금승인내역'!G744</f>
        <v>45630</v>
      </c>
      <c r="AH114" s="957" t="str">
        <f>'(1)예금승인내역'!F744</f>
        <v>㈜ 일지테크</v>
      </c>
      <c r="AI114" s="957">
        <f>'(1)예금승인내역'!L744</f>
        <v>6.6</v>
      </c>
      <c r="AJ114" s="957">
        <f>'(1)예금승인내역'!AG744</f>
        <v>4.0500000000000001E-2</v>
      </c>
      <c r="AK114" s="959" t="str">
        <f>'(1)예금승인내역'!K744</f>
        <v>정기예금</v>
      </c>
    </row>
    <row r="115" spans="31:37">
      <c r="AE115" s="958">
        <f>'(1)예금승인내역'!H745</f>
        <v>45720</v>
      </c>
      <c r="AF115" s="958">
        <f t="shared" si="1"/>
        <v>45720</v>
      </c>
      <c r="AG115" s="958">
        <f>'(1)예금승인내역'!G745</f>
        <v>45630</v>
      </c>
      <c r="AH115" s="957" t="str">
        <f>'(1)예금승인내역'!F745</f>
        <v>거림테크주식회사</v>
      </c>
      <c r="AI115" s="957">
        <f>'(1)예금승인내역'!L745</f>
        <v>2</v>
      </c>
      <c r="AJ115" s="957">
        <f>'(1)예금승인내역'!AG745</f>
        <v>4.4200000000000003E-2</v>
      </c>
      <c r="AK115" s="959" t="str">
        <f>'(1)예금승인내역'!K745</f>
        <v>정기예금</v>
      </c>
    </row>
    <row r="116" spans="31:37">
      <c r="AE116" s="958">
        <f>'(1)예금승인내역'!H746</f>
        <v>45660</v>
      </c>
      <c r="AF116" s="958">
        <f t="shared" si="1"/>
        <v>45660</v>
      </c>
      <c r="AG116" s="958">
        <f>'(1)예금승인내역'!G746</f>
        <v>45630</v>
      </c>
      <c r="AH116" s="957" t="str">
        <f>'(1)예금승인내역'!F746</f>
        <v>한국비철㈜</v>
      </c>
      <c r="AI116" s="957">
        <f>'(1)예금승인내역'!L746</f>
        <v>7.15</v>
      </c>
      <c r="AJ116" s="957">
        <f>'(1)예금승인내역'!AG746</f>
        <v>3.95E-2</v>
      </c>
      <c r="AK116" s="959" t="str">
        <f>'(1)예금승인내역'!K746</f>
        <v>MMDA</v>
      </c>
    </row>
    <row r="117" spans="31:37">
      <c r="AE117" s="958">
        <f>'(1)예금승인내역'!H747</f>
        <v>45663</v>
      </c>
      <c r="AF117" s="958">
        <f t="shared" si="1"/>
        <v>45663</v>
      </c>
      <c r="AG117" s="958">
        <f>'(1)예금승인내역'!G747</f>
        <v>45632</v>
      </c>
      <c r="AH117" s="957" t="str">
        <f>'(1)예금승인내역'!F747</f>
        <v>㈜이수스페셜티케미컬</v>
      </c>
      <c r="AI117" s="957">
        <f>'(1)예금승인내역'!L747</f>
        <v>1</v>
      </c>
      <c r="AJ117" s="957">
        <f>'(1)예금승인내역'!AG747</f>
        <v>3.95E-2</v>
      </c>
      <c r="AK117" s="959" t="str">
        <f>'(1)예금승인내역'!K747</f>
        <v>MMDA</v>
      </c>
    </row>
    <row r="118" spans="31:37">
      <c r="AE118" s="958">
        <f>'(1)예금승인내역'!H748</f>
        <v>45663</v>
      </c>
      <c r="AF118" s="958">
        <f t="shared" si="1"/>
        <v>45663</v>
      </c>
      <c r="AG118" s="958">
        <f>'(1)예금승인내역'!G748</f>
        <v>45632</v>
      </c>
      <c r="AH118" s="957" t="str">
        <f>'(1)예금승인내역'!F748</f>
        <v>케이씨에이치에너지㈜</v>
      </c>
      <c r="AI118" s="957">
        <f>'(1)예금승인내역'!L748</f>
        <v>10</v>
      </c>
      <c r="AJ118" s="957">
        <f>'(1)예금승인내역'!AG748</f>
        <v>3.9E-2</v>
      </c>
      <c r="AK118" s="959" t="str">
        <f>'(1)예금승인내역'!K748</f>
        <v>MMDA</v>
      </c>
    </row>
    <row r="119" spans="31:37">
      <c r="AE119" s="958">
        <f>'(1)예금승인내역'!H749</f>
        <v>45666</v>
      </c>
      <c r="AF119" s="958">
        <f t="shared" si="1"/>
        <v>45666</v>
      </c>
      <c r="AG119" s="958">
        <f>'(1)예금승인내역'!G749</f>
        <v>45635</v>
      </c>
      <c r="AH119" s="957" t="str">
        <f>'(1)예금승인내역'!F749</f>
        <v>한국비철㈜</v>
      </c>
      <c r="AI119" s="957">
        <f>'(1)예금승인내역'!L749</f>
        <v>8</v>
      </c>
      <c r="AJ119" s="957">
        <f>'(1)예금승인내역'!AG749</f>
        <v>4.2700000000000002E-2</v>
      </c>
      <c r="AK119" s="959" t="str">
        <f>'(1)예금승인내역'!K749</f>
        <v>정기예금</v>
      </c>
    </row>
    <row r="120" spans="31:37">
      <c r="AE120" s="958">
        <f>'(1)예금승인내역'!H750</f>
        <v>45644</v>
      </c>
      <c r="AF120" s="958">
        <f t="shared" si="1"/>
        <v>45644</v>
      </c>
      <c r="AG120" s="958">
        <f>'(1)예금승인내역'!G750</f>
        <v>45637</v>
      </c>
      <c r="AH120" s="957" t="str">
        <f>'(1)예금승인내역'!F750</f>
        <v>㈜ 일지테크</v>
      </c>
      <c r="AI120" s="957">
        <f>'(1)예금승인내역'!L750</f>
        <v>14.9</v>
      </c>
      <c r="AJ120" s="957">
        <f>'(1)예금승인내역'!AG750</f>
        <v>4.0500000000000001E-2</v>
      </c>
      <c r="AK120" s="959" t="str">
        <f>'(1)예금승인내역'!K750</f>
        <v>정기예금</v>
      </c>
    </row>
    <row r="121" spans="31:37">
      <c r="AE121" s="958">
        <f>'(1)예금승인내역'!H751</f>
        <v>45670</v>
      </c>
      <c r="AF121" s="958">
        <f t="shared" si="1"/>
        <v>45670</v>
      </c>
      <c r="AG121" s="958">
        <f>'(1)예금승인내역'!G751</f>
        <v>45638</v>
      </c>
      <c r="AH121" s="957" t="str">
        <f>'(1)예금승인내역'!F751</f>
        <v>오스템임플란트㈜</v>
      </c>
      <c r="AI121" s="957">
        <f>'(1)예금승인내역'!L751</f>
        <v>5.6</v>
      </c>
      <c r="AJ121" s="957">
        <f>'(1)예금승인내역'!AG751</f>
        <v>3.95E-2</v>
      </c>
      <c r="AK121" s="959" t="str">
        <f>'(1)예금승인내역'!K751</f>
        <v>MMDA</v>
      </c>
    </row>
    <row r="122" spans="31:37">
      <c r="AE122" s="958">
        <f>'(1)예금승인내역'!H752</f>
        <v>45652</v>
      </c>
      <c r="AF122" s="958">
        <f t="shared" si="1"/>
        <v>45652</v>
      </c>
      <c r="AG122" s="958">
        <f>'(1)예금승인내역'!G752</f>
        <v>45644</v>
      </c>
      <c r="AH122" s="957" t="str">
        <f>'(1)예금승인내역'!F752</f>
        <v>㈜ 일지테크</v>
      </c>
      <c r="AI122" s="957">
        <f>'(1)예금승인내역'!L752</f>
        <v>14.9</v>
      </c>
      <c r="AJ122" s="957">
        <f>'(1)예금승인내역'!AG752</f>
        <v>4.0500000000000001E-2</v>
      </c>
      <c r="AK122" s="959" t="str">
        <f>'(1)예금승인내역'!K752</f>
        <v>정기예금</v>
      </c>
    </row>
    <row r="123" spans="31:37">
      <c r="AE123" s="958">
        <f>'(1)예금승인내역'!H753</f>
        <v>45677</v>
      </c>
      <c r="AF123" s="958">
        <f t="shared" si="1"/>
        <v>45677</v>
      </c>
      <c r="AG123" s="958">
        <f>'(1)예금승인내역'!G753</f>
        <v>45646</v>
      </c>
      <c r="AH123" s="957" t="str">
        <f>'(1)예금승인내역'!F753</f>
        <v>㈜에스앤에스텍</v>
      </c>
      <c r="AI123" s="957">
        <f>'(1)예금승인내역'!L753</f>
        <v>1</v>
      </c>
      <c r="AJ123" s="957">
        <f>'(1)예금승인내역'!AG753</f>
        <v>4.1500000000000002E-2</v>
      </c>
      <c r="AK123" s="959" t="str">
        <f>'(1)예금승인내역'!K753</f>
        <v>정기예금</v>
      </c>
    </row>
    <row r="124" spans="31:37">
      <c r="AE124" s="958">
        <f>'(1)예금승인내역'!H754</f>
        <v>45680</v>
      </c>
      <c r="AF124" s="958">
        <f t="shared" si="1"/>
        <v>45680</v>
      </c>
      <c r="AG124" s="958">
        <f>'(1)예금승인내역'!G754</f>
        <v>45650</v>
      </c>
      <c r="AH124" s="957" t="str">
        <f>'(1)예금승인내역'!F754</f>
        <v>㈜약진통상</v>
      </c>
      <c r="AI124" s="957">
        <f>'(1)예금승인내역'!L754</f>
        <v>10</v>
      </c>
      <c r="AJ124" s="957">
        <f>'(1)예금승인내역'!AG754</f>
        <v>3.8600000000000002E-2</v>
      </c>
      <c r="AK124" s="959" t="str">
        <f>'(1)예금승인내역'!K754</f>
        <v>MMDA</v>
      </c>
    </row>
    <row r="125" spans="31:37">
      <c r="AE125" s="958">
        <f>'(1)예금승인내역'!H755</f>
        <v>45660</v>
      </c>
      <c r="AF125" s="958">
        <f t="shared" si="1"/>
        <v>45660</v>
      </c>
      <c r="AG125" s="958">
        <f>'(1)예금승인내역'!G755</f>
        <v>45652</v>
      </c>
      <c r="AH125" s="957" t="str">
        <f>'(1)예금승인내역'!F755</f>
        <v>㈜ 일지테크</v>
      </c>
      <c r="AI125" s="957">
        <f>'(1)예금승인내역'!L755</f>
        <v>14.9</v>
      </c>
      <c r="AJ125" s="957">
        <f>'(1)예금승인내역'!AG755</f>
        <v>3.9E-2</v>
      </c>
      <c r="AK125" s="959" t="str">
        <f>'(1)예금승인내역'!K755</f>
        <v>정기예금</v>
      </c>
    </row>
    <row r="126" spans="31:37">
      <c r="AE126" s="958">
        <f>'(1)예금승인내역'!H756</f>
        <v>45684</v>
      </c>
      <c r="AF126" s="958">
        <f t="shared" si="1"/>
        <v>45684</v>
      </c>
      <c r="AG126" s="958">
        <f>'(1)예금승인내역'!G756</f>
        <v>45653</v>
      </c>
      <c r="AH126" s="957" t="str">
        <f>'(1)예금승인내역'!F756</f>
        <v>㈜ 문영</v>
      </c>
      <c r="AI126" s="957">
        <f>'(1)예금승인내역'!L756</f>
        <v>4.5</v>
      </c>
      <c r="AJ126" s="957">
        <f>'(1)예금승인내역'!AG756</f>
        <v>3.5999999999999997E-2</v>
      </c>
      <c r="AK126" s="959" t="str">
        <f>'(1)예금승인내역'!K756</f>
        <v>MMDA</v>
      </c>
    </row>
    <row r="127" spans="31:37">
      <c r="AE127" s="958">
        <f>'(1)예금승인내역'!H757</f>
        <v>46024</v>
      </c>
      <c r="AF127" s="958">
        <f t="shared" si="1"/>
        <v>46024</v>
      </c>
      <c r="AG127" s="958">
        <f>'(1)예금승인내역'!G757</f>
        <v>45659</v>
      </c>
      <c r="AH127" s="957" t="str">
        <f>'(1)예금승인내역'!F757</f>
        <v>윤만수</v>
      </c>
      <c r="AI127" s="957">
        <f>'(1)예금승인내역'!L757</f>
        <v>1.064603</v>
      </c>
      <c r="AJ127" s="957">
        <f>'(1)예금승인내역'!AG757</f>
        <v>4.2000000000000003E-2</v>
      </c>
      <c r="AK127" s="959" t="str">
        <f>'(1)예금승인내역'!K757</f>
        <v>정기예금</v>
      </c>
    </row>
    <row r="128" spans="31:37">
      <c r="AE128" s="958">
        <f>'(1)예금승인내역'!H758</f>
        <v>45691</v>
      </c>
      <c r="AF128" s="958">
        <f t="shared" si="1"/>
        <v>45691</v>
      </c>
      <c r="AG128" s="958">
        <f>'(1)예금승인내역'!G758</f>
        <v>45660</v>
      </c>
      <c r="AH128" s="957" t="str">
        <f>'(1)예금승인내역'!F758</f>
        <v>㈜ 한국비엔씨</v>
      </c>
      <c r="AI128" s="957">
        <f>'(1)예금승인내역'!L758</f>
        <v>4.0119999999999996</v>
      </c>
      <c r="AJ128" s="957">
        <f>'(1)예금승인내역'!AG758</f>
        <v>3.7999999999999999E-2</v>
      </c>
      <c r="AK128" s="959" t="str">
        <f>'(1)예금승인내역'!K758</f>
        <v>MMDA</v>
      </c>
    </row>
    <row r="129" spans="31:37">
      <c r="AE129" s="958">
        <f>'(1)예금승인내역'!H759</f>
        <v>45667</v>
      </c>
      <c r="AF129" s="958">
        <f t="shared" si="1"/>
        <v>45667</v>
      </c>
      <c r="AG129" s="958">
        <f>'(1)예금승인내역'!G759</f>
        <v>45660</v>
      </c>
      <c r="AH129" s="957" t="str">
        <f>'(1)예금승인내역'!F759</f>
        <v>㈜ 일지테크</v>
      </c>
      <c r="AI129" s="957">
        <f>'(1)예금승인내역'!L759</f>
        <v>14.9</v>
      </c>
      <c r="AJ129" s="957">
        <f>'(1)예금승인내역'!AG759</f>
        <v>3.9E-2</v>
      </c>
      <c r="AK129" s="959" t="str">
        <f>'(1)예금승인내역'!K759</f>
        <v>정기예금</v>
      </c>
    </row>
    <row r="130" spans="31:37">
      <c r="AE130" s="958">
        <f>'(1)예금승인내역'!H760</f>
        <v>45693</v>
      </c>
      <c r="AF130" s="958">
        <f t="shared" si="1"/>
        <v>45693</v>
      </c>
      <c r="AG130" s="958">
        <f>'(1)예금승인내역'!G760</f>
        <v>45660</v>
      </c>
      <c r="AH130" s="957" t="str">
        <f>'(1)예금승인내역'!F760</f>
        <v>에스엠상선㈜</v>
      </c>
      <c r="AI130" s="957">
        <f>'(1)예금승인내역'!L760</f>
        <v>20</v>
      </c>
      <c r="AJ130" s="957">
        <f>'(1)예금승인내역'!AG760</f>
        <v>4.1700000000000001E-2</v>
      </c>
      <c r="AK130" s="959" t="str">
        <f>'(1)예금승인내역'!K760</f>
        <v>정기예금</v>
      </c>
    </row>
    <row r="131" spans="31:37">
      <c r="AE131" s="958">
        <f>'(1)예금승인내역'!H761</f>
        <v>45694</v>
      </c>
      <c r="AF131" s="958">
        <f t="shared" ref="AF131:AF194" si="2">VALUE(AE131)</f>
        <v>45694</v>
      </c>
      <c r="AG131" s="958">
        <f>'(1)예금승인내역'!G761</f>
        <v>45663</v>
      </c>
      <c r="AH131" s="957" t="str">
        <f>'(1)예금승인내역'!F761</f>
        <v>㈜이수스페셜티케미컬</v>
      </c>
      <c r="AI131" s="957">
        <f>'(1)예금승인내역'!L761</f>
        <v>1.02</v>
      </c>
      <c r="AJ131" s="957">
        <f>'(1)예금승인내역'!AG761</f>
        <v>3.7999999999999999E-2</v>
      </c>
      <c r="AK131" s="959" t="str">
        <f>'(1)예금승인내역'!K761</f>
        <v>MMDA</v>
      </c>
    </row>
    <row r="132" spans="31:37">
      <c r="AE132" s="958">
        <f>'(1)예금승인내역'!H762</f>
        <v>45694</v>
      </c>
      <c r="AF132" s="958">
        <f t="shared" si="2"/>
        <v>45694</v>
      </c>
      <c r="AG132" s="958">
        <f>'(1)예금승인내역'!G762</f>
        <v>45663</v>
      </c>
      <c r="AH132" s="957" t="str">
        <f>'(1)예금승인내역'!F762</f>
        <v>케이씨에이치에너지㈜</v>
      </c>
      <c r="AI132" s="957">
        <f>'(1)예금승인내역'!L762</f>
        <v>2.8</v>
      </c>
      <c r="AJ132" s="957">
        <f>'(1)예금승인내역'!AG762</f>
        <v>3.7999999999999999E-2</v>
      </c>
      <c r="AK132" s="959" t="str">
        <f>'(1)예금승인내역'!K762</f>
        <v>MMDA</v>
      </c>
    </row>
    <row r="133" spans="31:37">
      <c r="AE133" s="958">
        <f>'(1)예금승인내역'!H763</f>
        <v>45698</v>
      </c>
      <c r="AF133" s="958">
        <f t="shared" si="2"/>
        <v>45698</v>
      </c>
      <c r="AG133" s="958">
        <f>'(1)예금승인내역'!G763</f>
        <v>45665</v>
      </c>
      <c r="AH133" s="957" t="str">
        <f>'(1)예금승인내역'!F763</f>
        <v>대원지에스아이</v>
      </c>
      <c r="AI133" s="957">
        <f>'(1)예금승인내역'!L763</f>
        <v>1.5</v>
      </c>
      <c r="AJ133" s="957">
        <f>'(1)예금승인내역'!AG763</f>
        <v>4.1000000000000002E-2</v>
      </c>
      <c r="AK133" s="959" t="str">
        <f>'(1)예금승인내역'!K763</f>
        <v>정기예금</v>
      </c>
    </row>
    <row r="134" spans="31:37">
      <c r="AE134" s="958">
        <f>'(1)예금승인내역'!H764</f>
        <v>45698</v>
      </c>
      <c r="AF134" s="958">
        <f t="shared" si="2"/>
        <v>45698</v>
      </c>
      <c r="AG134" s="958">
        <f>'(1)예금승인내역'!G764</f>
        <v>45666</v>
      </c>
      <c r="AH134" s="957" t="str">
        <f>'(1)예금승인내역'!F764</f>
        <v>한국비철㈜</v>
      </c>
      <c r="AI134" s="957">
        <f>'(1)예금승인내역'!L764</f>
        <v>9</v>
      </c>
      <c r="AJ134" s="957">
        <f>'(1)예금승인내역'!AG764</f>
        <v>4.1200000000000001E-2</v>
      </c>
      <c r="AK134" s="959" t="str">
        <f>'(1)예금승인내역'!K764</f>
        <v>정기예금</v>
      </c>
    </row>
    <row r="135" spans="31:37">
      <c r="AE135" s="958">
        <f>'(1)예금승인내역'!H765</f>
        <v>45698</v>
      </c>
      <c r="AF135" s="958">
        <f t="shared" si="2"/>
        <v>45698</v>
      </c>
      <c r="AG135" s="958">
        <f>'(1)예금승인내역'!G765</f>
        <v>45666</v>
      </c>
      <c r="AH135" s="957" t="str">
        <f>'(1)예금승인내역'!F765</f>
        <v>와이투솔루션</v>
      </c>
      <c r="AI135" s="957">
        <f>'(1)예금승인내역'!L765</f>
        <v>2.5</v>
      </c>
      <c r="AJ135" s="957">
        <f>'(1)예금승인내역'!AG765</f>
        <v>3.7999999999999999E-2</v>
      </c>
      <c r="AK135" s="959" t="str">
        <f>'(1)예금승인내역'!K765</f>
        <v>MMDA</v>
      </c>
    </row>
    <row r="136" spans="31:37">
      <c r="AE136" s="958">
        <f>'(1)예금승인내역'!H766</f>
        <v>46034</v>
      </c>
      <c r="AF136" s="958">
        <f t="shared" si="2"/>
        <v>46034</v>
      </c>
      <c r="AG136" s="958">
        <f>'(1)예금승인내역'!G766</f>
        <v>45667</v>
      </c>
      <c r="AH136" s="957" t="str">
        <f>'(1)예금승인내역'!F766</f>
        <v xml:space="preserve">㈜월성 </v>
      </c>
      <c r="AI136" s="957">
        <f>'(1)예금승인내역'!L766</f>
        <v>1.1100000000000001</v>
      </c>
      <c r="AJ136" s="957">
        <f>'(1)예금승인내역'!AG766</f>
        <v>4.2000000000000003E-2</v>
      </c>
      <c r="AK136" s="959" t="str">
        <f>'(1)예금승인내역'!K766</f>
        <v xml:space="preserve">외화예금 </v>
      </c>
    </row>
    <row r="137" spans="31:37">
      <c r="AE137" s="958">
        <f>'(1)예금승인내역'!H767</f>
        <v>45674</v>
      </c>
      <c r="AF137" s="958">
        <f t="shared" si="2"/>
        <v>45674</v>
      </c>
      <c r="AG137" s="958">
        <f>'(1)예금승인내역'!G767</f>
        <v>45667</v>
      </c>
      <c r="AH137" s="957" t="str">
        <f>'(1)예금승인내역'!F767</f>
        <v>㈜ 일지테크</v>
      </c>
      <c r="AI137" s="957">
        <f>'(1)예금승인내역'!L767</f>
        <v>14.9</v>
      </c>
      <c r="AJ137" s="957">
        <f>'(1)예금승인내역'!AG767</f>
        <v>3.9E-2</v>
      </c>
      <c r="AK137" s="959" t="str">
        <f>'(1)예금승인내역'!K767</f>
        <v>정기예금</v>
      </c>
    </row>
    <row r="138" spans="31:37">
      <c r="AE138" s="958">
        <f>'(1)예금승인내역'!H768</f>
        <v>45681</v>
      </c>
      <c r="AF138" s="958">
        <f t="shared" si="2"/>
        <v>45681</v>
      </c>
      <c r="AG138" s="958">
        <f>'(1)예금승인내역'!G768</f>
        <v>45671</v>
      </c>
      <c r="AH138" s="957" t="str">
        <f>'(1)예금승인내역'!F768</f>
        <v>㈜ 일지테크</v>
      </c>
      <c r="AI138" s="957">
        <f>'(1)예금승인내역'!L768</f>
        <v>9.09</v>
      </c>
      <c r="AJ138" s="957">
        <f>'(1)예금승인내역'!AG768</f>
        <v>3.9E-2</v>
      </c>
      <c r="AK138" s="959" t="str">
        <f>'(1)예금승인내역'!K768</f>
        <v>정기예금</v>
      </c>
    </row>
    <row r="139" spans="31:37">
      <c r="AE139" s="958">
        <f>'(1)예금승인내역'!H769</f>
        <v>45702</v>
      </c>
      <c r="AF139" s="958">
        <f t="shared" si="2"/>
        <v>45702</v>
      </c>
      <c r="AG139" s="958">
        <f>'(1)예금승인내역'!G769</f>
        <v>45671</v>
      </c>
      <c r="AH139" s="957" t="str">
        <f>'(1)예금승인내역'!F769</f>
        <v>오스템임플란트㈜</v>
      </c>
      <c r="AI139" s="957">
        <f>'(1)예금승인내역'!L769</f>
        <v>4.7889999999999997</v>
      </c>
      <c r="AJ139" s="957">
        <f>'(1)예금승인내역'!AG769</f>
        <v>3.9E-2</v>
      </c>
      <c r="AK139" s="959" t="str">
        <f>'(1)예금승인내역'!K769</f>
        <v>MMDA</v>
      </c>
    </row>
    <row r="140" spans="31:37">
      <c r="AE140" s="958">
        <f>'(1)예금승인내역'!H770</f>
        <v>45702</v>
      </c>
      <c r="AF140" s="958">
        <f t="shared" si="2"/>
        <v>45702</v>
      </c>
      <c r="AG140" s="958">
        <f>'(1)예금승인내역'!G770</f>
        <v>45671</v>
      </c>
      <c r="AH140" s="957" t="str">
        <f>'(1)예금승인내역'!F770</f>
        <v>㈜비알팜</v>
      </c>
      <c r="AI140" s="957">
        <f>'(1)예금승인내역'!L770</f>
        <v>1</v>
      </c>
      <c r="AJ140" s="957">
        <f>'(1)예금승인내역'!AG770</f>
        <v>3.7999999999999999E-2</v>
      </c>
      <c r="AK140" s="959" t="str">
        <f>'(1)예금승인내역'!K770</f>
        <v>MMDA</v>
      </c>
    </row>
    <row r="141" spans="31:37">
      <c r="AE141" s="958">
        <f>'(1)예금승인내역'!H771</f>
        <v>45681</v>
      </c>
      <c r="AF141" s="958">
        <f t="shared" si="2"/>
        <v>45681</v>
      </c>
      <c r="AG141" s="958">
        <f>'(1)예금승인내역'!G771</f>
        <v>45674</v>
      </c>
      <c r="AH141" s="957" t="str">
        <f>'(1)예금승인내역'!F771</f>
        <v>㈜ 일지테크</v>
      </c>
      <c r="AI141" s="957">
        <f>'(1)예금승인내역'!L771</f>
        <v>13.24</v>
      </c>
      <c r="AJ141" s="957">
        <f>'(1)예금승인내역'!AG771</f>
        <v>3.85E-2</v>
      </c>
      <c r="AK141" s="959" t="str">
        <f>'(1)예금승인내역'!K771</f>
        <v>정기예금</v>
      </c>
    </row>
    <row r="142" spans="31:37">
      <c r="AE142" s="958">
        <f>'(1)예금승인내역'!H772</f>
        <v>45708</v>
      </c>
      <c r="AF142" s="958">
        <f t="shared" si="2"/>
        <v>45708</v>
      </c>
      <c r="AG142" s="958">
        <f>'(1)예금승인내역'!G772</f>
        <v>45677</v>
      </c>
      <c r="AH142" s="957" t="str">
        <f>'(1)예금승인내역'!F772</f>
        <v>㈜에스앤에스텍</v>
      </c>
      <c r="AI142" s="957">
        <f>'(1)예금승인내역'!L772</f>
        <v>1</v>
      </c>
      <c r="AJ142" s="957">
        <f>'(1)예금승인내역'!AG772</f>
        <v>4.1000000000000002E-2</v>
      </c>
      <c r="AK142" s="959" t="str">
        <f>'(1)예금승인내역'!K772</f>
        <v>정기예금</v>
      </c>
    </row>
    <row r="143" spans="31:37">
      <c r="AE143" s="958">
        <f>'(1)예금승인내역'!H773</f>
        <v>45711</v>
      </c>
      <c r="AF143" s="958">
        <f t="shared" si="2"/>
        <v>45711</v>
      </c>
      <c r="AG143" s="958">
        <f>'(1)예금승인내역'!G773</f>
        <v>45680</v>
      </c>
      <c r="AH143" s="957" t="str">
        <f>'(1)예금승인내역'!F773</f>
        <v>㈜약진통상</v>
      </c>
      <c r="AI143" s="957">
        <f>'(1)예금승인내역'!L773</f>
        <v>10</v>
      </c>
      <c r="AJ143" s="957">
        <f>'(1)예금승인내역'!AG773</f>
        <v>3.8600000000000002E-2</v>
      </c>
      <c r="AK143" s="959" t="str">
        <f>'(1)예금승인내역'!K773</f>
        <v>MMDA</v>
      </c>
    </row>
    <row r="144" spans="31:37">
      <c r="AE144" s="958">
        <f>'(1)예금승인내역'!H774</f>
        <v>45691</v>
      </c>
      <c r="AF144" s="958">
        <f t="shared" si="2"/>
        <v>45691</v>
      </c>
      <c r="AG144" s="958">
        <f>'(1)예금승인내역'!G774</f>
        <v>45681</v>
      </c>
      <c r="AH144" s="957" t="str">
        <f>'(1)예금승인내역'!F774</f>
        <v>㈜ 일지테크</v>
      </c>
      <c r="AI144" s="957">
        <f>'(1)예금승인내역'!L774</f>
        <v>22.3</v>
      </c>
      <c r="AJ144" s="957">
        <f>'(1)예금승인내역'!AG774</f>
        <v>3.85E-2</v>
      </c>
      <c r="AK144" s="959" t="str">
        <f>'(1)예금승인내역'!K774</f>
        <v>정기예금</v>
      </c>
    </row>
    <row r="145" spans="31:37">
      <c r="AE145" s="958">
        <f>'(1)예금승인내역'!H775</f>
        <v>45716</v>
      </c>
      <c r="AF145" s="958">
        <f t="shared" si="2"/>
        <v>45716</v>
      </c>
      <c r="AG145" s="958">
        <f>'(1)예금승인내역'!G775</f>
        <v>45688</v>
      </c>
      <c r="AH145" s="957" t="str">
        <f>'(1)예금승인내역'!F775</f>
        <v>와이투솔루션</v>
      </c>
      <c r="AI145" s="957">
        <f>'(1)예금승인내역'!L775</f>
        <v>5</v>
      </c>
      <c r="AJ145" s="957">
        <f>'(1)예금승인내역'!AG775</f>
        <v>4.1399999999999999E-2</v>
      </c>
      <c r="AK145" s="959" t="str">
        <f>'(1)예금승인내역'!K775</f>
        <v>정기예금</v>
      </c>
    </row>
    <row r="146" spans="31:37">
      <c r="AE146" s="958">
        <f>'(1)예금승인내역'!H776</f>
        <v>45777</v>
      </c>
      <c r="AF146" s="958">
        <f t="shared" si="2"/>
        <v>45777</v>
      </c>
      <c r="AG146" s="958">
        <f>'(1)예금승인내역'!G776</f>
        <v>45688</v>
      </c>
      <c r="AH146" s="957" t="str">
        <f>'(1)예금승인내역'!F776</f>
        <v>와이투솔루션</v>
      </c>
      <c r="AI146" s="957">
        <f>'(1)예금승인내역'!L776</f>
        <v>5</v>
      </c>
      <c r="AJ146" s="957">
        <f>'(1)예금승인내역'!AG776</f>
        <v>4.2599999999999999E-2</v>
      </c>
      <c r="AK146" s="959" t="str">
        <f>'(1)예금승인내역'!K776</f>
        <v>정기예금</v>
      </c>
    </row>
    <row r="147" spans="31:37">
      <c r="AE147" s="958">
        <f>'(1)예금승인내역'!H777</f>
        <v>45777</v>
      </c>
      <c r="AF147" s="958">
        <f t="shared" si="2"/>
        <v>45777</v>
      </c>
      <c r="AG147" s="958">
        <f>'(1)예금승인내역'!G777</f>
        <v>45688</v>
      </c>
      <c r="AH147" s="957" t="str">
        <f>'(1)예금승인내역'!F777</f>
        <v>거림테크주식회사</v>
      </c>
      <c r="AI147" s="957">
        <f>'(1)예금승인내역'!L777</f>
        <v>1</v>
      </c>
      <c r="AJ147" s="957">
        <f>'(1)예금승인내역'!AG777</f>
        <v>4.2500000000000003E-2</v>
      </c>
      <c r="AK147" s="959" t="str">
        <f>'(1)예금승인내역'!K777</f>
        <v>정기예금</v>
      </c>
    </row>
    <row r="148" spans="31:37">
      <c r="AE148" s="958">
        <f>'(1)예금승인내역'!H778</f>
        <v>45698</v>
      </c>
      <c r="AF148" s="958">
        <f t="shared" si="2"/>
        <v>45698</v>
      </c>
      <c r="AG148" s="958">
        <f>'(1)예금승인내역'!G778</f>
        <v>45691</v>
      </c>
      <c r="AH148" s="957" t="str">
        <f>'(1)예금승인내역'!F778</f>
        <v>㈜ 일지테크</v>
      </c>
      <c r="AI148" s="957">
        <f>'(1)예금승인내역'!L778</f>
        <v>22.387</v>
      </c>
      <c r="AJ148" s="957">
        <f>'(1)예금승인내역'!AG778</f>
        <v>3.85E-2</v>
      </c>
      <c r="AK148" s="959" t="str">
        <f>'(1)예금승인내역'!K778</f>
        <v>정기예금</v>
      </c>
    </row>
    <row r="149" spans="31:37">
      <c r="AE149" s="958">
        <f>'(1)예금승인내역'!H779</f>
        <v>45720</v>
      </c>
      <c r="AF149" s="958">
        <f t="shared" si="2"/>
        <v>45720</v>
      </c>
      <c r="AG149" s="958">
        <f>'(1)예금승인내역'!G779</f>
        <v>45691</v>
      </c>
      <c r="AH149" s="957" t="str">
        <f>'(1)예금승인내역'!F779</f>
        <v>㈜ 한국비엔씨</v>
      </c>
      <c r="AI149" s="957">
        <f>'(1)예금승인내역'!L779</f>
        <v>4.0119999999999996</v>
      </c>
      <c r="AJ149" s="957">
        <f>'(1)예금승인내역'!AG779</f>
        <v>3.85E-2</v>
      </c>
      <c r="AK149" s="959" t="str">
        <f>'(1)예금승인내역'!K779</f>
        <v>MMDA</v>
      </c>
    </row>
    <row r="150" spans="31:37">
      <c r="AE150" s="958">
        <f>'(1)예금승인내역'!H780</f>
        <v>45754</v>
      </c>
      <c r="AF150" s="958">
        <f t="shared" si="2"/>
        <v>45754</v>
      </c>
      <c r="AG150" s="958">
        <f>'(1)예금승인내역'!G780</f>
        <v>45693</v>
      </c>
      <c r="AH150" s="957" t="str">
        <f>'(1)예금승인내역'!F780</f>
        <v>에스엠상선㈜</v>
      </c>
      <c r="AI150" s="957">
        <f>'(1)예금승인내역'!L780</f>
        <v>10</v>
      </c>
      <c r="AJ150" s="957">
        <f>'(1)예금승인내역'!AG780</f>
        <v>4.2000000000000003E-2</v>
      </c>
      <c r="AK150" s="959" t="str">
        <f>'(1)예금승인내역'!K780</f>
        <v>정기예금</v>
      </c>
    </row>
    <row r="151" spans="31:37">
      <c r="AE151" s="958">
        <f>'(1)예금승인내역'!H781</f>
        <v>45701</v>
      </c>
      <c r="AF151" s="958">
        <f t="shared" si="2"/>
        <v>45701</v>
      </c>
      <c r="AG151" s="958">
        <f>'(1)예금승인내역'!G781</f>
        <v>45694</v>
      </c>
      <c r="AH151" s="957" t="str">
        <f>'(1)예금승인내역'!F781</f>
        <v>한국석유공사</v>
      </c>
      <c r="AI151" s="957">
        <f>'(1)예금승인내역'!L781</f>
        <v>15</v>
      </c>
      <c r="AJ151" s="957">
        <f>'(1)예금승인내역'!AG781</f>
        <v>3.9E-2</v>
      </c>
      <c r="AK151" s="959" t="str">
        <f>'(1)예금승인내역'!K781</f>
        <v>정기예금</v>
      </c>
    </row>
    <row r="152" spans="31:37">
      <c r="AE152" s="958">
        <f>'(1)예금승인내역'!H782</f>
        <v>45723</v>
      </c>
      <c r="AF152" s="958">
        <f t="shared" si="2"/>
        <v>45723</v>
      </c>
      <c r="AG152" s="958">
        <f>'(1)예금승인내역'!G782</f>
        <v>45695</v>
      </c>
      <c r="AH152" s="957" t="str">
        <f>'(1)예금승인내역'!F782</f>
        <v>㈜이수스페셜티케미컬</v>
      </c>
      <c r="AI152" s="957">
        <f>'(1)예금승인내역'!L782</f>
        <v>3</v>
      </c>
      <c r="AJ152" s="957">
        <f>'(1)예금승인내역'!AG782</f>
        <v>3.85E-2</v>
      </c>
      <c r="AK152" s="959" t="str">
        <f>'(1)예금승인내역'!K782</f>
        <v>MMDA</v>
      </c>
    </row>
    <row r="153" spans="31:37">
      <c r="AE153" s="958">
        <f>'(1)예금승인내역'!H783</f>
        <v>45705</v>
      </c>
      <c r="AF153" s="958">
        <f t="shared" si="2"/>
        <v>45705</v>
      </c>
      <c r="AG153" s="958">
        <f>'(1)예금승인내역'!G783</f>
        <v>45698</v>
      </c>
      <c r="AH153" s="957" t="str">
        <f>'(1)예금승인내역'!F783</f>
        <v>㈜ 일지테크</v>
      </c>
      <c r="AI153" s="957">
        <f>'(1)예금승인내역'!L783</f>
        <v>22.3</v>
      </c>
      <c r="AJ153" s="957">
        <f>'(1)예금승인내역'!AG783</f>
        <v>3.85E-2</v>
      </c>
      <c r="AK153" s="959" t="str">
        <f>'(1)예금승인내역'!K783</f>
        <v>정기예금</v>
      </c>
    </row>
    <row r="154" spans="31:37">
      <c r="AE154" s="958">
        <f>'(1)예금승인내역'!H784</f>
        <v>45726</v>
      </c>
      <c r="AF154" s="958">
        <f t="shared" si="2"/>
        <v>45726</v>
      </c>
      <c r="AG154" s="958">
        <f>'(1)예금승인내역'!G784</f>
        <v>45698</v>
      </c>
      <c r="AH154" s="957" t="str">
        <f>'(1)예금승인내역'!F784</f>
        <v>한국비철㈜</v>
      </c>
      <c r="AI154" s="957">
        <f>'(1)예금승인내역'!L784</f>
        <v>12</v>
      </c>
      <c r="AJ154" s="957">
        <f>'(1)예금승인내역'!AG784</f>
        <v>4.1200000000000001E-2</v>
      </c>
      <c r="AK154" s="959" t="str">
        <f>'(1)예금승인내역'!K784</f>
        <v>정기예금</v>
      </c>
    </row>
    <row r="155" spans="31:37">
      <c r="AE155" s="958">
        <f>'(1)예금승인내역'!H785</f>
        <v>45726</v>
      </c>
      <c r="AF155" s="958">
        <f t="shared" si="2"/>
        <v>45726</v>
      </c>
      <c r="AG155" s="958">
        <f>'(1)예금승인내역'!G785</f>
        <v>45698</v>
      </c>
      <c r="AH155" s="957" t="str">
        <f>'(1)예금승인내역'!F785</f>
        <v>대원지에스아이</v>
      </c>
      <c r="AI155" s="957">
        <f>'(1)예금승인내역'!L785</f>
        <v>1.5</v>
      </c>
      <c r="AJ155" s="957">
        <f>'(1)예금승인내역'!AG785</f>
        <v>4.1000000000000002E-2</v>
      </c>
      <c r="AK155" s="959" t="str">
        <f>'(1)예금승인내역'!K785</f>
        <v>정기예금</v>
      </c>
    </row>
    <row r="156" spans="31:37">
      <c r="AE156" s="958">
        <f>'(1)예금승인내역'!H786</f>
        <v>45727</v>
      </c>
      <c r="AF156" s="958">
        <f t="shared" si="2"/>
        <v>45727</v>
      </c>
      <c r="AG156" s="958">
        <f>'(1)예금승인내역'!G786</f>
        <v>45699</v>
      </c>
      <c r="AH156" s="957" t="str">
        <f>'(1)예금승인내역'!F786</f>
        <v>와이투솔루션</v>
      </c>
      <c r="AI156" s="957">
        <f>'(1)예금승인내역'!L786</f>
        <v>1</v>
      </c>
      <c r="AJ156" s="957">
        <f>'(1)예금승인내역'!AG786</f>
        <v>3.85E-2</v>
      </c>
      <c r="AK156" s="959" t="str">
        <f>'(1)예금승인내역'!K786</f>
        <v>MMDA</v>
      </c>
    </row>
    <row r="157" spans="31:37">
      <c r="AE157" s="958">
        <f>'(1)예금승인내역'!H787</f>
        <v>45712</v>
      </c>
      <c r="AF157" s="958">
        <f t="shared" si="2"/>
        <v>45712</v>
      </c>
      <c r="AG157" s="958">
        <f>'(1)예금승인내역'!G787</f>
        <v>45700</v>
      </c>
      <c r="AH157" s="957" t="str">
        <f>'(1)예금승인내역'!F787</f>
        <v>㈜ 일지테크</v>
      </c>
      <c r="AI157" s="957">
        <f>'(1)예금승인내역'!L787</f>
        <v>8.6</v>
      </c>
      <c r="AJ157" s="957">
        <f>'(1)예금승인내역'!AG787</f>
        <v>3.85E-2</v>
      </c>
      <c r="AK157" s="959" t="str">
        <f>'(1)예금승인내역'!K787</f>
        <v>정기예금</v>
      </c>
    </row>
    <row r="158" spans="31:37">
      <c r="AE158" s="958">
        <f>'(1)예금승인내역'!H788</f>
        <v>45729</v>
      </c>
      <c r="AF158" s="958">
        <f t="shared" si="2"/>
        <v>45729</v>
      </c>
      <c r="AG158" s="958">
        <f>'(1)예금승인내역'!G788</f>
        <v>45701</v>
      </c>
      <c r="AH158" s="957" t="str">
        <f>'(1)예금승인내역'!F788</f>
        <v>㈜에스앤에스텍</v>
      </c>
      <c r="AI158" s="957">
        <f>'(1)예금승인내역'!L788</f>
        <v>1</v>
      </c>
      <c r="AJ158" s="957">
        <f>'(1)예금승인내역'!AG788</f>
        <v>4.1000000000000002E-2</v>
      </c>
      <c r="AK158" s="959" t="str">
        <f>'(1)예금승인내역'!K788</f>
        <v>정기예금</v>
      </c>
    </row>
    <row r="159" spans="31:37">
      <c r="AE159" s="958">
        <f>'(1)예금승인내역'!H789</f>
        <v>45729</v>
      </c>
      <c r="AF159" s="958">
        <f t="shared" si="2"/>
        <v>45729</v>
      </c>
      <c r="AG159" s="958">
        <f>'(1)예금승인내역'!G789</f>
        <v>45701</v>
      </c>
      <c r="AH159" s="957" t="str">
        <f>'(1)예금승인내역'!F789</f>
        <v>대한상선㈜</v>
      </c>
      <c r="AI159" s="957">
        <f>'(1)예금승인내역'!L789</f>
        <v>1</v>
      </c>
      <c r="AJ159" s="957">
        <f>'(1)예금승인내역'!AG789</f>
        <v>4.1200000000000001E-2</v>
      </c>
      <c r="AK159" s="959" t="str">
        <f>'(1)예금승인내역'!K789</f>
        <v>정기예금</v>
      </c>
    </row>
    <row r="160" spans="31:37">
      <c r="AE160" s="958">
        <f>'(1)예금승인내역'!H790</f>
        <v>45730</v>
      </c>
      <c r="AF160" s="958">
        <f t="shared" si="2"/>
        <v>45730</v>
      </c>
      <c r="AG160" s="958">
        <f>'(1)예금승인내역'!G790</f>
        <v>45702</v>
      </c>
      <c r="AH160" s="957" t="str">
        <f>'(1)예금승인내역'!F790</f>
        <v>㈜비알팜</v>
      </c>
      <c r="AI160" s="957">
        <f>'(1)예금승인내역'!L790</f>
        <v>1</v>
      </c>
      <c r="AJ160" s="957">
        <f>'(1)예금승인내역'!AG790</f>
        <v>3.85E-2</v>
      </c>
      <c r="AK160" s="959" t="str">
        <f>'(1)예금승인내역'!K790</f>
        <v>MMDA</v>
      </c>
    </row>
    <row r="161" spans="31:37">
      <c r="AE161" s="958">
        <f>'(1)예금승인내역'!H791</f>
        <v>45730</v>
      </c>
      <c r="AF161" s="958">
        <f t="shared" si="2"/>
        <v>45730</v>
      </c>
      <c r="AG161" s="958">
        <f>'(1)예금승인내역'!G791</f>
        <v>45702</v>
      </c>
      <c r="AH161" s="957" t="str">
        <f>'(1)예금승인내역'!F791</f>
        <v>오스템임플란트㈜</v>
      </c>
      <c r="AI161" s="957">
        <f>'(1)예금승인내역'!L791</f>
        <v>4.7889999999999997</v>
      </c>
      <c r="AJ161" s="957">
        <f>'(1)예금승인내역'!AG791</f>
        <v>3.85E-2</v>
      </c>
      <c r="AK161" s="959" t="str">
        <f>'(1)예금승인내역'!K791</f>
        <v>MMDA</v>
      </c>
    </row>
    <row r="162" spans="31:37">
      <c r="AE162" s="958">
        <f>'(1)예금승인내역'!H792</f>
        <v>45712</v>
      </c>
      <c r="AF162" s="958">
        <f t="shared" si="2"/>
        <v>45712</v>
      </c>
      <c r="AG162" s="958">
        <f>'(1)예금승인내역'!G792</f>
        <v>45705</v>
      </c>
      <c r="AH162" s="957" t="str">
        <f>'(1)예금승인내역'!F792</f>
        <v>요구</v>
      </c>
      <c r="AI162" s="957">
        <f>'(1)예금승인내역'!L792</f>
        <v>22.3</v>
      </c>
      <c r="AJ162" s="957">
        <f>'(1)예금승인내역'!AG792</f>
        <v>3.85E-2</v>
      </c>
      <c r="AK162" s="959" t="str">
        <f>'(1)예금승인내역'!K792</f>
        <v>정기예금</v>
      </c>
    </row>
    <row r="163" spans="31:37">
      <c r="AE163" s="958">
        <f>'(1)예금승인내역'!H793</f>
        <v>45796</v>
      </c>
      <c r="AF163" s="958">
        <f t="shared" si="2"/>
        <v>45796</v>
      </c>
      <c r="AG163" s="958">
        <f>'(1)예금승인내역'!G793</f>
        <v>45706</v>
      </c>
      <c r="AH163" s="957" t="str">
        <f>'(1)예금승인내역'!F793</f>
        <v>㈜세도캠핑</v>
      </c>
      <c r="AI163" s="957">
        <f>'(1)예금승인내역'!L793</f>
        <v>2.04</v>
      </c>
      <c r="AJ163" s="957">
        <f>'(1)예금승인내역'!AG793</f>
        <v>4.2500000000000003E-2</v>
      </c>
      <c r="AK163" s="959" t="str">
        <f>'(1)예금승인내역'!K793</f>
        <v>정기예금</v>
      </c>
    </row>
    <row r="164" spans="31:37">
      <c r="AE164" s="958">
        <f>'(1)예금승인내역'!H794</f>
        <v>45736</v>
      </c>
      <c r="AF164" s="958">
        <f t="shared" si="2"/>
        <v>45736</v>
      </c>
      <c r="AG164" s="958">
        <f>'(1)예금승인내역'!G794</f>
        <v>45708</v>
      </c>
      <c r="AH164" s="957" t="str">
        <f>'(1)예금승인내역'!F794</f>
        <v>㈜에스앤에스텍</v>
      </c>
      <c r="AI164" s="957">
        <f>'(1)예금승인내역'!L794</f>
        <v>1</v>
      </c>
      <c r="AJ164" s="957">
        <f>'(1)예금승인내역'!AG794</f>
        <v>4.1000000000000002E-2</v>
      </c>
      <c r="AK164" s="959" t="str">
        <f>'(1)예금승인내역'!K794</f>
        <v>정기예금</v>
      </c>
    </row>
    <row r="165" spans="31:37">
      <c r="AE165" s="958">
        <f>'(1)예금승인내역'!H795</f>
        <v>45797</v>
      </c>
      <c r="AF165" s="958">
        <f t="shared" si="2"/>
        <v>45797</v>
      </c>
      <c r="AG165" s="958">
        <f>'(1)예금승인내역'!G795</f>
        <v>45708</v>
      </c>
      <c r="AH165" s="957" t="str">
        <f>'(1)예금승인내역'!F795</f>
        <v>대성산업㈜</v>
      </c>
      <c r="AI165" s="957">
        <f>'(1)예금승인내역'!L795</f>
        <v>3.5</v>
      </c>
      <c r="AJ165" s="957">
        <f>'(1)예금승인내역'!AG795</f>
        <v>4.2999999999999997E-2</v>
      </c>
      <c r="AK165" s="959" t="str">
        <f>'(1)예금승인내역'!K795</f>
        <v>정기예금</v>
      </c>
    </row>
    <row r="166" spans="31:37">
      <c r="AE166" s="958">
        <f>'(1)예금승인내역'!H796</f>
        <v>45740</v>
      </c>
      <c r="AF166" s="958">
        <f t="shared" si="2"/>
        <v>45740</v>
      </c>
      <c r="AG166" s="958">
        <f>'(1)예금승인내역'!G796</f>
        <v>45712</v>
      </c>
      <c r="AH166" s="957" t="str">
        <f>'(1)예금승인내역'!F796</f>
        <v>㈜약진통상</v>
      </c>
      <c r="AI166" s="957">
        <f>'(1)예금승인내역'!L796</f>
        <v>12.46</v>
      </c>
      <c r="AJ166" s="957">
        <f>'(1)예금승인내역'!AG796</f>
        <v>3.85E-2</v>
      </c>
      <c r="AK166" s="959" t="str">
        <f>'(1)예금승인내역'!K796</f>
        <v>MMDA</v>
      </c>
    </row>
    <row r="167" spans="31:37">
      <c r="AE167" s="958">
        <f>'(1)예금승인내역'!H797</f>
        <v>45720</v>
      </c>
      <c r="AF167" s="958">
        <f t="shared" si="2"/>
        <v>45720</v>
      </c>
      <c r="AG167" s="958">
        <f>'(1)예금승인내역'!G797</f>
        <v>45712</v>
      </c>
      <c r="AH167" s="957" t="str">
        <f>'(1)예금승인내역'!F797</f>
        <v>㈜ 일지테크</v>
      </c>
      <c r="AI167" s="957">
        <f>'(1)예금승인내역'!L797</f>
        <v>30.23</v>
      </c>
      <c r="AJ167" s="957">
        <f>'(1)예금승인내역'!AG797</f>
        <v>3.85E-2</v>
      </c>
      <c r="AK167" s="959" t="str">
        <f>'(1)예금승인내역'!K797</f>
        <v>정기예금</v>
      </c>
    </row>
    <row r="168" spans="31:37">
      <c r="AE168" s="958">
        <f>'(1)예금승인내역'!H798</f>
        <v>45740</v>
      </c>
      <c r="AF168" s="958">
        <f t="shared" si="2"/>
        <v>45740</v>
      </c>
      <c r="AG168" s="958">
        <f>'(1)예금승인내역'!G798</f>
        <v>45712</v>
      </c>
      <c r="AH168" s="957" t="str">
        <f>'(1)예금승인내역'!F798</f>
        <v>에이치엘만도</v>
      </c>
      <c r="AI168" s="957">
        <f>'(1)예금승인내역'!L798</f>
        <v>10</v>
      </c>
      <c r="AJ168" s="957">
        <f>'(1)예금승인내역'!AG798</f>
        <v>3.6999999999999998E-2</v>
      </c>
      <c r="AK168" s="959" t="str">
        <f>'(1)예금승인내역'!K798</f>
        <v>MMDA</v>
      </c>
    </row>
    <row r="169" spans="31:37">
      <c r="AE169" s="958">
        <f>'(1)예금승인내역'!H799</f>
        <v>45803</v>
      </c>
      <c r="AF169" s="958">
        <f t="shared" si="2"/>
        <v>45803</v>
      </c>
      <c r="AG169" s="958">
        <f>'(1)예금승인내역'!G799</f>
        <v>45714</v>
      </c>
      <c r="AH169" s="957" t="str">
        <f>'(1)예금승인내역'!F799</f>
        <v>대한전선㈜</v>
      </c>
      <c r="AI169" s="957">
        <f>'(1)예금승인내역'!L799</f>
        <v>20</v>
      </c>
      <c r="AJ169" s="957">
        <f>'(1)예금승인내역'!AG799</f>
        <v>4.2700000000000002E-2</v>
      </c>
      <c r="AK169" s="959" t="str">
        <f>'(1)예금승인내역'!K799</f>
        <v>정기예금</v>
      </c>
    </row>
    <row r="170" spans="31:37">
      <c r="AE170" s="958">
        <f>'(1)예금승인내역'!H800</f>
        <v>45744</v>
      </c>
      <c r="AF170" s="958">
        <f t="shared" si="2"/>
        <v>45744</v>
      </c>
      <c r="AG170" s="958">
        <f>'(1)예금승인내역'!G800</f>
        <v>45716</v>
      </c>
      <c r="AH170" s="957" t="str">
        <f>'(1)예금승인내역'!F800</f>
        <v>와이투솔루션</v>
      </c>
      <c r="AI170" s="957">
        <f>'(1)예금승인내역'!L800</f>
        <v>2</v>
      </c>
      <c r="AJ170" s="957">
        <f>'(1)예금승인내역'!AG800</f>
        <v>4.1000000000000002E-2</v>
      </c>
      <c r="AK170" s="959" t="str">
        <f>'(1)예금승인내역'!K800</f>
        <v>정기예금</v>
      </c>
    </row>
    <row r="171" spans="31:37">
      <c r="AE171" s="958">
        <f>'(1)예금승인내역'!H801</f>
        <v>45812</v>
      </c>
      <c r="AF171" s="958">
        <f t="shared" si="2"/>
        <v>45812</v>
      </c>
      <c r="AG171" s="958">
        <f>'(1)예금승인내역'!G801</f>
        <v>45720</v>
      </c>
      <c r="AH171" s="957" t="str">
        <f>'(1)예금승인내역'!F801</f>
        <v>거림테크주식회사</v>
      </c>
      <c r="AI171" s="957">
        <f>'(1)예금승인내역'!L801</f>
        <v>2</v>
      </c>
      <c r="AJ171" s="957">
        <f>'(1)예금승인내역'!AG801</f>
        <v>4.2999999999999997E-2</v>
      </c>
      <c r="AK171" s="959" t="str">
        <f>'(1)예금승인내역'!K801</f>
        <v>정기예금</v>
      </c>
    </row>
    <row r="172" spans="31:37">
      <c r="AE172" s="958">
        <f>'(1)예금승인내역'!H802</f>
        <v>45751</v>
      </c>
      <c r="AF172" s="958">
        <f t="shared" si="2"/>
        <v>45751</v>
      </c>
      <c r="AG172" s="958">
        <f>'(1)예금승인내역'!G802</f>
        <v>45720</v>
      </c>
      <c r="AH172" s="957" t="str">
        <f>'(1)예금승인내역'!F802</f>
        <v>주식회사 한국비앤씨</v>
      </c>
      <c r="AI172" s="957">
        <f>'(1)예금승인내역'!L802</f>
        <v>4.0119999999999996</v>
      </c>
      <c r="AJ172" s="957">
        <f>'(1)예금승인내역'!AG802</f>
        <v>3.8300000000000001E-2</v>
      </c>
      <c r="AK172" s="959" t="str">
        <f>'(1)예금승인내역'!K802</f>
        <v>MMDA</v>
      </c>
    </row>
    <row r="173" spans="31:37">
      <c r="AE173" s="958">
        <f>'(1)예금승인내역'!H803</f>
        <v>45727</v>
      </c>
      <c r="AF173" s="958">
        <f t="shared" si="2"/>
        <v>45727</v>
      </c>
      <c r="AG173" s="958">
        <f>'(1)예금승인내역'!G803</f>
        <v>45720</v>
      </c>
      <c r="AH173" s="957" t="str">
        <f>'(1)예금승인내역'!F803</f>
        <v>㈜일지테크</v>
      </c>
      <c r="AI173" s="957">
        <f>'(1)예금승인내역'!L803</f>
        <v>30.23</v>
      </c>
      <c r="AJ173" s="957">
        <f>'(1)예금승인내역'!AG803</f>
        <v>3.85E-2</v>
      </c>
      <c r="AK173" s="959" t="str">
        <f>'(1)예금승인내역'!K803</f>
        <v>정기예금</v>
      </c>
    </row>
    <row r="174" spans="31:37">
      <c r="AE174" s="958">
        <f>'(1)예금승인내역'!H804</f>
        <v>45754</v>
      </c>
      <c r="AF174" s="958">
        <f t="shared" si="2"/>
        <v>45754</v>
      </c>
      <c r="AG174" s="958">
        <f>'(1)예금승인내역'!G804</f>
        <v>45723</v>
      </c>
      <c r="AH174" s="957" t="str">
        <f>'(1)예금승인내역'!F804</f>
        <v>㈜이수스페셜티케미컬</v>
      </c>
      <c r="AI174" s="957">
        <f>'(1)예금승인내역'!L804</f>
        <v>2.4</v>
      </c>
      <c r="AJ174" s="957">
        <f>'(1)예금승인내역'!AG804</f>
        <v>3.85E-2</v>
      </c>
      <c r="AK174" s="959" t="str">
        <f>'(1)예금승인내역'!K804</f>
        <v>MMDA</v>
      </c>
    </row>
    <row r="175" spans="31:37">
      <c r="AE175" s="958">
        <f>'(1)예금승인내역'!H805</f>
        <v>45757</v>
      </c>
      <c r="AF175" s="958">
        <f t="shared" si="2"/>
        <v>45757</v>
      </c>
      <c r="AG175" s="958">
        <f>'(1)예금승인내역'!G805</f>
        <v>45726</v>
      </c>
      <c r="AH175" s="957" t="str">
        <f>'(1)예금승인내역'!F805</f>
        <v>한국비철㈜</v>
      </c>
      <c r="AI175" s="957">
        <f>'(1)예금승인내역'!L805</f>
        <v>12.2</v>
      </c>
      <c r="AJ175" s="957">
        <f>'(1)예금승인내역'!AG805</f>
        <v>4.1000000000000002E-2</v>
      </c>
      <c r="AK175" s="959" t="str">
        <f>'(1)예금승인내역'!K805</f>
        <v>정기예금</v>
      </c>
    </row>
    <row r="176" spans="31:37">
      <c r="AE176" s="958">
        <f>'(1)예금승인내역'!H806</f>
        <v>45757</v>
      </c>
      <c r="AF176" s="958">
        <f t="shared" si="2"/>
        <v>45757</v>
      </c>
      <c r="AG176" s="958">
        <f>'(1)예금승인내역'!G806</f>
        <v>45726</v>
      </c>
      <c r="AH176" s="957" t="str">
        <f>'(1)예금승인내역'!F806</f>
        <v>대원지에스아이</v>
      </c>
      <c r="AI176" s="957">
        <f>'(1)예금승인내역'!L806</f>
        <v>1.5</v>
      </c>
      <c r="AJ176" s="957">
        <f>'(1)예금승인내역'!AG806</f>
        <v>4.1500000000000002E-2</v>
      </c>
      <c r="AK176" s="959" t="str">
        <f>'(1)예금승인내역'!K806</f>
        <v>정기예금</v>
      </c>
    </row>
    <row r="177" spans="31:37">
      <c r="AE177" s="958">
        <f>'(1)예금승인내역'!H807</f>
        <v>45757</v>
      </c>
      <c r="AF177" s="958">
        <f t="shared" si="2"/>
        <v>45757</v>
      </c>
      <c r="AG177" s="958">
        <f>'(1)예금승인내역'!G807</f>
        <v>45727</v>
      </c>
      <c r="AH177" s="957" t="str">
        <f>'(1)예금승인내역'!F807</f>
        <v>한국비철㈜</v>
      </c>
      <c r="AI177" s="957">
        <f>'(1)예금승인내역'!L807</f>
        <v>1.2</v>
      </c>
      <c r="AJ177" s="957">
        <f>'(1)예금승인내역'!AG807</f>
        <v>3.7999999999999999E-2</v>
      </c>
      <c r="AK177" s="959" t="str">
        <f>'(1)예금승인내역'!K807</f>
        <v>MMDA</v>
      </c>
    </row>
    <row r="178" spans="31:37">
      <c r="AE178" s="958">
        <f>'(1)예금승인내역'!H808</f>
        <v>45740</v>
      </c>
      <c r="AF178" s="958">
        <f t="shared" si="2"/>
        <v>45740</v>
      </c>
      <c r="AG178" s="958">
        <f>'(1)예금승인내역'!G808</f>
        <v>45727</v>
      </c>
      <c r="AH178" s="957" t="str">
        <f>'(1)예금승인내역'!F808</f>
        <v>㈜일지테크</v>
      </c>
      <c r="AI178" s="957">
        <f>'(1)예금승인내역'!L808</f>
        <v>44.93</v>
      </c>
      <c r="AJ178" s="957">
        <f>'(1)예금승인내역'!AG808</f>
        <v>3.85E-2</v>
      </c>
      <c r="AK178" s="959" t="str">
        <f>'(1)예금승인내역'!K808</f>
        <v>정기예금</v>
      </c>
    </row>
    <row r="179" spans="31:37">
      <c r="AE179" s="958">
        <f>'(1)예금승인내역'!H809</f>
        <v>45758</v>
      </c>
      <c r="AF179" s="958">
        <f t="shared" si="2"/>
        <v>45758</v>
      </c>
      <c r="AG179" s="958">
        <f>'(1)예금승인내역'!G809</f>
        <v>45728</v>
      </c>
      <c r="AH179" s="957" t="str">
        <f>'(1)예금승인내역'!F809</f>
        <v>와이투솔루션</v>
      </c>
      <c r="AI179" s="957">
        <f>'(1)예금승인내역'!L809</f>
        <v>1</v>
      </c>
      <c r="AJ179" s="957">
        <f>'(1)예금승인내역'!AG809</f>
        <v>3.7999999999999999E-2</v>
      </c>
      <c r="AK179" s="959" t="str">
        <f>'(1)예금승인내역'!K809</f>
        <v>MMDA</v>
      </c>
    </row>
    <row r="180" spans="31:37">
      <c r="AE180" s="958">
        <f>'(1)예금승인내역'!H810</f>
        <v>45821</v>
      </c>
      <c r="AF180" s="958">
        <f t="shared" si="2"/>
        <v>45821</v>
      </c>
      <c r="AG180" s="958">
        <f>'(1)예금승인내역'!G810</f>
        <v>45729</v>
      </c>
      <c r="AH180" s="957" t="str">
        <f>'(1)예금승인내역'!F810</f>
        <v>㈜에스앤에스텍</v>
      </c>
      <c r="AI180" s="957">
        <f>'(1)예금승인내역'!L810</f>
        <v>1</v>
      </c>
      <c r="AJ180" s="957">
        <f>'(1)예금승인내역'!AG810</f>
        <v>4.2500000000000003E-2</v>
      </c>
      <c r="AK180" s="959" t="str">
        <f>'(1)예금승인내역'!K810</f>
        <v>정기예금</v>
      </c>
    </row>
    <row r="181" spans="31:37">
      <c r="AE181" s="958">
        <f>'(1)예금승인내역'!H811</f>
        <v>45761</v>
      </c>
      <c r="AF181" s="958">
        <f t="shared" si="2"/>
        <v>45761</v>
      </c>
      <c r="AG181" s="958">
        <f>'(1)예금승인내역'!G811</f>
        <v>45729</v>
      </c>
      <c r="AH181" s="957" t="str">
        <f>'(1)예금승인내역'!F811</f>
        <v xml:space="preserve">대한상선 </v>
      </c>
      <c r="AI181" s="957">
        <f>'(1)예금승인내역'!L811</f>
        <v>1</v>
      </c>
      <c r="AJ181" s="957">
        <f>'(1)예금승인내역'!AG811</f>
        <v>4.2200000000000001E-2</v>
      </c>
      <c r="AK181" s="959" t="str">
        <f>'(1)예금승인내역'!K811</f>
        <v>정기예금</v>
      </c>
    </row>
    <row r="182" spans="31:37">
      <c r="AE182" s="958">
        <f>'(1)예금승인내역'!H812</f>
        <v>45761</v>
      </c>
      <c r="AF182" s="958">
        <f t="shared" si="2"/>
        <v>45761</v>
      </c>
      <c r="AG182" s="958">
        <f>'(1)예금승인내역'!G812</f>
        <v>45730</v>
      </c>
      <c r="AH182" s="957" t="str">
        <f>'(1)예금승인내역'!F812</f>
        <v>㈜비알팜</v>
      </c>
      <c r="AI182" s="957">
        <f>'(1)예금승인내역'!L812</f>
        <v>1</v>
      </c>
      <c r="AJ182" s="957">
        <f>'(1)예금승인내역'!AG812</f>
        <v>3.85E-2</v>
      </c>
      <c r="AK182" s="959" t="str">
        <f>'(1)예금승인내역'!K812</f>
        <v>MMDA</v>
      </c>
    </row>
    <row r="183" spans="31:37">
      <c r="AE183" s="958">
        <f>'(1)예금승인내역'!H813</f>
        <v>45761</v>
      </c>
      <c r="AF183" s="958">
        <f t="shared" si="2"/>
        <v>45761</v>
      </c>
      <c r="AG183" s="958">
        <f>'(1)예금승인내역'!G813</f>
        <v>45730</v>
      </c>
      <c r="AH183" s="957" t="str">
        <f>'(1)예금승인내역'!F813</f>
        <v>오스템임플란트㈜</v>
      </c>
      <c r="AI183" s="957">
        <f>'(1)예금승인내역'!L813</f>
        <v>4.7889999999999997</v>
      </c>
      <c r="AJ183" s="957">
        <f>'(1)예금승인내역'!AG813</f>
        <v>3.85E-2</v>
      </c>
      <c r="AK183" s="959" t="str">
        <f>'(1)예금승인내역'!K813</f>
        <v>MMDA</v>
      </c>
    </row>
    <row r="184" spans="31:37">
      <c r="AE184" s="958">
        <f>'(1)예금승인내역'!H814</f>
        <v>45765</v>
      </c>
      <c r="AF184" s="958">
        <f t="shared" si="2"/>
        <v>45765</v>
      </c>
      <c r="AG184" s="958">
        <f>'(1)예금승인내역'!G814</f>
        <v>45735</v>
      </c>
      <c r="AH184" s="957" t="str">
        <f>'(1)예금승인내역'!F814</f>
        <v>㈜ 광성</v>
      </c>
      <c r="AI184" s="957">
        <f>'(1)예금승인내역'!L814</f>
        <v>1</v>
      </c>
      <c r="AJ184" s="957">
        <f>'(1)예금승인내역'!AG814</f>
        <v>3.85E-2</v>
      </c>
      <c r="AK184" s="959" t="str">
        <f>'(1)예금승인내역'!K814</f>
        <v>MMDA</v>
      </c>
    </row>
    <row r="185" spans="31:37">
      <c r="AE185" s="958">
        <f>'(1)예금승인내역'!H815</f>
        <v>45828</v>
      </c>
      <c r="AF185" s="958">
        <f t="shared" si="2"/>
        <v>45828</v>
      </c>
      <c r="AG185" s="958">
        <f>'(1)예금승인내역'!G815</f>
        <v>45736</v>
      </c>
      <c r="AH185" s="957" t="str">
        <f>'(1)예금승인내역'!F815</f>
        <v>㈜에스앤에스텍</v>
      </c>
      <c r="AI185" s="957">
        <f>'(1)예금승인내역'!L815</f>
        <v>1</v>
      </c>
      <c r="AJ185" s="957">
        <f>'(1)예금승인내역'!AG815</f>
        <v>4.2500000000000003E-2</v>
      </c>
      <c r="AK185" s="959" t="str">
        <f>'(1)예금승인내역'!K815</f>
        <v>정기예금</v>
      </c>
    </row>
    <row r="186" spans="31:37">
      <c r="AE186" s="958">
        <f>'(1)예금승인내역'!H816</f>
        <v>45771</v>
      </c>
      <c r="AF186" s="958">
        <f t="shared" si="2"/>
        <v>45771</v>
      </c>
      <c r="AG186" s="958">
        <f>'(1)예금승인내역'!G816</f>
        <v>45740</v>
      </c>
      <c r="AH186" s="957" t="str">
        <f>'(1)예금승인내역'!F816</f>
        <v>㈜약진통상</v>
      </c>
      <c r="AI186" s="957">
        <f>'(1)예금승인내역'!L816</f>
        <v>12.46</v>
      </c>
      <c r="AJ186" s="957">
        <f>'(1)예금승인내역'!AG816</f>
        <v>3.7999999999999999E-2</v>
      </c>
      <c r="AK186" s="959" t="str">
        <f>'(1)예금승인내역'!K816</f>
        <v>MMDA</v>
      </c>
    </row>
    <row r="187" spans="31:37">
      <c r="AE187" s="958">
        <f>'(1)예금승인내역'!H817</f>
        <v>45758</v>
      </c>
      <c r="AF187" s="958">
        <f t="shared" si="2"/>
        <v>45758</v>
      </c>
      <c r="AG187" s="958">
        <f>'(1)예금승인내역'!G817</f>
        <v>45740</v>
      </c>
      <c r="AH187" s="957" t="str">
        <f>'(1)예금승인내역'!F817</f>
        <v>㈜일지테크</v>
      </c>
      <c r="AI187" s="957">
        <f>'(1)예금승인내역'!L817</f>
        <v>44</v>
      </c>
      <c r="AJ187" s="957">
        <f>'(1)예금승인내역'!AG817</f>
        <v>3.7999999999999999E-2</v>
      </c>
      <c r="AK187" s="959" t="str">
        <f>'(1)예금승인내역'!K817</f>
        <v>정기예금</v>
      </c>
    </row>
    <row r="188" spans="31:37">
      <c r="AE188" s="958">
        <f>'(1)예금승인내역'!H818</f>
        <v>45834</v>
      </c>
      <c r="AF188" s="958">
        <f t="shared" si="2"/>
        <v>45834</v>
      </c>
      <c r="AG188" s="958">
        <f>'(1)예금승인내역'!G818</f>
        <v>45742</v>
      </c>
      <c r="AH188" s="957" t="str">
        <f>'(1)예금승인내역'!F818</f>
        <v>대한전선㈜</v>
      </c>
      <c r="AI188" s="957">
        <f>'(1)예금승인내역'!L818</f>
        <v>20</v>
      </c>
      <c r="AJ188" s="957">
        <f>'(1)예금승인내역'!AG818</f>
        <v>4.2700000000000002E-2</v>
      </c>
      <c r="AK188" s="959" t="str">
        <f>'(1)예금승인내역'!K818</f>
        <v>정기예금</v>
      </c>
    </row>
    <row r="189" spans="31:37">
      <c r="AE189" s="958">
        <f>'(1)예금승인내역'!H819</f>
        <v>45929</v>
      </c>
      <c r="AF189" s="958">
        <f t="shared" si="2"/>
        <v>45929</v>
      </c>
      <c r="AG189" s="958">
        <f>'(1)예금승인내역'!G819</f>
        <v>45743</v>
      </c>
      <c r="AH189" s="957" t="str">
        <f>'(1)예금승인내역'!F819</f>
        <v>케이와이글로벌셀앤진사모투자</v>
      </c>
      <c r="AI189" s="957">
        <f>'(1)예금승인내역'!L819</f>
        <v>2.56</v>
      </c>
      <c r="AJ189" s="957">
        <f>'(1)예금승인내역'!AG819</f>
        <v>4.2000000000000003E-2</v>
      </c>
      <c r="AK189" s="959" t="str">
        <f>'(1)예금승인내역'!K819</f>
        <v>정기예금</v>
      </c>
    </row>
    <row r="190" spans="31:37">
      <c r="AE190" s="958">
        <f>'(1)예금승인내역'!H820</f>
        <v>45838</v>
      </c>
      <c r="AF190" s="958">
        <f t="shared" si="2"/>
        <v>45838</v>
      </c>
      <c r="AG190" s="958">
        <f>'(1)예금승인내역'!G820</f>
        <v>45744</v>
      </c>
      <c r="AH190" s="957" t="str">
        <f>'(1)예금승인내역'!F820</f>
        <v>와이투솔루션</v>
      </c>
      <c r="AI190" s="957">
        <f>'(1)예금승인내역'!L820</f>
        <v>2</v>
      </c>
      <c r="AJ190" s="957">
        <f>'(1)예금승인내역'!AG820</f>
        <v>4.2500000000000003E-2</v>
      </c>
      <c r="AK190" s="959" t="str">
        <f>'(1)예금승인내역'!K820</f>
        <v>정기예금</v>
      </c>
    </row>
    <row r="191" spans="31:37">
      <c r="AE191" s="958">
        <f>'(1)예금승인내역'!H821</f>
        <v>45769</v>
      </c>
      <c r="AF191" s="958">
        <f t="shared" si="2"/>
        <v>45769</v>
      </c>
      <c r="AG191" s="958">
        <f>'(1)예금승인내역'!G821</f>
        <v>45748</v>
      </c>
      <c r="AH191" s="957" t="str">
        <f>'(1)예금승인내역'!F821</f>
        <v>한국석유공사</v>
      </c>
      <c r="AI191" s="957">
        <f>'(1)예금승인내역'!L821</f>
        <v>30</v>
      </c>
      <c r="AJ191" s="957">
        <f>'(1)예금승인내역'!AG821</f>
        <v>3.85E-2</v>
      </c>
      <c r="AK191" s="959" t="str">
        <f>'(1)예금승인내역'!K821</f>
        <v>정기예금</v>
      </c>
    </row>
    <row r="192" spans="31:37">
      <c r="AE192" s="958">
        <f>'(1)예금승인내역'!H822</f>
        <v>45784</v>
      </c>
      <c r="AF192" s="958">
        <f t="shared" si="2"/>
        <v>45784</v>
      </c>
      <c r="AG192" s="958">
        <f>'(1)예금승인내역'!G822</f>
        <v>45751</v>
      </c>
      <c r="AH192" s="957" t="str">
        <f>'(1)예금승인내역'!F822</f>
        <v>주식회사 한국비앤씨</v>
      </c>
      <c r="AI192" s="957">
        <f>'(1)예금승인내역'!L822</f>
        <v>3</v>
      </c>
      <c r="AJ192" s="957">
        <f>'(1)예금승인내역'!AG822</f>
        <v>3.85E-2</v>
      </c>
      <c r="AK192" s="959" t="str">
        <f>'(1)예금승인내역'!K822</f>
        <v>MMDA</v>
      </c>
    </row>
    <row r="193" spans="31:37">
      <c r="AE193" s="958">
        <f>'(1)예금승인내역'!H823</f>
        <v>45786</v>
      </c>
      <c r="AF193" s="958">
        <f t="shared" si="2"/>
        <v>45786</v>
      </c>
      <c r="AG193" s="958">
        <f>'(1)예금승인내역'!G823</f>
        <v>45754</v>
      </c>
      <c r="AH193" s="957" t="str">
        <f>'(1)예금승인내역'!F823</f>
        <v>에스엠상선㈜</v>
      </c>
      <c r="AI193" s="957">
        <f>'(1)예금승인내역'!L823</f>
        <v>10</v>
      </c>
      <c r="AJ193" s="957">
        <f>'(1)예금승인내역'!AG823</f>
        <v>4.1500000000000002E-2</v>
      </c>
      <c r="AK193" s="959" t="str">
        <f>'(1)예금승인내역'!K823</f>
        <v>정기예금</v>
      </c>
    </row>
    <row r="194" spans="31:37">
      <c r="AE194" s="958">
        <f>'(1)예금승인내역'!H824</f>
        <v>45785</v>
      </c>
      <c r="AF194" s="958">
        <f t="shared" si="2"/>
        <v>45785</v>
      </c>
      <c r="AG194" s="958">
        <f>'(1)예금승인내역'!G824</f>
        <v>45755</v>
      </c>
      <c r="AH194" s="957" t="str">
        <f>'(1)예금승인내역'!F824</f>
        <v>㈜이수스페셜티케미컬</v>
      </c>
      <c r="AI194" s="957">
        <f>'(1)예금승인내역'!L824</f>
        <v>1</v>
      </c>
      <c r="AJ194" s="957">
        <f>'(1)예금승인내역'!AG824</f>
        <v>3.7999999999999999E-2</v>
      </c>
      <c r="AK194" s="959" t="str">
        <f>'(1)예금승인내역'!K824</f>
        <v>MMDA</v>
      </c>
    </row>
    <row r="195" spans="31:37">
      <c r="AE195" s="958">
        <f>'(1)예금승인내역'!H825</f>
        <v>45789</v>
      </c>
      <c r="AF195" s="958">
        <f t="shared" ref="AF195:AF258" si="3">VALUE(AE195)</f>
        <v>45789</v>
      </c>
      <c r="AG195" s="958">
        <f>'(1)예금승인내역'!G825</f>
        <v>45757</v>
      </c>
      <c r="AH195" s="957" t="str">
        <f>'(1)예금승인내역'!F825</f>
        <v>대원지에스아이</v>
      </c>
      <c r="AI195" s="957">
        <f>'(1)예금승인내역'!L825</f>
        <v>1.5</v>
      </c>
      <c r="AJ195" s="957">
        <f>'(1)예금승인내역'!AG825</f>
        <v>4.1000000000000002E-2</v>
      </c>
      <c r="AK195" s="959" t="str">
        <f>'(1)예금승인내역'!K825</f>
        <v>정기예금</v>
      </c>
    </row>
    <row r="196" spans="31:37">
      <c r="AE196" s="958">
        <f>'(1)예금승인내역'!H826</f>
        <v>45789</v>
      </c>
      <c r="AF196" s="958">
        <f t="shared" si="3"/>
        <v>45789</v>
      </c>
      <c r="AG196" s="958">
        <f>'(1)예금승인내역'!G826</f>
        <v>45758</v>
      </c>
      <c r="AH196" s="957" t="str">
        <f>'(1)예금승인내역'!F826</f>
        <v>한국비철㈜</v>
      </c>
      <c r="AI196" s="957">
        <f>'(1)예금승인내역'!L826</f>
        <v>1.2</v>
      </c>
      <c r="AJ196" s="957">
        <f>'(1)예금승인내역'!AG826</f>
        <v>3.7999999999999999E-2</v>
      </c>
      <c r="AK196" s="959" t="str">
        <f>'(1)예금승인내역'!K826</f>
        <v>MMDA</v>
      </c>
    </row>
    <row r="197" spans="31:37">
      <c r="AE197" s="958">
        <f>'(1)예금승인내역'!H827</f>
        <v>45789</v>
      </c>
      <c r="AF197" s="958">
        <f t="shared" si="3"/>
        <v>45789</v>
      </c>
      <c r="AG197" s="958">
        <f>'(1)예금승인내역'!G827</f>
        <v>45758</v>
      </c>
      <c r="AH197" s="957" t="str">
        <f>'(1)예금승인내역'!F827</f>
        <v>한국비철㈜</v>
      </c>
      <c r="AI197" s="957">
        <f>'(1)예금승인내역'!L827</f>
        <v>12.2</v>
      </c>
      <c r="AJ197" s="957">
        <f>'(1)예금승인내역'!AG827</f>
        <v>4.02E-2</v>
      </c>
      <c r="AK197" s="959" t="str">
        <f>'(1)예금승인내역'!K827</f>
        <v>정기예금</v>
      </c>
    </row>
    <row r="198" spans="31:37">
      <c r="AE198" s="958">
        <f>'(1)예금승인내역'!H828</f>
        <v>45789</v>
      </c>
      <c r="AF198" s="958">
        <f t="shared" si="3"/>
        <v>45789</v>
      </c>
      <c r="AG198" s="958">
        <f>'(1)예금승인내역'!G828</f>
        <v>45758</v>
      </c>
      <c r="AH198" s="957" t="str">
        <f>'(1)예금승인내역'!F828</f>
        <v>와이투솔루션</v>
      </c>
      <c r="AI198" s="957">
        <f>'(1)예금승인내역'!L828</f>
        <v>1</v>
      </c>
      <c r="AJ198" s="957">
        <f>'(1)예금승인내역'!AG828</f>
        <v>3.7999999999999999E-2</v>
      </c>
      <c r="AK198" s="959" t="str">
        <f>'(1)예금승인내역'!K828</f>
        <v>MMDA</v>
      </c>
    </row>
    <row r="199" spans="31:37">
      <c r="AE199" s="958">
        <f>'(1)예금승인내역'!H829</f>
        <v>45771</v>
      </c>
      <c r="AF199" s="958">
        <f t="shared" si="3"/>
        <v>45771</v>
      </c>
      <c r="AG199" s="958">
        <f>'(1)예금승인내역'!G829</f>
        <v>45758</v>
      </c>
      <c r="AH199" s="957" t="str">
        <f>'(1)예금승인내역'!F829</f>
        <v>㈜일지테크</v>
      </c>
      <c r="AI199" s="957">
        <f>'(1)예금승인내역'!L829</f>
        <v>54.9</v>
      </c>
      <c r="AJ199" s="957">
        <f>'(1)예금승인내역'!AG829</f>
        <v>3.7999999999999999E-2</v>
      </c>
      <c r="AK199" s="959" t="str">
        <f>'(1)예금승인내역'!K829</f>
        <v>정기예금</v>
      </c>
    </row>
    <row r="200" spans="31:37">
      <c r="AE200" s="958">
        <f>'(1)예금승인내역'!H830</f>
        <v>45791</v>
      </c>
      <c r="AF200" s="958">
        <f t="shared" si="3"/>
        <v>45791</v>
      </c>
      <c r="AG200" s="958">
        <f>'(1)예금승인내역'!G830</f>
        <v>45761</v>
      </c>
      <c r="AH200" s="957" t="str">
        <f>'(1)예금승인내역'!F830</f>
        <v>㈜비알팜</v>
      </c>
      <c r="AI200" s="957">
        <f>'(1)예금승인내역'!L830</f>
        <v>1.4</v>
      </c>
      <c r="AJ200" s="957">
        <f>'(1)예금승인내역'!AG830</f>
        <v>3.7999999999999999E-2</v>
      </c>
      <c r="AK200" s="959" t="str">
        <f>'(1)예금승인내역'!K830</f>
        <v>MMDA</v>
      </c>
    </row>
    <row r="201" spans="31:37">
      <c r="AE201" s="958">
        <f>'(1)예금승인내역'!H831</f>
        <v>45791</v>
      </c>
      <c r="AF201" s="958">
        <f t="shared" si="3"/>
        <v>45791</v>
      </c>
      <c r="AG201" s="958">
        <f>'(1)예금승인내역'!G831</f>
        <v>45761</v>
      </c>
      <c r="AH201" s="957" t="str">
        <f>'(1)예금승인내역'!F831</f>
        <v>오스템임플란트㈜</v>
      </c>
      <c r="AI201" s="957">
        <f>'(1)예금승인내역'!L831</f>
        <v>4.5</v>
      </c>
      <c r="AJ201" s="957">
        <f>'(1)예금승인내역'!AG831</f>
        <v>3.7999999999999999E-2</v>
      </c>
      <c r="AK201" s="959" t="str">
        <f>'(1)예금승인내역'!K831</f>
        <v>MMDA</v>
      </c>
    </row>
    <row r="202" spans="31:37">
      <c r="AE202" s="958">
        <f>'(1)예금승인내역'!H832</f>
        <v>45791</v>
      </c>
      <c r="AF202" s="958">
        <f t="shared" si="3"/>
        <v>45791</v>
      </c>
      <c r="AG202" s="958">
        <f>'(1)예금승인내역'!G832</f>
        <v>45761</v>
      </c>
      <c r="AH202" s="957" t="str">
        <f>'(1)예금승인내역'!F832</f>
        <v xml:space="preserve">대한상선 </v>
      </c>
      <c r="AI202" s="957">
        <f>'(1)예금승인내역'!L832</f>
        <v>1</v>
      </c>
      <c r="AJ202" s="957">
        <f>'(1)예금승인내역'!AG832</f>
        <v>4.1500000000000002E-2</v>
      </c>
      <c r="AK202" s="959" t="str">
        <f>'(1)예금승인내역'!K832</f>
        <v>정기예금</v>
      </c>
    </row>
    <row r="203" spans="31:37">
      <c r="AE203" s="958">
        <f>'(1)예금승인내역'!H833</f>
        <v>45791</v>
      </c>
      <c r="AF203" s="958">
        <f t="shared" si="3"/>
        <v>45791</v>
      </c>
      <c r="AG203" s="958">
        <f>'(1)예금승인내역'!G833</f>
        <v>45761</v>
      </c>
      <c r="AH203" s="957" t="str">
        <f>'(1)예금승인내역'!F833</f>
        <v>동화인더스트리</v>
      </c>
      <c r="AI203" s="957">
        <f>'(1)예금승인내역'!L833</f>
        <v>1.1200000000000001</v>
      </c>
      <c r="AJ203" s="957">
        <f>'(1)예금승인내역'!AG833</f>
        <v>4.1500000000000002E-2</v>
      </c>
      <c r="AK203" s="959" t="str">
        <f>'(1)예금승인내역'!K833</f>
        <v>정기예금</v>
      </c>
    </row>
    <row r="204" spans="31:37">
      <c r="AE204" s="958">
        <f>'(1)예금승인내역'!H834</f>
        <v>45793</v>
      </c>
      <c r="AF204" s="958">
        <f t="shared" si="3"/>
        <v>45793</v>
      </c>
      <c r="AG204" s="958">
        <f>'(1)예금승인내역'!G834</f>
        <v>45765</v>
      </c>
      <c r="AH204" s="957" t="str">
        <f>'(1)예금승인내역'!F834</f>
        <v>㈜ 광성</v>
      </c>
      <c r="AI204" s="957">
        <f>'(1)예금승인내역'!L834</f>
        <v>1.5</v>
      </c>
      <c r="AJ204" s="957">
        <f>'(1)예금승인내역'!AG834</f>
        <v>3.85E-2</v>
      </c>
      <c r="AK204" s="959" t="str">
        <f>'(1)예금승인내역'!K834</f>
        <v>MMDA</v>
      </c>
    </row>
    <row r="205" spans="31:37">
      <c r="AE205" s="958">
        <f>'(1)예금승인내역'!H835</f>
        <v>45789</v>
      </c>
      <c r="AF205" s="958">
        <f t="shared" si="3"/>
        <v>45789</v>
      </c>
      <c r="AG205" s="958">
        <f>'(1)예금승인내역'!G835</f>
        <v>45771</v>
      </c>
      <c r="AH205" s="957" t="str">
        <f>'(1)예금승인내역'!F835</f>
        <v>㈜일지테크</v>
      </c>
      <c r="AI205" s="957">
        <f>'(1)예금승인내역'!L835</f>
        <v>52.4</v>
      </c>
      <c r="AJ205" s="957">
        <f>'(1)예금승인내역'!AG835</f>
        <v>3.7999999999999999E-2</v>
      </c>
      <c r="AK205" s="959" t="str">
        <f>'(1)예금승인내역'!K835</f>
        <v>정기예금</v>
      </c>
    </row>
    <row r="206" spans="31:37">
      <c r="AE206" s="958">
        <f>'(1)예금승인내역'!H836</f>
        <v>45800</v>
      </c>
      <c r="AF206" s="958">
        <f t="shared" si="3"/>
        <v>45800</v>
      </c>
      <c r="AG206" s="958">
        <f>'(1)예금승인내역'!G836</f>
        <v>45771</v>
      </c>
      <c r="AH206" s="957" t="str">
        <f>'(1)예금승인내역'!F836</f>
        <v>㈜약진통상</v>
      </c>
      <c r="AI206" s="957">
        <f>'(1)예금승인내역'!L836</f>
        <v>10.199999999999999</v>
      </c>
      <c r="AJ206" s="957">
        <f>'(1)예금승인내역'!AG836</f>
        <v>3.7999999999999999E-2</v>
      </c>
      <c r="AK206" s="959" t="str">
        <f>'(1)예금승인내역'!K836</f>
        <v>MMDA</v>
      </c>
    </row>
    <row r="207" spans="31:37">
      <c r="AE207" s="958">
        <f>'(1)예금승인내역'!H837</f>
        <v>45803</v>
      </c>
      <c r="AF207" s="958">
        <f t="shared" si="3"/>
        <v>45803</v>
      </c>
      <c r="AG207" s="958">
        <f>'(1)예금승인내역'!G837</f>
        <v>45771</v>
      </c>
      <c r="AH207" s="957" t="str">
        <f>'(1)예금승인내역'!F837</f>
        <v>에이치엘만도</v>
      </c>
      <c r="AI207" s="957">
        <f>'(1)예금승인내역'!L837</f>
        <v>10</v>
      </c>
      <c r="AJ207" s="957">
        <f>'(1)예금승인내역'!AG837</f>
        <v>3.6999999999999998E-2</v>
      </c>
      <c r="AK207" s="959" t="str">
        <f>'(1)예금승인내역'!K837</f>
        <v>MMDA</v>
      </c>
    </row>
    <row r="208" spans="31:37">
      <c r="AE208" s="958">
        <f>'(1)예금승인내역'!H838</f>
        <v>45868</v>
      </c>
      <c r="AF208" s="958">
        <f t="shared" si="3"/>
        <v>45868</v>
      </c>
      <c r="AG208" s="958">
        <f>'(1)예금승인내역'!G838</f>
        <v>45777</v>
      </c>
      <c r="AH208" s="957" t="str">
        <f>'(1)예금승인내역'!F838</f>
        <v>거림테크주식회사</v>
      </c>
      <c r="AI208" s="957">
        <f>'(1)예금승인내역'!L838</f>
        <v>1</v>
      </c>
      <c r="AJ208" s="957">
        <f>'(1)예금승인내역'!AG838</f>
        <v>4.2500000000000003E-2</v>
      </c>
      <c r="AK208" s="959" t="str">
        <f>'(1)예금승인내역'!K838</f>
        <v>정기예금</v>
      </c>
    </row>
    <row r="209" spans="31:37">
      <c r="AE209" s="958">
        <f>'(1)예금승인내역'!H839</f>
        <v>45868</v>
      </c>
      <c r="AF209" s="958">
        <f t="shared" si="3"/>
        <v>45868</v>
      </c>
      <c r="AG209" s="958">
        <f>'(1)예금승인내역'!G839</f>
        <v>45777</v>
      </c>
      <c r="AH209" s="957" t="str">
        <f>'(1)예금승인내역'!F839</f>
        <v>와이투솔루션</v>
      </c>
      <c r="AI209" s="957">
        <f>'(1)예금승인내역'!L839</f>
        <v>1</v>
      </c>
      <c r="AJ209" s="957">
        <f>'(1)예금승인내역'!AG839</f>
        <v>4.2000000000000003E-2</v>
      </c>
      <c r="AK209" s="959" t="str">
        <f>'(1)예금승인내역'!K839</f>
        <v>정기예금</v>
      </c>
    </row>
    <row r="210" spans="31:37">
      <c r="AE210" s="958">
        <f>'(1)예금승인내역'!H840</f>
        <v>45817</v>
      </c>
      <c r="AF210" s="958">
        <f t="shared" si="3"/>
        <v>45817</v>
      </c>
      <c r="AG210" s="958">
        <f>'(1)예금승인내역'!G840</f>
        <v>45784</v>
      </c>
      <c r="AH210" s="957" t="str">
        <f>'(1)예금승인내역'!F840</f>
        <v>주식회사 한국비앤씨</v>
      </c>
      <c r="AI210" s="957">
        <f>'(1)예금승인내역'!L840</f>
        <v>4.5</v>
      </c>
      <c r="AJ210" s="957">
        <f>'(1)예금승인내역'!AG840</f>
        <v>3.7999999999999999E-2</v>
      </c>
      <c r="AK210" s="959" t="str">
        <f>'(1)예금승인내역'!K840</f>
        <v>MMDA</v>
      </c>
    </row>
    <row r="211" spans="31:37">
      <c r="AE211" s="958">
        <f>'(1)예금승인내역'!H841</f>
        <v>45791</v>
      </c>
      <c r="AF211" s="958">
        <f t="shared" si="3"/>
        <v>45791</v>
      </c>
      <c r="AG211" s="958">
        <f>'(1)예금승인내역'!G841</f>
        <v>45784</v>
      </c>
      <c r="AH211" s="957" t="str">
        <f>'(1)예금승인내역'!F841</f>
        <v>㈜일지테크</v>
      </c>
      <c r="AI211" s="957">
        <f>'(1)예금승인내역'!L841</f>
        <v>12</v>
      </c>
      <c r="AJ211" s="957">
        <f>'(1)예금승인내역'!AG841</f>
        <v>3.7999999999999999E-2</v>
      </c>
      <c r="AK211" s="959" t="str">
        <f>'(1)예금승인내역'!K841</f>
        <v>정기예금</v>
      </c>
    </row>
    <row r="212" spans="31:37">
      <c r="AE212" s="958">
        <f>'(1)예금승인내역'!H842</f>
        <v>45877</v>
      </c>
      <c r="AF212" s="958">
        <f t="shared" si="3"/>
        <v>45877</v>
      </c>
      <c r="AG212" s="958">
        <f>'(1)예금승인내역'!G842</f>
        <v>45785</v>
      </c>
      <c r="AH212" s="957" t="str">
        <f>'(1)예금승인내역'!F842</f>
        <v>미래나노텍㈜</v>
      </c>
      <c r="AI212" s="957">
        <f>'(1)예금승인내역'!L842</f>
        <v>2</v>
      </c>
      <c r="AJ212" s="957">
        <f>'(1)예금승인내역'!AG842</f>
        <v>4.2000000000000003E-2</v>
      </c>
      <c r="AK212" s="959" t="str">
        <f>'(1)예금승인내역'!K842</f>
        <v>정기예금</v>
      </c>
    </row>
    <row r="213" spans="31:37">
      <c r="AE213" s="958">
        <f>'(1)예금승인내역'!H843</f>
        <v>45817</v>
      </c>
      <c r="AF213" s="958">
        <f t="shared" si="3"/>
        <v>45817</v>
      </c>
      <c r="AG213" s="958">
        <f>'(1)예금승인내역'!G843</f>
        <v>45785</v>
      </c>
      <c r="AH213" s="957" t="str">
        <f>'(1)예금승인내역'!F843</f>
        <v>㈜이수스페셜티케미컬</v>
      </c>
      <c r="AI213" s="957">
        <f>'(1)예금승인내역'!L843</f>
        <v>1</v>
      </c>
      <c r="AJ213" s="957">
        <f>'(1)예금승인내역'!AG843</f>
        <v>3.7999999999999999E-2</v>
      </c>
      <c r="AK213" s="959" t="str">
        <f>'(1)예금승인내역'!K843</f>
        <v>MMDA</v>
      </c>
    </row>
    <row r="214" spans="31:37">
      <c r="AE214" s="958">
        <f>'(1)예금승인내역'!H844</f>
        <v>45817</v>
      </c>
      <c r="AF214" s="958">
        <f t="shared" si="3"/>
        <v>45817</v>
      </c>
      <c r="AG214" s="958">
        <f>'(1)예금승인내역'!G844</f>
        <v>45786</v>
      </c>
      <c r="AH214" s="957" t="str">
        <f>'(1)예금승인내역'!F844</f>
        <v>에스엠상선㈜</v>
      </c>
      <c r="AI214" s="957">
        <f>'(1)예금승인내역'!L844</f>
        <v>10</v>
      </c>
      <c r="AJ214" s="957">
        <f>'(1)예금승인내역'!AG844</f>
        <v>4.1500000000000002E-2</v>
      </c>
      <c r="AK214" s="959" t="str">
        <f>'(1)예금승인내역'!K844</f>
        <v>정기예금</v>
      </c>
    </row>
    <row r="215" spans="31:37">
      <c r="AE215" s="958">
        <f>'(1)예금승인내역'!H845</f>
        <v>45819</v>
      </c>
      <c r="AF215" s="958">
        <f t="shared" si="3"/>
        <v>45819</v>
      </c>
      <c r="AG215" s="958">
        <f>'(1)예금승인내역'!G845</f>
        <v>45789</v>
      </c>
      <c r="AH215" s="957" t="str">
        <f>'(1)예금승인내역'!F845</f>
        <v>한국비철㈜</v>
      </c>
      <c r="AI215" s="957">
        <f>'(1)예금승인내역'!L845</f>
        <v>1.2</v>
      </c>
      <c r="AJ215" s="957">
        <f>'(1)예금승인내역'!AG845</f>
        <v>3.7999999999999999E-2</v>
      </c>
      <c r="AK215" s="959" t="str">
        <f>'(1)예금승인내역'!K845</f>
        <v>MMDA</v>
      </c>
    </row>
    <row r="216" spans="31:37">
      <c r="AE216" s="958">
        <f>'(1)예금승인내역'!H846</f>
        <v>45819</v>
      </c>
      <c r="AF216" s="958">
        <f t="shared" si="3"/>
        <v>45819</v>
      </c>
      <c r="AG216" s="958">
        <f>'(1)예금승인내역'!G846</f>
        <v>45789</v>
      </c>
      <c r="AH216" s="957" t="str">
        <f>'(1)예금승인내역'!F846</f>
        <v>한국비철㈜</v>
      </c>
      <c r="AI216" s="957">
        <f>'(1)예금승인내역'!L846</f>
        <v>12</v>
      </c>
      <c r="AJ216" s="957">
        <f>'(1)예금승인내역'!AG846</f>
        <v>4.02E-2</v>
      </c>
      <c r="AK216" s="959" t="str">
        <f>'(1)예금승인내역'!K846</f>
        <v>정기예금</v>
      </c>
    </row>
    <row r="217" spans="31:37">
      <c r="AE217" s="958">
        <f>'(1)예금승인내역'!H847</f>
        <v>45820</v>
      </c>
      <c r="AF217" s="958">
        <f t="shared" si="3"/>
        <v>45820</v>
      </c>
      <c r="AG217" s="958">
        <f>'(1)예금승인내역'!G847</f>
        <v>45789</v>
      </c>
      <c r="AH217" s="957" t="str">
        <f>'(1)예금승인내역'!F847</f>
        <v>와이투솔루션</v>
      </c>
      <c r="AI217" s="957">
        <f>'(1)예금승인내역'!L847</f>
        <v>1</v>
      </c>
      <c r="AJ217" s="957">
        <f>'(1)예금승인내역'!AG847</f>
        <v>3.7999999999999999E-2</v>
      </c>
      <c r="AK217" s="959" t="str">
        <f>'(1)예금승인내역'!K847</f>
        <v>MMDA</v>
      </c>
    </row>
    <row r="218" spans="31:37">
      <c r="AE218" s="958">
        <f>'(1)예금승인내역'!H848</f>
        <v>45820</v>
      </c>
      <c r="AF218" s="958">
        <f t="shared" si="3"/>
        <v>45820</v>
      </c>
      <c r="AG218" s="958">
        <f>'(1)예금승인내역'!G848</f>
        <v>45789</v>
      </c>
      <c r="AH218" s="957" t="str">
        <f>'(1)예금승인내역'!F848</f>
        <v>대원지에스아이</v>
      </c>
      <c r="AI218" s="957">
        <f>'(1)예금승인내역'!L848</f>
        <v>1.5</v>
      </c>
      <c r="AJ218" s="957">
        <f>'(1)예금승인내역'!AG848</f>
        <v>4.1000000000000002E-2</v>
      </c>
      <c r="AK218" s="959" t="str">
        <f>'(1)예금승인내역'!K848</f>
        <v>정기예금</v>
      </c>
    </row>
    <row r="219" spans="31:37">
      <c r="AE219" s="958">
        <f>'(1)예금승인내역'!H849</f>
        <v>45821</v>
      </c>
      <c r="AF219" s="958">
        <f t="shared" si="3"/>
        <v>45821</v>
      </c>
      <c r="AG219" s="958">
        <f>'(1)예금승인내역'!G849</f>
        <v>45791</v>
      </c>
      <c r="AH219" s="957" t="str">
        <f>'(1)예금승인내역'!F849</f>
        <v>㈜비알팜</v>
      </c>
      <c r="AI219" s="957">
        <f>'(1)예금승인내역'!L849</f>
        <v>1.55</v>
      </c>
      <c r="AJ219" s="957">
        <f>'(1)예금승인내역'!AG849</f>
        <v>3.7999999999999999E-2</v>
      </c>
      <c r="AK219" s="959" t="str">
        <f>'(1)예금승인내역'!K849</f>
        <v>MMDA</v>
      </c>
    </row>
    <row r="220" spans="31:37">
      <c r="AE220" s="958">
        <f>'(1)예금승인내역'!H850</f>
        <v>45824</v>
      </c>
      <c r="AF220" s="958">
        <f t="shared" si="3"/>
        <v>45824</v>
      </c>
      <c r="AG220" s="958">
        <f>'(1)예금승인내역'!G850</f>
        <v>45791</v>
      </c>
      <c r="AH220" s="957" t="str">
        <f>'(1)예금승인내역'!F850</f>
        <v>오스템임플란트㈜</v>
      </c>
      <c r="AI220" s="957">
        <f>'(1)예금승인내역'!L850</f>
        <v>8.6199999999999992</v>
      </c>
      <c r="AJ220" s="957">
        <f>'(1)예금승인내역'!AG850</f>
        <v>3.7999999999999999E-2</v>
      </c>
      <c r="AK220" s="959" t="str">
        <f>'(1)예금승인내역'!K850</f>
        <v>MMDA</v>
      </c>
    </row>
    <row r="221" spans="31:37">
      <c r="AE221" s="958">
        <f>'(1)예금승인내역'!H851</f>
        <v>45822</v>
      </c>
      <c r="AF221" s="958">
        <f t="shared" si="3"/>
        <v>45822</v>
      </c>
      <c r="AG221" s="958">
        <f>'(1)예금승인내역'!G851</f>
        <v>45791</v>
      </c>
      <c r="AH221" s="957" t="str">
        <f>'(1)예금승인내역'!F851</f>
        <v xml:space="preserve">대한상선 </v>
      </c>
      <c r="AI221" s="957">
        <f>'(1)예금승인내역'!L851</f>
        <v>1</v>
      </c>
      <c r="AJ221" s="957">
        <f>'(1)예금승인내역'!AG851</f>
        <v>4.1500000000000002E-2</v>
      </c>
      <c r="AK221" s="959" t="str">
        <f>'(1)예금승인내역'!K851</f>
        <v>정기예금</v>
      </c>
    </row>
    <row r="222" spans="31:37">
      <c r="AE222" s="958">
        <f>'(1)예금승인내역'!H852</f>
        <v>45800</v>
      </c>
      <c r="AF222" s="958">
        <f t="shared" si="3"/>
        <v>45800</v>
      </c>
      <c r="AG222" s="958">
        <f>'(1)예금승인내역'!G852</f>
        <v>45791</v>
      </c>
      <c r="AH222" s="957" t="str">
        <f>'(1)예금승인내역'!F852</f>
        <v>㈜일지테크</v>
      </c>
      <c r="AI222" s="957">
        <f>'(1)예금승인내역'!L852</f>
        <v>12</v>
      </c>
      <c r="AJ222" s="957">
        <f>'(1)예금승인내역'!AG852</f>
        <v>3.7999999999999999E-2</v>
      </c>
      <c r="AK222" s="959" t="str">
        <f>'(1)예금승인내역'!K852</f>
        <v>정기예금</v>
      </c>
    </row>
    <row r="223" spans="31:37">
      <c r="AE223" s="958">
        <f>'(1)예금승인내역'!H853</f>
        <v>45824</v>
      </c>
      <c r="AF223" s="958">
        <f t="shared" si="3"/>
        <v>45824</v>
      </c>
      <c r="AG223" s="958">
        <f>'(1)예금승인내역'!G853</f>
        <v>45791</v>
      </c>
      <c r="AH223" s="957" t="str">
        <f>'(1)예금승인내역'!F853</f>
        <v>동화인더스트리</v>
      </c>
      <c r="AI223" s="957">
        <f>'(1)예금승인내역'!L853</f>
        <v>1.1200000000000001</v>
      </c>
      <c r="AJ223" s="957">
        <f>'(1)예금승인내역'!AG853</f>
        <v>4.1000000000000002E-2</v>
      </c>
      <c r="AK223" s="959" t="str">
        <f>'(1)예금승인내역'!K853</f>
        <v>정기예금</v>
      </c>
    </row>
    <row r="224" spans="31:37">
      <c r="AE224" s="958">
        <f>'(1)예금승인내역'!H854</f>
        <v>45887</v>
      </c>
      <c r="AF224" s="958">
        <f t="shared" si="3"/>
        <v>45887</v>
      </c>
      <c r="AG224" s="958">
        <f>'(1)예금승인내역'!G854</f>
        <v>45792</v>
      </c>
      <c r="AH224" s="957" t="str">
        <f>'(1)예금승인내역'!F854</f>
        <v>㈜비알팜</v>
      </c>
      <c r="AI224" s="957">
        <f>'(1)예금승인내역'!L854</f>
        <v>1</v>
      </c>
      <c r="AJ224" s="957">
        <f>'(1)예금승인내역'!AG854</f>
        <v>4.2000000000000003E-2</v>
      </c>
      <c r="AK224" s="959" t="str">
        <f>'(1)예금승인내역'!K854</f>
        <v>정기예금</v>
      </c>
    </row>
    <row r="225" spans="31:37">
      <c r="AE225" s="958">
        <f>'(1)예금승인내역'!H855</f>
        <v>45824</v>
      </c>
      <c r="AF225" s="958">
        <f t="shared" si="3"/>
        <v>45824</v>
      </c>
      <c r="AG225" s="958">
        <f>'(1)예금승인내역'!G855</f>
        <v>45793</v>
      </c>
      <c r="AH225" s="957" t="str">
        <f>'(1)예금승인내역'!F855</f>
        <v>㈜ 광성</v>
      </c>
      <c r="AI225" s="957">
        <f>'(1)예금승인내역'!L855</f>
        <v>1.5</v>
      </c>
      <c r="AJ225" s="957">
        <f>'(1)예금승인내역'!AG855</f>
        <v>3.85E-2</v>
      </c>
      <c r="AK225" s="959" t="str">
        <f>'(1)예금승인내역'!K855</f>
        <v>MMDA</v>
      </c>
    </row>
    <row r="226" spans="31:37">
      <c r="AE226" s="958">
        <f>'(1)예금승인내역'!H856</f>
        <v>45888</v>
      </c>
      <c r="AF226" s="958">
        <f t="shared" si="3"/>
        <v>45888</v>
      </c>
      <c r="AG226" s="958">
        <f>'(1)예금승인내역'!G856</f>
        <v>45796</v>
      </c>
      <c r="AH226" s="957" t="str">
        <f>'(1)예금승인내역'!F856</f>
        <v>㈜세도캠핑</v>
      </c>
      <c r="AI226" s="957">
        <f>'(1)예금승인내역'!L856</f>
        <v>2.06</v>
      </c>
      <c r="AJ226" s="957">
        <f>'(1)예금승인내역'!AG856</f>
        <v>4.2000000000000003E-2</v>
      </c>
      <c r="AK226" s="959" t="str">
        <f>'(1)예금승인내역'!K856</f>
        <v>정기예금</v>
      </c>
    </row>
    <row r="227" spans="31:37">
      <c r="AE227" s="958">
        <f>'(1)예금승인내역'!H857</f>
        <v>45887</v>
      </c>
      <c r="AF227" s="958">
        <f t="shared" si="3"/>
        <v>45887</v>
      </c>
      <c r="AG227" s="958">
        <f>'(1)예금승인내역'!G857</f>
        <v>45797</v>
      </c>
      <c r="AH227" s="957" t="str">
        <f>'(1)예금승인내역'!F857</f>
        <v xml:space="preserve">한국전력기술 </v>
      </c>
      <c r="AI227" s="957">
        <f>'(1)예금승인내역'!L857</f>
        <v>2</v>
      </c>
      <c r="AJ227" s="957">
        <f>'(1)예금승인내역'!AG857</f>
        <v>4.2200000000000001E-2</v>
      </c>
      <c r="AK227" s="959" t="str">
        <f>'(1)예금승인내역'!K857</f>
        <v>정기예금</v>
      </c>
    </row>
    <row r="228" spans="31:37">
      <c r="AE228" s="958">
        <f>'(1)예금승인내역'!H858</f>
        <v>45831</v>
      </c>
      <c r="AF228" s="958">
        <f t="shared" si="3"/>
        <v>45831</v>
      </c>
      <c r="AG228" s="958">
        <f>'(1)예금승인내역'!G858</f>
        <v>45800</v>
      </c>
      <c r="AH228" s="957" t="str">
        <f>'(1)예금승인내역'!F858</f>
        <v>㈜약진통상</v>
      </c>
      <c r="AI228" s="957">
        <f>'(1)예금승인내역'!L858</f>
        <v>5.23</v>
      </c>
      <c r="AJ228" s="957">
        <f>'(1)예금승인내역'!AG858</f>
        <v>3.7999999999999999E-2</v>
      </c>
      <c r="AK228" s="959" t="str">
        <f>'(1)예금승인내역'!K858</f>
        <v>MMDA</v>
      </c>
    </row>
    <row r="229" spans="31:37">
      <c r="AE229" s="958">
        <f>'(1)예금승인내역'!H859</f>
        <v>45818</v>
      </c>
      <c r="AF229" s="958">
        <f t="shared" si="3"/>
        <v>45818</v>
      </c>
      <c r="AG229" s="958">
        <f>'(1)예금승인내역'!G859</f>
        <v>45800</v>
      </c>
      <c r="AH229" s="957" t="str">
        <f>'(1)예금승인내역'!F859</f>
        <v>㈜일지테크</v>
      </c>
      <c r="AI229" s="957">
        <f>'(1)예금승인내역'!L859</f>
        <v>10</v>
      </c>
      <c r="AJ229" s="957">
        <f>'(1)예금승인내역'!AG859</f>
        <v>3.7999999999999999E-2</v>
      </c>
      <c r="AK229" s="959" t="str">
        <f>'(1)예금승인내역'!K859</f>
        <v>정기예금</v>
      </c>
    </row>
    <row r="230" spans="31:37">
      <c r="AE230" s="958">
        <f>'(1)예금승인내역'!H860</f>
        <v>45831</v>
      </c>
      <c r="AF230" s="958">
        <f t="shared" si="3"/>
        <v>45831</v>
      </c>
      <c r="AG230" s="958">
        <f>'(1)예금승인내역'!G860</f>
        <v>45800</v>
      </c>
      <c r="AH230" s="957" t="str">
        <f>'(1)예금승인내역'!F860</f>
        <v>한화오션㈜</v>
      </c>
      <c r="AI230" s="957">
        <f>'(1)예금승인내역'!L860</f>
        <v>10</v>
      </c>
      <c r="AJ230" s="957">
        <f>'(1)예금승인내역'!AG860</f>
        <v>3.8300000000000001E-2</v>
      </c>
      <c r="AK230" s="959" t="str">
        <f>'(1)예금승인내역'!K860</f>
        <v>MMDA</v>
      </c>
    </row>
    <row r="231" spans="31:37">
      <c r="AE231" s="958">
        <f>'(1)예금승인내역'!H861</f>
        <v>45834</v>
      </c>
      <c r="AF231" s="958">
        <f t="shared" si="3"/>
        <v>45834</v>
      </c>
      <c r="AG231" s="958">
        <f>'(1)예금승인내역'!G861</f>
        <v>45803</v>
      </c>
      <c r="AH231" s="957" t="str">
        <f>'(1)예금승인내역'!F861</f>
        <v>에이치엘만도</v>
      </c>
      <c r="AI231" s="957">
        <f>'(1)예금승인내역'!L861</f>
        <v>10</v>
      </c>
      <c r="AJ231" s="957">
        <f>'(1)예금승인내역'!AG861</f>
        <v>3.6999999999999998E-2</v>
      </c>
      <c r="AK231" s="959" t="str">
        <f>'(1)예금승인내역'!K861</f>
        <v>MMDA</v>
      </c>
    </row>
    <row r="232" spans="31:37">
      <c r="AE232" s="958">
        <f>'(1)예금승인내역'!H862</f>
        <v>45896</v>
      </c>
      <c r="AF232" s="958">
        <f t="shared" si="3"/>
        <v>45896</v>
      </c>
      <c r="AG232" s="958">
        <f>'(1)예금승인내역'!G862</f>
        <v>45804</v>
      </c>
      <c r="AH232" s="957" t="str">
        <f>'(1)예금승인내역'!F862</f>
        <v>대한전선㈜</v>
      </c>
      <c r="AI232" s="957">
        <f>'(1)예금승인내역'!L862</f>
        <v>20</v>
      </c>
      <c r="AJ232" s="957">
        <f>'(1)예금승인내역'!AG862</f>
        <v>4.2500000000000003E-2</v>
      </c>
      <c r="AK232" s="959" t="str">
        <f>'(1)예금승인내역'!K862</f>
        <v>정기예금</v>
      </c>
    </row>
    <row r="233" spans="31:37">
      <c r="AE233" s="958">
        <f>'(1)예금승인내역'!H863</f>
        <v>45838</v>
      </c>
      <c r="AF233" s="958">
        <f t="shared" si="3"/>
        <v>45838</v>
      </c>
      <c r="AG233" s="958">
        <f>'(1)예금승인내역'!G863</f>
        <v>45807</v>
      </c>
      <c r="AH233" s="957" t="str">
        <f>'(1)예금승인내역'!F863</f>
        <v>㈜지엠메탈</v>
      </c>
      <c r="AI233" s="957">
        <f>'(1)예금승인내역'!L863</f>
        <v>1.1599999999999999</v>
      </c>
      <c r="AJ233" s="957">
        <f>'(1)예금승인내역'!AG863</f>
        <v>3.5000000000000003E-2</v>
      </c>
      <c r="AK233" s="959" t="str">
        <f>'(1)예금승인내역'!K863</f>
        <v>MMDA</v>
      </c>
    </row>
    <row r="234" spans="31:37">
      <c r="AE234" s="958">
        <f>'(1)예금승인내역'!H864</f>
        <v>45904</v>
      </c>
      <c r="AF234" s="958">
        <f t="shared" si="3"/>
        <v>45904</v>
      </c>
      <c r="AG234" s="958">
        <f>'(1)예금승인내역'!G864</f>
        <v>45812</v>
      </c>
      <c r="AH234" s="957" t="str">
        <f>'(1)예금승인내역'!F864</f>
        <v>거림테크주식회사</v>
      </c>
      <c r="AI234" s="957">
        <f>'(1)예금승인내역'!L864</f>
        <v>2</v>
      </c>
      <c r="AJ234" s="957">
        <f>'(1)예금승인내역'!AG864</f>
        <v>4.2999999999999997E-2</v>
      </c>
      <c r="AK234" s="959" t="str">
        <f>'(1)예금승인내역'!K864</f>
        <v>정기예금</v>
      </c>
    </row>
    <row r="235" spans="31:37">
      <c r="AE235" s="958">
        <f>'(1)예금승인내역'!H865</f>
        <v>45847</v>
      </c>
      <c r="AF235" s="958">
        <f t="shared" si="3"/>
        <v>45847</v>
      </c>
      <c r="AG235" s="958">
        <f>'(1)예금승인내역'!G865</f>
        <v>45817</v>
      </c>
      <c r="AH235" s="957" t="str">
        <f>'(1)예금승인내역'!F865</f>
        <v>주식회사 한국비앤씨</v>
      </c>
      <c r="AI235" s="957">
        <f>'(1)예금승인내역'!L865</f>
        <v>4.5</v>
      </c>
      <c r="AJ235" s="957">
        <f>'(1)예금승인내역'!AG865</f>
        <v>3.7999999999999999E-2</v>
      </c>
      <c r="AK235" s="959" t="str">
        <f>'(1)예금승인내역'!K865</f>
        <v>MMDA</v>
      </c>
    </row>
    <row r="236" spans="31:37">
      <c r="AE236" s="958">
        <f>'(1)예금승인내역'!H866</f>
        <v>45848</v>
      </c>
      <c r="AF236" s="958">
        <f t="shared" si="3"/>
        <v>45848</v>
      </c>
      <c r="AG236" s="958">
        <f>'(1)예금승인내역'!G866</f>
        <v>45817</v>
      </c>
      <c r="AH236" s="957" t="str">
        <f>'(1)예금승인내역'!F866</f>
        <v>에스엠상선㈜</v>
      </c>
      <c r="AI236" s="957">
        <f>'(1)예금승인내역'!L866</f>
        <v>10</v>
      </c>
      <c r="AJ236" s="957">
        <f>'(1)예금승인내역'!AG866</f>
        <v>4.1399999999999999E-2</v>
      </c>
      <c r="AK236" s="959" t="str">
        <f>'(1)예금승인내역'!K866</f>
        <v>정기예금</v>
      </c>
    </row>
    <row r="237" spans="31:37">
      <c r="AE237" s="958">
        <f>'(1)예금승인내역'!H867</f>
        <v>45847</v>
      </c>
      <c r="AF237" s="958">
        <f t="shared" si="3"/>
        <v>45847</v>
      </c>
      <c r="AG237" s="958">
        <f>'(1)예금승인내역'!G867</f>
        <v>45817</v>
      </c>
      <c r="AH237" s="957" t="str">
        <f>'(1)예금승인내역'!F867</f>
        <v>㈜이수스페셜티케미컬</v>
      </c>
      <c r="AI237" s="957">
        <f>'(1)예금승인내역'!L867</f>
        <v>1</v>
      </c>
      <c r="AJ237" s="957">
        <f>'(1)예금승인내역'!AG867</f>
        <v>3.7999999999999999E-2</v>
      </c>
      <c r="AK237" s="959" t="str">
        <f>'(1)예금승인내역'!K867</f>
        <v>MMDA</v>
      </c>
    </row>
    <row r="238" spans="31:37">
      <c r="AE238" s="958">
        <f>'(1)예금승인내역'!H868</f>
        <v>45832</v>
      </c>
      <c r="AF238" s="958">
        <f t="shared" si="3"/>
        <v>45832</v>
      </c>
      <c r="AG238" s="958">
        <f>'(1)예금승인내역'!G868</f>
        <v>45818</v>
      </c>
      <c r="AH238" s="957" t="str">
        <f>'(1)예금승인내역'!F868</f>
        <v>㈜일지테크</v>
      </c>
      <c r="AI238" s="957">
        <f>'(1)예금승인내역'!L868</f>
        <v>9</v>
      </c>
      <c r="AJ238" s="957">
        <f>'(1)예금승인내역'!AG868</f>
        <v>3.7999999999999999E-2</v>
      </c>
      <c r="AK238" s="959" t="str">
        <f>'(1)예금승인내역'!K868</f>
        <v>정기예금</v>
      </c>
    </row>
    <row r="239" spans="31:37">
      <c r="AE239" s="958">
        <f>'(1)예금승인내역'!H869</f>
        <v>45910</v>
      </c>
      <c r="AF239" s="958">
        <f t="shared" si="3"/>
        <v>45910</v>
      </c>
      <c r="AG239" s="958">
        <f>'(1)예금승인내역'!G869</f>
        <v>45818</v>
      </c>
      <c r="AH239" s="957" t="str">
        <f>'(1)예금승인내역'!F869</f>
        <v>㈜비알팜</v>
      </c>
      <c r="AI239" s="957">
        <f>'(1)예금승인내역'!L869</f>
        <v>1.5</v>
      </c>
      <c r="AJ239" s="957">
        <f>'(1)예금승인내역'!AG869</f>
        <v>4.2999999999999997E-2</v>
      </c>
      <c r="AK239" s="959" t="str">
        <f>'(1)예금승인내역'!K869</f>
        <v>정기예금</v>
      </c>
    </row>
    <row r="240" spans="31:37">
      <c r="AE240" s="958">
        <f>'(1)예금승인내역'!H870</f>
        <v>45849</v>
      </c>
      <c r="AF240" s="958">
        <f t="shared" si="3"/>
        <v>45849</v>
      </c>
      <c r="AG240" s="958">
        <f>'(1)예금승인내역'!G870</f>
        <v>45819</v>
      </c>
      <c r="AH240" s="957" t="str">
        <f>'(1)예금승인내역'!F870</f>
        <v>한국비철㈜</v>
      </c>
      <c r="AI240" s="957">
        <f>'(1)예금승인내역'!L870</f>
        <v>1.42</v>
      </c>
      <c r="AJ240" s="957">
        <f>'(1)예금승인내역'!AG870</f>
        <v>3.7999999999999999E-2</v>
      </c>
      <c r="AK240" s="959" t="str">
        <f>'(1)예금승인내역'!K870</f>
        <v>MMDA</v>
      </c>
    </row>
    <row r="241" spans="31:37">
      <c r="AE241" s="958">
        <f>'(1)예금승인내역'!H871</f>
        <v>45849</v>
      </c>
      <c r="AF241" s="958">
        <f t="shared" si="3"/>
        <v>45849</v>
      </c>
      <c r="AG241" s="958">
        <f>'(1)예금승인내역'!G871</f>
        <v>45819</v>
      </c>
      <c r="AH241" s="957" t="str">
        <f>'(1)예금승인내역'!F871</f>
        <v>한국비철㈜</v>
      </c>
      <c r="AI241" s="957">
        <f>'(1)예금승인내역'!L871</f>
        <v>11</v>
      </c>
      <c r="AJ241" s="957">
        <f>'(1)예금승인내역'!AG871</f>
        <v>4.02E-2</v>
      </c>
      <c r="AK241" s="959" t="str">
        <f>'(1)예금승인내역'!K871</f>
        <v>정기예금</v>
      </c>
    </row>
    <row r="242" spans="31:37">
      <c r="AE242" s="958">
        <f>'(1)예금승인내역'!H872</f>
        <v>45849</v>
      </c>
      <c r="AF242" s="958">
        <f t="shared" si="3"/>
        <v>45849</v>
      </c>
      <c r="AG242" s="958">
        <f>'(1)예금승인내역'!G872</f>
        <v>45819</v>
      </c>
      <c r="AH242" s="957" t="str">
        <f>'(1)예금승인내역'!F872</f>
        <v>한국비철㈜</v>
      </c>
      <c r="AI242" s="957">
        <f>'(1)예금승인내역'!L872</f>
        <v>1.5</v>
      </c>
      <c r="AJ242" s="957">
        <f>'(1)예금승인내역'!AG872</f>
        <v>4.02E-2</v>
      </c>
      <c r="AK242" s="959" t="str">
        <f>'(1)예금승인내역'!K872</f>
        <v>정기예금</v>
      </c>
    </row>
    <row r="243" spans="31:37">
      <c r="AE243" s="958">
        <f>'(1)예금승인내역'!H873</f>
        <v>45832</v>
      </c>
      <c r="AF243" s="958">
        <f t="shared" si="3"/>
        <v>45832</v>
      </c>
      <c r="AG243" s="958">
        <f>'(1)예금승인내역'!G873</f>
        <v>45819</v>
      </c>
      <c r="AH243" s="957" t="str">
        <f>'(1)예금승인내역'!F873</f>
        <v>㈜일지테크</v>
      </c>
      <c r="AI243" s="957">
        <f>'(1)예금승인내역'!L873</f>
        <v>4.2</v>
      </c>
      <c r="AJ243" s="957">
        <f>'(1)예금승인내역'!AG873</f>
        <v>3.7999999999999999E-2</v>
      </c>
      <c r="AK243" s="959" t="str">
        <f>'(1)예금승인내역'!K873</f>
        <v>정기예금</v>
      </c>
    </row>
    <row r="244" spans="31:37">
      <c r="AE244" s="958">
        <f>'(1)예금승인내역'!H874</f>
        <v>45852</v>
      </c>
      <c r="AF244" s="958">
        <f t="shared" si="3"/>
        <v>45852</v>
      </c>
      <c r="AG244" s="958">
        <f>'(1)예금승인내역'!G874</f>
        <v>45820</v>
      </c>
      <c r="AH244" s="957" t="str">
        <f>'(1)예금승인내역'!F874</f>
        <v>대원지에스아이</v>
      </c>
      <c r="AI244" s="957">
        <f>'(1)예금승인내역'!L874</f>
        <v>1.5</v>
      </c>
      <c r="AJ244" s="957">
        <f>'(1)예금승인내역'!AG874</f>
        <v>4.1000000000000002E-2</v>
      </c>
      <c r="AK244" s="959" t="str">
        <f>'(1)예금승인내역'!K874</f>
        <v>정기예금</v>
      </c>
    </row>
    <row r="245" spans="31:37">
      <c r="AE245" s="958">
        <f>'(1)예금승인내역'!H875</f>
        <v>45852</v>
      </c>
      <c r="AF245" s="958">
        <f t="shared" si="3"/>
        <v>45852</v>
      </c>
      <c r="AG245" s="958">
        <f>'(1)예금승인내역'!G875</f>
        <v>45821</v>
      </c>
      <c r="AH245" s="957" t="str">
        <f>'(1)예금승인내역'!F875</f>
        <v>와이투솔루션</v>
      </c>
      <c r="AI245" s="957">
        <f>'(1)예금승인내역'!L875</f>
        <v>1</v>
      </c>
      <c r="AJ245" s="957">
        <f>'(1)예금승인내역'!AG875</f>
        <v>3.7999999999999999E-2</v>
      </c>
      <c r="AK245" s="959" t="str">
        <f>'(1)예금승인내역'!K875</f>
        <v>MMDA</v>
      </c>
    </row>
    <row r="246" spans="31:37">
      <c r="AE246" s="958">
        <f>'(1)예금승인내역'!H876</f>
        <v>45915</v>
      </c>
      <c r="AF246" s="958">
        <f t="shared" si="3"/>
        <v>45915</v>
      </c>
      <c r="AG246" s="958">
        <f>'(1)예금승인내역'!G876</f>
        <v>45821</v>
      </c>
      <c r="AH246" s="957" t="str">
        <f>'(1)예금승인내역'!F876</f>
        <v>㈜에스앤에스텍</v>
      </c>
      <c r="AI246" s="957">
        <f>'(1)예금승인내역'!L876</f>
        <v>1</v>
      </c>
      <c r="AJ246" s="957">
        <f>'(1)예금승인내역'!AG876</f>
        <v>4.2000000000000003E-2</v>
      </c>
      <c r="AK246" s="959" t="str">
        <f>'(1)예금승인내역'!K876</f>
        <v>정기예금</v>
      </c>
    </row>
    <row r="247" spans="31:37">
      <c r="AE247" s="958">
        <f>'(1)예금승인내역'!H877</f>
        <v>45915</v>
      </c>
      <c r="AF247" s="958">
        <f t="shared" si="3"/>
        <v>45915</v>
      </c>
      <c r="AG247" s="958">
        <f>'(1)예금승인내역'!G877</f>
        <v>45821</v>
      </c>
      <c r="AH247" s="957" t="str">
        <f>'(1)예금승인내역'!F877</f>
        <v>㈜에스앤에스텍</v>
      </c>
      <c r="AI247" s="957">
        <f>'(1)예금승인내역'!L877</f>
        <v>1</v>
      </c>
      <c r="AJ247" s="957">
        <f>'(1)예금승인내역'!AG877</f>
        <v>4.2000000000000003E-2</v>
      </c>
      <c r="AK247" s="959" t="str">
        <f>'(1)예금승인내역'!K877</f>
        <v>정기예금</v>
      </c>
    </row>
    <row r="248" spans="31:37">
      <c r="AE248" s="958">
        <f>'(1)예금승인내역'!H878</f>
        <v>45854</v>
      </c>
      <c r="AF248" s="958">
        <f t="shared" si="3"/>
        <v>45854</v>
      </c>
      <c r="AG248" s="958">
        <f>'(1)예금승인내역'!G878</f>
        <v>45824</v>
      </c>
      <c r="AH248" s="957" t="str">
        <f>'(1)예금승인내역'!F878</f>
        <v>오스템임플란트㈜</v>
      </c>
      <c r="AI248" s="957">
        <f>'(1)예금승인내역'!L878</f>
        <v>5.5</v>
      </c>
      <c r="AJ248" s="957">
        <f>'(1)예금승인내역'!AG878</f>
        <v>3.7999999999999999E-2</v>
      </c>
      <c r="AK248" s="959" t="str">
        <f>'(1)예금승인내역'!K878</f>
        <v>MMDA</v>
      </c>
    </row>
    <row r="249" spans="31:37">
      <c r="AE249" s="958">
        <f>'(1)예금승인내역'!H879</f>
        <v>45854</v>
      </c>
      <c r="AF249" s="958">
        <f t="shared" si="3"/>
        <v>45854</v>
      </c>
      <c r="AG249" s="958">
        <f>'(1)예금승인내역'!G879</f>
        <v>45824</v>
      </c>
      <c r="AH249" s="957" t="str">
        <f>'(1)예금승인내역'!F879</f>
        <v>㈜ 광성</v>
      </c>
      <c r="AI249" s="957">
        <f>'(1)예금승인내역'!L879</f>
        <v>1.5</v>
      </c>
      <c r="AJ249" s="957">
        <f>'(1)예금승인내역'!AG879</f>
        <v>3.7999999999999999E-2</v>
      </c>
      <c r="AK249" s="959" t="str">
        <f>'(1)예금승인내역'!K879</f>
        <v>MMDA</v>
      </c>
    </row>
    <row r="250" spans="31:37">
      <c r="AE250" s="958">
        <f>'(1)예금승인내역'!H880</f>
        <v>45854</v>
      </c>
      <c r="AF250" s="958">
        <f t="shared" si="3"/>
        <v>45854</v>
      </c>
      <c r="AG250" s="958">
        <f>'(1)예금승인내역'!G880</f>
        <v>45824</v>
      </c>
      <c r="AH250" s="957" t="str">
        <f>'(1)예금승인내역'!F880</f>
        <v>동화인더스트리</v>
      </c>
      <c r="AI250" s="957">
        <f>'(1)예금승인내역'!L880</f>
        <v>1</v>
      </c>
      <c r="AJ250" s="957">
        <f>'(1)예금승인내역'!AG880</f>
        <v>4.1000000000000002E-2</v>
      </c>
      <c r="AK250" s="959" t="str">
        <f>'(1)예금승인내역'!K880</f>
        <v>정기예금</v>
      </c>
    </row>
    <row r="251" spans="31:37">
      <c r="AE251" s="958">
        <f>'(1)예금승인내역'!H881</f>
        <v>45917</v>
      </c>
      <c r="AF251" s="958">
        <f t="shared" si="3"/>
        <v>45917</v>
      </c>
      <c r="AG251" s="958">
        <f>'(1)예금승인내역'!G881</f>
        <v>45825</v>
      </c>
      <c r="AH251" s="957" t="str">
        <f>'(1)예금승인내역'!F881</f>
        <v>거림테크주식회사</v>
      </c>
      <c r="AI251" s="957">
        <f>'(1)예금승인내역'!L881</f>
        <v>1</v>
      </c>
      <c r="AJ251" s="957">
        <f>'(1)예금승인내역'!AG881</f>
        <v>4.2700000000000002E-2</v>
      </c>
      <c r="AK251" s="959" t="str">
        <f>'(1)예금승인내역'!K881</f>
        <v>정기예금</v>
      </c>
    </row>
    <row r="252" spans="31:37">
      <c r="AE252" s="958">
        <f>'(1)예금승인내역'!H882</f>
        <v>45922</v>
      </c>
      <c r="AF252" s="958">
        <f t="shared" si="3"/>
        <v>45922</v>
      </c>
      <c r="AG252" s="958">
        <f>'(1)예금승인내역'!G882</f>
        <v>45828</v>
      </c>
      <c r="AH252" s="957" t="str">
        <f>'(1)예금승인내역'!F882</f>
        <v>㈜비앤에프</v>
      </c>
      <c r="AI252" s="957">
        <f>'(1)예금승인내역'!L882</f>
        <v>2</v>
      </c>
      <c r="AJ252" s="957">
        <f>'(1)예금승인내역'!AG882</f>
        <v>4.2700000000000002E-2</v>
      </c>
      <c r="AK252" s="959" t="str">
        <f>'(1)예금승인내역'!K882</f>
        <v>정기예금</v>
      </c>
    </row>
    <row r="253" spans="31:37">
      <c r="AE253" s="958">
        <f>'(1)예금승인내역'!H883</f>
        <v>45923</v>
      </c>
      <c r="AF253" s="958">
        <f t="shared" si="3"/>
        <v>45923</v>
      </c>
      <c r="AG253" s="958">
        <f>'(1)예금승인내역'!G883</f>
        <v>45831</v>
      </c>
      <c r="AH253" s="957" t="str">
        <f>'(1)예금승인내역'!F883</f>
        <v>㈜에스앤에스텍</v>
      </c>
      <c r="AI253" s="957">
        <f>'(1)예금승인내역'!L883</f>
        <v>1</v>
      </c>
      <c r="AJ253" s="957">
        <f>'(1)예금승인내역'!AG883</f>
        <v>4.2000000000000003E-2</v>
      </c>
      <c r="AK253" s="959" t="str">
        <f>'(1)예금승인내역'!K883</f>
        <v>정기예금</v>
      </c>
    </row>
    <row r="254" spans="31:37">
      <c r="AE254" s="958">
        <f>'(1)예금승인내역'!H884</f>
        <v>45861</v>
      </c>
      <c r="AF254" s="958">
        <f t="shared" si="3"/>
        <v>45861</v>
      </c>
      <c r="AG254" s="958">
        <f>'(1)예금승인내역'!G884</f>
        <v>45831</v>
      </c>
      <c r="AH254" s="957" t="str">
        <f>'(1)예금승인내역'!F884</f>
        <v>㈜약진통상</v>
      </c>
      <c r="AI254" s="957">
        <f>'(1)예금승인내역'!L884</f>
        <v>4.78</v>
      </c>
      <c r="AJ254" s="957">
        <f>'(1)예금승인내역'!AG884</f>
        <v>3.7499999999999999E-2</v>
      </c>
      <c r="AK254" s="959" t="str">
        <f>'(1)예금승인내역'!K884</f>
        <v>MMDA</v>
      </c>
    </row>
    <row r="255" spans="31:37">
      <c r="AE255" s="958">
        <f>'(1)예금승인내역'!H885</f>
        <v>45839</v>
      </c>
      <c r="AF255" s="958">
        <f t="shared" si="3"/>
        <v>45839</v>
      </c>
      <c r="AG255" s="958">
        <f>'(1)예금승인내역'!G885</f>
        <v>45832</v>
      </c>
      <c r="AH255" s="957" t="str">
        <f>'(1)예금승인내역'!F885</f>
        <v>㈜일지테크</v>
      </c>
      <c r="AI255" s="957">
        <f>'(1)예금승인내역'!L885</f>
        <v>9.0109999999999992</v>
      </c>
      <c r="AJ255" s="957">
        <f>'(1)예금승인내역'!AG885</f>
        <v>3.7999999999999999E-2</v>
      </c>
      <c r="AK255" s="959" t="str">
        <f>'(1)예금승인내역'!K885</f>
        <v>정기예금</v>
      </c>
    </row>
    <row r="256" spans="31:37">
      <c r="AE256" s="958">
        <f>'(1)예금승인내역'!H886</f>
        <v>45839</v>
      </c>
      <c r="AF256" s="958">
        <f t="shared" si="3"/>
        <v>45839</v>
      </c>
      <c r="AG256" s="958">
        <f>'(1)예금승인내역'!G886</f>
        <v>45832</v>
      </c>
      <c r="AH256" s="957" t="str">
        <f>'(1)예금승인내역'!F886</f>
        <v>㈜일지테크</v>
      </c>
      <c r="AI256" s="957">
        <f>'(1)예금승인내역'!L886</f>
        <v>10</v>
      </c>
      <c r="AJ256" s="957">
        <f>'(1)예금승인내역'!AG886</f>
        <v>3.7999999999999999E-2</v>
      </c>
      <c r="AK256" s="959" t="str">
        <f>'(1)예금승인내역'!K886</f>
        <v>정기예금</v>
      </c>
    </row>
    <row r="257" spans="31:37">
      <c r="AE257" s="958">
        <f>'(1)예금승인내역'!H887</f>
        <v>45839</v>
      </c>
      <c r="AF257" s="958">
        <f t="shared" si="3"/>
        <v>45839</v>
      </c>
      <c r="AG257" s="958">
        <f>'(1)예금승인내역'!G887</f>
        <v>45832</v>
      </c>
      <c r="AH257" s="957" t="str">
        <f>'(1)예금승인내역'!F887</f>
        <v>㈜일지테크</v>
      </c>
      <c r="AI257" s="957">
        <f>'(1)예금승인내역'!L887</f>
        <v>10</v>
      </c>
      <c r="AJ257" s="957">
        <f>'(1)예금승인내역'!AG887</f>
        <v>3.7999999999999999E-2</v>
      </c>
      <c r="AK257" s="959" t="str">
        <f>'(1)예금승인내역'!K887</f>
        <v>정기예금</v>
      </c>
    </row>
    <row r="258" spans="31:37">
      <c r="AE258" s="958">
        <f>'(1)예금승인내역'!H888</f>
        <v>45862</v>
      </c>
      <c r="AF258" s="958">
        <f t="shared" si="3"/>
        <v>45862</v>
      </c>
      <c r="AG258" s="958">
        <f>'(1)예금승인내역'!G888</f>
        <v>45831</v>
      </c>
      <c r="AH258" s="957" t="str">
        <f>'(1)예금승인내역'!F888</f>
        <v>한화오션㈜</v>
      </c>
      <c r="AI258" s="957">
        <f>'(1)예금승인내역'!L888</f>
        <v>10</v>
      </c>
      <c r="AJ258" s="957">
        <f>'(1)예금승인내역'!AG888</f>
        <v>3.8300000000000001E-2</v>
      </c>
      <c r="AK258" s="959" t="str">
        <f>'(1)예금승인내역'!K888</f>
        <v>MMDA</v>
      </c>
    </row>
    <row r="259" spans="31:37">
      <c r="AE259" s="958">
        <f>'(1)예금승인내역'!H889</f>
        <v>45866</v>
      </c>
      <c r="AF259" s="958">
        <f t="shared" ref="AF259:AF322" si="4">VALUE(AE259)</f>
        <v>45866</v>
      </c>
      <c r="AG259" s="958">
        <f>'(1)예금승인내역'!G889</f>
        <v>45834</v>
      </c>
      <c r="AH259" s="957" t="str">
        <f>'(1)예금승인내역'!F889</f>
        <v>미래에셋컨설팅</v>
      </c>
      <c r="AI259" s="957">
        <f>'(1)예금승인내역'!L889</f>
        <v>2</v>
      </c>
      <c r="AJ259" s="957">
        <f>'(1)예금승인내역'!AG889</f>
        <v>4.1000000000000002E-2</v>
      </c>
      <c r="AK259" s="959" t="str">
        <f>'(1)예금승인내역'!K889</f>
        <v>정기예금</v>
      </c>
    </row>
    <row r="260" spans="31:37">
      <c r="AE260" s="958">
        <f>'(1)예금승인내역'!H890</f>
        <v>45867</v>
      </c>
      <c r="AF260" s="958">
        <f t="shared" si="4"/>
        <v>45867</v>
      </c>
      <c r="AG260" s="958">
        <f>'(1)예금승인내역'!G890</f>
        <v>45834</v>
      </c>
      <c r="AH260" s="957" t="str">
        <f>'(1)예금승인내역'!F890</f>
        <v>대한전선㈜</v>
      </c>
      <c r="AI260" s="957">
        <f>'(1)예금승인내역'!L890</f>
        <v>10</v>
      </c>
      <c r="AJ260" s="957">
        <f>'(1)예금승인내역'!AG890</f>
        <v>4.1000000000000002E-2</v>
      </c>
      <c r="AK260" s="959" t="str">
        <f>'(1)예금승인내역'!K890</f>
        <v>정기예금</v>
      </c>
    </row>
    <row r="261" spans="31:37">
      <c r="AE261" s="958">
        <f>'(1)예금승인내역'!H891</f>
        <v>45866</v>
      </c>
      <c r="AF261" s="958">
        <f t="shared" si="4"/>
        <v>45866</v>
      </c>
      <c r="AG261" s="958">
        <f>'(1)예금승인내역'!G891</f>
        <v>45834</v>
      </c>
      <c r="AH261" s="957" t="str">
        <f>'(1)예금승인내역'!F891</f>
        <v>에이치엘만도</v>
      </c>
      <c r="AI261" s="957">
        <f>'(1)예금승인내역'!L891</f>
        <v>9</v>
      </c>
      <c r="AJ261" s="957">
        <f>'(1)예금승인내역'!AG891</f>
        <v>3.6999999999999998E-2</v>
      </c>
      <c r="AK261" s="959" t="str">
        <f>'(1)예금승인내역'!K891</f>
        <v>MMDA</v>
      </c>
    </row>
    <row r="262" spans="31:37">
      <c r="AE262" s="958">
        <f>'(1)예금승인내역'!H892</f>
        <v>45863</v>
      </c>
      <c r="AF262" s="958">
        <f t="shared" si="4"/>
        <v>45863</v>
      </c>
      <c r="AG262" s="958">
        <f>'(1)예금승인내역'!G892</f>
        <v>45834</v>
      </c>
      <c r="AH262" s="957" t="str">
        <f>'(1)예금승인내역'!F892</f>
        <v>윤상락</v>
      </c>
      <c r="AI262" s="957">
        <f>'(1)예금승인내역'!L892</f>
        <v>1</v>
      </c>
      <c r="AJ262" s="957">
        <f>'(1)예금승인내역'!AG892</f>
        <v>3.7999999999999999E-2</v>
      </c>
      <c r="AK262" s="959" t="str">
        <f>'(1)예금승인내역'!K892</f>
        <v>MMDA</v>
      </c>
    </row>
    <row r="263" spans="31:37">
      <c r="AE263" s="958">
        <f>'(1)예금승인내역'!H893</f>
        <v>45866</v>
      </c>
      <c r="AF263" s="958">
        <f t="shared" si="4"/>
        <v>45866</v>
      </c>
      <c r="AG263" s="958">
        <f>'(1)예금승인내역'!G893</f>
        <v>45835</v>
      </c>
      <c r="AH263" s="957" t="str">
        <f>'(1)예금승인내역'!F893</f>
        <v xml:space="preserve">㈜디오 </v>
      </c>
      <c r="AI263" s="957">
        <f>'(1)예금승인내역'!L893</f>
        <v>2</v>
      </c>
      <c r="AJ263" s="957">
        <f>'(1)예금승인내역'!AG893</f>
        <v>4.1000000000000002E-2</v>
      </c>
      <c r="AK263" s="959" t="str">
        <f>'(1)예금승인내역'!K893</f>
        <v>정기예금</v>
      </c>
    </row>
    <row r="264" spans="31:37">
      <c r="AE264" s="958">
        <f>'(1)예금승인내역'!H894</f>
        <v>45869</v>
      </c>
      <c r="AF264" s="958">
        <f t="shared" si="4"/>
        <v>45869</v>
      </c>
      <c r="AG264" s="958">
        <f>'(1)예금승인내역'!G894</f>
        <v>45838</v>
      </c>
      <c r="AH264" s="957" t="str">
        <f>'(1)예금승인내역'!F894</f>
        <v>㈜지엠메탈</v>
      </c>
      <c r="AI264" s="957">
        <f>'(1)예금승인내역'!L894</f>
        <v>1.24</v>
      </c>
      <c r="AJ264" s="957">
        <f>'(1)예금승인내역'!AG894</f>
        <v>3.5000000000000003E-2</v>
      </c>
      <c r="AK264" s="959" t="str">
        <f>'(1)예금승인내역'!K894</f>
        <v>MMDA</v>
      </c>
    </row>
    <row r="265" spans="31:37">
      <c r="AE265" s="958">
        <f>'(1)예금승인내역'!H895</f>
        <v>45846</v>
      </c>
      <c r="AF265" s="958">
        <f t="shared" si="4"/>
        <v>45846</v>
      </c>
      <c r="AG265" s="958">
        <f>'(1)예금승인내역'!G895</f>
        <v>45839</v>
      </c>
      <c r="AH265" s="957" t="str">
        <f>'(1)예금승인내역'!F895</f>
        <v>㈜일지테크</v>
      </c>
      <c r="AI265" s="957">
        <f>'(1)예금승인내역'!L895</f>
        <v>8.43</v>
      </c>
      <c r="AJ265" s="957">
        <f>'(1)예금승인내역'!AG895</f>
        <v>3.7999999999999999E-2</v>
      </c>
      <c r="AK265" s="959" t="str">
        <f>'(1)예금승인내역'!K895</f>
        <v>정기예금</v>
      </c>
    </row>
    <row r="266" spans="31:37">
      <c r="AE266" s="958">
        <f>'(1)예금승인내역'!H896</f>
        <v>45846</v>
      </c>
      <c r="AF266" s="958">
        <f t="shared" si="4"/>
        <v>45846</v>
      </c>
      <c r="AG266" s="958">
        <f>'(1)예금승인내역'!G896</f>
        <v>45839</v>
      </c>
      <c r="AH266" s="957" t="str">
        <f>'(1)예금승인내역'!F896</f>
        <v>㈜일지테크</v>
      </c>
      <c r="AI266" s="957">
        <f>'(1)예금승인내역'!L896</f>
        <v>10</v>
      </c>
      <c r="AJ266" s="957">
        <f>'(1)예금승인내역'!AG896</f>
        <v>3.7999999999999999E-2</v>
      </c>
      <c r="AK266" s="959" t="str">
        <f>'(1)예금승인내역'!K896</f>
        <v>정기예금</v>
      </c>
    </row>
    <row r="267" spans="31:37">
      <c r="AE267" s="958">
        <f>'(1)예금승인내역'!H897</f>
        <v>45846</v>
      </c>
      <c r="AF267" s="958">
        <f t="shared" si="4"/>
        <v>45846</v>
      </c>
      <c r="AG267" s="958">
        <f>'(1)예금승인내역'!G897</f>
        <v>45839</v>
      </c>
      <c r="AH267" s="957" t="str">
        <f>'(1)예금승인내역'!F897</f>
        <v>㈜일지테크</v>
      </c>
      <c r="AI267" s="957">
        <f>'(1)예금승인내역'!L897</f>
        <v>10</v>
      </c>
      <c r="AJ267" s="957">
        <f>'(1)예금승인내역'!AG897</f>
        <v>3.7999999999999999E-2</v>
      </c>
      <c r="AK267" s="959" t="str">
        <f>'(1)예금승인내역'!K897</f>
        <v>정기예금</v>
      </c>
    </row>
    <row r="268" spans="31:37">
      <c r="AE268" s="958">
        <f>'(1)예금승인내역'!H898</f>
        <v>45931</v>
      </c>
      <c r="AF268" s="958">
        <f t="shared" si="4"/>
        <v>45931</v>
      </c>
      <c r="AG268" s="958">
        <f>'(1)예금승인내역'!G898</f>
        <v>45842</v>
      </c>
      <c r="AH268" s="957" t="str">
        <f>'(1)예금승인내역'!F898</f>
        <v>에스엠상선㈜</v>
      </c>
      <c r="AI268" s="957">
        <f>'(1)예금승인내역'!L898</f>
        <v>10</v>
      </c>
      <c r="AJ268" s="957">
        <f>'(1)예금승인내역'!AG898</f>
        <v>4.2500000000000003E-2</v>
      </c>
      <c r="AK268" s="959" t="str">
        <f>'(1)예금승인내역'!K898</f>
        <v>정기예금</v>
      </c>
    </row>
    <row r="269" spans="31:37">
      <c r="AE269" s="958">
        <f>'(1)예금승인내역'!H899</f>
        <v>45853</v>
      </c>
      <c r="AF269" s="958">
        <f t="shared" si="4"/>
        <v>45853</v>
      </c>
      <c r="AG269" s="958">
        <f>'(1)예금승인내역'!G899</f>
        <v>45846</v>
      </c>
      <c r="AH269" s="957" t="str">
        <f>'(1)예금승인내역'!F899</f>
        <v>㈜일지테크</v>
      </c>
      <c r="AI269" s="957">
        <f>'(1)예금승인내역'!L899</f>
        <v>10</v>
      </c>
      <c r="AJ269" s="957">
        <f>'(1)예금승인내역'!AG899</f>
        <v>3.7999999999999999E-2</v>
      </c>
      <c r="AK269" s="959" t="str">
        <f>'(1)예금승인내역'!K899</f>
        <v>정기예금</v>
      </c>
    </row>
    <row r="270" spans="31:37">
      <c r="AE270" s="958">
        <f>'(1)예금승인내역'!H900</f>
        <v>45880</v>
      </c>
      <c r="AF270" s="958">
        <f t="shared" si="4"/>
        <v>45880</v>
      </c>
      <c r="AG270" s="958">
        <f>'(1)예금승인내역'!G900</f>
        <v>45847</v>
      </c>
      <c r="AH270" s="957" t="str">
        <f>'(1)예금승인내역'!F900</f>
        <v>주식회사 한국비앤씨</v>
      </c>
      <c r="AI270" s="957">
        <f>'(1)예금승인내역'!L900</f>
        <v>6.56</v>
      </c>
      <c r="AJ270" s="957">
        <f>'(1)예금승인내역'!AG900</f>
        <v>3.7499999999999999E-2</v>
      </c>
      <c r="AK270" s="959" t="str">
        <f>'(1)예금승인내역'!K900</f>
        <v>MMDA</v>
      </c>
    </row>
    <row r="271" spans="31:37">
      <c r="AE271" s="958">
        <f>'(1)예금승인내역'!H901</f>
        <v>45877</v>
      </c>
      <c r="AF271" s="958">
        <f t="shared" si="4"/>
        <v>45877</v>
      </c>
      <c r="AG271" s="958">
        <f>'(1)예금승인내역'!G901</f>
        <v>45847</v>
      </c>
      <c r="AH271" s="957" t="str">
        <f>'(1)예금승인내역'!F901</f>
        <v>㈜이수스페셜티케미컬</v>
      </c>
      <c r="AI271" s="957">
        <f>'(1)예금승인내역'!L901</f>
        <v>2.5</v>
      </c>
      <c r="AJ271" s="957">
        <f>'(1)예금승인내역'!AG901</f>
        <v>3.7499999999999999E-2</v>
      </c>
      <c r="AK271" s="959" t="str">
        <f>'(1)예금승인내역'!K901</f>
        <v>MMDA</v>
      </c>
    </row>
    <row r="272" spans="31:37">
      <c r="AE272" s="958">
        <f>'(1)예금승인내역'!H902</f>
        <v>45882</v>
      </c>
      <c r="AF272" s="958">
        <f t="shared" si="4"/>
        <v>45882</v>
      </c>
      <c r="AG272" s="958">
        <f>'(1)예금승인내역'!G902</f>
        <v>45848</v>
      </c>
      <c r="AH272" s="957" t="str">
        <f>'(1)예금승인내역'!F902</f>
        <v>에스엠상선㈜</v>
      </c>
      <c r="AI272" s="957">
        <f>'(1)예금승인내역'!L902</f>
        <v>10</v>
      </c>
      <c r="AJ272" s="957">
        <f>'(1)예금승인내역'!AG902</f>
        <v>4.1500000000000002E-2</v>
      </c>
      <c r="AK272" s="959" t="str">
        <f>'(1)예금승인내역'!K902</f>
        <v>정기예금</v>
      </c>
    </row>
    <row r="273" spans="31:37">
      <c r="AE273" s="958">
        <f>'(1)예금승인내역'!H903</f>
        <v>45880</v>
      </c>
      <c r="AF273" s="958">
        <f t="shared" si="4"/>
        <v>45880</v>
      </c>
      <c r="AG273" s="958">
        <f>'(1)예금승인내역'!G903</f>
        <v>45849</v>
      </c>
      <c r="AH273" s="957" t="str">
        <f>'(1)예금승인내역'!F903</f>
        <v>한국비철㈜</v>
      </c>
      <c r="AI273" s="957">
        <f>'(1)예금승인내역'!L903</f>
        <v>1.8</v>
      </c>
      <c r="AJ273" s="957">
        <f>'(1)예금승인내역'!AG903</f>
        <v>3.7499999999999999E-2</v>
      </c>
      <c r="AK273" s="959" t="str">
        <f>'(1)예금승인내역'!K903</f>
        <v>MMDA</v>
      </c>
    </row>
    <row r="274" spans="31:37">
      <c r="AE274" s="958">
        <f>'(1)예금승인내역'!H904</f>
        <v>45880</v>
      </c>
      <c r="AF274" s="958">
        <f t="shared" si="4"/>
        <v>45880</v>
      </c>
      <c r="AG274" s="958">
        <f>'(1)예금승인내역'!G904</f>
        <v>45849</v>
      </c>
      <c r="AH274" s="957" t="str">
        <f>'(1)예금승인내역'!F904</f>
        <v>한국비철㈜</v>
      </c>
      <c r="AI274" s="957">
        <f>'(1)예금승인내역'!L904</f>
        <v>11</v>
      </c>
      <c r="AJ274" s="957">
        <f>'(1)예금승인내역'!AG904</f>
        <v>4.02E-2</v>
      </c>
      <c r="AK274" s="959" t="str">
        <f>'(1)예금승인내역'!K904</f>
        <v>정기예금</v>
      </c>
    </row>
    <row r="275" spans="31:37">
      <c r="AE275" s="958">
        <f>'(1)예금승인내역'!H905</f>
        <v>45880</v>
      </c>
      <c r="AF275" s="958">
        <f t="shared" si="4"/>
        <v>45880</v>
      </c>
      <c r="AG275" s="958">
        <f>'(1)예금승인내역'!G905</f>
        <v>45849</v>
      </c>
      <c r="AH275" s="957" t="str">
        <f>'(1)예금승인내역'!F905</f>
        <v>한국비철㈜</v>
      </c>
      <c r="AI275" s="957">
        <f>'(1)예금승인내역'!L905</f>
        <v>1.5</v>
      </c>
      <c r="AJ275" s="957">
        <f>'(1)예금승인내역'!AG905</f>
        <v>4.02E-2</v>
      </c>
      <c r="AK275" s="959" t="str">
        <f>'(1)예금승인내역'!K905</f>
        <v>정기예금</v>
      </c>
    </row>
    <row r="276" spans="31:37">
      <c r="AE276" s="958">
        <f>'(1)예금승인내역'!H906</f>
        <v>45883</v>
      </c>
      <c r="AF276" s="958">
        <f t="shared" si="4"/>
        <v>45883</v>
      </c>
      <c r="AG276" s="958">
        <f>'(1)예금승인내역'!G906</f>
        <v>45852</v>
      </c>
      <c r="AH276" s="957" t="str">
        <f>'(1)예금승인내역'!F906</f>
        <v>대원지에스아이</v>
      </c>
      <c r="AI276" s="957">
        <f>'(1)예금승인내역'!L906</f>
        <v>1.5</v>
      </c>
      <c r="AJ276" s="957">
        <f>'(1)예금승인내역'!AG906</f>
        <v>4.1000000000000002E-2</v>
      </c>
      <c r="AK276" s="959" t="str">
        <f>'(1)예금승인내역'!K906</f>
        <v>정기예금</v>
      </c>
    </row>
    <row r="277" spans="31:37">
      <c r="AE277" s="958">
        <f>'(1)예금승인내역'!H907</f>
        <v>45883</v>
      </c>
      <c r="AF277" s="958">
        <f t="shared" si="4"/>
        <v>45883</v>
      </c>
      <c r="AG277" s="958">
        <f>'(1)예금승인내역'!G907</f>
        <v>45852</v>
      </c>
      <c r="AH277" s="957" t="str">
        <f>'(1)예금승인내역'!F907</f>
        <v>와이투솔루션</v>
      </c>
      <c r="AI277" s="957">
        <f>'(1)예금승인내역'!L907</f>
        <v>1</v>
      </c>
      <c r="AJ277" s="957">
        <f>'(1)예금승인내역'!AG907</f>
        <v>3.7499999999999999E-2</v>
      </c>
      <c r="AK277" s="959" t="str">
        <f>'(1)예금승인내역'!K907</f>
        <v>MMDA</v>
      </c>
    </row>
    <row r="278" spans="31:37">
      <c r="AE278" s="958">
        <f>'(1)예금승인내역'!H908</f>
        <v>45860</v>
      </c>
      <c r="AF278" s="958">
        <f t="shared" si="4"/>
        <v>45860</v>
      </c>
      <c r="AG278" s="958">
        <f>'(1)예금승인내역'!G908</f>
        <v>45853</v>
      </c>
      <c r="AH278" s="957" t="str">
        <f>'(1)예금승인내역'!F908</f>
        <v>㈜일지테크</v>
      </c>
      <c r="AI278" s="957">
        <f>'(1)예금승인내역'!L908</f>
        <v>10</v>
      </c>
      <c r="AJ278" s="957">
        <f>'(1)예금승인내역'!AG908</f>
        <v>3.7600000000000001E-2</v>
      </c>
      <c r="AK278" s="959" t="str">
        <f>'(1)예금승인내역'!K908</f>
        <v>정기예금</v>
      </c>
    </row>
    <row r="279" spans="31:37">
      <c r="AE279" s="958">
        <f>'(1)예금승인내역'!H909</f>
        <v>45887</v>
      </c>
      <c r="AF279" s="958">
        <f t="shared" si="4"/>
        <v>45887</v>
      </c>
      <c r="AG279" s="958">
        <f>'(1)예금승인내역'!G909</f>
        <v>45854</v>
      </c>
      <c r="AH279" s="957" t="str">
        <f>'(1)예금승인내역'!F909</f>
        <v>오스템임플란트㈜</v>
      </c>
      <c r="AI279" s="957">
        <f>'(1)예금승인내역'!L909</f>
        <v>5.5</v>
      </c>
      <c r="AJ279" s="957">
        <f>'(1)예금승인내역'!AG909</f>
        <v>3.78E-2</v>
      </c>
      <c r="AK279" s="959" t="str">
        <f>'(1)예금승인내역'!K909</f>
        <v>MMDA</v>
      </c>
    </row>
    <row r="280" spans="31:37">
      <c r="AE280" s="958">
        <f>'(1)예금승인내역'!H910</f>
        <v>45887</v>
      </c>
      <c r="AF280" s="958">
        <f t="shared" si="4"/>
        <v>45887</v>
      </c>
      <c r="AG280" s="958">
        <f>'(1)예금승인내역'!G910</f>
        <v>45854</v>
      </c>
      <c r="AH280" s="957" t="str">
        <f>'(1)예금승인내역'!F910</f>
        <v>㈜ 광성</v>
      </c>
      <c r="AI280" s="957">
        <f>'(1)예금승인내역'!L910</f>
        <v>1.5</v>
      </c>
      <c r="AJ280" s="957">
        <f>'(1)예금승인내역'!AG910</f>
        <v>3.78E-2</v>
      </c>
      <c r="AK280" s="959" t="str">
        <f>'(1)예금승인내역'!K910</f>
        <v>MMDA</v>
      </c>
    </row>
    <row r="281" spans="31:37">
      <c r="AE281" s="958">
        <f>'(1)예금승인내역'!H911</f>
        <v>45887</v>
      </c>
      <c r="AF281" s="958">
        <f t="shared" si="4"/>
        <v>45887</v>
      </c>
      <c r="AG281" s="958">
        <f>'(1)예금승인내역'!G911</f>
        <v>45854</v>
      </c>
      <c r="AH281" s="957" t="str">
        <f>'(1)예금승인내역'!F911</f>
        <v>동화인더스트리</v>
      </c>
      <c r="AI281" s="957">
        <f>'(1)예금승인내역'!L911</f>
        <v>1</v>
      </c>
      <c r="AJ281" s="957">
        <f>'(1)예금승인내역'!AG911</f>
        <v>4.1000000000000002E-2</v>
      </c>
      <c r="AK281" s="959" t="str">
        <f>'(1)예금승인내역'!K911</f>
        <v>정기예금</v>
      </c>
    </row>
    <row r="282" spans="31:37">
      <c r="AE282" s="958">
        <f>'(1)예금승인내역'!H912</f>
        <v>45873</v>
      </c>
      <c r="AF282" s="958">
        <f t="shared" si="4"/>
        <v>45873</v>
      </c>
      <c r="AG282" s="958">
        <f>'(1)예금승인내역'!G912</f>
        <v>45860</v>
      </c>
      <c r="AH282" s="957" t="str">
        <f>'(1)예금승인내역'!F912</f>
        <v>㈜일지테크</v>
      </c>
      <c r="AI282" s="957">
        <f>'(1)예금승인내역'!L912</f>
        <v>10</v>
      </c>
      <c r="AJ282" s="957">
        <f>'(1)예금승인내역'!AG912</f>
        <v>3.7999999999999999E-2</v>
      </c>
      <c r="AK282" s="959" t="str">
        <f>'(1)예금승인내역'!K912</f>
        <v>정기예금</v>
      </c>
    </row>
    <row r="283" spans="31:37">
      <c r="AE283" s="958">
        <f>'(1)예금승인내역'!H913</f>
        <v>45873</v>
      </c>
      <c r="AF283" s="958">
        <f t="shared" si="4"/>
        <v>45873</v>
      </c>
      <c r="AG283" s="958">
        <f>'(1)예금승인내역'!G913</f>
        <v>45860</v>
      </c>
      <c r="AH283" s="957" t="str">
        <f>'(1)예금승인내역'!F913</f>
        <v>㈜일지테크</v>
      </c>
      <c r="AI283" s="957">
        <f>'(1)예금승인내역'!L913</f>
        <v>10</v>
      </c>
      <c r="AJ283" s="957">
        <f>'(1)예금승인내역'!AG913</f>
        <v>3.7999999999999999E-2</v>
      </c>
      <c r="AK283" s="959" t="str">
        <f>'(1)예금승인내역'!K913</f>
        <v>정기예금</v>
      </c>
    </row>
    <row r="284" spans="31:37">
      <c r="AE284" s="958">
        <f>'(1)예금승인내역'!H914</f>
        <v>45891</v>
      </c>
      <c r="AF284" s="958">
        <f t="shared" si="4"/>
        <v>45891</v>
      </c>
      <c r="AG284" s="958">
        <f>'(1)예금승인내역'!G914</f>
        <v>45861</v>
      </c>
      <c r="AH284" s="957" t="str">
        <f>'(1)예금승인내역'!F914</f>
        <v>㈜약진통상</v>
      </c>
      <c r="AI284" s="957">
        <f>'(1)예금승인내역'!L914</f>
        <v>9.3699999999999992</v>
      </c>
      <c r="AJ284" s="957">
        <f>'(1)예금승인내역'!AG914</f>
        <v>3.7499999999999999E-2</v>
      </c>
      <c r="AK284" s="959" t="str">
        <f>'(1)예금승인내역'!K914</f>
        <v>MMDA</v>
      </c>
    </row>
    <row r="285" spans="31:37">
      <c r="AE285" s="958">
        <f>'(1)예금승인내역'!H915</f>
        <v>45953</v>
      </c>
      <c r="AF285" s="958">
        <f t="shared" si="4"/>
        <v>45953</v>
      </c>
      <c r="AG285" s="958">
        <f>'(1)예금승인내역'!G915</f>
        <v>45861</v>
      </c>
      <c r="AH285" s="957" t="str">
        <f>'(1)예금승인내역'!F915</f>
        <v>와이엠에스에이</v>
      </c>
      <c r="AI285" s="957">
        <f>'(1)예금승인내역'!L915</f>
        <v>2</v>
      </c>
      <c r="AJ285" s="957">
        <f>'(1)예금승인내역'!AG915</f>
        <v>4.2000000000000003E-2</v>
      </c>
      <c r="AK285" s="959" t="str">
        <f>'(1)예금승인내역'!K915</f>
        <v>정기예금</v>
      </c>
    </row>
    <row r="286" spans="31:37">
      <c r="AE286" s="958">
        <f>'(1)예금승인내역'!H916</f>
        <v>45891</v>
      </c>
      <c r="AF286" s="958">
        <f t="shared" si="4"/>
        <v>45891</v>
      </c>
      <c r="AG286" s="958">
        <f>'(1)예금승인내역'!G916</f>
        <v>45861</v>
      </c>
      <c r="AH286" s="957" t="str">
        <f>'(1)예금승인내역'!F916</f>
        <v>와이엠에스에이</v>
      </c>
      <c r="AI286" s="957">
        <f>'(1)예금승인내역'!L916</f>
        <v>2</v>
      </c>
      <c r="AJ286" s="957">
        <f>'(1)예금승인내역'!AG916</f>
        <v>3.6499999999999998E-2</v>
      </c>
      <c r="AK286" s="959" t="str">
        <f>'(1)예금승인내역'!K916</f>
        <v>MMDA</v>
      </c>
    </row>
    <row r="287" spans="31:37">
      <c r="AE287" s="958">
        <f>'(1)예금승인내역'!H917</f>
        <v>45954</v>
      </c>
      <c r="AF287" s="958">
        <f t="shared" si="4"/>
        <v>45954</v>
      </c>
      <c r="AG287" s="958">
        <f>'(1)예금승인내역'!G917</f>
        <v>45862</v>
      </c>
      <c r="AH287" s="957" t="str">
        <f>'(1)예금승인내역'!F917</f>
        <v xml:space="preserve">㈜ 동아홀딩스 </v>
      </c>
      <c r="AI287" s="957">
        <f>'(1)예금승인내역'!L917</f>
        <v>1.8</v>
      </c>
      <c r="AJ287" s="957">
        <f>'(1)예금승인내역'!AG917</f>
        <v>4.2000000000000003E-2</v>
      </c>
      <c r="AK287" s="959" t="str">
        <f>'(1)예금승인내역'!K917</f>
        <v>정기예금</v>
      </c>
    </row>
    <row r="288" spans="31:37">
      <c r="AE288" s="958">
        <f>'(1)예금승인내역'!H918</f>
        <v>45894</v>
      </c>
      <c r="AF288" s="958">
        <f t="shared" si="4"/>
        <v>45894</v>
      </c>
      <c r="AG288" s="958">
        <f>'(1)예금승인내역'!G918</f>
        <v>45863</v>
      </c>
      <c r="AH288" s="957" t="str">
        <f>'(1)예금승인내역'!F918</f>
        <v>윤상락</v>
      </c>
      <c r="AI288" s="957">
        <f>'(1)예금승인내역'!L918</f>
        <v>1</v>
      </c>
      <c r="AJ288" s="957">
        <f>'(1)예금승인내역'!AG918</f>
        <v>3.6999999999999998E-2</v>
      </c>
      <c r="AK288" s="959" t="str">
        <f>'(1)예금승인내역'!K918</f>
        <v>MMDA</v>
      </c>
    </row>
    <row r="289" spans="31:37">
      <c r="AE289" s="958">
        <f>'(1)예금승인내역'!H919</f>
        <v>45897</v>
      </c>
      <c r="AF289" s="958">
        <f t="shared" si="4"/>
        <v>45897</v>
      </c>
      <c r="AG289" s="958">
        <f>'(1)예금승인내역'!G919</f>
        <v>45866</v>
      </c>
      <c r="AH289" s="957" t="str">
        <f>'(1)예금승인내역'!F919</f>
        <v xml:space="preserve">㈜디오 </v>
      </c>
      <c r="AI289" s="957">
        <f>'(1)예금승인내역'!L919</f>
        <v>2</v>
      </c>
      <c r="AJ289" s="957">
        <f>'(1)예금승인내역'!AG919</f>
        <v>4.1000000000000002E-2</v>
      </c>
      <c r="AK289" s="959" t="str">
        <f>'(1)예금승인내역'!K919</f>
        <v>정기예금</v>
      </c>
    </row>
    <row r="290" spans="31:37">
      <c r="AE290" s="958">
        <f>'(1)예금승인내역'!H920</f>
        <v>45897</v>
      </c>
      <c r="AF290" s="958">
        <f t="shared" si="4"/>
        <v>45897</v>
      </c>
      <c r="AG290" s="958">
        <f>'(1)예금승인내역'!G920</f>
        <v>45866</v>
      </c>
      <c r="AH290" s="957" t="str">
        <f>'(1)예금승인내역'!F920</f>
        <v>미래에셋컨설팅</v>
      </c>
      <c r="AI290" s="957">
        <f>'(1)예금승인내역'!L920</f>
        <v>2</v>
      </c>
      <c r="AJ290" s="957">
        <f>'(1)예금승인내역'!AG920</f>
        <v>4.1000000000000002E-2</v>
      </c>
      <c r="AK290" s="959" t="str">
        <f>'(1)예금승인내역'!K920</f>
        <v>정기예금</v>
      </c>
    </row>
    <row r="291" spans="31:37">
      <c r="AE291" s="958">
        <f>'(1)예금승인내역'!H921</f>
        <v>45897</v>
      </c>
      <c r="AF291" s="958">
        <f t="shared" si="4"/>
        <v>45897</v>
      </c>
      <c r="AG291" s="958">
        <f>'(1)예금승인내역'!G921</f>
        <v>45866</v>
      </c>
      <c r="AH291" s="957" t="str">
        <f>'(1)예금승인내역'!F921</f>
        <v>에이치엘만도</v>
      </c>
      <c r="AI291" s="957">
        <f>'(1)예금승인내역'!L921</f>
        <v>9</v>
      </c>
      <c r="AJ291" s="957">
        <f>'(1)예금승인내역'!AG921</f>
        <v>3.6999999999999998E-2</v>
      </c>
      <c r="AK291" s="959" t="str">
        <f>'(1)예금승인내역'!K921</f>
        <v>MMDA</v>
      </c>
    </row>
    <row r="292" spans="31:37">
      <c r="AE292" s="958">
        <f>'(1)예금승인내역'!H922</f>
        <v>45901</v>
      </c>
      <c r="AF292" s="958">
        <f t="shared" si="4"/>
        <v>45901</v>
      </c>
      <c r="AG292" s="958">
        <f>'(1)예금승인내역'!G922</f>
        <v>45868</v>
      </c>
      <c r="AH292" s="957" t="str">
        <f>'(1)예금승인내역'!F922</f>
        <v>와이투솔루션</v>
      </c>
      <c r="AI292" s="957">
        <f>'(1)예금승인내역'!L922</f>
        <v>3</v>
      </c>
      <c r="AJ292" s="957">
        <f>'(1)예금승인내역'!AG922</f>
        <v>4.1000000000000002E-2</v>
      </c>
      <c r="AK292" s="959" t="str">
        <f>'(1)예금승인내역'!K922</f>
        <v>정기예금</v>
      </c>
    </row>
    <row r="293" spans="31:37">
      <c r="AE293" s="958">
        <f>'(1)예금승인내역'!H923</f>
        <v>45901</v>
      </c>
      <c r="AF293" s="958">
        <f t="shared" si="4"/>
        <v>45901</v>
      </c>
      <c r="AG293" s="958">
        <f>'(1)예금승인내역'!G923</f>
        <v>45868</v>
      </c>
      <c r="AH293" s="957" t="str">
        <f>'(1)예금승인내역'!F923</f>
        <v>와이투솔루션</v>
      </c>
      <c r="AI293" s="957">
        <f>'(1)예금승인내역'!L923</f>
        <v>1</v>
      </c>
      <c r="AJ293" s="957">
        <f>'(1)예금승인내역'!AG923</f>
        <v>4.1000000000000002E-2</v>
      </c>
      <c r="AK293" s="959" t="str">
        <f>'(1)예금승인내역'!K923</f>
        <v>정기예금</v>
      </c>
    </row>
    <row r="294" spans="31:37">
      <c r="AE294" s="958">
        <f>'(1)예금승인내역'!H924</f>
        <v>45901</v>
      </c>
      <c r="AF294" s="958">
        <f t="shared" si="4"/>
        <v>45901</v>
      </c>
      <c r="AG294" s="958">
        <f>'(1)예금승인내역'!G924</f>
        <v>45869</v>
      </c>
      <c r="AH294" s="957" t="str">
        <f>'(1)예금승인내역'!F924</f>
        <v>㈜지엠메탈</v>
      </c>
      <c r="AI294" s="957">
        <f>'(1)예금승인내역'!L924</f>
        <v>1.25</v>
      </c>
      <c r="AJ294" s="957">
        <f>'(1)예금승인내역'!AG924</f>
        <v>3.5000000000000003E-2</v>
      </c>
      <c r="AK294" s="959" t="str">
        <f>'(1)예금승인내역'!K924</f>
        <v>MMDA</v>
      </c>
    </row>
    <row r="295" spans="31:37">
      <c r="AE295" s="958">
        <f>'(1)예금승인내역'!H925</f>
        <v>45901</v>
      </c>
      <c r="AF295" s="958">
        <f t="shared" si="4"/>
        <v>45901</v>
      </c>
      <c r="AG295" s="958">
        <f>'(1)예금승인내역'!G925</f>
        <v>45870</v>
      </c>
      <c r="AH295" s="957" t="str">
        <f>'(1)예금승인내역'!F925</f>
        <v>국제금속</v>
      </c>
      <c r="AI295" s="957">
        <f>'(1)예금승인내역'!L925</f>
        <v>7.86</v>
      </c>
      <c r="AJ295" s="957">
        <f>'(1)예금승인내역'!AG925</f>
        <v>3.5499999999999997E-2</v>
      </c>
      <c r="AK295" s="959" t="str">
        <f>'(1)예금승인내역'!K925</f>
        <v>MMDA</v>
      </c>
    </row>
    <row r="296" spans="31:37">
      <c r="AE296" s="958">
        <f>'(1)예금승인내역'!H926</f>
        <v>45965</v>
      </c>
      <c r="AF296" s="958">
        <f t="shared" si="4"/>
        <v>45965</v>
      </c>
      <c r="AG296" s="958">
        <f>'(1)예금승인내역'!G926</f>
        <v>45873</v>
      </c>
      <c r="AH296" s="957" t="str">
        <f>'(1)예금승인내역'!F926</f>
        <v>해내다컨트리클럽</v>
      </c>
      <c r="AI296" s="957">
        <f>'(1)예금승인내역'!L926</f>
        <v>2.13</v>
      </c>
      <c r="AJ296" s="957">
        <f>'(1)예금승인내역'!AG926</f>
        <v>4.2000000000000003E-2</v>
      </c>
      <c r="AK296" s="959" t="str">
        <f>'(1)예금승인내역'!K926</f>
        <v>자유적립예금</v>
      </c>
    </row>
    <row r="297" spans="31:37">
      <c r="AE297" s="958">
        <f>'(1)예금승인내역'!H927</f>
        <v>45971</v>
      </c>
      <c r="AF297" s="958">
        <f t="shared" si="4"/>
        <v>45971</v>
      </c>
      <c r="AG297" s="958">
        <f>'(1)예금승인내역'!G927</f>
        <v>45877</v>
      </c>
      <c r="AH297" s="957" t="str">
        <f>'(1)예금승인내역'!F927</f>
        <v>미래나노텍㈜</v>
      </c>
      <c r="AI297" s="957">
        <f>'(1)예금승인내역'!L927</f>
        <v>2.0099999999999998</v>
      </c>
      <c r="AJ297" s="957">
        <f>'(1)예금승인내역'!AG927</f>
        <v>4.1500000000000002E-2</v>
      </c>
      <c r="AK297" s="959" t="str">
        <f>'(1)예금승인내역'!K927</f>
        <v>정기예금</v>
      </c>
    </row>
    <row r="298" spans="31:37">
      <c r="AE298" s="958">
        <f>'(1)예금승인내역'!H928</f>
        <v>45908</v>
      </c>
      <c r="AF298" s="958">
        <f t="shared" si="4"/>
        <v>45908</v>
      </c>
      <c r="AG298" s="958">
        <f>'(1)예금승인내역'!G928</f>
        <v>45877</v>
      </c>
      <c r="AH298" s="957" t="str">
        <f>'(1)예금승인내역'!F928</f>
        <v>㈜현대그린푸드</v>
      </c>
      <c r="AI298" s="957">
        <f>'(1)예금승인내역'!L928</f>
        <v>2</v>
      </c>
      <c r="AJ298" s="957">
        <f>'(1)예금승인내역'!AG928</f>
        <v>3.85E-2</v>
      </c>
      <c r="AK298" s="959" t="str">
        <f>'(1)예금승인내역'!K928</f>
        <v>MMDA</v>
      </c>
    </row>
    <row r="299" spans="31:37">
      <c r="AE299" s="958">
        <f>'(1)예금승인내역'!H929</f>
        <v>45908</v>
      </c>
      <c r="AF299" s="958">
        <f t="shared" si="4"/>
        <v>45908</v>
      </c>
      <c r="AG299" s="958">
        <f>'(1)예금승인내역'!G929</f>
        <v>45877</v>
      </c>
      <c r="AH299" s="957" t="str">
        <f>'(1)예금승인내역'!F929</f>
        <v>㈜이수스페셜티케미컬</v>
      </c>
      <c r="AI299" s="957">
        <f>'(1)예금승인내역'!L929</f>
        <v>1.5</v>
      </c>
      <c r="AJ299" s="957">
        <f>'(1)예금승인내역'!AG929</f>
        <v>3.7499999999999999E-2</v>
      </c>
      <c r="AK299" s="959" t="str">
        <f>'(1)예금승인내역'!K929</f>
        <v>MMDA</v>
      </c>
    </row>
    <row r="300" spans="31:37">
      <c r="AE300" s="958">
        <f>'(1)예금승인내역'!H930</f>
        <v>45911</v>
      </c>
      <c r="AF300" s="958">
        <f t="shared" si="4"/>
        <v>45911</v>
      </c>
      <c r="AG300" s="958">
        <f>'(1)예금승인내역'!G930</f>
        <v>45880</v>
      </c>
      <c r="AH300" s="957" t="str">
        <f>'(1)예금승인내역'!F930</f>
        <v>한국비철㈜</v>
      </c>
      <c r="AI300" s="957">
        <f>'(1)예금승인내역'!L930</f>
        <v>11.07</v>
      </c>
      <c r="AJ300" s="957">
        <f>'(1)예금승인내역'!AG930</f>
        <v>4.02E-2</v>
      </c>
      <c r="AK300" s="959" t="str">
        <f>'(1)예금승인내역'!K930</f>
        <v>정기예금</v>
      </c>
    </row>
    <row r="301" spans="31:37">
      <c r="AE301" s="958">
        <f>'(1)예금승인내역'!H931</f>
        <v>45911</v>
      </c>
      <c r="AF301" s="958">
        <f t="shared" si="4"/>
        <v>45911</v>
      </c>
      <c r="AG301" s="958">
        <f>'(1)예금승인내역'!G931</f>
        <v>45880</v>
      </c>
      <c r="AH301" s="957" t="str">
        <f>'(1)예금승인내역'!F931</f>
        <v>한국비철㈜</v>
      </c>
      <c r="AI301" s="957">
        <f>'(1)예금승인내역'!L931</f>
        <v>11</v>
      </c>
      <c r="AJ301" s="957">
        <f>'(1)예금승인내역'!AG931</f>
        <v>3.5999999999999997E-2</v>
      </c>
      <c r="AK301" s="959" t="str">
        <f>'(1)예금승인내역'!K931</f>
        <v>MMDA</v>
      </c>
    </row>
    <row r="302" spans="31:37">
      <c r="AE302" s="958">
        <f>'(1)예금승인내역'!H932</f>
        <v>45911</v>
      </c>
      <c r="AF302" s="958">
        <f t="shared" si="4"/>
        <v>45911</v>
      </c>
      <c r="AG302" s="958">
        <f>'(1)예금승인내역'!G932</f>
        <v>45880</v>
      </c>
      <c r="AH302" s="957" t="str">
        <f>'(1)예금승인내역'!F932</f>
        <v>주식회사 한국비앤씨</v>
      </c>
      <c r="AI302" s="957">
        <f>'(1)예금승인내역'!L932</f>
        <v>6.56</v>
      </c>
      <c r="AJ302" s="957">
        <f>'(1)예금승인내역'!AG932</f>
        <v>3.7499999999999999E-2</v>
      </c>
      <c r="AK302" s="959" t="str">
        <f>'(1)예금승인내역'!K932</f>
        <v>MMDA</v>
      </c>
    </row>
    <row r="303" spans="31:37">
      <c r="AE303" s="958">
        <f>'(1)예금승인내역'!H933</f>
        <v>45915</v>
      </c>
      <c r="AF303" s="958">
        <f t="shared" si="4"/>
        <v>45915</v>
      </c>
      <c r="AG303" s="958">
        <f>'(1)예금승인내역'!G933</f>
        <v>45882</v>
      </c>
      <c r="AH303" s="957" t="str">
        <f>'(1)예금승인내역'!F933</f>
        <v>에스엠상선㈜</v>
      </c>
      <c r="AI303" s="957">
        <f>'(1)예금승인내역'!L933</f>
        <v>10</v>
      </c>
      <c r="AJ303" s="957">
        <f>'(1)예금승인내역'!AG933</f>
        <v>4.1500000000000002E-2</v>
      </c>
      <c r="AK303" s="959" t="str">
        <f>'(1)예금승인내역'!K933</f>
        <v>정기예금</v>
      </c>
    </row>
    <row r="304" spans="31:37">
      <c r="AE304" s="958">
        <f>'(1)예금승인내역'!H934</f>
        <v>45974</v>
      </c>
      <c r="AF304" s="958">
        <f t="shared" si="4"/>
        <v>45974</v>
      </c>
      <c r="AG304" s="958">
        <f>'(1)예금승인내역'!G934</f>
        <v>45882</v>
      </c>
      <c r="AH304" s="957" t="str">
        <f>'(1)예금승인내역'!F934</f>
        <v>동아홀딩스</v>
      </c>
      <c r="AI304" s="957">
        <f>'(1)예금승인내역'!L934</f>
        <v>1.44</v>
      </c>
      <c r="AJ304" s="957">
        <f>'(1)예금승인내역'!AG934</f>
        <v>4.2000000000000003E-2</v>
      </c>
      <c r="AK304" s="959" t="str">
        <f>'(1)예금승인내역'!K934</f>
        <v>정기예금</v>
      </c>
    </row>
    <row r="305" spans="31:37">
      <c r="AE305" s="958">
        <f>'(1)예금승인내역'!H935</f>
        <v>45974</v>
      </c>
      <c r="AF305" s="958">
        <f t="shared" si="4"/>
        <v>45974</v>
      </c>
      <c r="AG305" s="958">
        <f>'(1)예금승인내역'!G935</f>
        <v>45882</v>
      </c>
      <c r="AH305" s="957" t="str">
        <f>'(1)예금승인내역'!F935</f>
        <v>해내다컨트리클럽</v>
      </c>
      <c r="AI305" s="957">
        <f>'(1)예금승인내역'!L935</f>
        <v>1.44</v>
      </c>
      <c r="AJ305" s="957">
        <f>'(1)예금승인내역'!AG935</f>
        <v>4.2000000000000003E-2</v>
      </c>
      <c r="AK305" s="959" t="str">
        <f>'(1)예금승인내역'!K935</f>
        <v>정기예금</v>
      </c>
    </row>
    <row r="306" spans="31:37">
      <c r="AE306" s="958">
        <f>'(1)예금승인내역'!H936</f>
        <v>45915</v>
      </c>
      <c r="AF306" s="958">
        <f t="shared" si="4"/>
        <v>45915</v>
      </c>
      <c r="AG306" s="958">
        <f>'(1)예금승인내역'!G936</f>
        <v>45883</v>
      </c>
      <c r="AH306" s="957" t="str">
        <f>'(1)예금승인내역'!F936</f>
        <v>대원지에스아이</v>
      </c>
      <c r="AI306" s="957">
        <f>'(1)예금승인내역'!L936</f>
        <v>1.5</v>
      </c>
      <c r="AJ306" s="957">
        <f>'(1)예금승인내역'!AG936</f>
        <v>4.1399999999999999E-2</v>
      </c>
      <c r="AK306" s="959" t="str">
        <f>'(1)예금승인내역'!K936</f>
        <v>정기예금</v>
      </c>
    </row>
    <row r="307" spans="31:37">
      <c r="AE307" s="958">
        <f>'(1)예금승인내역'!H937</f>
        <v>45975</v>
      </c>
      <c r="AF307" s="958">
        <f t="shared" si="4"/>
        <v>45975</v>
      </c>
      <c r="AG307" s="958">
        <f>'(1)예금승인내역'!G937</f>
        <v>45883</v>
      </c>
      <c r="AH307" s="957" t="str">
        <f>'(1)예금승인내역'!F937</f>
        <v>동아홀딩스</v>
      </c>
      <c r="AI307" s="957">
        <f>'(1)예금승인내역'!L937</f>
        <v>3.61</v>
      </c>
      <c r="AJ307" s="957">
        <f>'(1)예금승인내역'!AG937</f>
        <v>4.1500000000000002E-2</v>
      </c>
      <c r="AK307" s="959" t="str">
        <f>'(1)예금승인내역'!K937</f>
        <v>정기예금</v>
      </c>
    </row>
    <row r="308" spans="31:37">
      <c r="AE308" s="958">
        <f>'(1)예금승인내역'!H938</f>
        <v>45918</v>
      </c>
      <c r="AF308" s="958">
        <f t="shared" si="4"/>
        <v>45918</v>
      </c>
      <c r="AG308" s="958">
        <f>'(1)예금승인내역'!G938</f>
        <v>45887</v>
      </c>
      <c r="AH308" s="957" t="str">
        <f>'(1)예금승인내역'!F938</f>
        <v>오스템임플란트㈜</v>
      </c>
      <c r="AI308" s="957">
        <f>'(1)예금승인내역'!L938</f>
        <v>3.7</v>
      </c>
      <c r="AJ308" s="957">
        <f>'(1)예금승인내역'!AG938</f>
        <v>3.78E-2</v>
      </c>
      <c r="AK308" s="959" t="str">
        <f>'(1)예금승인내역'!K938</f>
        <v>MMDA</v>
      </c>
    </row>
    <row r="309" spans="31:37">
      <c r="AE309" s="958">
        <f>'(1)예금승인내역'!H939</f>
        <v>45918</v>
      </c>
      <c r="AF309" s="958">
        <f t="shared" si="4"/>
        <v>45918</v>
      </c>
      <c r="AG309" s="958">
        <f>'(1)예금승인내역'!G939</f>
        <v>45887</v>
      </c>
      <c r="AH309" s="957" t="str">
        <f>'(1)예금승인내역'!F939</f>
        <v>㈜ 광성</v>
      </c>
      <c r="AI309" s="957">
        <f>'(1)예금승인내역'!L939</f>
        <v>3.16</v>
      </c>
      <c r="AJ309" s="957">
        <f>'(1)예금승인내역'!AG939</f>
        <v>3.78E-2</v>
      </c>
      <c r="AK309" s="959" t="str">
        <f>'(1)예금승인내역'!K939</f>
        <v>MMDA</v>
      </c>
    </row>
    <row r="310" spans="31:37">
      <c r="AE310" s="958">
        <f>'(1)예금승인내역'!H940</f>
        <v>45979</v>
      </c>
      <c r="AF310" s="958">
        <f t="shared" si="4"/>
        <v>45979</v>
      </c>
      <c r="AG310" s="958">
        <f>'(1)예금승인내역'!G940</f>
        <v>45887</v>
      </c>
      <c r="AH310" s="957" t="str">
        <f>'(1)예금승인내역'!F940</f>
        <v>㈜비알팜</v>
      </c>
      <c r="AI310" s="957">
        <f>'(1)예금승인내역'!L940</f>
        <v>1</v>
      </c>
      <c r="AJ310" s="957">
        <f>'(1)예금승인내역'!AG940</f>
        <v>4.1500000000000002E-2</v>
      </c>
      <c r="AK310" s="959" t="str">
        <f>'(1)예금승인내역'!K940</f>
        <v>정기예금</v>
      </c>
    </row>
    <row r="311" spans="31:37">
      <c r="AE311" s="958">
        <f>'(1)예금승인내역'!H941</f>
        <v>45918</v>
      </c>
      <c r="AF311" s="958">
        <f t="shared" si="4"/>
        <v>45918</v>
      </c>
      <c r="AG311" s="958">
        <f>'(1)예금승인내역'!G941</f>
        <v>45887</v>
      </c>
      <c r="AH311" s="957" t="str">
        <f>'(1)예금승인내역'!F941</f>
        <v>동화인더스트리</v>
      </c>
      <c r="AI311" s="957">
        <f>'(1)예금승인내역'!L941</f>
        <v>1</v>
      </c>
      <c r="AJ311" s="957">
        <f>'(1)예금승인내역'!AG941</f>
        <v>4.1500000000000002E-2</v>
      </c>
      <c r="AK311" s="959" t="str">
        <f>'(1)예금승인내역'!K941</f>
        <v>정기예금</v>
      </c>
    </row>
    <row r="312" spans="31:37">
      <c r="AE312" s="958">
        <f>'(1)예금승인내역'!H942</f>
        <v>45980</v>
      </c>
      <c r="AF312" s="958">
        <f t="shared" si="4"/>
        <v>45980</v>
      </c>
      <c r="AG312" s="958">
        <f>'(1)예금승인내역'!G942</f>
        <v>45888</v>
      </c>
      <c r="AH312" s="957" t="str">
        <f>'(1)예금승인내역'!F942</f>
        <v>㈜세도캠핑</v>
      </c>
      <c r="AI312" s="957">
        <f>'(1)예금승인내역'!L942</f>
        <v>2.08</v>
      </c>
      <c r="AJ312" s="957">
        <f>'(1)예금승인내역'!AG942</f>
        <v>4.1500000000000002E-2</v>
      </c>
      <c r="AK312" s="959" t="str">
        <f>'(1)예금승인내역'!K942</f>
        <v>정기예금</v>
      </c>
    </row>
    <row r="313" spans="31:37">
      <c r="AE313" s="958">
        <f>'(1)예금승인내역'!H943</f>
        <v>45922</v>
      </c>
      <c r="AF313" s="958">
        <f t="shared" si="4"/>
        <v>45922</v>
      </c>
      <c r="AG313" s="958">
        <f>'(1)예금승인내역'!G943</f>
        <v>45891</v>
      </c>
      <c r="AH313" s="957" t="str">
        <f>'(1)예금승인내역'!F943</f>
        <v>와이엠에스에이</v>
      </c>
      <c r="AI313" s="957">
        <f>'(1)예금승인내역'!L943</f>
        <v>2</v>
      </c>
      <c r="AJ313" s="957">
        <f>'(1)예금승인내역'!AG943</f>
        <v>3.6500000000000005E-2</v>
      </c>
      <c r="AK313" s="959" t="str">
        <f>'(1)예금승인내역'!K943</f>
        <v>MMDA</v>
      </c>
    </row>
    <row r="314" spans="31:37">
      <c r="AE314" s="958">
        <f>'(1)예금승인내역'!H944</f>
        <v>45922</v>
      </c>
      <c r="AF314" s="958">
        <f t="shared" si="4"/>
        <v>45922</v>
      </c>
      <c r="AG314" s="958">
        <f>'(1)예금승인내역'!G944</f>
        <v>45891</v>
      </c>
      <c r="AH314" s="957" t="str">
        <f>'(1)예금승인내역'!F944</f>
        <v>㈜약진통상</v>
      </c>
      <c r="AI314" s="957">
        <f>'(1)예금승인내역'!L944</f>
        <v>5.74</v>
      </c>
      <c r="AJ314" s="957">
        <f>'(1)예금승인내역'!AG944</f>
        <v>3.7499999999999999E-2</v>
      </c>
      <c r="AK314" s="959" t="str">
        <f>'(1)예금승인내역'!K944</f>
        <v>MMDA</v>
      </c>
    </row>
    <row r="315" spans="31:37">
      <c r="AE315" s="958">
        <f>'(1)예금승인내역'!H945</f>
        <v>45925</v>
      </c>
      <c r="AF315" s="958">
        <f t="shared" si="4"/>
        <v>45925</v>
      </c>
      <c r="AG315" s="958">
        <f>'(1)예금승인내역'!G945</f>
        <v>45894</v>
      </c>
      <c r="AH315" s="957" t="str">
        <f>'(1)예금승인내역'!F945</f>
        <v>와이투솔루션</v>
      </c>
      <c r="AI315" s="957">
        <f>'(1)예금승인내역'!L945</f>
        <v>1</v>
      </c>
      <c r="AJ315" s="957">
        <f>'(1)예금승인내역'!AG945</f>
        <v>3.6999999999999998E-2</v>
      </c>
      <c r="AK315" s="959" t="str">
        <f>'(1)예금승인내역'!K945</f>
        <v>MMDA</v>
      </c>
    </row>
    <row r="316" spans="31:37">
      <c r="AE316" s="958">
        <f>'(1)예금승인내역'!H946</f>
        <v>45957</v>
      </c>
      <c r="AF316" s="958">
        <f t="shared" si="4"/>
        <v>45957</v>
      </c>
      <c r="AG316" s="958">
        <f>'(1)예금승인내역'!G946</f>
        <v>45896</v>
      </c>
      <c r="AH316" s="957" t="str">
        <f>'(1)예금승인내역'!F946</f>
        <v>대한전선㈜</v>
      </c>
      <c r="AI316" s="957">
        <f>'(1)예금승인내역'!L946</f>
        <v>10</v>
      </c>
      <c r="AJ316" s="957">
        <f>'(1)예금승인내역'!AG946</f>
        <v>4.1500000000000002E-2</v>
      </c>
      <c r="AK316" s="959" t="str">
        <f>'(1)예금승인내역'!K946</f>
        <v>정기예금</v>
      </c>
    </row>
    <row r="317" spans="31:37">
      <c r="AE317" s="958">
        <f>'(1)예금승인내역'!H947</f>
        <v>45929</v>
      </c>
      <c r="AF317" s="958">
        <f t="shared" si="4"/>
        <v>45929</v>
      </c>
      <c r="AG317" s="958">
        <f>'(1)예금승인내역'!G947</f>
        <v>45897</v>
      </c>
      <c r="AH317" s="957" t="str">
        <f>'(1)예금승인내역'!F947</f>
        <v xml:space="preserve">㈜디오 </v>
      </c>
      <c r="AI317" s="957">
        <f>'(1)예금승인내역'!L947</f>
        <v>2</v>
      </c>
      <c r="AJ317" s="957">
        <f>'(1)예금승인내역'!AG947</f>
        <v>4.1000000000000002E-2</v>
      </c>
      <c r="AK317" s="959" t="str">
        <f>'(1)예금승인내역'!K947</f>
        <v>정기예금</v>
      </c>
    </row>
    <row r="318" spans="31:37">
      <c r="AE318" s="958">
        <f>'(1)예금승인내역'!H948</f>
        <v>45929</v>
      </c>
      <c r="AF318" s="958">
        <f t="shared" si="4"/>
        <v>45929</v>
      </c>
      <c r="AG318" s="958">
        <f>'(1)예금승인내역'!G948</f>
        <v>45897</v>
      </c>
      <c r="AH318" s="957" t="str">
        <f>'(1)예금승인내역'!F948</f>
        <v>미래에셋컨설팅</v>
      </c>
      <c r="AI318" s="957">
        <f>'(1)예금승인내역'!L948</f>
        <v>2</v>
      </c>
      <c r="AJ318" s="957">
        <f>'(1)예금승인내역'!AG948</f>
        <v>4.0500000000000001E-2</v>
      </c>
      <c r="AK318" s="959" t="str">
        <f>'(1)예금승인내역'!K948</f>
        <v>정기예금</v>
      </c>
    </row>
    <row r="319" spans="31:37">
      <c r="AE319" s="958">
        <f>'(1)예금승인내역'!H949</f>
        <v>45929</v>
      </c>
      <c r="AF319" s="958">
        <f t="shared" si="4"/>
        <v>45929</v>
      </c>
      <c r="AG319" s="958">
        <f>'(1)예금승인내역'!G949</f>
        <v>45897</v>
      </c>
      <c r="AH319" s="957" t="str">
        <f>'(1)예금승인내역'!F949</f>
        <v>한화에어로스페이스</v>
      </c>
      <c r="AI319" s="957">
        <f>'(1)예금승인내역'!L949</f>
        <v>10</v>
      </c>
      <c r="AJ319" s="957">
        <f>'(1)예금승인내역'!AG949</f>
        <v>4.1000000000000002E-2</v>
      </c>
      <c r="AK319" s="959" t="str">
        <f>'(1)예금승인내역'!K949</f>
        <v>정기예금</v>
      </c>
    </row>
    <row r="320" spans="31:37">
      <c r="AE320" s="958">
        <f>'(1)예금승인내역'!H950</f>
        <v>45931</v>
      </c>
      <c r="AF320" s="958">
        <f t="shared" si="4"/>
        <v>45931</v>
      </c>
      <c r="AG320" s="958">
        <f>'(1)예금승인내역'!G950</f>
        <v>45901</v>
      </c>
      <c r="AH320" s="957" t="str">
        <f>'(1)예금승인내역'!F950</f>
        <v>와이투솔루션</v>
      </c>
      <c r="AI320" s="957">
        <f>'(1)예금승인내역'!L950</f>
        <v>3</v>
      </c>
      <c r="AJ320" s="957">
        <f>'(1)예금승인내역'!AG950</f>
        <v>4.02E-2</v>
      </c>
      <c r="AK320" s="959" t="str">
        <f>'(1)예금승인내역'!K950</f>
        <v>정기예금</v>
      </c>
    </row>
    <row r="321" spans="31:37">
      <c r="AE321" s="958">
        <f>'(1)예금승인내역'!H951</f>
        <v>45931</v>
      </c>
      <c r="AF321" s="958">
        <f t="shared" si="4"/>
        <v>45931</v>
      </c>
      <c r="AG321" s="958">
        <f>'(1)예금승인내역'!G951</f>
        <v>45901</v>
      </c>
      <c r="AH321" s="957" t="str">
        <f>'(1)예금승인내역'!F951</f>
        <v>와이투솔루션</v>
      </c>
      <c r="AI321" s="957">
        <f>'(1)예금승인내역'!L951</f>
        <v>1</v>
      </c>
      <c r="AJ321" s="957">
        <f>'(1)예금승인내역'!AG951</f>
        <v>4.02E-2</v>
      </c>
      <c r="AK321" s="959" t="str">
        <f>'(1)예금승인내역'!K951</f>
        <v>정기예금</v>
      </c>
    </row>
    <row r="322" spans="31:37">
      <c r="AE322" s="958">
        <f>'(1)예금승인내역'!H952</f>
        <v>45931</v>
      </c>
      <c r="AF322" s="958">
        <f t="shared" si="4"/>
        <v>45931</v>
      </c>
      <c r="AG322" s="958">
        <f>'(1)예금승인내역'!G952</f>
        <v>45901</v>
      </c>
      <c r="AH322" s="957" t="str">
        <f>'(1)예금승인내역'!F952</f>
        <v>㈜지엠메탈</v>
      </c>
      <c r="AI322" s="957">
        <f>'(1)예금승인내역'!L952</f>
        <v>1.25</v>
      </c>
      <c r="AJ322" s="957">
        <f>'(1)예금승인내역'!AG952</f>
        <v>3.5000000000000003E-2</v>
      </c>
      <c r="AK322" s="959" t="str">
        <f>'(1)예금승인내역'!K952</f>
        <v>MMDA</v>
      </c>
    </row>
    <row r="323" spans="31:37">
      <c r="AE323" s="958">
        <f>'(1)예금승인내역'!H953</f>
        <v>45931</v>
      </c>
      <c r="AF323" s="958">
        <f t="shared" ref="AF323:AF385" si="5">VALUE(AE323)</f>
        <v>45931</v>
      </c>
      <c r="AG323" s="958">
        <f>'(1)예금승인내역'!G953</f>
        <v>45901</v>
      </c>
      <c r="AH323" s="957" t="str">
        <f>'(1)예금승인내역'!F953</f>
        <v>국제금속</v>
      </c>
      <c r="AI323" s="957">
        <f>'(1)예금승인내역'!L953</f>
        <v>10.41</v>
      </c>
      <c r="AJ323" s="957">
        <f>'(1)예금승인내역'!AG953</f>
        <v>3.5499999999999997E-2</v>
      </c>
      <c r="AK323" s="959" t="str">
        <f>'(1)예금승인내역'!K953</f>
        <v>MMDA</v>
      </c>
    </row>
    <row r="324" spans="31:37">
      <c r="AE324" s="958">
        <f>'(1)예금승인내역'!H954</f>
        <v>45995</v>
      </c>
      <c r="AF324" s="958">
        <f t="shared" si="5"/>
        <v>45995</v>
      </c>
      <c r="AG324" s="958">
        <f>'(1)예금승인내역'!G954</f>
        <v>45904</v>
      </c>
      <c r="AH324" s="957" t="str">
        <f>'(1)예금승인내역'!F954</f>
        <v>거림테크주식회사</v>
      </c>
      <c r="AI324" s="957">
        <f>'(1)예금승인내역'!L954</f>
        <v>2</v>
      </c>
      <c r="AJ324" s="957">
        <f>'(1)예금승인내역'!AG954</f>
        <v>4.1399999999999999E-2</v>
      </c>
      <c r="AK324" s="959" t="str">
        <f>'(1)예금승인내역'!K954</f>
        <v>정기예금</v>
      </c>
    </row>
    <row r="325" spans="31:37">
      <c r="AE325" s="958">
        <f>'(1)예금승인내역'!H955</f>
        <v>45940</v>
      </c>
      <c r="AF325" s="958">
        <f t="shared" si="5"/>
        <v>45940</v>
      </c>
      <c r="AG325" s="958">
        <f>'(1)예금승인내역'!G955</f>
        <v>45908</v>
      </c>
      <c r="AH325" s="957" t="str">
        <f>'(1)예금승인내역'!F955</f>
        <v>㈜현대그린푸드</v>
      </c>
      <c r="AI325" s="957">
        <f>'(1)예금승인내역'!L955</f>
        <v>2</v>
      </c>
      <c r="AJ325" s="957">
        <f>'(1)예금승인내역'!AG955</f>
        <v>3.7499999999999999E-2</v>
      </c>
      <c r="AK325" s="959" t="str">
        <f>'(1)예금승인내역'!K955</f>
        <v>MMDA</v>
      </c>
    </row>
    <row r="326" spans="31:37">
      <c r="AE326" s="958">
        <f>'(1)예금승인내역'!H956</f>
        <v>45940</v>
      </c>
      <c r="AF326" s="958">
        <f t="shared" si="5"/>
        <v>45940</v>
      </c>
      <c r="AG326" s="958">
        <f>'(1)예금승인내역'!G956</f>
        <v>45908</v>
      </c>
      <c r="AH326" s="957" t="str">
        <f>'(1)예금승인내역'!F956</f>
        <v>㈜이수스페셜티케미컬</v>
      </c>
      <c r="AI326" s="957">
        <f>'(1)예금승인내역'!L956</f>
        <v>4</v>
      </c>
      <c r="AJ326" s="957">
        <f>'(1)예금승인내역'!AG956</f>
        <v>3.6999999999999998E-2</v>
      </c>
      <c r="AK326" s="959" t="str">
        <f>'(1)예금승인내역'!K956</f>
        <v>MMDA</v>
      </c>
    </row>
    <row r="327" spans="31:37">
      <c r="AE327" s="958">
        <f>'(1)예금승인내역'!H957</f>
        <v>46000</v>
      </c>
      <c r="AF327" s="958">
        <f t="shared" si="5"/>
        <v>46000</v>
      </c>
      <c r="AG327" s="958">
        <f>'(1)예금승인내역'!G957</f>
        <v>45909</v>
      </c>
      <c r="AH327" s="957" t="str">
        <f>'(1)예금승인내역'!F957</f>
        <v xml:space="preserve">에이치라인해운㈜ </v>
      </c>
      <c r="AI327" s="957">
        <f>'(1)예금승인내역'!L957</f>
        <v>20</v>
      </c>
      <c r="AJ327" s="957">
        <f>'(1)예금승인내역'!AG957</f>
        <v>4.0099999999999997E-2</v>
      </c>
      <c r="AK327" s="959" t="str">
        <f>'(1)예금승인내역'!K957</f>
        <v>정기예금</v>
      </c>
    </row>
    <row r="328" spans="31:37">
      <c r="AE328" s="958">
        <f>'(1)예금승인내역'!H958</f>
        <v>46001</v>
      </c>
      <c r="AF328" s="958">
        <f t="shared" si="5"/>
        <v>46001</v>
      </c>
      <c r="AG328" s="958">
        <f>'(1)예금승인내역'!G958</f>
        <v>45910</v>
      </c>
      <c r="AH328" s="957" t="str">
        <f>'(1)예금승인내역'!F958</f>
        <v>㈜비알팜</v>
      </c>
      <c r="AI328" s="957">
        <f>'(1)예금승인내역'!L958</f>
        <v>1.5</v>
      </c>
      <c r="AJ328" s="957">
        <f>'(1)예금승인내역'!AG958</f>
        <v>4.0500000000000001E-2</v>
      </c>
      <c r="AK328" s="959" t="str">
        <f>'(1)예금승인내역'!K958</f>
        <v>정기예금</v>
      </c>
    </row>
    <row r="329" spans="31:37">
      <c r="AE329" s="958">
        <f>'(1)예금승인내역'!H959</f>
        <v>45943</v>
      </c>
      <c r="AF329" s="958">
        <f t="shared" si="5"/>
        <v>45943</v>
      </c>
      <c r="AG329" s="958">
        <f>'(1)예금승인내역'!G959</f>
        <v>45911</v>
      </c>
      <c r="AH329" s="957" t="str">
        <f>'(1)예금승인내역'!F959</f>
        <v>한국비철㈜</v>
      </c>
      <c r="AI329" s="957">
        <f>'(1)예금승인내역'!L959</f>
        <v>11.07</v>
      </c>
      <c r="AJ329" s="957">
        <f>'(1)예금승인내역'!AG959</f>
        <v>3.9199999999999999E-2</v>
      </c>
      <c r="AK329" s="959" t="str">
        <f>'(1)예금승인내역'!K959</f>
        <v>정기예금</v>
      </c>
    </row>
    <row r="330" spans="31:37">
      <c r="AE330" s="958">
        <f>'(1)예금승인내역'!H960</f>
        <v>45943</v>
      </c>
      <c r="AF330" s="958">
        <f t="shared" si="5"/>
        <v>45943</v>
      </c>
      <c r="AG330" s="958">
        <f>'(1)예금승인내역'!G960</f>
        <v>45911</v>
      </c>
      <c r="AH330" s="957" t="str">
        <f>'(1)예금승인내역'!F960</f>
        <v>한국비철㈜</v>
      </c>
      <c r="AI330" s="957">
        <f>'(1)예금승인내역'!L960</f>
        <v>1.6</v>
      </c>
      <c r="AJ330" s="957">
        <f>'(1)예금승인내역'!AG960</f>
        <v>3.9199999999999999E-2</v>
      </c>
      <c r="AK330" s="959" t="str">
        <f>'(1)예금승인내역'!K960</f>
        <v>정기예금</v>
      </c>
    </row>
    <row r="331" spans="31:37">
      <c r="AE331" s="958">
        <f>'(1)예금승인내역'!H961</f>
        <v>45943</v>
      </c>
      <c r="AF331" s="958">
        <f t="shared" si="5"/>
        <v>45943</v>
      </c>
      <c r="AG331" s="958">
        <f>'(1)예금승인내역'!G961</f>
        <v>45911</v>
      </c>
      <c r="AH331" s="957" t="str">
        <f>'(1)예금승인내역'!F961</f>
        <v>한국비철㈜</v>
      </c>
      <c r="AI331" s="957">
        <f>'(1)예금승인내역'!L961</f>
        <v>1.54</v>
      </c>
      <c r="AJ331" s="957">
        <f>'(1)예금승인내역'!AG961</f>
        <v>3.5000000000000003E-2</v>
      </c>
      <c r="AK331" s="959" t="str">
        <f>'(1)예금승인내역'!K961</f>
        <v>MMDA</v>
      </c>
    </row>
    <row r="332" spans="31:37">
      <c r="AE332" s="958">
        <f>'(1)예금승인내역'!H962</f>
        <v>45943</v>
      </c>
      <c r="AF332" s="958">
        <f t="shared" si="5"/>
        <v>45943</v>
      </c>
      <c r="AG332" s="958">
        <f>'(1)예금승인내역'!G962</f>
        <v>45911</v>
      </c>
      <c r="AH332" s="957" t="str">
        <f>'(1)예금승인내역'!F962</f>
        <v>주식회사 한국비앤씨</v>
      </c>
      <c r="AI332" s="957">
        <f>'(1)예금승인내역'!L962</f>
        <v>6.56</v>
      </c>
      <c r="AJ332" s="957">
        <f>'(1)예금승인내역'!AG962</f>
        <v>3.5999999999999997E-2</v>
      </c>
      <c r="AK332" s="959" t="str">
        <f>'(1)예금승인내역'!K962</f>
        <v>MMDA</v>
      </c>
    </row>
    <row r="333" spans="31:37">
      <c r="AE333" s="958">
        <f>'(1)예금승인내역'!H963</f>
        <v>45951</v>
      </c>
      <c r="AF333" s="958">
        <f t="shared" si="5"/>
        <v>45951</v>
      </c>
      <c r="AG333" s="958">
        <f>'(1)예금승인내역'!G963</f>
        <v>45915</v>
      </c>
      <c r="AH333" s="957" t="str">
        <f>'(1)예금승인내역'!F963</f>
        <v>에스엠상선㈜</v>
      </c>
      <c r="AI333" s="957">
        <f>'(1)예금승인내역'!L963</f>
        <v>10</v>
      </c>
      <c r="AJ333" s="957">
        <f>'(1)예금승인내역'!AG963</f>
        <v>3.95E-2</v>
      </c>
      <c r="AK333" s="959" t="str">
        <f>'(1)예금승인내역'!K963</f>
        <v>정기예금</v>
      </c>
    </row>
    <row r="334" spans="31:37">
      <c r="AE334" s="958">
        <f>'(1)예금승인내역'!H964</f>
        <v>45945</v>
      </c>
      <c r="AF334" s="958">
        <f t="shared" si="5"/>
        <v>45945</v>
      </c>
      <c r="AG334" s="958">
        <f>'(1)예금승인내역'!G964</f>
        <v>45915</v>
      </c>
      <c r="AH334" s="957" t="str">
        <f>'(1)예금승인내역'!F964</f>
        <v>대원지에스아이</v>
      </c>
      <c r="AI334" s="957">
        <f>'(1)예금승인내역'!L964</f>
        <v>1.5</v>
      </c>
      <c r="AJ334" s="957">
        <f>'(1)예금승인내역'!AG964</f>
        <v>3.9199999999999999E-2</v>
      </c>
      <c r="AK334" s="959" t="str">
        <f>'(1)예금승인내역'!K964</f>
        <v>정기예금</v>
      </c>
    </row>
    <row r="335" spans="31:37">
      <c r="AE335" s="958">
        <f>'(1)예금승인내역'!H965</f>
        <v>46007</v>
      </c>
      <c r="AF335" s="958">
        <f t="shared" si="5"/>
        <v>46007</v>
      </c>
      <c r="AG335" s="958">
        <f>'(1)예금승인내역'!G965</f>
        <v>45916</v>
      </c>
      <c r="AH335" s="957" t="str">
        <f>'(1)예금승인내역'!F965</f>
        <v xml:space="preserve">㈜ 동아홀딩스 </v>
      </c>
      <c r="AI335" s="957">
        <f>'(1)예금승인내역'!L965</f>
        <v>2.17</v>
      </c>
      <c r="AJ335" s="957">
        <f>'(1)예금승인내역'!AG965</f>
        <v>3.9300000000000002E-2</v>
      </c>
      <c r="AK335" s="959" t="str">
        <f>'(1)예금승인내역'!K965</f>
        <v>정기예금</v>
      </c>
    </row>
    <row r="336" spans="31:37">
      <c r="AE336" s="958">
        <f>'(1)예금승인내역'!H966</f>
        <v>46007</v>
      </c>
      <c r="AF336" s="958">
        <f t="shared" si="5"/>
        <v>46007</v>
      </c>
      <c r="AG336" s="958">
        <f>'(1)예금승인내역'!G966</f>
        <v>45916</v>
      </c>
      <c r="AH336" s="957" t="str">
        <f>'(1)예금승인내역'!F966</f>
        <v>해내다컨트리클럽</v>
      </c>
      <c r="AI336" s="957">
        <f>'(1)예금승인내역'!L966</f>
        <v>3.6219999999999999</v>
      </c>
      <c r="AJ336" s="957">
        <f>'(1)예금승인내역'!AG966</f>
        <v>3.9300000000000002E-2</v>
      </c>
      <c r="AK336" s="959" t="str">
        <f>'(1)예금승인내역'!K966</f>
        <v>정기예금</v>
      </c>
    </row>
    <row r="337" spans="31:37">
      <c r="AE337" s="958">
        <f>'(1)예금승인내역'!H967</f>
        <v>46008</v>
      </c>
      <c r="AF337" s="958">
        <f t="shared" si="5"/>
        <v>46008</v>
      </c>
      <c r="AG337" s="958">
        <f>'(1)예금승인내역'!G967</f>
        <v>45917</v>
      </c>
      <c r="AH337" s="957" t="str">
        <f>'(1)예금승인내역'!F967</f>
        <v>거림테크주식회사</v>
      </c>
      <c r="AI337" s="957">
        <f>'(1)예금승인내역'!L967</f>
        <v>1</v>
      </c>
      <c r="AJ337" s="957">
        <f>'(1)예금승인내역'!AG967</f>
        <v>0.04</v>
      </c>
      <c r="AK337" s="959" t="str">
        <f>'(1)예금승인내역'!K967</f>
        <v>정기예금</v>
      </c>
    </row>
    <row r="338" spans="31:37">
      <c r="AE338" s="958">
        <f>'(1)예금승인내역'!H968</f>
        <v>46008</v>
      </c>
      <c r="AF338" s="958">
        <f t="shared" si="5"/>
        <v>46008</v>
      </c>
      <c r="AG338" s="958">
        <f>'(1)예금승인내역'!G968</f>
        <v>45917</v>
      </c>
      <c r="AH338" s="957" t="str">
        <f>'(1)예금승인내역'!F968</f>
        <v>거림테크주식회사</v>
      </c>
      <c r="AI338" s="957">
        <f>'(1)예금승인내역'!L968</f>
        <v>1</v>
      </c>
      <c r="AJ338" s="957">
        <f>'(1)예금승인내역'!AG968</f>
        <v>0.04</v>
      </c>
      <c r="AK338" s="959" t="str">
        <f>'(1)예금승인내역'!K968</f>
        <v>정기예금</v>
      </c>
    </row>
    <row r="339" spans="31:37">
      <c r="AE339" s="958">
        <f>'(1)예금승인내역'!H969</f>
        <v>45947</v>
      </c>
      <c r="AF339" s="958">
        <f t="shared" si="5"/>
        <v>45947</v>
      </c>
      <c r="AG339" s="958">
        <f>'(1)예금승인내역'!G969</f>
        <v>45917</v>
      </c>
      <c r="AH339" s="957" t="str">
        <f>'(1)예금승인내역'!F969</f>
        <v xml:space="preserve">엘아이지넥스원 </v>
      </c>
      <c r="AI339" s="957">
        <f>'(1)예금승인내역'!L969</f>
        <v>41.86</v>
      </c>
      <c r="AJ339" s="957">
        <f>'(1)예금승인내역'!AG969</f>
        <v>3.6400000000000002E-2</v>
      </c>
      <c r="AK339" s="959" t="str">
        <f>'(1)예금승인내역'!K969</f>
        <v>MMDA</v>
      </c>
    </row>
    <row r="340" spans="31:37">
      <c r="AE340" s="958">
        <f>'(1)예금승인내역'!H970</f>
        <v>45950</v>
      </c>
      <c r="AF340" s="958">
        <f t="shared" si="5"/>
        <v>45950</v>
      </c>
      <c r="AG340" s="958">
        <f>'(1)예금승인내역'!G970</f>
        <v>45918</v>
      </c>
      <c r="AH340" s="957" t="str">
        <f>'(1)예금승인내역'!F970</f>
        <v>오스템임플란트㈜</v>
      </c>
      <c r="AI340" s="957">
        <f>'(1)예금승인내역'!L970</f>
        <v>3.9</v>
      </c>
      <c r="AJ340" s="957">
        <f>'(1)예금승인내역'!AG970</f>
        <v>3.5499999999999997E-2</v>
      </c>
      <c r="AK340" s="959" t="str">
        <f>'(1)예금승인내역'!K970</f>
        <v>MMDA</v>
      </c>
    </row>
    <row r="341" spans="31:37">
      <c r="AE341" s="958">
        <f>'(1)예금승인내역'!H971</f>
        <v>45950</v>
      </c>
      <c r="AF341" s="958">
        <f t="shared" si="5"/>
        <v>45950</v>
      </c>
      <c r="AG341" s="958">
        <f>'(1)예금승인내역'!G971</f>
        <v>45918</v>
      </c>
      <c r="AH341" s="957" t="str">
        <f>'(1)예금승인내역'!F971</f>
        <v>㈜ 광성</v>
      </c>
      <c r="AI341" s="957">
        <f>'(1)예금승인내역'!L971</f>
        <v>4.4000000000000004</v>
      </c>
      <c r="AJ341" s="957">
        <f>'(1)예금승인내역'!AG971</f>
        <v>3.5299999999999998E-2</v>
      </c>
      <c r="AK341" s="959" t="str">
        <f>'(1)예금승인내역'!K971</f>
        <v>MMDA</v>
      </c>
    </row>
    <row r="342" spans="31:37">
      <c r="AE342" s="958">
        <f>'(1)예금승인내역'!H972</f>
        <v>45950</v>
      </c>
      <c r="AF342" s="958">
        <f t="shared" si="5"/>
        <v>45950</v>
      </c>
      <c r="AG342" s="958">
        <f>'(1)예금승인내역'!G972</f>
        <v>45919</v>
      </c>
      <c r="AH342" s="957" t="str">
        <f>'(1)예금승인내역'!F972</f>
        <v>동화인더스트리</v>
      </c>
      <c r="AI342" s="957">
        <f>'(1)예금승인내역'!L972</f>
        <v>1.006</v>
      </c>
      <c r="AJ342" s="957">
        <f>'(1)예금승인내역'!AG972</f>
        <v>3.85E-2</v>
      </c>
      <c r="AK342" s="959" t="str">
        <f>'(1)예금승인내역'!K972</f>
        <v>정기예금</v>
      </c>
    </row>
    <row r="343" spans="31:37">
      <c r="AE343" s="958">
        <f>'(1)예금승인내역'!H973</f>
        <v>46013</v>
      </c>
      <c r="AF343" s="958">
        <f t="shared" si="5"/>
        <v>46013</v>
      </c>
      <c r="AG343" s="958">
        <f>'(1)예금승인내역'!G973</f>
        <v>45922</v>
      </c>
      <c r="AH343" s="957" t="str">
        <f>'(1)예금승인내역'!F973</f>
        <v>㈜비앤에프</v>
      </c>
      <c r="AI343" s="957">
        <f>'(1)예금승인내역'!L973</f>
        <v>2</v>
      </c>
      <c r="AJ343" s="957">
        <f>'(1)예금승인내역'!AG973</f>
        <v>3.9800000000000002E-2</v>
      </c>
      <c r="AK343" s="959" t="str">
        <f>'(1)예금승인내역'!K973</f>
        <v>정기예금</v>
      </c>
    </row>
    <row r="344" spans="31:37">
      <c r="AE344" s="958">
        <f>'(1)예금승인내역'!H974</f>
        <v>45952</v>
      </c>
      <c r="AF344" s="958">
        <f t="shared" si="5"/>
        <v>45952</v>
      </c>
      <c r="AG344" s="958">
        <f>'(1)예금승인내역'!G974</f>
        <v>45922</v>
      </c>
      <c r="AH344" s="957" t="str">
        <f>'(1)예금승인내역'!F974</f>
        <v>와이엠에스에이</v>
      </c>
      <c r="AI344" s="957">
        <f>'(1)예금승인내역'!L974</f>
        <v>1.6</v>
      </c>
      <c r="AJ344" s="957">
        <f>'(1)예금승인내역'!AG974</f>
        <v>3.6499999999999998E-2</v>
      </c>
      <c r="AK344" s="959" t="str">
        <f>'(1)예금승인내역'!K974</f>
        <v>MMDA</v>
      </c>
    </row>
    <row r="345" spans="31:37">
      <c r="AE345" s="958">
        <f>'(1)예금승인내역'!H975</f>
        <v>45952</v>
      </c>
      <c r="AF345" s="958">
        <f t="shared" si="5"/>
        <v>45952</v>
      </c>
      <c r="AG345" s="958">
        <f>'(1)예금승인내역'!G975</f>
        <v>45922</v>
      </c>
      <c r="AH345" s="957" t="str">
        <f>'(1)예금승인내역'!F975</f>
        <v>㈜약진통상</v>
      </c>
      <c r="AI345" s="957">
        <f>'(1)예금승인내역'!L975</f>
        <v>12.86</v>
      </c>
      <c r="AJ345" s="957">
        <f>'(1)예금승인내역'!AG975</f>
        <v>3.5299999999999998E-2</v>
      </c>
      <c r="AK345" s="959" t="str">
        <f>'(1)예금승인내역'!K975</f>
        <v>MMDA</v>
      </c>
    </row>
    <row r="346" spans="31:37">
      <c r="AE346" s="958">
        <f>'(1)예금승인내역'!H976</f>
        <v>45957</v>
      </c>
      <c r="AF346" s="958">
        <f t="shared" si="5"/>
        <v>45957</v>
      </c>
      <c r="AG346" s="958">
        <f>'(1)예금승인내역'!G976</f>
        <v>45925</v>
      </c>
      <c r="AH346" s="957" t="str">
        <f>'(1)예금승인내역'!F976</f>
        <v>㈜와이투솔루션</v>
      </c>
      <c r="AI346" s="957">
        <f>'(1)예금승인내역'!L976</f>
        <v>1</v>
      </c>
      <c r="AJ346" s="957">
        <f>'(1)예금승인내역'!AG976</f>
        <v>3.5000000000000003E-2</v>
      </c>
      <c r="AK346" s="959" t="str">
        <f>'(1)예금승인내역'!K976</f>
        <v>MMDA</v>
      </c>
    </row>
    <row r="347" spans="31:37">
      <c r="AE347" s="958">
        <f>'(1)예금승인내역'!H977</f>
        <v>45932</v>
      </c>
      <c r="AF347" s="958">
        <f t="shared" si="5"/>
        <v>45932</v>
      </c>
      <c r="AG347" s="958">
        <f>'(1)예금승인내역'!G977</f>
        <v>45926</v>
      </c>
      <c r="AH347" s="957" t="str">
        <f>'(1)예금승인내역'!F977</f>
        <v>㈜일지테크</v>
      </c>
      <c r="AI347" s="957">
        <f>'(1)예금승인내역'!L977</f>
        <v>2</v>
      </c>
      <c r="AJ347" s="957">
        <f>'(1)예금승인내역'!AG977</f>
        <v>3.5000000000000003E-2</v>
      </c>
      <c r="AK347" s="959" t="str">
        <f>'(1)예금승인내역'!K977</f>
        <v>정기예금</v>
      </c>
    </row>
    <row r="348" spans="31:37">
      <c r="AE348" s="958">
        <f>'(1)예금승인내역'!H978</f>
        <v>45932</v>
      </c>
      <c r="AF348" s="958">
        <f t="shared" si="5"/>
        <v>45932</v>
      </c>
      <c r="AG348" s="958">
        <f>'(1)예금승인내역'!G978</f>
        <v>45926</v>
      </c>
      <c r="AH348" s="957" t="str">
        <f>'(1)예금승인내역'!F978</f>
        <v>㈜일지테크</v>
      </c>
      <c r="AI348" s="957">
        <f>'(1)예금승인내역'!L978</f>
        <v>2</v>
      </c>
      <c r="AJ348" s="957">
        <f>'(1)예금승인내역'!AG978</f>
        <v>3.5000000000000003E-2</v>
      </c>
      <c r="AK348" s="959" t="str">
        <f>'(1)예금승인내역'!K978</f>
        <v>정기예금</v>
      </c>
    </row>
    <row r="349" spans="31:37">
      <c r="AE349" s="958">
        <f>'(1)예금승인내역'!H979</f>
        <v>45932</v>
      </c>
      <c r="AF349" s="958">
        <f t="shared" si="5"/>
        <v>45932</v>
      </c>
      <c r="AG349" s="958">
        <f>'(1)예금승인내역'!G979</f>
        <v>45926</v>
      </c>
      <c r="AH349" s="957" t="str">
        <f>'(1)예금승인내역'!F979</f>
        <v>㈜일지테크</v>
      </c>
      <c r="AI349" s="957">
        <f>'(1)예금승인내역'!L979</f>
        <v>2</v>
      </c>
      <c r="AJ349" s="957">
        <f>'(1)예금승인내역'!AG979</f>
        <v>3.5000000000000003E-2</v>
      </c>
      <c r="AK349" s="959" t="str">
        <f>'(1)예금승인내역'!K979</f>
        <v>정기예금</v>
      </c>
    </row>
    <row r="350" spans="31:37">
      <c r="AE350" s="958">
        <f>'(1)예금승인내역'!H980</f>
        <v>45932</v>
      </c>
      <c r="AF350" s="958">
        <f t="shared" si="5"/>
        <v>45932</v>
      </c>
      <c r="AG350" s="958">
        <f>'(1)예금승인내역'!G980</f>
        <v>45926</v>
      </c>
      <c r="AH350" s="957" t="str">
        <f>'(1)예금승인내역'!F980</f>
        <v>㈜일지테크</v>
      </c>
      <c r="AI350" s="957">
        <f>'(1)예금승인내역'!L980</f>
        <v>2</v>
      </c>
      <c r="AJ350" s="957">
        <f>'(1)예금승인내역'!AG980</f>
        <v>3.5000000000000003E-2</v>
      </c>
      <c r="AK350" s="959" t="str">
        <f>'(1)예금승인내역'!K980</f>
        <v>정기예금</v>
      </c>
    </row>
    <row r="351" spans="31:37">
      <c r="AE351" s="958">
        <f>'(1)예금승인내역'!H981</f>
        <v>45932</v>
      </c>
      <c r="AF351" s="958">
        <f t="shared" si="5"/>
        <v>45932</v>
      </c>
      <c r="AG351" s="958">
        <f>'(1)예금승인내역'!G981</f>
        <v>45926</v>
      </c>
      <c r="AH351" s="957" t="str">
        <f>'(1)예금승인내역'!F981</f>
        <v>㈜일지테크</v>
      </c>
      <c r="AI351" s="957">
        <f>'(1)예금승인내역'!L981</f>
        <v>2</v>
      </c>
      <c r="AJ351" s="957">
        <f>'(1)예금승인내역'!AG981</f>
        <v>3.5000000000000003E-2</v>
      </c>
      <c r="AK351" s="959" t="str">
        <f>'(1)예금승인내역'!K981</f>
        <v>정기예금</v>
      </c>
    </row>
    <row r="352" spans="31:37">
      <c r="AE352" s="958">
        <f>'(1)예금승인내역'!H982</f>
        <v>45959</v>
      </c>
      <c r="AF352" s="958">
        <f t="shared" si="5"/>
        <v>45959</v>
      </c>
      <c r="AG352" s="958">
        <f>'(1)예금승인내역'!G982</f>
        <v>45929</v>
      </c>
      <c r="AH352" s="957" t="str">
        <f>'(1)예금승인내역'!F982</f>
        <v xml:space="preserve">㈜디오 </v>
      </c>
      <c r="AI352" s="957">
        <f>'(1)예금승인내역'!L982</f>
        <v>2</v>
      </c>
      <c r="AJ352" s="957">
        <f>'(1)예금승인내역'!AG982</f>
        <v>3.9E-2</v>
      </c>
      <c r="AK352" s="959" t="str">
        <f>'(1)예금승인내역'!K982</f>
        <v>정기예금</v>
      </c>
    </row>
    <row r="353" spans="31:37">
      <c r="AE353" s="958">
        <f>'(1)예금승인내역'!H983</f>
        <v>45959</v>
      </c>
      <c r="AF353" s="958">
        <f t="shared" si="5"/>
        <v>45959</v>
      </c>
      <c r="AG353" s="958">
        <f>'(1)예금승인내역'!G983</f>
        <v>45929</v>
      </c>
      <c r="AH353" s="957" t="str">
        <f>'(1)예금승인내역'!F983</f>
        <v>미래에셋컨설팅</v>
      </c>
      <c r="AI353" s="957">
        <f>'(1)예금승인내역'!L983</f>
        <v>2</v>
      </c>
      <c r="AJ353" s="957">
        <f>'(1)예금승인내역'!AG983</f>
        <v>3.8800000000000001E-2</v>
      </c>
      <c r="AK353" s="959" t="str">
        <f>'(1)예금승인내역'!K983</f>
        <v>정기예금</v>
      </c>
    </row>
    <row r="354" spans="31:37">
      <c r="AE354" s="958">
        <f>'(1)예금승인내역'!H984</f>
        <v>46111</v>
      </c>
      <c r="AF354" s="958">
        <f t="shared" si="5"/>
        <v>46111</v>
      </c>
      <c r="AG354" s="958">
        <f>'(1)예금승인내역'!G984</f>
        <v>45929</v>
      </c>
      <c r="AH354" s="957" t="str">
        <f>'(1)예금승인내역'!F984</f>
        <v>케이와이글로벌셀앤진사모투자</v>
      </c>
      <c r="AI354" s="957">
        <f>'(1)예금승인내역'!L984</f>
        <v>2.1800000000000002</v>
      </c>
      <c r="AJ354" s="957">
        <f>'(1)예금승인내역'!AG984</f>
        <v>3.6999999999999998E-2</v>
      </c>
      <c r="AK354" s="959" t="str">
        <f>'(1)예금승인내역'!K984</f>
        <v>정기예금</v>
      </c>
    </row>
    <row r="355" spans="31:37">
      <c r="AE355" s="958">
        <f>'(1)예금승인내역'!H985</f>
        <v>45959</v>
      </c>
      <c r="AF355" s="958">
        <f t="shared" si="5"/>
        <v>45959</v>
      </c>
      <c r="AG355" s="958">
        <f>'(1)예금승인내역'!G985</f>
        <v>45929</v>
      </c>
      <c r="AH355" s="957" t="str">
        <f>'(1)예금승인내역'!F985</f>
        <v>한화에어로스페이스</v>
      </c>
      <c r="AI355" s="957">
        <f>'(1)예금승인내역'!L985</f>
        <v>10</v>
      </c>
      <c r="AJ355" s="957">
        <f>'(1)예금승인내역'!AG985</f>
        <v>3.9399999999999998E-2</v>
      </c>
      <c r="AK355" s="959" t="str">
        <f>'(1)예금승인내역'!K985</f>
        <v>정기예금</v>
      </c>
    </row>
    <row r="356" spans="31:37">
      <c r="AE356" s="958">
        <f>'(1)예금승인내역'!H986</f>
        <v>45964</v>
      </c>
      <c r="AF356" s="958">
        <f t="shared" si="5"/>
        <v>45964</v>
      </c>
      <c r="AG356" s="958">
        <f>'(1)예금승인내역'!G986</f>
        <v>45931</v>
      </c>
      <c r="AH356" s="957" t="str">
        <f>'(1)예금승인내역'!F986</f>
        <v>와이투솔루션</v>
      </c>
      <c r="AI356" s="957">
        <f>'(1)예금승인내역'!L986</f>
        <v>1</v>
      </c>
      <c r="AJ356" s="957">
        <f>'(1)예금승인내역'!AG986</f>
        <v>3.85E-2</v>
      </c>
      <c r="AK356" s="959" t="str">
        <f>'(1)예금승인내역'!K986</f>
        <v>정기예금</v>
      </c>
    </row>
    <row r="357" spans="31:37">
      <c r="AE357" s="958">
        <f>'(1)예금승인내역'!H987</f>
        <v>45964</v>
      </c>
      <c r="AF357" s="958">
        <f t="shared" si="5"/>
        <v>45964</v>
      </c>
      <c r="AG357" s="958">
        <f>'(1)예금승인내역'!G987</f>
        <v>45931</v>
      </c>
      <c r="AH357" s="957" t="str">
        <f>'(1)예금승인내역'!F987</f>
        <v>와이투솔루션</v>
      </c>
      <c r="AI357" s="957">
        <f>'(1)예금승인내역'!L987</f>
        <v>1</v>
      </c>
      <c r="AJ357" s="957">
        <f>'(1)예금승인내역'!AG987</f>
        <v>3.85E-2</v>
      </c>
      <c r="AK357" s="959" t="str">
        <f>'(1)예금승인내역'!K987</f>
        <v>정기예금</v>
      </c>
    </row>
    <row r="358" spans="31:37">
      <c r="AE358" s="958">
        <f>'(1)예금승인내역'!H990</f>
        <v>45964</v>
      </c>
      <c r="AF358" s="958">
        <f t="shared" si="5"/>
        <v>45964</v>
      </c>
      <c r="AG358" s="958">
        <f>'(1)예금승인내역'!G990</f>
        <v>45931</v>
      </c>
      <c r="AH358" s="957" t="str">
        <f>'(1)예금승인내역'!F990</f>
        <v>㈜지엠메탈</v>
      </c>
      <c r="AI358" s="957">
        <f>'(1)예금승인내역'!L990</f>
        <v>1.25</v>
      </c>
      <c r="AJ358" s="957">
        <f>'(1)예금승인내역'!AG990</f>
        <v>3.5000000000000003E-2</v>
      </c>
      <c r="AK358" s="959" t="str">
        <f>'(1)예금승인내역'!K990</f>
        <v>MMDA</v>
      </c>
    </row>
    <row r="359" spans="31:37">
      <c r="AE359" s="1">
        <f>'(1)예금승인내역'!H991</f>
        <v>45964</v>
      </c>
      <c r="AF359" s="1">
        <f t="shared" si="5"/>
        <v>45964</v>
      </c>
      <c r="AG359" s="1">
        <f>'(1)예금승인내역'!G991</f>
        <v>45931</v>
      </c>
      <c r="AH359" t="str">
        <f>'(1)예금승인내역'!F991</f>
        <v>국제금속</v>
      </c>
      <c r="AI359">
        <f>'(1)예금승인내역'!L991</f>
        <v>9</v>
      </c>
      <c r="AJ359">
        <f>'(1)예금승인내역'!AG991</f>
        <v>3.4000000000000002E-2</v>
      </c>
      <c r="AK359" s="834" t="str">
        <f>'(1)예금승인내역'!K991</f>
        <v>MMDA</v>
      </c>
    </row>
    <row r="360" spans="31:37">
      <c r="AE360" s="1">
        <f>'(1)예금승인내역'!H992</f>
        <v>45966</v>
      </c>
      <c r="AF360" s="1">
        <f t="shared" si="5"/>
        <v>45966</v>
      </c>
      <c r="AG360" s="1">
        <f>'(1)예금승인내역'!G992</f>
        <v>45931</v>
      </c>
      <c r="AH360" t="str">
        <f>'(1)예금승인내역'!F992</f>
        <v>에스엠상선㈜</v>
      </c>
      <c r="AI360">
        <f>'(1)예금승인내역'!L992</f>
        <v>10</v>
      </c>
      <c r="AJ360">
        <f>'(1)예금승인내역'!AG992</f>
        <v>3.95E-2</v>
      </c>
      <c r="AK360" s="834" t="str">
        <f>'(1)예금승인내역'!K992</f>
        <v>정기예금</v>
      </c>
    </row>
    <row r="361" spans="31:37">
      <c r="AE361" s="1">
        <f>'(1)예금승인내역'!H993</f>
        <v>45947</v>
      </c>
      <c r="AF361" s="1">
        <f t="shared" si="5"/>
        <v>45947</v>
      </c>
      <c r="AG361" s="1">
        <f>'(1)예금승인내역'!G993</f>
        <v>45940</v>
      </c>
      <c r="AH361" t="str">
        <f>'(1)예금승인내역'!F993</f>
        <v>㈜일지테크</v>
      </c>
      <c r="AI361">
        <f>'(1)예금승인내역'!L993</f>
        <v>1.5</v>
      </c>
      <c r="AJ361">
        <f>'(1)예금승인내역'!AG993</f>
        <v>3.5000000000000003E-2</v>
      </c>
      <c r="AK361" s="834" t="str">
        <f>'(1)예금승인내역'!K993</f>
        <v>정기예금</v>
      </c>
    </row>
    <row r="362" spans="31:37">
      <c r="AE362" s="1">
        <f>'(1)예금승인내역'!H994</f>
        <v>45947</v>
      </c>
      <c r="AF362" s="1">
        <f t="shared" si="5"/>
        <v>45947</v>
      </c>
      <c r="AG362" s="1">
        <f>'(1)예금승인내역'!G994</f>
        <v>45940</v>
      </c>
      <c r="AH362" t="str">
        <f>'(1)예금승인내역'!F994</f>
        <v>㈜일지테크</v>
      </c>
      <c r="AI362">
        <f>'(1)예금승인내역'!L994</f>
        <v>2</v>
      </c>
      <c r="AJ362">
        <f>'(1)예금승인내역'!AG994</f>
        <v>3.5000000000000003E-2</v>
      </c>
      <c r="AK362" s="834" t="str">
        <f>'(1)예금승인내역'!K994</f>
        <v>정기예금</v>
      </c>
    </row>
    <row r="363" spans="31:37">
      <c r="AE363" s="1">
        <f>'(1)예금승인내역'!H995</f>
        <v>45947</v>
      </c>
      <c r="AF363" s="1">
        <f t="shared" si="5"/>
        <v>45947</v>
      </c>
      <c r="AG363" s="1">
        <f>'(1)예금승인내역'!G995</f>
        <v>45940</v>
      </c>
      <c r="AH363" t="str">
        <f>'(1)예금승인내역'!F995</f>
        <v>㈜일지테크</v>
      </c>
      <c r="AI363">
        <f>'(1)예금승인내역'!L995</f>
        <v>2</v>
      </c>
      <c r="AJ363">
        <f>'(1)예금승인내역'!AG995</f>
        <v>3.5000000000000003E-2</v>
      </c>
      <c r="AK363" s="834" t="str">
        <f>'(1)예금승인내역'!K995</f>
        <v>정기예금</v>
      </c>
    </row>
    <row r="364" spans="31:37">
      <c r="AE364" s="1">
        <f>'(1)예금승인내역'!H996</f>
        <v>45947</v>
      </c>
      <c r="AF364" s="1">
        <f t="shared" si="5"/>
        <v>45947</v>
      </c>
      <c r="AG364" s="1">
        <f>'(1)예금승인내역'!G996</f>
        <v>45940</v>
      </c>
      <c r="AH364" t="str">
        <f>'(1)예금승인내역'!F996</f>
        <v>㈜일지테크</v>
      </c>
      <c r="AI364">
        <f>'(1)예금승인내역'!L996</f>
        <v>2</v>
      </c>
      <c r="AJ364">
        <f>'(1)예금승인내역'!AG996</f>
        <v>3.5000000000000003E-2</v>
      </c>
      <c r="AK364" s="834" t="str">
        <f>'(1)예금승인내역'!K996</f>
        <v>정기예금</v>
      </c>
    </row>
    <row r="365" spans="31:37">
      <c r="AE365" s="1">
        <f>'(1)예금승인내역'!H997</f>
        <v>45947</v>
      </c>
      <c r="AF365" s="1">
        <f t="shared" si="5"/>
        <v>45947</v>
      </c>
      <c r="AG365" s="1">
        <f>'(1)예금승인내역'!G997</f>
        <v>45940</v>
      </c>
      <c r="AH365" t="str">
        <f>'(1)예금승인내역'!F997</f>
        <v>㈜일지테크</v>
      </c>
      <c r="AI365">
        <f>'(1)예금승인내역'!L997</f>
        <v>2</v>
      </c>
      <c r="AJ365">
        <f>'(1)예금승인내역'!AG997</f>
        <v>3.5000000000000003E-2</v>
      </c>
      <c r="AK365" s="834" t="str">
        <f>'(1)예금승인내역'!K997</f>
        <v>정기예금</v>
      </c>
    </row>
    <row r="366" spans="31:37">
      <c r="AE366" s="1">
        <f>'(1)예금승인내역'!H998</f>
        <v>45971</v>
      </c>
      <c r="AF366" s="1">
        <f t="shared" si="5"/>
        <v>45971</v>
      </c>
      <c r="AG366" s="1">
        <f>'(1)예금승인내역'!G998</f>
        <v>45940</v>
      </c>
      <c r="AH366" t="str">
        <f>'(1)예금승인내역'!F998</f>
        <v>㈜현대그린푸드</v>
      </c>
      <c r="AI366">
        <f>'(1)예금승인내역'!L998</f>
        <v>2</v>
      </c>
      <c r="AJ366">
        <f>'(1)예금승인내역'!AG998</f>
        <v>3.5000000000000003E-2</v>
      </c>
      <c r="AK366" s="834" t="str">
        <f>'(1)예금승인내역'!K998</f>
        <v>MMDA</v>
      </c>
    </row>
    <row r="367" spans="31:37">
      <c r="AE367" s="1">
        <f>'(1)예금승인내역'!H999</f>
        <v>45971</v>
      </c>
      <c r="AF367" s="1">
        <f t="shared" si="5"/>
        <v>45971</v>
      </c>
      <c r="AG367" s="1">
        <f>'(1)예금승인내역'!G999</f>
        <v>45940</v>
      </c>
      <c r="AH367" t="str">
        <f>'(1)예금승인내역'!F999</f>
        <v>㈜이수스페셜티케미컬</v>
      </c>
      <c r="AI367">
        <f>'(1)예금승인내역'!L999</f>
        <v>3.17</v>
      </c>
      <c r="AJ367">
        <f>'(1)예금승인내역'!AG999</f>
        <v>3.5000000000000003E-2</v>
      </c>
      <c r="AK367" s="834" t="str">
        <f>'(1)예금승인내역'!K999</f>
        <v>MMDA</v>
      </c>
    </row>
    <row r="368" spans="31:37">
      <c r="AE368" s="1">
        <f>'(1)예금승인내역'!H1000</f>
        <v>45974</v>
      </c>
      <c r="AF368" s="1">
        <f t="shared" si="5"/>
        <v>45974</v>
      </c>
      <c r="AG368" s="1">
        <f>'(1)예금승인내역'!G1000</f>
        <v>45943</v>
      </c>
      <c r="AH368" t="str">
        <f>'(1)예금승인내역'!F1000</f>
        <v>한국비철㈜</v>
      </c>
      <c r="AI368">
        <f>'(1)예금승인내역'!L1000</f>
        <v>11.6</v>
      </c>
      <c r="AJ368">
        <f>'(1)예금승인내역'!AG1000</f>
        <v>3.7999999999999999E-2</v>
      </c>
      <c r="AK368" s="834" t="str">
        <f>'(1)예금승인내역'!K1000</f>
        <v>정기예금</v>
      </c>
    </row>
    <row r="369" spans="31:37">
      <c r="AE369" s="1">
        <f>'(1)예금승인내역'!H1001</f>
        <v>45974</v>
      </c>
      <c r="AF369" s="1">
        <f t="shared" si="5"/>
        <v>45974</v>
      </c>
      <c r="AG369" s="1">
        <f>'(1)예금승인내역'!G1001</f>
        <v>45943</v>
      </c>
      <c r="AH369" t="str">
        <f>'(1)예금승인내역'!F1001</f>
        <v>한국비철㈜ (해지)</v>
      </c>
      <c r="AI369">
        <f>'(1)예금승인내역'!L1001</f>
        <v>1.6</v>
      </c>
      <c r="AJ369">
        <f>'(1)예금승인내역'!AG1001</f>
        <v>3.7999999999999999E-2</v>
      </c>
      <c r="AK369" s="834" t="str">
        <f>'(1)예금승인내역'!K1001</f>
        <v>정기예금</v>
      </c>
    </row>
    <row r="370" spans="31:37">
      <c r="AE370" s="1">
        <f>'(1)예금승인내역'!H1002</f>
        <v>45974</v>
      </c>
      <c r="AF370" s="1">
        <f t="shared" si="5"/>
        <v>45974</v>
      </c>
      <c r="AG370" s="1">
        <f>'(1)예금승인내역'!G1002</f>
        <v>45943</v>
      </c>
      <c r="AH370" t="str">
        <f>'(1)예금승인내역'!F1002</f>
        <v>한국비철㈜</v>
      </c>
      <c r="AI370">
        <f>'(1)예금승인내역'!L1002</f>
        <v>1.23</v>
      </c>
      <c r="AJ370">
        <f>'(1)예금승인내역'!AG1002</f>
        <v>3.4000000000000002E-2</v>
      </c>
      <c r="AK370" s="834" t="str">
        <f>'(1)예금승인내역'!K1002</f>
        <v>MMDA</v>
      </c>
    </row>
    <row r="371" spans="31:37">
      <c r="AE371" s="1">
        <f>'(1)예금승인내역'!H1003</f>
        <v>45974</v>
      </c>
      <c r="AF371" s="1">
        <f t="shared" si="5"/>
        <v>45974</v>
      </c>
      <c r="AG371" s="1">
        <f>'(1)예금승인내역'!G1003</f>
        <v>45943</v>
      </c>
      <c r="AH371" t="str">
        <f>'(1)예금승인내역'!F1003</f>
        <v>주식회사 한국비앤씨</v>
      </c>
      <c r="AI371">
        <f>'(1)예금승인내역'!L1003</f>
        <v>6.58</v>
      </c>
      <c r="AJ371">
        <f>'(1)예금승인내역'!AG1003</f>
        <v>3.5000000000000003E-2</v>
      </c>
      <c r="AK371" s="834" t="str">
        <f>'(1)예금승인내역'!K1003</f>
        <v>MMDA</v>
      </c>
    </row>
    <row r="372" spans="31:37">
      <c r="AE372" s="1">
        <f>'(1)예금승인내역'!H1004</f>
        <v>45978</v>
      </c>
      <c r="AF372" s="1">
        <f t="shared" si="5"/>
        <v>45978</v>
      </c>
      <c r="AG372" s="1">
        <f>'(1)예금승인내역'!G1004</f>
        <v>45945</v>
      </c>
      <c r="AH372" t="str">
        <f>'(1)예금승인내역'!F1004</f>
        <v>대원지에스아이</v>
      </c>
      <c r="AI372">
        <f>'(1)예금승인내역'!L1004</f>
        <v>1.5</v>
      </c>
      <c r="AJ372">
        <f>'(1)예금승인내역'!AG1004</f>
        <v>3.7499999999999999E-2</v>
      </c>
      <c r="AK372" s="834" t="str">
        <f>'(1)예금승인내역'!K1004</f>
        <v>정기예금</v>
      </c>
    </row>
    <row r="373" spans="31:37">
      <c r="AE373" s="1">
        <f>'(1)예금승인내역'!H1005</f>
        <v>45978</v>
      </c>
      <c r="AF373" s="1">
        <f t="shared" si="5"/>
        <v>45978</v>
      </c>
      <c r="AG373" s="1">
        <f>'(1)예금승인내역'!G1005</f>
        <v>45946</v>
      </c>
      <c r="AH373" t="str">
        <f>'(1)예금승인내역'!F1005</f>
        <v>한국비철㈜ (해지)</v>
      </c>
      <c r="AI373">
        <f>'(1)예금승인내역'!L1005</f>
        <v>1.1499999999999999</v>
      </c>
      <c r="AJ373">
        <f>'(1)예금승인내역'!AG1005</f>
        <v>3.7999999999999999E-2</v>
      </c>
      <c r="AK373" s="834" t="str">
        <f>'(1)예금승인내역'!K1005</f>
        <v>정기예금</v>
      </c>
    </row>
    <row r="374" spans="31:37">
      <c r="AE374" s="1">
        <f>'(1)예금승인내역'!H1006</f>
        <v>45954</v>
      </c>
      <c r="AF374" s="1">
        <f t="shared" si="5"/>
        <v>45954</v>
      </c>
      <c r="AG374" s="1">
        <f>'(1)예금승인내역'!G1006</f>
        <v>45947</v>
      </c>
      <c r="AH374" t="str">
        <f>'(1)예금승인내역'!F1006</f>
        <v>㈜일지테크</v>
      </c>
      <c r="AI374">
        <f>'(1)예금승인내역'!L1006</f>
        <v>1.5</v>
      </c>
      <c r="AJ374">
        <f>'(1)예금승인내역'!AG1006</f>
        <v>3.5000000000000003E-2</v>
      </c>
      <c r="AK374" s="834" t="str">
        <f>'(1)예금승인내역'!K1006</f>
        <v>정기예금</v>
      </c>
    </row>
    <row r="375" spans="31:37">
      <c r="AE375" s="1">
        <f>'(1)예금승인내역'!H1007</f>
        <v>45954</v>
      </c>
      <c r="AF375" s="1">
        <f t="shared" si="5"/>
        <v>45954</v>
      </c>
      <c r="AG375" s="1">
        <f>'(1)예금승인내역'!G1007</f>
        <v>45947</v>
      </c>
      <c r="AH375" t="str">
        <f>'(1)예금승인내역'!F1007</f>
        <v>㈜일지테크</v>
      </c>
      <c r="AI375">
        <f>'(1)예금승인내역'!L1007</f>
        <v>2</v>
      </c>
      <c r="AJ375">
        <f>'(1)예금승인내역'!AG1007</f>
        <v>3.5000000000000003E-2</v>
      </c>
      <c r="AK375" s="834" t="str">
        <f>'(1)예금승인내역'!K1007</f>
        <v>정기예금</v>
      </c>
    </row>
    <row r="376" spans="31:37">
      <c r="AE376" s="1">
        <f>'(1)예금승인내역'!H1008</f>
        <v>45954</v>
      </c>
      <c r="AF376" s="1">
        <f t="shared" si="5"/>
        <v>45954</v>
      </c>
      <c r="AG376" s="1">
        <f>'(1)예금승인내역'!G1008</f>
        <v>45947</v>
      </c>
      <c r="AH376" t="str">
        <f>'(1)예금승인내역'!F1008</f>
        <v>㈜일지테크</v>
      </c>
      <c r="AI376">
        <f>'(1)예금승인내역'!L1008</f>
        <v>2</v>
      </c>
      <c r="AJ376">
        <f>'(1)예금승인내역'!AG1008</f>
        <v>3.5000000000000003E-2</v>
      </c>
      <c r="AK376" s="834" t="str">
        <f>'(1)예금승인내역'!K1008</f>
        <v>정기예금</v>
      </c>
    </row>
    <row r="377" spans="31:37">
      <c r="AE377" s="1">
        <f>'(1)예금승인내역'!H1009</f>
        <v>45954</v>
      </c>
      <c r="AF377" s="1">
        <f t="shared" si="5"/>
        <v>45954</v>
      </c>
      <c r="AG377" s="1">
        <f>'(1)예금승인내역'!G1009</f>
        <v>45947</v>
      </c>
      <c r="AH377" t="str">
        <f>'(1)예금승인내역'!F1009</f>
        <v>㈜일지테크</v>
      </c>
      <c r="AI377">
        <f>'(1)예금승인내역'!L1009</f>
        <v>2</v>
      </c>
      <c r="AJ377">
        <f>'(1)예금승인내역'!AG1009</f>
        <v>3.5000000000000003E-2</v>
      </c>
      <c r="AK377" s="834" t="str">
        <f>'(1)예금승인내역'!K1009</f>
        <v>정기예금</v>
      </c>
    </row>
    <row r="378" spans="31:37">
      <c r="AE378" s="1">
        <f>'(1)예금승인내역'!H1010</f>
        <v>45954</v>
      </c>
      <c r="AF378" s="1">
        <f t="shared" si="5"/>
        <v>45954</v>
      </c>
      <c r="AG378" s="1">
        <f>'(1)예금승인내역'!G1010</f>
        <v>45947</v>
      </c>
      <c r="AH378" t="str">
        <f>'(1)예금승인내역'!F1010</f>
        <v>㈜일지테크</v>
      </c>
      <c r="AI378">
        <f>'(1)예금승인내역'!L1010</f>
        <v>2</v>
      </c>
      <c r="AJ378">
        <f>'(1)예금승인내역'!AG1010</f>
        <v>3.5000000000000003E-2</v>
      </c>
      <c r="AK378" s="834" t="str">
        <f>'(1)예금승인내역'!K1010</f>
        <v>정기예금</v>
      </c>
    </row>
    <row r="379" spans="31:37">
      <c r="AE379" s="1">
        <f>'(1)예금승인내역'!H1011</f>
        <v>45954</v>
      </c>
      <c r="AF379" s="1">
        <f t="shared" si="5"/>
        <v>45954</v>
      </c>
      <c r="AG379" s="1">
        <f>'(1)예금승인내역'!G1011</f>
        <v>45947</v>
      </c>
      <c r="AH379" t="str">
        <f>'(1)예금승인내역'!F1011</f>
        <v>㈜일지테크</v>
      </c>
      <c r="AI379">
        <f>'(1)예금승인내역'!L1011</f>
        <v>2</v>
      </c>
      <c r="AJ379">
        <f>'(1)예금승인내역'!AG1011</f>
        <v>3.5000000000000003E-2</v>
      </c>
      <c r="AK379" s="834" t="str">
        <f>'(1)예금승인내역'!K1011</f>
        <v>정기예금</v>
      </c>
    </row>
    <row r="380" spans="31:37">
      <c r="AE380" s="1">
        <f>'(1)예금승인내역'!H1012</f>
        <v>46041</v>
      </c>
      <c r="AF380" s="1">
        <f t="shared" si="5"/>
        <v>46041</v>
      </c>
      <c r="AG380" s="1">
        <f>'(1)예금승인내역'!G1012</f>
        <v>45947</v>
      </c>
      <c r="AH380" t="str">
        <f>'(1)예금승인내역'!F1012</f>
        <v>한국무역보험공사</v>
      </c>
      <c r="AI380">
        <f>'(1)예금승인내역'!L1012</f>
        <v>6.6</v>
      </c>
      <c r="AJ380">
        <f>'(1)예금승인내역'!AG1012</f>
        <v>3.8800000000000001E-2</v>
      </c>
      <c r="AK380" s="834" t="str">
        <f>'(1)예금승인내역'!K1012</f>
        <v>정기예금</v>
      </c>
    </row>
    <row r="381" spans="31:37">
      <c r="AE381" s="1">
        <f>'(1)예금승인내역'!H1013</f>
        <v>45981</v>
      </c>
      <c r="AF381" s="1">
        <f t="shared" si="5"/>
        <v>45981</v>
      </c>
      <c r="AG381" s="1">
        <f>'(1)예금승인내역'!G1013</f>
        <v>45950</v>
      </c>
      <c r="AH381" t="str">
        <f>'(1)예금승인내역'!F1013</f>
        <v>오스템임플란트㈜</v>
      </c>
      <c r="AI381">
        <f>'(1)예금승인내역'!L1013</f>
        <v>3.9</v>
      </c>
      <c r="AJ381">
        <f>'(1)예금승인내역'!AG1013</f>
        <v>3.5000000000000003E-2</v>
      </c>
      <c r="AK381" s="834" t="str">
        <f>'(1)예금승인내역'!K1013</f>
        <v>MMDA</v>
      </c>
    </row>
    <row r="382" spans="31:37">
      <c r="AE382" s="1">
        <f>'(1)예금승인내역'!H1014</f>
        <v>45981</v>
      </c>
      <c r="AF382" s="1">
        <f t="shared" si="5"/>
        <v>45981</v>
      </c>
      <c r="AG382" s="1">
        <f>'(1)예금승인내역'!G1014</f>
        <v>45950</v>
      </c>
      <c r="AH382" t="str">
        <f>'(1)예금승인내역'!F1014</f>
        <v>㈜ 광성</v>
      </c>
      <c r="AI382">
        <f>'(1)예금승인내역'!L1014</f>
        <v>4.4000000000000004</v>
      </c>
      <c r="AJ382">
        <f>'(1)예금승인내역'!AG1014</f>
        <v>3.5000000000000003E-2</v>
      </c>
      <c r="AK382" s="834" t="str">
        <f>'(1)예금승인내역'!K1014</f>
        <v>MMDA</v>
      </c>
    </row>
    <row r="383" spans="31:37">
      <c r="AE383" s="1">
        <f>'(1)예금승인내역'!H1015</f>
        <v>45981</v>
      </c>
      <c r="AF383" s="1">
        <f t="shared" si="5"/>
        <v>45981</v>
      </c>
      <c r="AG383" s="1">
        <f>'(1)예금승인내역'!G1015</f>
        <v>45950</v>
      </c>
      <c r="AH383" t="str">
        <f>'(1)예금승인내역'!F1015</f>
        <v>동화인더스트리</v>
      </c>
      <c r="AI383">
        <f>'(1)예금승인내역'!L1015</f>
        <v>1.006</v>
      </c>
      <c r="AJ383">
        <f>'(1)예금승인내역'!AG1015</f>
        <v>3.7499999999999999E-2</v>
      </c>
      <c r="AK383" s="834" t="str">
        <f>'(1)예금승인내역'!K1015</f>
        <v>정기예금</v>
      </c>
    </row>
    <row r="384" spans="31:37">
      <c r="AE384" s="1">
        <f>'(1)예금승인내역'!H1016</f>
        <v>45982</v>
      </c>
      <c r="AF384" s="1">
        <f t="shared" si="5"/>
        <v>45982</v>
      </c>
      <c r="AG384" s="1">
        <f>'(1)예금승인내역'!G1016</f>
        <v>45952</v>
      </c>
      <c r="AH384" t="str">
        <f>'(1)예금승인내역'!F1016</f>
        <v>와이엠에스에이</v>
      </c>
      <c r="AI384">
        <f>'(1)예금승인내역'!L1016</f>
        <v>1.6</v>
      </c>
      <c r="AJ384">
        <f>'(1)예금승인내역'!AG1016</f>
        <v>3.4500000000000003E-2</v>
      </c>
      <c r="AK384" s="834" t="str">
        <f>'(1)예금승인내역'!K1016</f>
        <v>MMDA</v>
      </c>
    </row>
    <row r="385" spans="31:37">
      <c r="AE385" s="1">
        <f>'(1)예금승인내역'!H1017</f>
        <v>45982</v>
      </c>
      <c r="AF385" s="1">
        <f t="shared" si="5"/>
        <v>45982</v>
      </c>
      <c r="AG385" s="1">
        <f>'(1)예금승인내역'!G1017</f>
        <v>45952</v>
      </c>
      <c r="AH385" t="str">
        <f>'(1)예금승인내역'!F1017</f>
        <v>㈜약진통상</v>
      </c>
      <c r="AI385">
        <f>'(1)예금승인내역'!L1017</f>
        <v>13.08</v>
      </c>
      <c r="AJ385">
        <f>'(1)예금승인내역'!AG1017</f>
        <v>3.4500000000000003E-2</v>
      </c>
      <c r="AK385" s="834" t="str">
        <f>'(1)예금승인내역'!K1017</f>
        <v>MMDA</v>
      </c>
    </row>
    <row r="386" spans="31:37">
      <c r="AE386" s="1">
        <f>'(1)예금승인내역'!H1018</f>
        <v>45961</v>
      </c>
      <c r="AF386" s="1">
        <f t="shared" ref="AF386" si="6">VALUE(AE386)</f>
        <v>45961</v>
      </c>
      <c r="AG386" s="1">
        <f>'(1)예금승인내역'!G1018</f>
        <v>45954</v>
      </c>
      <c r="AH386" t="str">
        <f>'(1)예금승인내역'!F1018</f>
        <v>㈜일지테크</v>
      </c>
      <c r="AI386">
        <f>'(1)예금승인내역'!L1018</f>
        <v>1.5</v>
      </c>
      <c r="AJ386">
        <f>'(1)예금승인내역'!AG1018</f>
        <v>3.5000000000000003E-2</v>
      </c>
      <c r="AK386" s="834" t="str">
        <f>'(1)예금승인내역'!K1018</f>
        <v>정기예금</v>
      </c>
    </row>
    <row r="387" spans="31:37">
      <c r="AE387" s="1">
        <f>'(1)예금승인내역'!H1018</f>
        <v>45961</v>
      </c>
      <c r="AF387" s="1">
        <f t="shared" ref="AF387:AF450" si="7">VALUE(AE387)</f>
        <v>45961</v>
      </c>
      <c r="AG387" s="1">
        <f>'(1)예금승인내역'!G1018</f>
        <v>45954</v>
      </c>
      <c r="AH387" t="str">
        <f>'(1)예금승인내역'!F1018</f>
        <v>㈜일지테크</v>
      </c>
      <c r="AI387">
        <f>'(1)예금승인내역'!L1018</f>
        <v>1.5</v>
      </c>
      <c r="AJ387">
        <f>'(1)예금승인내역'!AG1018</f>
        <v>3.5000000000000003E-2</v>
      </c>
      <c r="AK387" s="834" t="str">
        <f>'(1)예금승인내역'!K1018</f>
        <v>정기예금</v>
      </c>
    </row>
    <row r="388" spans="31:37">
      <c r="AE388" s="1">
        <f>'(1)예금승인내역'!H1019</f>
        <v>45961</v>
      </c>
      <c r="AF388" s="1">
        <f t="shared" si="7"/>
        <v>45961</v>
      </c>
      <c r="AG388" s="1">
        <f>'(1)예금승인내역'!G1019</f>
        <v>45954</v>
      </c>
      <c r="AH388" t="str">
        <f>'(1)예금승인내역'!F1019</f>
        <v>㈜일지테크</v>
      </c>
      <c r="AI388">
        <f>'(1)예금승인내역'!L1019</f>
        <v>2</v>
      </c>
      <c r="AJ388">
        <f>'(1)예금승인내역'!AG1019</f>
        <v>3.5000000000000003E-2</v>
      </c>
      <c r="AK388" s="834" t="str">
        <f>'(1)예금승인내역'!K1019</f>
        <v>정기예금</v>
      </c>
    </row>
    <row r="389" spans="31:37">
      <c r="AE389" s="1">
        <f>'(1)예금승인내역'!H1020</f>
        <v>45961</v>
      </c>
      <c r="AF389" s="1">
        <f t="shared" si="7"/>
        <v>45961</v>
      </c>
      <c r="AG389" s="1">
        <f>'(1)예금승인내역'!G1020</f>
        <v>45954</v>
      </c>
      <c r="AH389" t="str">
        <f>'(1)예금승인내역'!F1020</f>
        <v>㈜일지테크</v>
      </c>
      <c r="AI389">
        <f>'(1)예금승인내역'!L1020</f>
        <v>2</v>
      </c>
      <c r="AJ389">
        <f>'(1)예금승인내역'!AG1020</f>
        <v>3.5000000000000003E-2</v>
      </c>
      <c r="AK389" s="834" t="str">
        <f>'(1)예금승인내역'!K1020</f>
        <v>정기예금</v>
      </c>
    </row>
    <row r="390" spans="31:37">
      <c r="AE390" s="1">
        <f>'(1)예금승인내역'!H1021</f>
        <v>45961</v>
      </c>
      <c r="AF390" s="1">
        <f t="shared" si="7"/>
        <v>45961</v>
      </c>
      <c r="AG390" s="1">
        <f>'(1)예금승인내역'!G1021</f>
        <v>45954</v>
      </c>
      <c r="AH390" t="str">
        <f>'(1)예금승인내역'!F1021</f>
        <v>㈜일지테크</v>
      </c>
      <c r="AI390">
        <f>'(1)예금승인내역'!L1021</f>
        <v>2</v>
      </c>
      <c r="AJ390">
        <f>'(1)예금승인내역'!AG1021</f>
        <v>3.5000000000000003E-2</v>
      </c>
      <c r="AK390" s="834" t="str">
        <f>'(1)예금승인내역'!K1021</f>
        <v>정기예금</v>
      </c>
    </row>
    <row r="391" spans="31:37">
      <c r="AE391" s="1">
        <f>'(1)예금승인내역'!H1022</f>
        <v>45961</v>
      </c>
      <c r="AF391" s="1">
        <f t="shared" si="7"/>
        <v>45961</v>
      </c>
      <c r="AG391" s="1">
        <f>'(1)예금승인내역'!G1022</f>
        <v>45954</v>
      </c>
      <c r="AH391" t="str">
        <f>'(1)예금승인내역'!F1022</f>
        <v>㈜일지테크</v>
      </c>
      <c r="AI391">
        <f>'(1)예금승인내역'!L1022</f>
        <v>2</v>
      </c>
      <c r="AJ391">
        <f>'(1)예금승인내역'!AG1022</f>
        <v>3.5000000000000003E-2</v>
      </c>
      <c r="AK391" s="834" t="str">
        <f>'(1)예금승인내역'!K1022</f>
        <v>정기예금</v>
      </c>
    </row>
    <row r="392" spans="31:37">
      <c r="AE392" s="1">
        <f>'(1)예금승인내역'!H1023</f>
        <v>45961</v>
      </c>
      <c r="AF392" s="1">
        <f t="shared" si="7"/>
        <v>45961</v>
      </c>
      <c r="AG392" s="1">
        <f>'(1)예금승인내역'!G1023</f>
        <v>45954</v>
      </c>
      <c r="AH392" t="str">
        <f>'(1)예금승인내역'!F1023</f>
        <v>㈜일지테크</v>
      </c>
      <c r="AI392">
        <f>'(1)예금승인내역'!L1023</f>
        <v>2</v>
      </c>
      <c r="AJ392">
        <f>'(1)예금승인내역'!AG1023</f>
        <v>3.5000000000000003E-2</v>
      </c>
      <c r="AK392" s="834" t="str">
        <f>'(1)예금승인내역'!K1023</f>
        <v>정기예금</v>
      </c>
    </row>
    <row r="393" spans="31:37">
      <c r="AE393" s="1">
        <f>'(1)예금승인내역'!H1024</f>
        <v>45988</v>
      </c>
      <c r="AF393" s="1">
        <f t="shared" si="7"/>
        <v>45988</v>
      </c>
      <c r="AG393" s="1">
        <f>'(1)예금승인내역'!G1024</f>
        <v>45957</v>
      </c>
      <c r="AH393" t="str">
        <f>'(1)예금승인내역'!F1024</f>
        <v>㈜와이투솔루션</v>
      </c>
      <c r="AI393">
        <f>'(1)예금승인내역'!L1024</f>
        <v>1</v>
      </c>
      <c r="AJ393">
        <f>'(1)예금승인내역'!AG1024</f>
        <v>3.4000000000000002E-2</v>
      </c>
      <c r="AK393" s="834" t="str">
        <f>'(1)예금승인내역'!K1024</f>
        <v>MMDA</v>
      </c>
    </row>
    <row r="394" spans="31:37">
      <c r="AE394" s="1">
        <f>'(1)예금승인내역'!H1025</f>
        <v>45992</v>
      </c>
      <c r="AF394" s="1">
        <f t="shared" si="7"/>
        <v>45992</v>
      </c>
      <c r="AG394" s="1">
        <f>'(1)예금승인내역'!G1025</f>
        <v>45959</v>
      </c>
      <c r="AH394" t="str">
        <f>'(1)예금승인내역'!F1025</f>
        <v>디오㈜</v>
      </c>
      <c r="AI394">
        <f>'(1)예금승인내역'!L1025</f>
        <v>2</v>
      </c>
      <c r="AJ394">
        <f>'(1)예금승인내역'!AG1025</f>
        <v>3.6999999999999998E-2</v>
      </c>
      <c r="AK394" s="834" t="str">
        <f>'(1)예금승인내역'!K1025</f>
        <v>정기예금</v>
      </c>
    </row>
    <row r="395" spans="31:37">
      <c r="AE395" s="1">
        <f>'(1)예금승인내역'!H1026</f>
        <v>45992</v>
      </c>
      <c r="AF395" s="1">
        <f t="shared" si="7"/>
        <v>45992</v>
      </c>
      <c r="AG395" s="1">
        <f>'(1)예금승인내역'!G1026</f>
        <v>45959</v>
      </c>
      <c r="AH395" t="str">
        <f>'(1)예금승인내역'!F1026</f>
        <v>미래에셋컨설팅</v>
      </c>
      <c r="AI395">
        <f>'(1)예금승인내역'!L1026</f>
        <v>2</v>
      </c>
      <c r="AJ395">
        <f>'(1)예금승인내역'!AG1026</f>
        <v>3.6999999999999998E-2</v>
      </c>
      <c r="AK395" s="834" t="str">
        <f>'(1)예금승인내역'!K1026</f>
        <v>정기예금</v>
      </c>
    </row>
    <row r="396" spans="31:37">
      <c r="AE396" s="1">
        <f>'(1)예금승인내역'!H1027</f>
        <v>45992</v>
      </c>
      <c r="AF396" s="1">
        <f t="shared" si="7"/>
        <v>45992</v>
      </c>
      <c r="AG396" s="1">
        <f>'(1)예금승인내역'!G1027</f>
        <v>45959</v>
      </c>
      <c r="AH396" t="str">
        <f>'(1)예금승인내역'!F1027</f>
        <v>한화에어로스페이스</v>
      </c>
      <c r="AI396">
        <f>'(1)예금승인내역'!L1027</f>
        <v>10</v>
      </c>
      <c r="AJ396">
        <f>'(1)예금승인내역'!AG1027</f>
        <v>3.7499999999999999E-2</v>
      </c>
      <c r="AK396" s="834" t="str">
        <f>'(1)예금승인내역'!K1027</f>
        <v>정기예금</v>
      </c>
    </row>
    <row r="397" spans="31:37">
      <c r="AE397" s="1">
        <f>'(1)예금승인내역'!H1028</f>
        <v>46052</v>
      </c>
      <c r="AF397" s="1">
        <f t="shared" si="7"/>
        <v>46052</v>
      </c>
      <c r="AG397" s="1">
        <f>'(1)예금승인내역'!G1028</f>
        <v>45960</v>
      </c>
      <c r="AH397" t="str">
        <f>'(1)예금승인내역'!F1028</f>
        <v>와이엠에스에이</v>
      </c>
      <c r="AI397">
        <f>'(1)예금승인내역'!L1028</f>
        <v>4</v>
      </c>
      <c r="AJ397">
        <f>'(1)예금승인내역'!AG1028</f>
        <v>3.7199999999999997E-2</v>
      </c>
      <c r="AK397" s="834" t="str">
        <f>'(1)예금승인내역'!K1028</f>
        <v>정기예금</v>
      </c>
    </row>
    <row r="398" spans="31:37">
      <c r="AE398" s="1">
        <f>'(1)예금승인내역'!H1029</f>
        <v>45968</v>
      </c>
      <c r="AF398" s="1">
        <f t="shared" si="7"/>
        <v>45968</v>
      </c>
      <c r="AG398" s="1">
        <f>'(1)예금승인내역'!G1029</f>
        <v>45961</v>
      </c>
      <c r="AH398" t="str">
        <f>'(1)예금승인내역'!F1029</f>
        <v>㈜일지테크</v>
      </c>
      <c r="AI398">
        <f>'(1)예금승인내역'!L1029</f>
        <v>1.5</v>
      </c>
      <c r="AJ398">
        <f>'(1)예금승인내역'!AG1029</f>
        <v>3.5000000000000003E-2</v>
      </c>
      <c r="AK398" s="834" t="str">
        <f>'(1)예금승인내역'!K1029</f>
        <v>정기예금</v>
      </c>
    </row>
    <row r="399" spans="31:37">
      <c r="AE399" s="1">
        <f>'(1)예금승인내역'!H1030</f>
        <v>45968</v>
      </c>
      <c r="AF399" s="1">
        <f t="shared" si="7"/>
        <v>45968</v>
      </c>
      <c r="AG399" s="1">
        <f>'(1)예금승인내역'!G1030</f>
        <v>45961</v>
      </c>
      <c r="AH399" t="str">
        <f>'(1)예금승인내역'!F1030</f>
        <v>㈜일지테크</v>
      </c>
      <c r="AI399">
        <f>'(1)예금승인내역'!L1030</f>
        <v>2</v>
      </c>
      <c r="AJ399">
        <f>'(1)예금승인내역'!AG1030</f>
        <v>3.5000000000000003E-2</v>
      </c>
      <c r="AK399" s="834" t="str">
        <f>'(1)예금승인내역'!K1030</f>
        <v>정기예금</v>
      </c>
    </row>
    <row r="400" spans="31:37">
      <c r="AE400" s="1">
        <f>'(1)예금승인내역'!H1031</f>
        <v>45968</v>
      </c>
      <c r="AF400" s="1">
        <f t="shared" si="7"/>
        <v>45968</v>
      </c>
      <c r="AG400" s="1">
        <f>'(1)예금승인내역'!G1031</f>
        <v>45961</v>
      </c>
      <c r="AH400" t="str">
        <f>'(1)예금승인내역'!F1031</f>
        <v>㈜일지테크</v>
      </c>
      <c r="AI400">
        <f>'(1)예금승인내역'!L1031</f>
        <v>2</v>
      </c>
      <c r="AJ400">
        <f>'(1)예금승인내역'!AG1031</f>
        <v>3.5000000000000003E-2</v>
      </c>
      <c r="AK400" s="834" t="str">
        <f>'(1)예금승인내역'!K1031</f>
        <v>정기예금</v>
      </c>
    </row>
    <row r="401" spans="31:37">
      <c r="AE401" s="1">
        <f>'(1)예금승인내역'!H1032</f>
        <v>45968</v>
      </c>
      <c r="AF401" s="1">
        <f t="shared" si="7"/>
        <v>45968</v>
      </c>
      <c r="AG401" s="1">
        <f>'(1)예금승인내역'!G1032</f>
        <v>45961</v>
      </c>
      <c r="AH401" t="str">
        <f>'(1)예금승인내역'!F1032</f>
        <v>㈜일지테크</v>
      </c>
      <c r="AI401">
        <f>'(1)예금승인내역'!L1032</f>
        <v>2</v>
      </c>
      <c r="AJ401">
        <f>'(1)예금승인내역'!AG1032</f>
        <v>3.5000000000000003E-2</v>
      </c>
      <c r="AK401" s="834" t="str">
        <f>'(1)예금승인내역'!K1032</f>
        <v>정기예금</v>
      </c>
    </row>
    <row r="402" spans="31:37">
      <c r="AE402" s="1">
        <f>'(1)예금승인내역'!H1033</f>
        <v>45968</v>
      </c>
      <c r="AF402" s="1">
        <f t="shared" si="7"/>
        <v>45968</v>
      </c>
      <c r="AG402" s="1">
        <f>'(1)예금승인내역'!G1033</f>
        <v>45961</v>
      </c>
      <c r="AH402" t="str">
        <f>'(1)예금승인내역'!F1033</f>
        <v>㈜일지테크</v>
      </c>
      <c r="AI402">
        <f>'(1)예금승인내역'!L1033</f>
        <v>2</v>
      </c>
      <c r="AJ402">
        <f>'(1)예금승인내역'!AG1033</f>
        <v>3.5000000000000003E-2</v>
      </c>
      <c r="AK402" s="834" t="str">
        <f>'(1)예금승인내역'!K1033</f>
        <v>정기예금</v>
      </c>
    </row>
    <row r="403" spans="31:37">
      <c r="AE403" s="1">
        <f>'(1)예금승인내역'!H1034</f>
        <v>45968</v>
      </c>
      <c r="AF403" s="1">
        <f t="shared" si="7"/>
        <v>45968</v>
      </c>
      <c r="AG403" s="1">
        <f>'(1)예금승인내역'!G1034</f>
        <v>45961</v>
      </c>
      <c r="AH403" t="str">
        <f>'(1)예금승인내역'!F1034</f>
        <v>㈜일지테크</v>
      </c>
      <c r="AI403">
        <f>'(1)예금승인내역'!L1034</f>
        <v>2</v>
      </c>
      <c r="AJ403">
        <f>'(1)예금승인내역'!AG1034</f>
        <v>3.5000000000000003E-2</v>
      </c>
      <c r="AK403" s="834" t="str">
        <f>'(1)예금승인내역'!K1034</f>
        <v>정기예금</v>
      </c>
    </row>
    <row r="404" spans="31:37">
      <c r="AE404" s="1">
        <f>'(1)예금승인내역'!H1035</f>
        <v>45968</v>
      </c>
      <c r="AF404" s="1">
        <f t="shared" si="7"/>
        <v>45968</v>
      </c>
      <c r="AG404" s="1">
        <f>'(1)예금승인내역'!G1035</f>
        <v>45961</v>
      </c>
      <c r="AH404" t="str">
        <f>'(1)예금승인내역'!F1035</f>
        <v>㈜일지테크</v>
      </c>
      <c r="AI404">
        <f>'(1)예금승인내역'!L1035</f>
        <v>4.5</v>
      </c>
      <c r="AJ404">
        <f>'(1)예금승인내역'!AG1035</f>
        <v>3.5000000000000003E-2</v>
      </c>
      <c r="AK404" s="834" t="str">
        <f>'(1)예금승인내역'!K1035</f>
        <v>정기예금</v>
      </c>
    </row>
    <row r="405" spans="31:37">
      <c r="AE405" s="1">
        <f>'(1)예금승인내역'!H1036</f>
        <v>45994</v>
      </c>
      <c r="AF405" s="1">
        <f t="shared" si="7"/>
        <v>45994</v>
      </c>
      <c r="AG405" s="1">
        <f>'(1)예금승인내역'!G1036</f>
        <v>45964</v>
      </c>
      <c r="AH405" t="str">
        <f>'(1)예금승인내역'!F1036</f>
        <v>㈜지엠메탈</v>
      </c>
      <c r="AI405">
        <f>'(1)예금승인내역'!L1036</f>
        <v>1.25</v>
      </c>
      <c r="AJ405">
        <f>'(1)예금승인내역'!AG1036</f>
        <v>3.3500000000000002E-2</v>
      </c>
      <c r="AK405" s="834" t="str">
        <f>'(1)예금승인내역'!K1036</f>
        <v>MMDA</v>
      </c>
    </row>
    <row r="406" spans="31:37">
      <c r="AE406" s="1">
        <f>'(1)예금승인내역'!H1037</f>
        <v>45994</v>
      </c>
      <c r="AF406" s="1">
        <f t="shared" si="7"/>
        <v>45994</v>
      </c>
      <c r="AG406" s="1">
        <f>'(1)예금승인내역'!G1037</f>
        <v>45964</v>
      </c>
      <c r="AH406" t="str">
        <f>'(1)예금승인내역'!F1037</f>
        <v>국제금속</v>
      </c>
      <c r="AI406">
        <f>'(1)예금승인내역'!L1037</f>
        <v>6.53</v>
      </c>
      <c r="AJ406">
        <f>'(1)예금승인내역'!AG1037</f>
        <v>3.3500000000000002E-2</v>
      </c>
      <c r="AK406" s="834" t="str">
        <f>'(1)예금승인내역'!K1037</f>
        <v>MMDA</v>
      </c>
    </row>
    <row r="407" spans="31:37">
      <c r="AE407" s="1">
        <f>'(1)예금승인내역'!H1038</f>
        <v>46057</v>
      </c>
      <c r="AF407" s="1">
        <f t="shared" si="7"/>
        <v>46057</v>
      </c>
      <c r="AG407" s="1">
        <f>'(1)예금승인내역'!G1038</f>
        <v>45965</v>
      </c>
      <c r="AH407" t="str">
        <f>'(1)예금승인내역'!F1038</f>
        <v>해내다컨트리클럽</v>
      </c>
      <c r="AI407">
        <f>'(1)예금승인내역'!L1038</f>
        <v>2.13</v>
      </c>
      <c r="AJ407">
        <f>'(1)예금승인내역'!AG1038</f>
        <v>3.78E-2</v>
      </c>
      <c r="AK407" s="834" t="str">
        <f>'(1)예금승인내역'!K1038</f>
        <v>자유적립예금</v>
      </c>
    </row>
    <row r="408" spans="31:37">
      <c r="AE408" s="1">
        <f>'(1)예금승인내역'!H1039</f>
        <v>45995</v>
      </c>
      <c r="AF408" s="1">
        <f t="shared" si="7"/>
        <v>45995</v>
      </c>
      <c r="AG408" s="1">
        <f>'(1)예금승인내역'!G1039</f>
        <v>45965</v>
      </c>
      <c r="AH408" t="str">
        <f>'(1)예금승인내역'!F1039</f>
        <v>동화인더스트리</v>
      </c>
      <c r="AI408">
        <f>'(1)예금승인내역'!L1039</f>
        <v>5.12</v>
      </c>
      <c r="AJ408">
        <f>'(1)예금승인내역'!AG1039</f>
        <v>3.7499999999999999E-2</v>
      </c>
      <c r="AK408" s="834" t="str">
        <f>'(1)예금승인내역'!K1039</f>
        <v>정기예금</v>
      </c>
    </row>
    <row r="409" spans="31:37">
      <c r="AE409" s="1">
        <f>'(1)예금승인내역'!H1040</f>
        <v>45975</v>
      </c>
      <c r="AF409" s="1">
        <f t="shared" si="7"/>
        <v>45975</v>
      </c>
      <c r="AG409" s="1">
        <f>'(1)예금승인내역'!G1040</f>
        <v>45968</v>
      </c>
      <c r="AH409" t="str">
        <f>'(1)예금승인내역'!F1040</f>
        <v>㈜일지테크</v>
      </c>
      <c r="AI409">
        <f>'(1)예금승인내역'!L1040</f>
        <v>1.5</v>
      </c>
      <c r="AJ409">
        <f>'(1)예금승인내역'!AG1040</f>
        <v>3.4500000000000003E-2</v>
      </c>
      <c r="AK409" s="834" t="str">
        <f>'(1)예금승인내역'!K1040</f>
        <v>정기예금</v>
      </c>
    </row>
    <row r="410" spans="31:37">
      <c r="AE410" s="1">
        <f>'(1)예금승인내역'!H1041</f>
        <v>45975</v>
      </c>
      <c r="AF410" s="1">
        <f t="shared" si="7"/>
        <v>45975</v>
      </c>
      <c r="AG410" s="1">
        <f>'(1)예금승인내역'!G1041</f>
        <v>45968</v>
      </c>
      <c r="AH410" t="str">
        <f>'(1)예금승인내역'!F1041</f>
        <v>㈜일지테크</v>
      </c>
      <c r="AI410">
        <f>'(1)예금승인내역'!L1041</f>
        <v>2</v>
      </c>
      <c r="AJ410">
        <f>'(1)예금승인내역'!AG1041</f>
        <v>3.4500000000000003E-2</v>
      </c>
      <c r="AK410" s="834" t="str">
        <f>'(1)예금승인내역'!K1041</f>
        <v>정기예금</v>
      </c>
    </row>
    <row r="411" spans="31:37">
      <c r="AE411" s="1">
        <f>'(1)예금승인내역'!H1042</f>
        <v>45975</v>
      </c>
      <c r="AF411" s="1">
        <f t="shared" si="7"/>
        <v>45975</v>
      </c>
      <c r="AG411" s="1">
        <f>'(1)예금승인내역'!G1042</f>
        <v>45968</v>
      </c>
      <c r="AH411" t="str">
        <f>'(1)예금승인내역'!F1042</f>
        <v>㈜일지테크</v>
      </c>
      <c r="AI411">
        <f>'(1)예금승인내역'!L1042</f>
        <v>2</v>
      </c>
      <c r="AJ411">
        <f>'(1)예금승인내역'!AG1042</f>
        <v>3.4500000000000003E-2</v>
      </c>
      <c r="AK411" s="834" t="str">
        <f>'(1)예금승인내역'!K1042</f>
        <v>정기예금</v>
      </c>
    </row>
    <row r="412" spans="31:37">
      <c r="AE412" s="1">
        <f>'(1)예금승인내역'!H1043</f>
        <v>45975</v>
      </c>
      <c r="AF412" s="1">
        <f t="shared" si="7"/>
        <v>45975</v>
      </c>
      <c r="AG412" s="1">
        <f>'(1)예금승인내역'!G1043</f>
        <v>45968</v>
      </c>
      <c r="AH412" t="str">
        <f>'(1)예금승인내역'!F1043</f>
        <v>㈜일지테크</v>
      </c>
      <c r="AI412">
        <f>'(1)예금승인내역'!L1043</f>
        <v>2</v>
      </c>
      <c r="AJ412">
        <f>'(1)예금승인내역'!AG1043</f>
        <v>3.4500000000000003E-2</v>
      </c>
      <c r="AK412" s="834" t="str">
        <f>'(1)예금승인내역'!K1043</f>
        <v>정기예금</v>
      </c>
    </row>
    <row r="413" spans="31:37">
      <c r="AE413" s="1">
        <f>'(1)예금승인내역'!H1044</f>
        <v>45975</v>
      </c>
      <c r="AF413" s="1">
        <f t="shared" si="7"/>
        <v>45975</v>
      </c>
      <c r="AG413" s="1">
        <f>'(1)예금승인내역'!G1044</f>
        <v>45968</v>
      </c>
      <c r="AH413" t="str">
        <f>'(1)예금승인내역'!F1044</f>
        <v>㈜일지테크</v>
      </c>
      <c r="AI413">
        <f>'(1)예금승인내역'!L1044</f>
        <v>2</v>
      </c>
      <c r="AJ413">
        <f>'(1)예금승인내역'!AG1044</f>
        <v>3.4500000000000003E-2</v>
      </c>
      <c r="AK413" s="834" t="str">
        <f>'(1)예금승인내역'!K1044</f>
        <v>정기예금</v>
      </c>
    </row>
    <row r="414" spans="31:37">
      <c r="AE414" s="1">
        <f>'(1)예금승인내역'!H1045</f>
        <v>45975</v>
      </c>
      <c r="AF414" s="1">
        <f t="shared" si="7"/>
        <v>45975</v>
      </c>
      <c r="AG414" s="1">
        <f>'(1)예금승인내역'!G1045</f>
        <v>45968</v>
      </c>
      <c r="AH414" t="str">
        <f>'(1)예금승인내역'!F1045</f>
        <v>㈜일지테크</v>
      </c>
      <c r="AI414">
        <f>'(1)예금승인내역'!L1045</f>
        <v>2</v>
      </c>
      <c r="AJ414">
        <f>'(1)예금승인내역'!AG1045</f>
        <v>3.4500000000000003E-2</v>
      </c>
      <c r="AK414" s="834" t="str">
        <f>'(1)예금승인내역'!K1045</f>
        <v>정기예금</v>
      </c>
    </row>
    <row r="415" spans="31:37">
      <c r="AE415" s="1">
        <f>'(1)예금승인내역'!H1046</f>
        <v>45975</v>
      </c>
      <c r="AF415" s="1">
        <f t="shared" si="7"/>
        <v>45975</v>
      </c>
      <c r="AG415" s="1">
        <f>'(1)예금승인내역'!G1046</f>
        <v>45968</v>
      </c>
      <c r="AH415" t="str">
        <f>'(1)예금승인내역'!F1046</f>
        <v>㈜일지테크</v>
      </c>
      <c r="AI415">
        <f>'(1)예금승인내역'!L1046</f>
        <v>4.5</v>
      </c>
      <c r="AJ415">
        <f>'(1)예금승인내역'!AG1046</f>
        <v>3.4500000000000003E-2</v>
      </c>
      <c r="AK415" s="834" t="str">
        <f>'(1)예금승인내역'!K1046</f>
        <v>정기예금</v>
      </c>
    </row>
    <row r="416" spans="31:37">
      <c r="AE416" s="1">
        <f>'(1)예금승인내역'!H1047</f>
        <v>45975</v>
      </c>
      <c r="AF416" s="1">
        <f t="shared" si="7"/>
        <v>45975</v>
      </c>
      <c r="AG416" s="1">
        <f>'(1)예금승인내역'!G1047</f>
        <v>45968</v>
      </c>
      <c r="AH416" t="str">
        <f>'(1)예금승인내역'!F1047</f>
        <v>㈜일지테크</v>
      </c>
      <c r="AI416">
        <f>'(1)예금승인내역'!L1047</f>
        <v>3</v>
      </c>
      <c r="AJ416">
        <f>'(1)예금승인내역'!AG1047</f>
        <v>3.4500000000000003E-2</v>
      </c>
      <c r="AK416" s="834" t="str">
        <f>'(1)예금승인내역'!K1047</f>
        <v>정기예금</v>
      </c>
    </row>
    <row r="417" spans="31:37">
      <c r="AE417" s="1">
        <f>'(1)예금승인내역'!H1048</f>
        <v>46335</v>
      </c>
      <c r="AF417" s="1">
        <f t="shared" si="7"/>
        <v>46335</v>
      </c>
      <c r="AG417" s="1">
        <f>'(1)예금승인내역'!G1048</f>
        <v>45968</v>
      </c>
      <c r="AH417" t="str">
        <f>'(1)예금승인내역'!F1048</f>
        <v>㈜화신</v>
      </c>
      <c r="AI417">
        <f>'(1)예금승인내역'!L1048</f>
        <v>1</v>
      </c>
      <c r="AJ417">
        <f>'(1)예금승인내역'!AG1048</f>
        <v>3.6499999999999998E-2</v>
      </c>
      <c r="AK417" s="834" t="str">
        <f>'(1)예금승인내역'!K1048</f>
        <v>정기예금</v>
      </c>
    </row>
    <row r="418" spans="31:37">
      <c r="AE418" s="1">
        <f>'(1)예금승인내역'!H1049</f>
        <v>46335</v>
      </c>
      <c r="AF418" s="1">
        <f t="shared" si="7"/>
        <v>46335</v>
      </c>
      <c r="AG418" s="1">
        <f>'(1)예금승인내역'!G1049</f>
        <v>45968</v>
      </c>
      <c r="AH418" t="str">
        <f>'(1)예금승인내역'!F1049</f>
        <v>㈜화신</v>
      </c>
      <c r="AI418">
        <f>'(1)예금승인내역'!L1049</f>
        <v>1</v>
      </c>
      <c r="AJ418">
        <f>'(1)예금승인내역'!AG1049</f>
        <v>3.6499999999999998E-2</v>
      </c>
      <c r="AK418" s="834" t="str">
        <f>'(1)예금승인내역'!K1049</f>
        <v>정기예금</v>
      </c>
    </row>
    <row r="419" spans="31:37">
      <c r="AE419" s="1">
        <f>'(1)예금승인내역'!H1050</f>
        <v>46001</v>
      </c>
      <c r="AF419" s="1">
        <f t="shared" si="7"/>
        <v>46001</v>
      </c>
      <c r="AG419" s="1">
        <f>'(1)예금승인내역'!G1050</f>
        <v>45971</v>
      </c>
      <c r="AH419" t="str">
        <f>'(1)예금승인내역'!F1050</f>
        <v>㈜현대그린푸드</v>
      </c>
      <c r="AI419">
        <f>'(1)예금승인내역'!L1050</f>
        <v>2</v>
      </c>
      <c r="AJ419">
        <f>'(1)예금승인내역'!AG1050</f>
        <v>3.4500000000000003E-2</v>
      </c>
      <c r="AK419" s="834" t="str">
        <f>'(1)예금승인내역'!K1050</f>
        <v>MMDA</v>
      </c>
    </row>
    <row r="420" spans="31:37">
      <c r="AE420" s="1">
        <f>'(1)예금승인내역'!H1051</f>
        <v>46001</v>
      </c>
      <c r="AF420" s="1">
        <f t="shared" si="7"/>
        <v>46001</v>
      </c>
      <c r="AG420" s="1">
        <f>'(1)예금승인내역'!G1051</f>
        <v>45971</v>
      </c>
      <c r="AH420" t="str">
        <f>'(1)예금승인내역'!F1051</f>
        <v>㈜이수스페셜티케미컬</v>
      </c>
      <c r="AI420">
        <f>'(1)예금승인내역'!L1051</f>
        <v>5.07</v>
      </c>
      <c r="AJ420">
        <f>'(1)예금승인내역'!AG1051</f>
        <v>3.4000000000000002E-2</v>
      </c>
      <c r="AK420" s="834" t="str">
        <f>'(1)예금승인내역'!K1051</f>
        <v>MMDA</v>
      </c>
    </row>
    <row r="421" spans="31:37">
      <c r="AE421" s="1">
        <f>'(1)예금승인내역'!H1052</f>
        <v>46063</v>
      </c>
      <c r="AF421" s="1">
        <f t="shared" si="7"/>
        <v>46063</v>
      </c>
      <c r="AG421" s="1">
        <f>'(1)예금승인내역'!G1052</f>
        <v>45971</v>
      </c>
      <c r="AH421" t="str">
        <f>'(1)예금승인내역'!F1052</f>
        <v>미래나노텍㈜</v>
      </c>
      <c r="AI421">
        <f>'(1)예금승인내역'!L1052</f>
        <v>2.0099999999999998</v>
      </c>
      <c r="AJ421">
        <f>'(1)예금승인내역'!AG1052</f>
        <v>3.7499999999999999E-2</v>
      </c>
      <c r="AK421" s="834" t="str">
        <f>'(1)예금승인내역'!K1052</f>
        <v>정기예금</v>
      </c>
    </row>
    <row r="422" spans="31:37">
      <c r="AE422" s="1">
        <f>'(1)예금승인내역'!H1053</f>
        <v>46006</v>
      </c>
      <c r="AF422" s="1">
        <f t="shared" si="7"/>
        <v>46006</v>
      </c>
      <c r="AG422" s="1">
        <f>'(1)예금승인내역'!G1053</f>
        <v>45974</v>
      </c>
      <c r="AH422" t="str">
        <f>'(1)예금승인내역'!F1053</f>
        <v>한국비철㈜</v>
      </c>
      <c r="AI422">
        <f>'(1)예금승인내역'!L1053</f>
        <v>11.53</v>
      </c>
      <c r="AJ422">
        <f>'(1)예금승인내역'!AG1053</f>
        <v>3.6499999999999998E-2</v>
      </c>
      <c r="AK422" s="834" t="str">
        <f>'(1)예금승인내역'!K1053</f>
        <v>정기예금</v>
      </c>
    </row>
    <row r="423" spans="31:37">
      <c r="AE423" s="1">
        <f>'(1)예금승인내역'!H1054</f>
        <v>46006</v>
      </c>
      <c r="AF423" s="1">
        <f t="shared" ref="AF423" si="8">VALUE(AE423)</f>
        <v>46006</v>
      </c>
      <c r="AG423" s="1">
        <f>'(1)예금승인내역'!G1054</f>
        <v>45974</v>
      </c>
      <c r="AH423" t="str">
        <f>'(1)예금승인내역'!F1054</f>
        <v>주식회사 한국비앤씨</v>
      </c>
      <c r="AI423">
        <f>'(1)예금승인내역'!L1054</f>
        <v>7.12</v>
      </c>
      <c r="AJ423">
        <f>'(1)예금승인내역'!AG1054</f>
        <v>3.3500000000000002E-2</v>
      </c>
      <c r="AK423" s="834" t="str">
        <f>'(1)예금승인내역'!K1054</f>
        <v>MMDA</v>
      </c>
    </row>
    <row r="424" spans="31:37">
      <c r="AE424" s="1">
        <f>'(1)예금승인내역'!H1054</f>
        <v>46006</v>
      </c>
      <c r="AF424" s="1">
        <f t="shared" si="7"/>
        <v>46006</v>
      </c>
      <c r="AG424" s="1">
        <f>'(1)예금승인내역'!G1054</f>
        <v>45974</v>
      </c>
      <c r="AH424" t="str">
        <f>'(1)예금승인내역'!F1054</f>
        <v>주식회사 한국비앤씨</v>
      </c>
      <c r="AI424">
        <f>'(1)예금승인내역'!L1054</f>
        <v>7.12</v>
      </c>
      <c r="AJ424">
        <f>'(1)예금승인내역'!AG1054</f>
        <v>3.3500000000000002E-2</v>
      </c>
      <c r="AK424" s="834" t="str">
        <f>'(1)예금승인내역'!K1054</f>
        <v>MMDA</v>
      </c>
    </row>
    <row r="425" spans="31:37">
      <c r="AE425" s="1">
        <f>'(1)예금승인내역'!H1055</f>
        <v>46066</v>
      </c>
      <c r="AF425" s="1">
        <f t="shared" si="7"/>
        <v>46066</v>
      </c>
      <c r="AG425" s="1">
        <f>'(1)예금승인내역'!G1055</f>
        <v>45974</v>
      </c>
      <c r="AH425" t="str">
        <f>'(1)예금승인내역'!F1055</f>
        <v>해내다컨트리클럽</v>
      </c>
      <c r="AI425">
        <f>'(1)예금승인내역'!L1055</f>
        <v>1.44</v>
      </c>
      <c r="AJ425">
        <f>'(1)예금승인내역'!AG1055</f>
        <v>3.7699999999999997E-2</v>
      </c>
      <c r="AK425" s="834" t="str">
        <f>'(1)예금승인내역'!K1055</f>
        <v>정기예금</v>
      </c>
    </row>
    <row r="426" spans="31:37">
      <c r="AE426" s="1">
        <f>'(1)예금승인내역'!H1056</f>
        <v>46066</v>
      </c>
      <c r="AF426" s="1">
        <f t="shared" si="7"/>
        <v>46066</v>
      </c>
      <c r="AG426" s="1">
        <f>'(1)예금승인내역'!G1056</f>
        <v>45974</v>
      </c>
      <c r="AH426" t="str">
        <f>'(1)예금승인내역'!F1056</f>
        <v>동아홀딩스</v>
      </c>
      <c r="AI426">
        <f>'(1)예금승인내역'!L1056</f>
        <v>1.44</v>
      </c>
      <c r="AJ426">
        <f>'(1)예금승인내역'!AG1056</f>
        <v>3.7699999999999997E-2</v>
      </c>
      <c r="AK426" s="834" t="str">
        <f>'(1)예금승인내역'!K1056</f>
        <v>정기예금</v>
      </c>
    </row>
    <row r="427" spans="31:37">
      <c r="AE427" s="1">
        <f>'(1)예금승인내역'!H1057</f>
        <v>45982</v>
      </c>
      <c r="AF427" s="1">
        <f t="shared" si="7"/>
        <v>45982</v>
      </c>
      <c r="AG427" s="1">
        <f>'(1)예금승인내역'!G1057</f>
        <v>45975</v>
      </c>
      <c r="AH427" t="str">
        <f>'(1)예금승인내역'!F1057</f>
        <v>㈜일지테크</v>
      </c>
      <c r="AI427">
        <f>'(1)예금승인내역'!L1057</f>
        <v>2</v>
      </c>
      <c r="AJ427">
        <f>'(1)예금승인내역'!AG1057</f>
        <v>3.4200000000000001E-2</v>
      </c>
      <c r="AK427" s="834" t="str">
        <f>'(1)예금승인내역'!K1057</f>
        <v>정기예금</v>
      </c>
    </row>
    <row r="428" spans="31:37">
      <c r="AE428" s="1">
        <f>'(1)예금승인내역'!H1058</f>
        <v>45989</v>
      </c>
      <c r="AF428" s="1">
        <f t="shared" si="7"/>
        <v>45989</v>
      </c>
      <c r="AG428" s="1">
        <f>'(1)예금승인내역'!G1058</f>
        <v>45975</v>
      </c>
      <c r="AH428" t="str">
        <f>'(1)예금승인내역'!F1058</f>
        <v>㈜일지테크</v>
      </c>
      <c r="AI428">
        <f>'(1)예금승인내역'!L1058</f>
        <v>4.5</v>
      </c>
      <c r="AJ428">
        <f>'(1)예금승인내역'!AG1058</f>
        <v>3.4500000000000003E-2</v>
      </c>
      <c r="AK428" s="834" t="str">
        <f>'(1)예금승인내역'!K1058</f>
        <v>정기예금</v>
      </c>
    </row>
    <row r="429" spans="31:37">
      <c r="AE429" s="1">
        <f>'(1)예금승인내역'!H1059</f>
        <v>45989</v>
      </c>
      <c r="AF429" s="1">
        <f t="shared" si="7"/>
        <v>45989</v>
      </c>
      <c r="AG429" s="1">
        <f>'(1)예금승인내역'!G1059</f>
        <v>45975</v>
      </c>
      <c r="AH429" t="str">
        <f>'(1)예금승인내역'!F1059</f>
        <v>㈜일지테크</v>
      </c>
      <c r="AI429">
        <f>'(1)예금승인내역'!L1059</f>
        <v>3</v>
      </c>
      <c r="AJ429">
        <f>'(1)예금승인내역'!AG1059</f>
        <v>3.4500000000000003E-2</v>
      </c>
      <c r="AK429" s="834" t="str">
        <f>'(1)예금승인내역'!K1059</f>
        <v>정기예금</v>
      </c>
    </row>
    <row r="430" spans="31:37">
      <c r="AE430" s="1">
        <f>'(1)예금승인내역'!H1060</f>
        <v>46066</v>
      </c>
      <c r="AF430" s="1">
        <f t="shared" si="7"/>
        <v>46066</v>
      </c>
      <c r="AG430" s="1">
        <f>'(1)예금승인내역'!G1060</f>
        <v>45975</v>
      </c>
      <c r="AH430" t="str">
        <f>'(1)예금승인내역'!F1060</f>
        <v>동아홀딩스</v>
      </c>
      <c r="AI430">
        <f>'(1)예금승인내역'!L1060</f>
        <v>3.61</v>
      </c>
      <c r="AJ430">
        <f>'(1)예금승인내역'!AG1060</f>
        <v>3.7699999999999997E-2</v>
      </c>
      <c r="AK430" s="834" t="str">
        <f>'(1)예금승인내역'!K1060</f>
        <v>정기예금</v>
      </c>
    </row>
    <row r="431" spans="31:37">
      <c r="AE431" s="1">
        <f>'(1)예금승인내역'!H1061</f>
        <v>46008</v>
      </c>
      <c r="AF431" s="1">
        <f t="shared" si="7"/>
        <v>46008</v>
      </c>
      <c r="AG431" s="1">
        <f>'(1)예금승인내역'!G1061</f>
        <v>45978</v>
      </c>
      <c r="AH431" t="str">
        <f>'(1)예금승인내역'!F1061</f>
        <v>대원지에스아이</v>
      </c>
      <c r="AI431">
        <f>'(1)예금승인내역'!L1061</f>
        <v>1.5</v>
      </c>
      <c r="AJ431">
        <f>'(1)예금승인내역'!AG1061</f>
        <v>3.6999999999999998E-2</v>
      </c>
      <c r="AK431" s="834" t="str">
        <f>'(1)예금승인내역'!K1061</f>
        <v>정기예금</v>
      </c>
    </row>
    <row r="432" spans="31:37">
      <c r="AE432" s="1">
        <f>'(1)예금승인내역'!H1062</f>
        <v>46072</v>
      </c>
      <c r="AF432" s="1">
        <f t="shared" si="7"/>
        <v>46072</v>
      </c>
      <c r="AG432" s="1">
        <f>'(1)예금승인내역'!G1062</f>
        <v>45979</v>
      </c>
      <c r="AH432" t="str">
        <f>'(1)예금승인내역'!F1062</f>
        <v>㈜비알팜</v>
      </c>
      <c r="AI432">
        <f>'(1)예금승인내역'!L1062</f>
        <v>1</v>
      </c>
      <c r="AJ432">
        <f>'(1)예금승인내역'!AG1062</f>
        <v>3.85E-2</v>
      </c>
      <c r="AK432" s="834" t="str">
        <f>'(1)예금승인내역'!K1062</f>
        <v>정기예금</v>
      </c>
    </row>
    <row r="433" spans="31:37">
      <c r="AE433" s="1">
        <f>'(1)예금승인내역'!H1063</f>
        <v>46013</v>
      </c>
      <c r="AF433" s="1">
        <f t="shared" si="7"/>
        <v>46013</v>
      </c>
      <c r="AG433" s="1">
        <f>'(1)예금승인내역'!G1063</f>
        <v>45981</v>
      </c>
      <c r="AH433" t="str">
        <f>'(1)예금승인내역'!F1063</f>
        <v>오스템임플란트㈜</v>
      </c>
      <c r="AI433">
        <f>'(1)예금승인내역'!L1063</f>
        <v>4</v>
      </c>
      <c r="AJ433">
        <f>'(1)예금승인내역'!AG1063</f>
        <v>3.4000000000000002E-2</v>
      </c>
      <c r="AK433" s="834" t="str">
        <f>'(1)예금승인내역'!K1063</f>
        <v>MMDA</v>
      </c>
    </row>
    <row r="434" spans="31:37">
      <c r="AE434" s="1">
        <f>'(1)예금승인내역'!H1064</f>
        <v>46013</v>
      </c>
      <c r="AF434" s="1">
        <f t="shared" si="7"/>
        <v>46013</v>
      </c>
      <c r="AG434" s="1">
        <f>'(1)예금승인내역'!G1064</f>
        <v>45981</v>
      </c>
      <c r="AH434" t="str">
        <f>'(1)예금승인내역'!F1064</f>
        <v>오스템임플란트㈜</v>
      </c>
      <c r="AI434">
        <f>'(1)예금승인내역'!L1064</f>
        <v>4.4000000000000004</v>
      </c>
      <c r="AJ434">
        <f>'(1)예금승인내역'!AG1064</f>
        <v>3.4000000000000002E-2</v>
      </c>
      <c r="AK434" s="834" t="str">
        <f>'(1)예금승인내역'!K1064</f>
        <v>MMDA</v>
      </c>
    </row>
    <row r="435" spans="31:37">
      <c r="AE435" s="1">
        <f>'(1)예금승인내역'!H1065</f>
        <v>46013</v>
      </c>
      <c r="AF435" s="1">
        <f t="shared" si="7"/>
        <v>46013</v>
      </c>
      <c r="AG435" s="1">
        <f>'(1)예금승인내역'!G1065</f>
        <v>45981</v>
      </c>
      <c r="AH435" t="str">
        <f>'(1)예금승인내역'!F1065</f>
        <v>동화인더스트리</v>
      </c>
      <c r="AI435">
        <f>'(1)예금승인내역'!L1065</f>
        <v>1.01</v>
      </c>
      <c r="AJ435">
        <f>'(1)예금승인내역'!AG1065</f>
        <v>3.73E-2</v>
      </c>
      <c r="AK435" s="834" t="str">
        <f>'(1)예금승인내역'!K1065</f>
        <v>정기예금</v>
      </c>
    </row>
    <row r="436" spans="31:37">
      <c r="AE436" s="1">
        <f>'(1)예금승인내역'!H1066</f>
        <v>46010</v>
      </c>
      <c r="AF436" s="1">
        <f t="shared" si="7"/>
        <v>46010</v>
      </c>
      <c r="AG436" s="1">
        <f>'(1)예금승인내역'!G1066</f>
        <v>45982</v>
      </c>
      <c r="AH436" t="str">
        <f>'(1)예금승인내역'!F1066</f>
        <v>와이엠에스에이</v>
      </c>
      <c r="AI436">
        <f>'(1)예금승인내역'!L1066</f>
        <v>1.9</v>
      </c>
      <c r="AJ436">
        <f>'(1)예금승인내역'!AG1066</f>
        <v>3.4000000000000002E-2</v>
      </c>
      <c r="AK436" s="834" t="str">
        <f>'(1)예금승인내역'!K1066</f>
        <v>MMDA</v>
      </c>
    </row>
    <row r="437" spans="31:37">
      <c r="AE437" s="1">
        <f>'(1)예금승인내역'!H1067</f>
        <v>46010</v>
      </c>
      <c r="AF437" s="1">
        <f t="shared" si="7"/>
        <v>46010</v>
      </c>
      <c r="AG437" s="1">
        <f>'(1)예금승인내역'!G1067</f>
        <v>45982</v>
      </c>
      <c r="AH437" t="str">
        <f>'(1)예금승인내역'!F1067</f>
        <v>㈜약진통상</v>
      </c>
      <c r="AI437">
        <f>'(1)예금승인내역'!L1067</f>
        <v>10.86</v>
      </c>
      <c r="AJ437">
        <f>'(1)예금승인내역'!AG1067</f>
        <v>3.4000000000000002E-2</v>
      </c>
      <c r="AK437" s="834" t="str">
        <f>'(1)예금승인내역'!K1067</f>
        <v>MMDA</v>
      </c>
    </row>
    <row r="438" spans="31:37">
      <c r="AE438" s="1">
        <f>'(1)예금승인내역'!H1068</f>
        <v>45996</v>
      </c>
      <c r="AF438" s="1">
        <f t="shared" si="7"/>
        <v>45996</v>
      </c>
      <c r="AG438" s="1">
        <f>'(1)예금승인내역'!G1068</f>
        <v>45982</v>
      </c>
      <c r="AH438" t="str">
        <f>'(1)예금승인내역'!F1068</f>
        <v>㈜일지테크</v>
      </c>
      <c r="AI438">
        <f>'(1)예금승인내역'!L1068</f>
        <v>9</v>
      </c>
      <c r="AJ438">
        <f>'(1)예금승인내역'!AG1068</f>
        <v>3.4500000000000003E-2</v>
      </c>
      <c r="AK438" s="834" t="str">
        <f>'(1)예금승인내역'!K1068</f>
        <v>정기예금</v>
      </c>
    </row>
    <row r="439" spans="31:37">
      <c r="AE439" s="1">
        <f>'(1)예금승인내역'!H1069</f>
        <v>46353</v>
      </c>
      <c r="AF439" s="1">
        <f t="shared" si="7"/>
        <v>46353</v>
      </c>
      <c r="AG439" s="1">
        <f>'(1)예금승인내역'!G1069</f>
        <v>45988</v>
      </c>
      <c r="AH439" t="str">
        <f>'(1)예금승인내역'!F1069</f>
        <v>아영건설㈜</v>
      </c>
      <c r="AI439">
        <f>'(1)예금승인내역'!L1069</f>
        <v>1.86</v>
      </c>
      <c r="AJ439">
        <f>'(1)예금승인내역'!AG1069</f>
        <v>3.6499999999999998E-2</v>
      </c>
      <c r="AK439" s="834" t="str">
        <f>'(1)예금승인내역'!K1069</f>
        <v>정기예금</v>
      </c>
    </row>
    <row r="440" spans="31:37">
      <c r="AE440" s="1">
        <f>'(1)예금승인내역'!H1070</f>
        <v>46353</v>
      </c>
      <c r="AF440" s="1">
        <f t="shared" si="7"/>
        <v>46353</v>
      </c>
      <c r="AG440" s="1">
        <f>'(1)예금승인내역'!G1070</f>
        <v>45988</v>
      </c>
      <c r="AH440" t="str">
        <f>'(1)예금승인내역'!F1070</f>
        <v>영안건설㈜</v>
      </c>
      <c r="AI440">
        <f>'(1)예금승인내역'!L1070</f>
        <v>2.15</v>
      </c>
      <c r="AJ440">
        <f>'(1)예금승인내역'!AG1070</f>
        <v>3.6499999999999998E-2</v>
      </c>
      <c r="AK440" s="834" t="str">
        <f>'(1)예금승인내역'!K1070</f>
        <v>정기예금</v>
      </c>
    </row>
    <row r="441" spans="31:37">
      <c r="AE441" s="1">
        <f>'(1)예금승인내역'!H1071</f>
        <v>46020</v>
      </c>
      <c r="AF441" s="1">
        <f t="shared" si="7"/>
        <v>46020</v>
      </c>
      <c r="AG441" s="1">
        <f>'(1)예금승인내역'!G1071</f>
        <v>45988</v>
      </c>
      <c r="AH441" t="str">
        <f>'(1)예금승인내역'!F1071</f>
        <v>㈜와이투솔루션</v>
      </c>
      <c r="AI441">
        <f>'(1)예금승인내역'!L1071</f>
        <v>1</v>
      </c>
      <c r="AJ441">
        <f>'(1)예금승인내역'!AG1071</f>
        <v>3.3500000000000002E-2</v>
      </c>
      <c r="AK441" s="834" t="str">
        <f>'(1)예금승인내역'!K1071</f>
        <v>MMDA</v>
      </c>
    </row>
    <row r="442" spans="31:37">
      <c r="AE442" s="1">
        <f>'(1)예금승인내역'!H1072</f>
        <v>46003</v>
      </c>
      <c r="AF442" s="1">
        <f t="shared" si="7"/>
        <v>46003</v>
      </c>
      <c r="AG442" s="1">
        <f>'(1)예금승인내역'!G1072</f>
        <v>45989</v>
      </c>
      <c r="AH442" t="str">
        <f>'(1)예금승인내역'!F1072</f>
        <v>㈜일지테크</v>
      </c>
      <c r="AI442">
        <f>'(1)예금승인내역'!L1072</f>
        <v>10</v>
      </c>
      <c r="AJ442">
        <f>'(1)예금승인내역'!AG1072</f>
        <v>3.4500000000000003E-2</v>
      </c>
      <c r="AK442" s="834" t="str">
        <f>'(1)예금승인내역'!K1072</f>
        <v>정기예금</v>
      </c>
    </row>
    <row r="443" spans="31:37">
      <c r="AE443" s="1">
        <f>'(1)예금승인내역'!H1073</f>
        <v>46003</v>
      </c>
      <c r="AF443" s="1">
        <f t="shared" si="7"/>
        <v>46003</v>
      </c>
      <c r="AG443" s="1">
        <f>'(1)예금승인내역'!G1073</f>
        <v>45989</v>
      </c>
      <c r="AH443" t="str">
        <f>'(1)예금승인내역'!F1073</f>
        <v>㈜일지테크</v>
      </c>
      <c r="AI443">
        <f>'(1)예금승인내역'!L1073</f>
        <v>10</v>
      </c>
      <c r="AJ443">
        <f>'(1)예금승인내역'!AG1073</f>
        <v>3.4500000000000003E-2</v>
      </c>
      <c r="AK443" s="834" t="str">
        <f>'(1)예금승인내역'!K1073</f>
        <v>정기예금</v>
      </c>
    </row>
    <row r="444" spans="31:37">
      <c r="AE444" s="1">
        <f>'(1)예금승인내역'!H1074</f>
        <v>46024</v>
      </c>
      <c r="AF444" s="1">
        <f t="shared" si="7"/>
        <v>46024</v>
      </c>
      <c r="AG444" s="1">
        <f>'(1)예금승인내역'!G1074</f>
        <v>45992</v>
      </c>
      <c r="AH444" t="str">
        <f>'(1)예금승인내역'!F1074</f>
        <v>국제금속</v>
      </c>
      <c r="AI444">
        <f>'(1)예금승인내역'!L1074</f>
        <v>3.03</v>
      </c>
      <c r="AJ444">
        <f>'(1)예금승인내역'!AG1074</f>
        <v>3.3500000000000002E-2</v>
      </c>
      <c r="AK444" s="834" t="str">
        <f>'(1)예금승인내역'!K1074</f>
        <v>MMDA</v>
      </c>
    </row>
    <row r="445" spans="31:37">
      <c r="AE445" s="1">
        <f>'(1)예금승인내역'!H1075</f>
        <v>46024</v>
      </c>
      <c r="AF445" s="1">
        <f t="shared" si="7"/>
        <v>46024</v>
      </c>
      <c r="AG445" s="1">
        <f>'(1)예금승인내역'!G1075</f>
        <v>45992</v>
      </c>
      <c r="AH445" t="str">
        <f>'(1)예금승인내역'!F1075</f>
        <v>미래에셋컨설팅</v>
      </c>
      <c r="AI445">
        <f>'(1)예금승인내역'!L1075</f>
        <v>2</v>
      </c>
      <c r="AJ445">
        <f>'(1)예금승인내역'!AG1075</f>
        <v>3.6499999999999998E-2</v>
      </c>
      <c r="AK445" s="834" t="str">
        <f>'(1)예금승인내역'!K1075</f>
        <v>정기예금</v>
      </c>
    </row>
    <row r="446" spans="31:37">
      <c r="AE446" s="1">
        <f>'(1)예금승인내역'!H1076</f>
        <v>46024</v>
      </c>
      <c r="AF446" s="1">
        <f t="shared" si="7"/>
        <v>46024</v>
      </c>
      <c r="AG446" s="1">
        <f>'(1)예금승인내역'!G1076</f>
        <v>45992</v>
      </c>
      <c r="AH446" t="str">
        <f>'(1)예금승인내역'!F1076</f>
        <v>한화에어로스페이스</v>
      </c>
      <c r="AI446">
        <f>'(1)예금승인내역'!L1076</f>
        <v>10</v>
      </c>
      <c r="AJ446">
        <f>'(1)예금승인내역'!AG1076</f>
        <v>3.7499999999999999E-2</v>
      </c>
      <c r="AK446" s="834" t="str">
        <f>'(1)예금승인내역'!K1076</f>
        <v>정기예금</v>
      </c>
    </row>
    <row r="447" spans="31:37">
      <c r="AE447" s="1">
        <f>'(1)예금승인내역'!H1077</f>
        <v>46024</v>
      </c>
      <c r="AF447" s="1">
        <f t="shared" si="7"/>
        <v>46024</v>
      </c>
      <c r="AG447" s="1">
        <f>'(1)예금승인내역'!G1077</f>
        <v>45992</v>
      </c>
      <c r="AH447" t="str">
        <f>'(1)예금승인내역'!F1077</f>
        <v>디오㈜</v>
      </c>
      <c r="AI447">
        <f>'(1)예금승인내역'!L1077</f>
        <v>2</v>
      </c>
      <c r="AJ447">
        <f>'(1)예금승인내역'!AG1077</f>
        <v>3.6999999999999998E-2</v>
      </c>
      <c r="AK447" s="834" t="str">
        <f>'(1)예금승인내역'!K1077</f>
        <v>정기예금</v>
      </c>
    </row>
    <row r="448" spans="31:37">
      <c r="AE448" s="1">
        <f>'(1)예금승인내역'!H1078</f>
        <v>46027</v>
      </c>
      <c r="AF448" s="1">
        <f t="shared" si="7"/>
        <v>46027</v>
      </c>
      <c r="AG448" s="1">
        <f>'(1)예금승인내역'!G1078</f>
        <v>45994</v>
      </c>
      <c r="AH448" t="str">
        <f>'(1)예금승인내역'!F1078</f>
        <v>㈜지엠메탈</v>
      </c>
      <c r="AI448">
        <f>'(1)예금승인내역'!L1078</f>
        <v>1.5</v>
      </c>
      <c r="AJ448">
        <f>'(1)예금승인내역'!AG1078</f>
        <v>3.3000000000000002E-2</v>
      </c>
      <c r="AK448" s="834" t="str">
        <f>'(1)예금승인내역'!K1078</f>
        <v>MMDA</v>
      </c>
    </row>
    <row r="449" spans="31:37">
      <c r="AE449" s="1">
        <f>'(1)예금승인내역'!H1079</f>
        <v>46085</v>
      </c>
      <c r="AF449" s="1">
        <f t="shared" si="7"/>
        <v>46085</v>
      </c>
      <c r="AG449" s="1">
        <f>'(1)예금승인내역'!G1079</f>
        <v>45995</v>
      </c>
      <c r="AH449" t="str">
        <f>'(1)예금승인내역'!F1079</f>
        <v>거림테크주식회사</v>
      </c>
      <c r="AI449">
        <f>'(1)예금승인내역'!L1079</f>
        <v>2</v>
      </c>
      <c r="AJ449">
        <f>'(1)예금승인내역'!AG1079</f>
        <v>3.7499999999999999E-2</v>
      </c>
      <c r="AK449" s="834" t="str">
        <f>'(1)예금승인내역'!K1079</f>
        <v>정기예금</v>
      </c>
    </row>
    <row r="450" spans="31:37">
      <c r="AE450" s="1">
        <f>'(1)예금승인내역'!H1080</f>
        <v>46027</v>
      </c>
      <c r="AF450" s="1">
        <f t="shared" si="7"/>
        <v>46027</v>
      </c>
      <c r="AG450" s="1">
        <f>'(1)예금승인내역'!G1080</f>
        <v>45995</v>
      </c>
      <c r="AH450" t="str">
        <f>'(1)예금승인내역'!F1080</f>
        <v>동화인더스트리</v>
      </c>
      <c r="AI450">
        <f>'(1)예금승인내역'!L1080</f>
        <v>5</v>
      </c>
      <c r="AJ450">
        <f>'(1)예금승인내역'!AG1080</f>
        <v>3.6600000000000001E-2</v>
      </c>
      <c r="AK450" s="834" t="str">
        <f>'(1)예금승인내역'!K1080</f>
        <v>정기예금</v>
      </c>
    </row>
    <row r="451" spans="31:37">
      <c r="AE451" s="1">
        <f>'(1)예금승인내역'!H1081</f>
        <v>46017</v>
      </c>
      <c r="AF451" s="1">
        <f t="shared" ref="AF451:AF505" si="9">VALUE(AE451)</f>
        <v>46017</v>
      </c>
      <c r="AG451" s="1">
        <f>'(1)예금승인내역'!G1081</f>
        <v>45996</v>
      </c>
      <c r="AH451" t="str">
        <f>'(1)예금승인내역'!F1081</f>
        <v>㈜일지테크</v>
      </c>
      <c r="AI451">
        <f>'(1)예금승인내역'!L1081</f>
        <v>12.6</v>
      </c>
      <c r="AJ451">
        <f>'(1)예금승인내역'!AG1081</f>
        <v>3.4200000000000001E-2</v>
      </c>
      <c r="AK451" s="834" t="str">
        <f>'(1)예금승인내역'!K1081</f>
        <v>정기예금</v>
      </c>
    </row>
    <row r="452" spans="31:37">
      <c r="AE452" s="1">
        <f>'(1)예금승인내역'!H1082</f>
        <v>46090</v>
      </c>
      <c r="AF452" s="1">
        <f t="shared" si="9"/>
        <v>46090</v>
      </c>
      <c r="AG452" s="1">
        <f>'(1)예금승인내역'!G1082</f>
        <v>46000</v>
      </c>
      <c r="AH452" t="str">
        <f>'(1)예금승인내역'!F1082</f>
        <v xml:space="preserve">에이치라인해운㈜ </v>
      </c>
      <c r="AI452">
        <f>'(1)예금승인내역'!L1082</f>
        <v>15</v>
      </c>
      <c r="AJ452">
        <f>'(1)예금승인내역'!AG1082</f>
        <v>3.6999999999999998E-2</v>
      </c>
      <c r="AK452" s="834" t="str">
        <f>'(1)예금승인내역'!K1082</f>
        <v>정기예금</v>
      </c>
    </row>
    <row r="453" spans="31:37">
      <c r="AE453" s="1">
        <f>'(1)예금승인내역'!H1083</f>
        <v>46034</v>
      </c>
      <c r="AF453" s="1">
        <f t="shared" si="9"/>
        <v>46034</v>
      </c>
      <c r="AG453" s="1">
        <f>'(1)예금승인내역'!G1083</f>
        <v>46001</v>
      </c>
      <c r="AH453" t="str">
        <f>'(1)예금승인내역'!F1083</f>
        <v>㈜이수스페셜티케미컬</v>
      </c>
      <c r="AI453">
        <f>'(1)예금승인내역'!L1083</f>
        <v>10.71</v>
      </c>
      <c r="AJ453">
        <f>'(1)예금승인내역'!AG1083</f>
        <v>3.3500000000000002E-2</v>
      </c>
      <c r="AK453" s="834" t="str">
        <f>'(1)예금승인내역'!K1083</f>
        <v>MMDA</v>
      </c>
    </row>
    <row r="454" spans="31:37">
      <c r="AE454" s="1">
        <f>'(1)예금승인내역'!H1084</f>
        <v>46034</v>
      </c>
      <c r="AF454" s="1">
        <f t="shared" si="9"/>
        <v>46034</v>
      </c>
      <c r="AG454" s="1">
        <f>'(1)예금승인내역'!G1084</f>
        <v>46001</v>
      </c>
      <c r="AH454" t="str">
        <f>'(1)예금승인내역'!F1084</f>
        <v>㈜현대그린푸드</v>
      </c>
      <c r="AI454">
        <f>'(1)예금승인내역'!L1084</f>
        <v>2</v>
      </c>
      <c r="AJ454">
        <f>'(1)예금승인내역'!AG1084</f>
        <v>3.3500000000000002E-2</v>
      </c>
      <c r="AK454" s="834" t="str">
        <f>'(1)예금승인내역'!K1084</f>
        <v>MMDA</v>
      </c>
    </row>
    <row r="455" spans="31:37">
      <c r="AE455" s="1">
        <f>'(1)예금승인내역'!H1085</f>
        <v>46017</v>
      </c>
      <c r="AF455" s="1">
        <f t="shared" si="9"/>
        <v>46017</v>
      </c>
      <c r="AG455" s="1">
        <f>'(1)예금승인내역'!G1085</f>
        <v>46003</v>
      </c>
      <c r="AH455" t="str">
        <f>'(1)예금승인내역'!F1085</f>
        <v>㈜일지테크</v>
      </c>
      <c r="AI455">
        <f>'(1)예금승인내역'!L1085</f>
        <v>10</v>
      </c>
      <c r="AJ455">
        <f>'(1)예금승인내역'!AG1085</f>
        <v>3.3799999999999997E-2</v>
      </c>
      <c r="AK455" s="834" t="str">
        <f>'(1)예금승인내역'!K1085</f>
        <v>정기예금</v>
      </c>
    </row>
    <row r="456" spans="31:37">
      <c r="AE456" s="1">
        <f>'(1)예금승인내역'!H1086</f>
        <v>46017</v>
      </c>
      <c r="AF456" s="1">
        <f t="shared" si="9"/>
        <v>46017</v>
      </c>
      <c r="AG456" s="1">
        <f>'(1)예금승인내역'!G1086</f>
        <v>46003</v>
      </c>
      <c r="AH456" t="str">
        <f>'(1)예금승인내역'!F1086</f>
        <v>㈜일지테크</v>
      </c>
      <c r="AI456">
        <f>'(1)예금승인내역'!L1086</f>
        <v>10</v>
      </c>
      <c r="AJ456">
        <f>'(1)예금승인내역'!AG1086</f>
        <v>3.3799999999999997E-2</v>
      </c>
      <c r="AK456" s="834" t="str">
        <f>'(1)예금승인내역'!K1086</f>
        <v>정기예금</v>
      </c>
    </row>
    <row r="457" spans="31:37">
      <c r="AE457" s="1">
        <f>'(1)예금승인내역'!H1087</f>
        <v>46017</v>
      </c>
      <c r="AF457" s="1">
        <f t="shared" si="9"/>
        <v>46017</v>
      </c>
      <c r="AG457" s="1">
        <f>'(1)예금승인내역'!G1087</f>
        <v>46003</v>
      </c>
      <c r="AH457" t="str">
        <f>'(1)예금승인내역'!F1087</f>
        <v>㈜일지테크</v>
      </c>
      <c r="AI457">
        <f>'(1)예금승인내역'!L1087</f>
        <v>3.5</v>
      </c>
      <c r="AJ457">
        <f>'(1)예금승인내역'!AG1087</f>
        <v>3.3799999999999997E-2</v>
      </c>
      <c r="AK457" s="834" t="str">
        <f>'(1)예금승인내역'!K1087</f>
        <v>정기예금</v>
      </c>
    </row>
    <row r="458" spans="31:37">
      <c r="AE458" s="1">
        <f>'(1)예금승인내역'!H1088</f>
        <v>46037</v>
      </c>
      <c r="AF458" s="1">
        <f t="shared" si="9"/>
        <v>46037</v>
      </c>
      <c r="AG458" s="1">
        <f>'(1)예금승인내역'!G1088</f>
        <v>46006</v>
      </c>
      <c r="AH458" t="str">
        <f>'(1)예금승인내역'!F1088</f>
        <v>한국비철㈜</v>
      </c>
      <c r="AI458">
        <f>'(1)예금승인내역'!L1088</f>
        <v>7.2</v>
      </c>
      <c r="AJ458">
        <f>'(1)예금승인내역'!AG1088</f>
        <v>3.5000000000000003E-2</v>
      </c>
      <c r="AK458" s="834" t="str">
        <f>'(1)예금승인내역'!K1088</f>
        <v>정기예금</v>
      </c>
    </row>
    <row r="459" spans="31:37">
      <c r="AE459" s="1">
        <f>'(1)예금승인내역'!H1090</f>
        <v>46037</v>
      </c>
      <c r="AF459" s="1">
        <f t="shared" si="9"/>
        <v>46037</v>
      </c>
      <c r="AG459" s="1">
        <f>'(1)예금승인내역'!G1090</f>
        <v>46006</v>
      </c>
      <c r="AH459" t="str">
        <f>'(1)예금승인내역'!F1090</f>
        <v>주식회사 한국비앤씨</v>
      </c>
      <c r="AI459">
        <f>'(1)예금승인내역'!L1090</f>
        <v>7.31</v>
      </c>
      <c r="AJ459">
        <f>'(1)예금승인내역'!AG1090</f>
        <v>3.15E-2</v>
      </c>
      <c r="AK459" s="834" t="str">
        <f>'(1)예금승인내역'!K1090</f>
        <v>MMDA</v>
      </c>
    </row>
    <row r="460" spans="31:37">
      <c r="AE460" s="1">
        <f>'(1)예금승인내역'!H1091</f>
        <v>46097</v>
      </c>
      <c r="AF460" s="1">
        <f t="shared" si="9"/>
        <v>46097</v>
      </c>
      <c r="AG460" s="1">
        <f>'(1)예금승인내역'!G1091</f>
        <v>46007</v>
      </c>
      <c r="AH460" t="str">
        <f>'(1)예금승인내역'!F1091</f>
        <v xml:space="preserve">㈜ 동아홀딩스 </v>
      </c>
      <c r="AI460">
        <f>'(1)예금승인내역'!L1091</f>
        <v>2.17</v>
      </c>
      <c r="AJ460">
        <f>'(1)예금승인내역'!AG1091</f>
        <v>3.6499999999999998E-2</v>
      </c>
      <c r="AK460" s="834" t="str">
        <f>'(1)예금승인내역'!K1091</f>
        <v>정기예금</v>
      </c>
    </row>
    <row r="461" spans="31:37">
      <c r="AE461" s="1">
        <f>'(1)예금승인내역'!H1092</f>
        <v>46097</v>
      </c>
      <c r="AF461" s="1">
        <f t="shared" si="9"/>
        <v>46097</v>
      </c>
      <c r="AG461" s="1">
        <f>'(1)예금승인내역'!G1092</f>
        <v>46007</v>
      </c>
      <c r="AH461" t="str">
        <f>'(1)예금승인내역'!F1092</f>
        <v>해내다컨트리클럽</v>
      </c>
      <c r="AI461">
        <f>'(1)예금승인내역'!L1092</f>
        <v>3.6219999999999999</v>
      </c>
      <c r="AJ461">
        <f>'(1)예금승인내역'!AG1092</f>
        <v>3.6499999999999998E-2</v>
      </c>
      <c r="AK461" s="834" t="str">
        <f>'(1)예금승인내역'!K1092</f>
        <v>정기예금</v>
      </c>
    </row>
    <row r="462" spans="31:37">
      <c r="AE462" s="1">
        <f>'(1)예금승인내역'!H1093</f>
        <v>46041</v>
      </c>
      <c r="AF462" s="1">
        <f t="shared" si="9"/>
        <v>46041</v>
      </c>
      <c r="AG462" s="1">
        <f>'(1)예금승인내역'!G1093</f>
        <v>46008</v>
      </c>
      <c r="AH462" t="str">
        <f>'(1)예금승인내역'!F1093</f>
        <v>대원지에스아이</v>
      </c>
      <c r="AI462">
        <f>'(1)예금승인내역'!L1093</f>
        <v>1.5</v>
      </c>
      <c r="AJ462">
        <f>'(1)예금승인내역'!AG1093</f>
        <v>3.5000000000000003E-2</v>
      </c>
      <c r="AK462" s="834" t="str">
        <f>'(1)예금승인내역'!K1093</f>
        <v>정기예금</v>
      </c>
    </row>
    <row r="463" spans="31:37">
      <c r="AE463" s="1">
        <f>'(1)예금승인내역'!H1094</f>
        <v>46098</v>
      </c>
      <c r="AF463" s="1">
        <f t="shared" si="9"/>
        <v>46098</v>
      </c>
      <c r="AG463" s="1">
        <f>'(1)예금승인내역'!G1094</f>
        <v>46008</v>
      </c>
      <c r="AH463" t="str">
        <f>'(1)예금승인내역'!F1094</f>
        <v>거림테크주식회사</v>
      </c>
      <c r="AI463">
        <f>'(1)예금승인내역'!L1094</f>
        <v>1</v>
      </c>
      <c r="AJ463">
        <f>'(1)예금승인내역'!AG1094</f>
        <v>3.6999999999999998E-2</v>
      </c>
      <c r="AK463" s="834" t="str">
        <f>'(1)예금승인내역'!K1094</f>
        <v>정기예금</v>
      </c>
    </row>
    <row r="464" spans="31:37">
      <c r="AE464" s="1">
        <f>'(1)예금승인내역'!H1095</f>
        <v>46098</v>
      </c>
      <c r="AF464" s="1">
        <f t="shared" si="9"/>
        <v>46098</v>
      </c>
      <c r="AG464" s="1">
        <f>'(1)예금승인내역'!G1095</f>
        <v>46008</v>
      </c>
      <c r="AH464" t="str">
        <f>'(1)예금승인내역'!F1095</f>
        <v>거림테크주식회사</v>
      </c>
      <c r="AI464">
        <f>'(1)예금승인내역'!L1095</f>
        <v>1</v>
      </c>
      <c r="AJ464">
        <f>'(1)예금승인내역'!AG1095</f>
        <v>3.6999999999999998E-2</v>
      </c>
      <c r="AK464" s="834" t="str">
        <f>'(1)예금승인내역'!K1095</f>
        <v>정기예금</v>
      </c>
    </row>
    <row r="465" spans="31:37">
      <c r="AE465" s="1">
        <f>'(1)예금승인내역'!H1096</f>
        <v>46041</v>
      </c>
      <c r="AF465" s="1">
        <f t="shared" si="9"/>
        <v>46041</v>
      </c>
      <c r="AG465" s="1">
        <f>'(1)예금승인내역'!G1096</f>
        <v>46010</v>
      </c>
      <c r="AH465" t="str">
        <f>'(1)예금승인내역'!F1096</f>
        <v>와이엠에스에이</v>
      </c>
      <c r="AI465">
        <f>'(1)예금승인내역'!L1096</f>
        <v>1.43</v>
      </c>
      <c r="AJ465">
        <f>'(1)예금승인내역'!AG1096</f>
        <v>3.2000000000000001E-2</v>
      </c>
      <c r="AK465" s="834" t="str">
        <f>'(1)예금승인내역'!K1096</f>
        <v>MMDA</v>
      </c>
    </row>
    <row r="466" spans="31:37">
      <c r="AE466" s="1">
        <f>'(1)예금승인내역'!H1097</f>
        <v>46041</v>
      </c>
      <c r="AF466" s="1">
        <f t="shared" si="9"/>
        <v>46041</v>
      </c>
      <c r="AG466" s="1">
        <f>'(1)예금승인내역'!G1097</f>
        <v>46010</v>
      </c>
      <c r="AH466" t="str">
        <f>'(1)예금승인내역'!F1097</f>
        <v>㈜약진통상</v>
      </c>
      <c r="AI466">
        <f>'(1)예금승인내역'!L1097</f>
        <v>10.53</v>
      </c>
      <c r="AJ466">
        <f>'(1)예금승인내역'!AG1097</f>
        <v>3.2000000000000001E-2</v>
      </c>
      <c r="AK466" s="834" t="str">
        <f>'(1)예금승인내역'!K1097</f>
        <v>MMDA</v>
      </c>
    </row>
    <row r="467" spans="31:37">
      <c r="AE467" s="1">
        <f>'(1)예금승인내역'!H1098</f>
        <v>46044</v>
      </c>
      <c r="AF467" s="1">
        <f t="shared" si="9"/>
        <v>46044</v>
      </c>
      <c r="AG467" s="1">
        <f>'(1)예금승인내역'!G1098</f>
        <v>46013</v>
      </c>
      <c r="AH467" t="str">
        <f>'(1)예금승인내역'!F1098</f>
        <v>오스템임플란트㈜</v>
      </c>
      <c r="AI467">
        <f>'(1)예금승인내역'!L1098</f>
        <v>4</v>
      </c>
      <c r="AJ467">
        <f>'(1)예금승인내역'!AG1098</f>
        <v>3.2000000000000001E-2</v>
      </c>
      <c r="AK467" s="834" t="str">
        <f>'(1)예금승인내역'!K1098</f>
        <v>MMDA</v>
      </c>
    </row>
    <row r="468" spans="31:37">
      <c r="AE468" s="1">
        <f>'(1)예금승인내역'!H1099</f>
        <v>46104</v>
      </c>
      <c r="AF468" s="1">
        <f t="shared" si="9"/>
        <v>46104</v>
      </c>
      <c r="AG468" s="1">
        <f>'(1)예금승인내역'!G1099</f>
        <v>46013</v>
      </c>
      <c r="AH468" t="str">
        <f>'(1)예금승인내역'!F1099</f>
        <v>㈜비앤에프</v>
      </c>
      <c r="AI468">
        <f>'(1)예금승인내역'!L1099</f>
        <v>2</v>
      </c>
      <c r="AJ468">
        <f>'(1)예금승인내역'!AG1099</f>
        <v>3.6999999999999998E-2</v>
      </c>
      <c r="AK468" s="834" t="str">
        <f>'(1)예금승인내역'!K1099</f>
        <v>정기예금</v>
      </c>
    </row>
    <row r="469" spans="31:37">
      <c r="AE469" s="1">
        <f>'(1)예금승인내역'!H1100</f>
        <v>46049</v>
      </c>
      <c r="AF469" s="1">
        <f t="shared" si="9"/>
        <v>46049</v>
      </c>
      <c r="AG469" s="1">
        <f>'(1)예금승인내역'!G1100</f>
        <v>46015</v>
      </c>
      <c r="AH469" t="str">
        <f>'(1)예금승인내역'!F1100</f>
        <v>김상범</v>
      </c>
      <c r="AI469">
        <f>'(1)예금승인내역'!L1100</f>
        <v>1</v>
      </c>
      <c r="AJ469">
        <f>'(1)예금승인내역'!AG1100</f>
        <v>3.2000000000000001E-2</v>
      </c>
      <c r="AK469" s="834" t="str">
        <f>'(1)예금승인내역'!K1100</f>
        <v>MMDA</v>
      </c>
    </row>
    <row r="470" spans="31:37">
      <c r="AE470" s="1">
        <f>'(1)예금승인내역'!H1101</f>
        <v>46027</v>
      </c>
      <c r="AF470" s="1">
        <f t="shared" si="9"/>
        <v>46027</v>
      </c>
      <c r="AG470" s="1">
        <f>'(1)예금승인내역'!G1101</f>
        <v>46017</v>
      </c>
      <c r="AH470" t="str">
        <f>'(1)예금승인내역'!F1101</f>
        <v>㈜일지테크</v>
      </c>
      <c r="AI470">
        <f>'(1)예금승인내역'!L1101</f>
        <v>10</v>
      </c>
      <c r="AJ470">
        <f>'(1)예금승인내역'!AG1101</f>
        <v>3.2000000000000001E-2</v>
      </c>
      <c r="AK470" s="834" t="str">
        <f>'(1)예금승인내역'!K1101</f>
        <v>정기예금</v>
      </c>
    </row>
    <row r="471" spans="31:37">
      <c r="AE471" s="1">
        <f>'(1)예금승인내역'!H1102</f>
        <v>46027</v>
      </c>
      <c r="AF471" s="1">
        <f t="shared" si="9"/>
        <v>46027</v>
      </c>
      <c r="AG471" s="1">
        <f>'(1)예금승인내역'!G1102</f>
        <v>46017</v>
      </c>
      <c r="AH471" t="str">
        <f>'(1)예금승인내역'!F1102</f>
        <v>㈜일지테크</v>
      </c>
      <c r="AI471">
        <f>'(1)예금승인내역'!L1102</f>
        <v>10</v>
      </c>
      <c r="AJ471">
        <f>'(1)예금승인내역'!AG1102</f>
        <v>3.2000000000000001E-2</v>
      </c>
      <c r="AK471" s="834" t="str">
        <f>'(1)예금승인내역'!K1102</f>
        <v>정기예금</v>
      </c>
    </row>
    <row r="472" spans="31:37">
      <c r="AE472" s="1">
        <f>'(1)예금승인내역'!H1103</f>
        <v>46027</v>
      </c>
      <c r="AF472" s="1">
        <f t="shared" si="9"/>
        <v>46027</v>
      </c>
      <c r="AG472" s="1">
        <f>'(1)예금승인내역'!G1103</f>
        <v>46017</v>
      </c>
      <c r="AH472" t="str">
        <f>'(1)예금승인내역'!F1103</f>
        <v>㈜일지테크</v>
      </c>
      <c r="AI472">
        <f>'(1)예금승인내역'!L1103</f>
        <v>12.6</v>
      </c>
      <c r="AJ472">
        <f>'(1)예금승인내역'!AG1103</f>
        <v>3.2000000000000001E-2</v>
      </c>
      <c r="AK472" s="834" t="str">
        <f>'(1)예금승인내역'!K1103</f>
        <v>정기예금</v>
      </c>
    </row>
    <row r="473" spans="31:37">
      <c r="AE473" s="1">
        <f>'(1)예금승인내역'!H1104</f>
        <v>46027</v>
      </c>
      <c r="AF473" s="1">
        <f t="shared" si="9"/>
        <v>46027</v>
      </c>
      <c r="AG473" s="1">
        <f>'(1)예금승인내역'!G1104</f>
        <v>46017</v>
      </c>
      <c r="AH473" t="str">
        <f>'(1)예금승인내역'!F1104</f>
        <v>㈜일지테크</v>
      </c>
      <c r="AI473">
        <f>'(1)예금승인내역'!L1104</f>
        <v>6.5</v>
      </c>
      <c r="AJ473">
        <f>'(1)예금승인내역'!AG1104</f>
        <v>3.2000000000000001E-2</v>
      </c>
      <c r="AK473" s="834" t="str">
        <f>'(1)예금승인내역'!K1104</f>
        <v>정기예금</v>
      </c>
    </row>
    <row r="474" spans="31:37">
      <c r="AE474" s="1">
        <f>'(1)예금승인내역'!H1105</f>
        <v>46203</v>
      </c>
      <c r="AF474" s="1">
        <f t="shared" si="9"/>
        <v>46203</v>
      </c>
      <c r="AG474" s="1">
        <f>'(1)예금승인내역'!G1105</f>
        <v>46021</v>
      </c>
      <c r="AH474" t="str">
        <f>'(1)예금승인내역'!F1105</f>
        <v>넥센타이어</v>
      </c>
      <c r="AI474">
        <f>'(1)예금승인내역'!L1105</f>
        <v>9.35</v>
      </c>
      <c r="AJ474">
        <f>'(1)예금승인내역'!AG1105</f>
        <v>2.8999999999999998E-3</v>
      </c>
      <c r="AK474" s="834" t="str">
        <f>'(1)예금승인내역'!K1105</f>
        <v>정기예금</v>
      </c>
    </row>
    <row r="475" spans="31:37">
      <c r="AE475" s="1">
        <f>'(1)예금승인내역'!H1106</f>
        <v>46052</v>
      </c>
      <c r="AF475" s="1">
        <f t="shared" si="9"/>
        <v>46052</v>
      </c>
      <c r="AG475" s="1">
        <f>'(1)예금승인내역'!G1106</f>
        <v>46021</v>
      </c>
      <c r="AH475" t="str">
        <f>'(1)예금승인내역'!F1106</f>
        <v>한국비엔씨</v>
      </c>
      <c r="AI475">
        <f>'(1)예금승인내역'!L1106</f>
        <v>2</v>
      </c>
      <c r="AJ475">
        <f>'(1)예금승인내역'!AG1106</f>
        <v>3.5299999999999998E-2</v>
      </c>
      <c r="AK475" s="834" t="str">
        <f>'(1)예금승인내역'!K1106</f>
        <v>정기예금</v>
      </c>
    </row>
    <row r="476" spans="31:37">
      <c r="AE476" s="1">
        <f>'(1)예금승인내역'!H1107</f>
        <v>46052</v>
      </c>
      <c r="AF476" s="1">
        <f t="shared" si="9"/>
        <v>46052</v>
      </c>
      <c r="AG476" s="1">
        <f>'(1)예금승인내역'!G1107</f>
        <v>46021</v>
      </c>
      <c r="AH476" t="str">
        <f>'(1)예금승인내역'!F1107</f>
        <v>한국비엔씨</v>
      </c>
      <c r="AI476">
        <f>'(1)예금승인내역'!L1107</f>
        <v>3</v>
      </c>
      <c r="AJ476">
        <f>'(1)예금승인내역'!AG1107</f>
        <v>3.5299999999999998E-2</v>
      </c>
      <c r="AK476" s="834" t="str">
        <f>'(1)예금승인내역'!K1107</f>
        <v>정기예금</v>
      </c>
    </row>
    <row r="477" spans="31:37">
      <c r="AE477" s="1">
        <f>'(1)예금승인내역'!H1108</f>
        <v>46055</v>
      </c>
      <c r="AF477" s="1">
        <f t="shared" si="9"/>
        <v>46055</v>
      </c>
      <c r="AG477" s="1">
        <f>'(1)예금승인내역'!G1108</f>
        <v>46024</v>
      </c>
      <c r="AH477" t="str">
        <f>'(1)예금승인내역'!F1108</f>
        <v>국제금속</v>
      </c>
      <c r="AI477">
        <f>'(1)예금승인내역'!L1108</f>
        <v>7.4</v>
      </c>
      <c r="AJ477">
        <f>'(1)예금승인내역'!AG1108</f>
        <v>3.15E-2</v>
      </c>
      <c r="AK477" s="834" t="str">
        <f>'(1)예금승인내역'!K1108</f>
        <v>MMDA</v>
      </c>
    </row>
    <row r="478" spans="31:37">
      <c r="AE478" s="1">
        <f>'(1)예금승인내역'!H1109</f>
        <v>46055</v>
      </c>
      <c r="AF478" s="1">
        <f t="shared" si="9"/>
        <v>46055</v>
      </c>
      <c r="AG478" s="1">
        <f>'(1)예금승인내역'!G1109</f>
        <v>46024</v>
      </c>
      <c r="AH478" t="str">
        <f>'(1)예금승인내역'!F1109</f>
        <v>미래에셋컨설팅</v>
      </c>
      <c r="AI478">
        <f>'(1)예금승인내역'!L1109</f>
        <v>2</v>
      </c>
      <c r="AJ478">
        <f>'(1)예금승인내역'!AG1109</f>
        <v>3.5099999999999999E-2</v>
      </c>
      <c r="AK478" s="834" t="str">
        <f>'(1)예금승인내역'!K1109</f>
        <v>정기예금</v>
      </c>
    </row>
    <row r="479" spans="31:37">
      <c r="AE479" s="1">
        <f>'(1)예금승인내역'!H1110</f>
        <v>46055</v>
      </c>
      <c r="AF479" s="1">
        <f t="shared" ref="AF479" si="10">VALUE(AE479)</f>
        <v>46055</v>
      </c>
      <c r="AG479" s="1">
        <f>'(1)예금승인내역'!G1110</f>
        <v>46024</v>
      </c>
      <c r="AH479" t="str">
        <f>'(1)예금승인내역'!F1110</f>
        <v>디오㈜</v>
      </c>
      <c r="AI479">
        <f>'(1)예금승인내역'!L1110</f>
        <v>2</v>
      </c>
      <c r="AJ479">
        <f>'(1)예금승인내역'!AG1110</f>
        <v>3.5000000000000003E-2</v>
      </c>
      <c r="AK479" s="834" t="str">
        <f>'(1)예금승인내역'!K1110</f>
        <v>정기예금</v>
      </c>
    </row>
    <row r="480" spans="31:37">
      <c r="AE480" s="1">
        <f>'(1)예금승인내역'!H1110</f>
        <v>46055</v>
      </c>
      <c r="AF480" s="1">
        <f t="shared" si="9"/>
        <v>46055</v>
      </c>
      <c r="AG480" s="1">
        <f>'(1)예금승인내역'!G1110</f>
        <v>46024</v>
      </c>
      <c r="AH480" t="str">
        <f>'(1)예금승인내역'!F1110</f>
        <v>디오㈜</v>
      </c>
      <c r="AI480">
        <f>'(1)예금승인내역'!L1110</f>
        <v>2</v>
      </c>
      <c r="AJ480">
        <f>'(1)예금승인내역'!AG1110</f>
        <v>3.5000000000000003E-2</v>
      </c>
      <c r="AK480" s="834" t="str">
        <f>'(1)예금승인내역'!K1110</f>
        <v>정기예금</v>
      </c>
    </row>
    <row r="481" spans="31:37">
      <c r="AE481" s="1">
        <f>'(1)예금승인내역'!H1111</f>
        <v>46055</v>
      </c>
      <c r="AF481" s="1">
        <f t="shared" si="9"/>
        <v>46055</v>
      </c>
      <c r="AG481" s="1">
        <f>'(1)예금승인내역'!G1111</f>
        <v>46024</v>
      </c>
      <c r="AH481" t="str">
        <f>'(1)예금승인내역'!F1111</f>
        <v>거림테크주식회사</v>
      </c>
      <c r="AI481">
        <f>'(1)예금승인내역'!L1111</f>
        <v>1.46</v>
      </c>
      <c r="AJ481">
        <f>'(1)예금승인내역'!AG1111</f>
        <v>0.03</v>
      </c>
      <c r="AK481" s="834" t="str">
        <f>'(1)예금승인내역'!K1111</f>
        <v>MMDA</v>
      </c>
    </row>
    <row r="482" spans="31:37">
      <c r="AE482" s="1">
        <f>'(1)예금승인내역'!H1112</f>
        <v>46391</v>
      </c>
      <c r="AF482" s="1">
        <f t="shared" si="9"/>
        <v>46391</v>
      </c>
      <c r="AG482" s="1">
        <f>'(1)예금승인내역'!G1112</f>
        <v>46024</v>
      </c>
      <c r="AH482" t="str">
        <f>'(1)예금승인내역'!F1112</f>
        <v>윤만수</v>
      </c>
      <c r="AI482">
        <f>'(1)예금승인내역'!L1112</f>
        <v>2</v>
      </c>
      <c r="AJ482">
        <f>'(1)예금승인내역'!AG1112</f>
        <v>3.4500000000000003E-2</v>
      </c>
      <c r="AK482" s="834" t="str">
        <f>'(1)예금승인내역'!K1112</f>
        <v>정기예금</v>
      </c>
    </row>
    <row r="483" spans="31:37">
      <c r="AE483" s="1">
        <f>'(1)예금승인내역'!H1113</f>
        <v>46055</v>
      </c>
      <c r="AF483" s="1">
        <f t="shared" si="9"/>
        <v>46055</v>
      </c>
      <c r="AG483" s="1">
        <f>'(1)예금승인내역'!G1113</f>
        <v>46024</v>
      </c>
      <c r="AH483" t="str">
        <f>'(1)예금승인내역'!F1113</f>
        <v>㈜ 광성</v>
      </c>
      <c r="AI483">
        <f>'(1)예금승인내역'!L1113</f>
        <v>4</v>
      </c>
      <c r="AJ483">
        <f>'(1)예금승인내역'!AG1113</f>
        <v>3.2000000000000001E-2</v>
      </c>
      <c r="AK483" s="834" t="str">
        <f>'(1)예금승인내역'!K1113</f>
        <v>MMDA</v>
      </c>
    </row>
    <row r="484" spans="31:37">
      <c r="AE484" s="1">
        <f>'(1)예금승인내역'!H1114</f>
        <v>46038</v>
      </c>
      <c r="AF484" s="1">
        <f t="shared" si="9"/>
        <v>46038</v>
      </c>
      <c r="AG484" s="1">
        <f>'(1)예금승인내역'!G1114</f>
        <v>46027</v>
      </c>
      <c r="AH484" t="str">
        <f>'(1)예금승인내역'!F1114</f>
        <v>㈜일지테크</v>
      </c>
      <c r="AI484">
        <f>'(1)예금승인내역'!L1114</f>
        <v>10.02</v>
      </c>
      <c r="AJ484">
        <f>'(1)예금승인내역'!AG1114</f>
        <v>3.2000000000000001E-2</v>
      </c>
      <c r="AK484" s="834" t="str">
        <f>'(1)예금승인내역'!K1114</f>
        <v>정기예금</v>
      </c>
    </row>
    <row r="485" spans="31:37">
      <c r="AE485" s="1">
        <f>'(1)예금승인내역'!H1115</f>
        <v>46038</v>
      </c>
      <c r="AF485" s="1">
        <f t="shared" si="9"/>
        <v>46038</v>
      </c>
      <c r="AG485" s="1">
        <f>'(1)예금승인내역'!G1115</f>
        <v>46027</v>
      </c>
      <c r="AH485" t="str">
        <f>'(1)예금승인내역'!F1115</f>
        <v>㈜일지테크</v>
      </c>
      <c r="AI485">
        <f>'(1)예금승인내역'!L1115</f>
        <v>10.02</v>
      </c>
      <c r="AJ485">
        <f>'(1)예금승인내역'!AG1115</f>
        <v>3.2000000000000001E-2</v>
      </c>
      <c r="AK485" s="834" t="str">
        <f>'(1)예금승인내역'!K1115</f>
        <v>정기예금</v>
      </c>
    </row>
    <row r="486" spans="31:37">
      <c r="AE486" s="1">
        <f>'(1)예금승인내역'!H1116</f>
        <v>46038</v>
      </c>
      <c r="AF486" s="1">
        <f t="shared" si="9"/>
        <v>46038</v>
      </c>
      <c r="AG486" s="1">
        <f>'(1)예금승인내역'!G1116</f>
        <v>46027</v>
      </c>
      <c r="AH486" t="str">
        <f>'(1)예금승인내역'!F1116</f>
        <v>㈜일지테크</v>
      </c>
      <c r="AI486">
        <f>'(1)예금승인내역'!L1116</f>
        <v>12.62</v>
      </c>
      <c r="AJ486">
        <f>'(1)예금승인내역'!AG1116</f>
        <v>3.2000000000000001E-2</v>
      </c>
      <c r="AK486" s="834" t="str">
        <f>'(1)예금승인내역'!K1116</f>
        <v>정기예금</v>
      </c>
    </row>
    <row r="487" spans="31:37">
      <c r="AE487" s="1">
        <f>'(1)예금승인내역'!H1117</f>
        <v>46038</v>
      </c>
      <c r="AF487" s="1">
        <f t="shared" si="9"/>
        <v>46038</v>
      </c>
      <c r="AG487" s="1">
        <f>'(1)예금승인내역'!G1117</f>
        <v>46027</v>
      </c>
      <c r="AH487" t="str">
        <f>'(1)예금승인내역'!F1117</f>
        <v>㈜일지테크</v>
      </c>
      <c r="AI487">
        <f>'(1)예금승인내역'!L1117</f>
        <v>6.5</v>
      </c>
      <c r="AJ487">
        <f>'(1)예금승인내역'!AG1117</f>
        <v>3.2000000000000001E-2</v>
      </c>
      <c r="AK487" s="834" t="str">
        <f>'(1)예금승인내역'!K1117</f>
        <v>정기예금</v>
      </c>
    </row>
    <row r="488" spans="31:37">
      <c r="AE488" s="1">
        <f>'(1)예금승인내역'!H1118</f>
        <v>46058</v>
      </c>
      <c r="AF488" s="1">
        <f t="shared" si="9"/>
        <v>46058</v>
      </c>
      <c r="AG488" s="1">
        <f>'(1)예금승인내역'!G1118</f>
        <v>46027</v>
      </c>
      <c r="AH488" t="str">
        <f>'(1)예금승인내역'!F1118</f>
        <v>동화인더스트리</v>
      </c>
      <c r="AI488">
        <f>'(1)예금승인내역'!L1118</f>
        <v>3</v>
      </c>
      <c r="AJ488">
        <f>'(1)예금승인내역'!AG1118</f>
        <v>3.5200000000000002E-2</v>
      </c>
      <c r="AK488" s="834" t="str">
        <f>'(1)예금승인내역'!K1118</f>
        <v>정기예금</v>
      </c>
    </row>
    <row r="489" spans="31:37">
      <c r="AE489" s="1">
        <f>'(1)예금승인내역'!H1119</f>
        <v>46058</v>
      </c>
      <c r="AF489" s="1">
        <f t="shared" si="9"/>
        <v>46058</v>
      </c>
      <c r="AG489" s="1">
        <f>'(1)예금승인내역'!G1119</f>
        <v>46027</v>
      </c>
      <c r="AH489" t="str">
        <f>'(1)예금승인내역'!F1119</f>
        <v>동화인더스트리</v>
      </c>
      <c r="AI489">
        <f>'(1)예금승인내역'!L1119</f>
        <v>2</v>
      </c>
      <c r="AJ489">
        <f>'(1)예금승인내역'!AG1119</f>
        <v>3.5200000000000002E-2</v>
      </c>
      <c r="AK489" s="834" t="str">
        <f>'(1)예금승인내역'!K1119</f>
        <v>정기예금</v>
      </c>
    </row>
    <row r="490" spans="31:37">
      <c r="AE490" s="1">
        <f>'(1)예금승인내역'!H1120</f>
        <v>46065</v>
      </c>
      <c r="AF490" s="1">
        <f t="shared" si="9"/>
        <v>46065</v>
      </c>
      <c r="AG490" s="1">
        <f>'(1)예금승인내역'!G1120</f>
        <v>46034</v>
      </c>
      <c r="AH490" t="str">
        <f>'(1)예금승인내역'!F1120</f>
        <v>㈜이수스페셜티케미컬</v>
      </c>
      <c r="AI490">
        <f>'(1)예금승인내역'!L1120</f>
        <v>13.3</v>
      </c>
      <c r="AJ490">
        <f>'(1)예금승인내역'!AG1120</f>
        <v>3.2000000000000001E-2</v>
      </c>
      <c r="AK490" s="834" t="str">
        <f>'(1)예금승인내역'!K1120</f>
        <v>MMDA</v>
      </c>
    </row>
    <row r="491" spans="31:37">
      <c r="AE491" s="1">
        <f>'(1)예금승인내역'!H1121</f>
        <v>46065</v>
      </c>
      <c r="AF491" s="1">
        <f t="shared" si="9"/>
        <v>46065</v>
      </c>
      <c r="AG491" s="1">
        <f>'(1)예금승인내역'!G1121</f>
        <v>46034</v>
      </c>
      <c r="AH491" t="str">
        <f>'(1)예금승인내역'!F1121</f>
        <v>㈜현대그린푸드</v>
      </c>
      <c r="AI491">
        <f>'(1)예금승인내역'!L1121</f>
        <v>2</v>
      </c>
      <c r="AJ491">
        <f>'(1)예금승인내역'!AG1121</f>
        <v>3.2000000000000001E-2</v>
      </c>
      <c r="AK491" s="834" t="str">
        <f>'(1)예금승인내역'!K1121</f>
        <v>MMDA</v>
      </c>
    </row>
    <row r="492" spans="31:37">
      <c r="AE492" s="1">
        <f>'(1)예금승인내역'!H1122</f>
        <v>46066</v>
      </c>
      <c r="AF492" s="1">
        <f t="shared" si="9"/>
        <v>46066</v>
      </c>
      <c r="AG492" s="1">
        <f>'(1)예금승인내역'!G1122</f>
        <v>46036</v>
      </c>
      <c r="AH492" t="str">
        <f>'(1)예금승인내역'!F1122</f>
        <v xml:space="preserve">서울산업 </v>
      </c>
      <c r="AI492">
        <f>'(1)예금승인내역'!L1122</f>
        <v>2</v>
      </c>
      <c r="AJ492">
        <f>'(1)예금승인내역'!AG1122</f>
        <v>3.15E-2</v>
      </c>
      <c r="AK492" s="834" t="str">
        <f>'(1)예금승인내역'!K1122</f>
        <v>MMDA</v>
      </c>
    </row>
    <row r="493" spans="31:37">
      <c r="AE493" s="1">
        <f>'(1)예금승인내역'!H1123</f>
        <v>46072</v>
      </c>
      <c r="AF493" s="1">
        <f t="shared" si="9"/>
        <v>46072</v>
      </c>
      <c r="AG493" s="1">
        <f>'(1)예금승인내역'!G1123</f>
        <v>46037</v>
      </c>
      <c r="AH493" t="str">
        <f>'(1)예금승인내역'!F1123</f>
        <v>한국비철㈜</v>
      </c>
      <c r="AI493">
        <f>'(1)예금승인내역'!L1123</f>
        <v>7.25</v>
      </c>
      <c r="AJ493">
        <f>'(1)예금승인내역'!AG1123</f>
        <v>3.0499999999999999E-2</v>
      </c>
      <c r="AK493" s="834" t="str">
        <f>'(1)예금승인내역'!K1123</f>
        <v>MMDA</v>
      </c>
    </row>
    <row r="494" spans="31:37">
      <c r="AE494" s="1">
        <f>'(1)예금승인내역'!H1124</f>
        <v>46072</v>
      </c>
      <c r="AF494" s="1">
        <f t="shared" si="9"/>
        <v>46072</v>
      </c>
      <c r="AG494" s="1">
        <f>'(1)예금승인내역'!G1124</f>
        <v>46037</v>
      </c>
      <c r="AH494" t="str">
        <f>'(1)예금승인내역'!F1124</f>
        <v>주식회사 한국비앤씨</v>
      </c>
      <c r="AI494">
        <f>'(1)예금승인내역'!L1124</f>
        <v>2.65</v>
      </c>
      <c r="AJ494">
        <f>'(1)예금승인내역'!AG1124</f>
        <v>3.2000000000000001E-2</v>
      </c>
      <c r="AK494" s="834" t="str">
        <f>'(1)예금승인내역'!K1124</f>
        <v>MMDA</v>
      </c>
    </row>
    <row r="495" spans="31:37">
      <c r="AE495" s="1">
        <f>'(1)예금승인내역'!H1125</f>
        <v>46045</v>
      </c>
      <c r="AF495" s="1">
        <f t="shared" si="9"/>
        <v>46045</v>
      </c>
      <c r="AG495" s="1">
        <f>'(1)예금승인내역'!G1125</f>
        <v>46038</v>
      </c>
      <c r="AH495" t="str">
        <f>'(1)예금승인내역'!F1125</f>
        <v>㈜일지테크</v>
      </c>
      <c r="AI495">
        <f>'(1)예금승인내역'!L1125</f>
        <v>10.029999999999999</v>
      </c>
      <c r="AJ495">
        <f>'(1)예금승인내역'!AG1125</f>
        <v>3.1899999999999998E-2</v>
      </c>
      <c r="AK495" s="834" t="str">
        <f>'(1)예금승인내역'!K1125</f>
        <v>정기예금</v>
      </c>
    </row>
    <row r="496" spans="31:37">
      <c r="AE496" s="1">
        <f>'(1)예금승인내역'!H1126</f>
        <v>46045</v>
      </c>
      <c r="AF496" s="1">
        <f t="shared" si="9"/>
        <v>46045</v>
      </c>
      <c r="AG496" s="1">
        <f>'(1)예금승인내역'!G1126</f>
        <v>46038</v>
      </c>
      <c r="AH496" t="str">
        <f>'(1)예금승인내역'!F1126</f>
        <v>㈜일지테크</v>
      </c>
      <c r="AI496">
        <f>'(1)예금승인내역'!L1126</f>
        <v>10.029999999999999</v>
      </c>
      <c r="AJ496">
        <f>'(1)예금승인내역'!AG1126</f>
        <v>3.1899999999999998E-2</v>
      </c>
      <c r="AK496" s="834" t="str">
        <f>'(1)예금승인내역'!K1126</f>
        <v>정기예금</v>
      </c>
    </row>
    <row r="497" spans="31:37">
      <c r="AE497" s="1">
        <f>'(1)예금승인내역'!H1127</f>
        <v>46052</v>
      </c>
      <c r="AF497" s="1">
        <f t="shared" si="9"/>
        <v>46052</v>
      </c>
      <c r="AG497" s="1">
        <f>'(1)예금승인내역'!G1127</f>
        <v>46038</v>
      </c>
      <c r="AH497" t="str">
        <f>'(1)예금승인내역'!F1127</f>
        <v>㈜일지테크</v>
      </c>
      <c r="AI497">
        <f>'(1)예금승인내역'!L1127</f>
        <v>12.63</v>
      </c>
      <c r="AJ497">
        <f>'(1)예금승인내역'!AG1127</f>
        <v>3.2199999999999999E-2</v>
      </c>
      <c r="AK497" s="834" t="str">
        <f>'(1)예금승인내역'!K1127</f>
        <v>정기예금</v>
      </c>
    </row>
    <row r="498" spans="31:37">
      <c r="AE498" s="1">
        <f>'(1)예금승인내역'!H1128</f>
        <v>46052</v>
      </c>
      <c r="AF498" s="1">
        <f t="shared" si="9"/>
        <v>46052</v>
      </c>
      <c r="AG498" s="1">
        <f>'(1)예금승인내역'!G1128</f>
        <v>46038</v>
      </c>
      <c r="AH498" t="str">
        <f>'(1)예금승인내역'!F1128</f>
        <v>㈜일지테크</v>
      </c>
      <c r="AI498">
        <f>'(1)예금승인내역'!L1128</f>
        <v>10</v>
      </c>
      <c r="AJ498">
        <f>'(1)예금승인내역'!AG1128</f>
        <v>3.2199999999999999E-2</v>
      </c>
      <c r="AK498" s="834" t="str">
        <f>'(1)예금승인내역'!K1128</f>
        <v>정기예금</v>
      </c>
    </row>
    <row r="499" spans="31:37">
      <c r="AE499" s="1">
        <f>'(1)예금승인내역'!H1129</f>
        <v>46072</v>
      </c>
      <c r="AF499" s="1">
        <f t="shared" si="9"/>
        <v>46072</v>
      </c>
      <c r="AG499" s="1">
        <f>'(1)예금승인내역'!G1129</f>
        <v>46041</v>
      </c>
      <c r="AH499" t="str">
        <f>'(1)예금승인내역'!F1129</f>
        <v>와이엠에스에이</v>
      </c>
      <c r="AI499">
        <f>'(1)예금승인내역'!L1129</f>
        <v>1.02</v>
      </c>
      <c r="AJ499">
        <f>'(1)예금승인내역'!AG1129</f>
        <v>3.2000000000000001E-2</v>
      </c>
      <c r="AK499" s="834" t="str">
        <f>'(1)예금승인내역'!K1129</f>
        <v>MMDA</v>
      </c>
    </row>
    <row r="500" spans="31:37">
      <c r="AE500" s="1">
        <f>'(1)예금승인내역'!H1130</f>
        <v>46072</v>
      </c>
      <c r="AF500" s="1">
        <f t="shared" si="9"/>
        <v>46072</v>
      </c>
      <c r="AG500" s="1">
        <f>'(1)예금승인내역'!G1130</f>
        <v>46041</v>
      </c>
      <c r="AH500" t="str">
        <f>'(1)예금승인내역'!F1130</f>
        <v>㈜약진통상</v>
      </c>
      <c r="AI500">
        <f>'(1)예금승인내역'!L1130</f>
        <v>6.75</v>
      </c>
      <c r="AJ500">
        <f>'(1)예금승인내역'!AG1130</f>
        <v>3.2000000000000001E-2</v>
      </c>
      <c r="AK500" s="834" t="str">
        <f>'(1)예금승인내역'!K1130</f>
        <v>MMDA</v>
      </c>
    </row>
    <row r="501" spans="31:37">
      <c r="AE501" s="1">
        <f>'(1)예금승인내역'!H1131</f>
        <v>46345</v>
      </c>
      <c r="AF501" s="1">
        <f t="shared" si="9"/>
        <v>46345</v>
      </c>
      <c r="AG501" s="1">
        <f>'(1)예금승인내역'!G1131</f>
        <v>46041</v>
      </c>
      <c r="AH501" t="str">
        <f>'(1)예금승인내역'!F1131</f>
        <v>한국무역보험공사</v>
      </c>
      <c r="AI501">
        <f>'(1)예금승인내역'!L1131</f>
        <v>11.6</v>
      </c>
      <c r="AJ501">
        <f>'(1)예금승인내역'!AG1131</f>
        <v>3.6499999999999998E-2</v>
      </c>
      <c r="AK501" s="834" t="str">
        <f>'(1)예금승인내역'!K1131</f>
        <v>정기예금</v>
      </c>
    </row>
    <row r="502" spans="31:37">
      <c r="AE502" s="1">
        <f>'(1)예금승인내역'!H1132</f>
        <v>46072</v>
      </c>
      <c r="AF502" s="1">
        <f t="shared" si="9"/>
        <v>46072</v>
      </c>
      <c r="AG502" s="1">
        <f>'(1)예금승인내역'!G1132</f>
        <v>46041</v>
      </c>
      <c r="AH502" t="str">
        <f>'(1)예금승인내역'!F1132</f>
        <v>대원지에스아이</v>
      </c>
      <c r="AI502">
        <f>'(1)예금승인내역'!L1132</f>
        <v>1.5</v>
      </c>
      <c r="AJ502">
        <f>'(1)예금승인내역'!AG1132</f>
        <v>3.5000000000000003E-2</v>
      </c>
      <c r="AK502" s="834" t="str">
        <f>'(1)예금승인내역'!K1132</f>
        <v>정기예금</v>
      </c>
    </row>
    <row r="503" spans="31:37">
      <c r="AE503" s="1">
        <f>'(1)예금승인내역'!H1133</f>
        <v>46072</v>
      </c>
      <c r="AF503" s="1">
        <f t="shared" si="9"/>
        <v>46072</v>
      </c>
      <c r="AG503" s="1">
        <f>'(1)예금승인내역'!G1133</f>
        <v>46041</v>
      </c>
      <c r="AH503" t="str">
        <f>'(1)예금승인내역'!F1133</f>
        <v>㈜일지테크</v>
      </c>
      <c r="AI503">
        <f>'(1)예금승인내역'!L1133</f>
        <v>3.7</v>
      </c>
      <c r="AJ503">
        <f>'(1)예금승인내역'!AG1133</f>
        <v>3.2000000000000001E-2</v>
      </c>
      <c r="AK503" s="834" t="str">
        <f>'(1)예금승인내역'!K1133</f>
        <v>MMDA</v>
      </c>
    </row>
    <row r="504" spans="31:37">
      <c r="AE504" s="1">
        <f>'(1)예금승인내역'!H1134</f>
        <v>46080</v>
      </c>
      <c r="AF504" s="1">
        <f t="shared" si="9"/>
        <v>46080</v>
      </c>
      <c r="AG504" s="1">
        <f>'(1)예금승인내역'!G1134</f>
        <v>46049</v>
      </c>
      <c r="AH504" t="str">
        <f>'(1)예금승인내역'!F1134</f>
        <v>김상범</v>
      </c>
      <c r="AI504">
        <f>'(1)예금승인내역'!L1134</f>
        <v>1</v>
      </c>
      <c r="AJ504">
        <f>'(1)예금승인내역'!AG1134</f>
        <v>3.15E-2</v>
      </c>
      <c r="AK504" s="834" t="str">
        <f>'(1)예금승인내역'!K1134</f>
        <v>MMDA</v>
      </c>
    </row>
    <row r="505" spans="31:37">
      <c r="AE505" s="1">
        <f>'(1)예금승인내역'!H1135</f>
        <v>46084</v>
      </c>
      <c r="AF505" s="1">
        <f t="shared" si="9"/>
        <v>46084</v>
      </c>
      <c r="AG505" s="1">
        <f>'(1)예금승인내역'!G1135</f>
        <v>46055</v>
      </c>
      <c r="AH505" t="str">
        <f>'(1)예금승인내역'!F1135</f>
        <v>국제금속</v>
      </c>
      <c r="AI505">
        <f>'(1)예금승인내역'!L1135</f>
        <v>5.78</v>
      </c>
      <c r="AJ505">
        <f>'(1)예금승인내역'!AG1135</f>
        <v>3.2000000000000001E-2</v>
      </c>
      <c r="AK505" s="834" t="str">
        <f>'(1)예금승인내역'!K1135</f>
        <v>MMDA</v>
      </c>
    </row>
    <row r="506" spans="31:37">
      <c r="AE506" s="1">
        <f>'(1)예금승인내역'!H1136</f>
        <v>46114</v>
      </c>
      <c r="AF506" s="1">
        <f t="shared" ref="AF506:AF569" si="11">VALUE(AE506)</f>
        <v>46114</v>
      </c>
      <c r="AG506" s="1">
        <f>'(1)예금승인내역'!G1136</f>
        <v>46055</v>
      </c>
      <c r="AH506" t="str">
        <f>'(1)예금승인내역'!F1136</f>
        <v>디오㈜</v>
      </c>
      <c r="AI506">
        <f>'(1)예금승인내역'!L1136</f>
        <v>3</v>
      </c>
      <c r="AJ506">
        <f>'(1)예금승인내역'!AG1136</f>
        <v>3.5000000000000003E-2</v>
      </c>
      <c r="AK506" s="834" t="str">
        <f>'(1)예금승인내역'!K1136</f>
        <v>정기예금</v>
      </c>
    </row>
    <row r="507" spans="31:37">
      <c r="AE507" s="1">
        <f>'(1)예금승인내역'!H1137</f>
        <v>46084</v>
      </c>
      <c r="AF507" s="1">
        <f t="shared" si="11"/>
        <v>46084</v>
      </c>
      <c r="AG507" s="1">
        <f>'(1)예금승인내역'!G1137</f>
        <v>46055</v>
      </c>
      <c r="AH507" t="str">
        <f>'(1)예금승인내역'!F1137</f>
        <v>㈜ 광성</v>
      </c>
      <c r="AI507">
        <f>'(1)예금승인내역'!L1137</f>
        <v>4.05</v>
      </c>
      <c r="AJ507">
        <f>'(1)예금승인내역'!AG1137</f>
        <v>3.15E-2</v>
      </c>
      <c r="AK507" s="834" t="str">
        <f>'(1)예금승인내역'!K1137</f>
        <v>MMDA</v>
      </c>
    </row>
    <row r="508" spans="31:37">
      <c r="AE508" s="1">
        <f>'(1)예금승인내역'!H1138</f>
        <v>46146</v>
      </c>
      <c r="AF508" s="1">
        <f t="shared" si="11"/>
        <v>46146</v>
      </c>
      <c r="AG508" s="1">
        <f>'(1)예금승인내역'!G1138</f>
        <v>46057</v>
      </c>
      <c r="AH508" t="str">
        <f>'(1)예금승인내역'!F1138</f>
        <v>해내다컨트리클럽</v>
      </c>
      <c r="AI508">
        <f>'(1)예금승인내역'!L1138</f>
        <v>2.15</v>
      </c>
      <c r="AJ508">
        <f>'(1)예금승인내역'!AG1138</f>
        <v>3.6200000000000003E-2</v>
      </c>
      <c r="AK508" s="834" t="str">
        <f>'(1)예금승인내역'!K1138</f>
        <v>자유적립예금</v>
      </c>
    </row>
    <row r="509" spans="31:37">
      <c r="AE509" s="1">
        <f>'(1)예금승인내역'!H1139</f>
        <v>46086</v>
      </c>
      <c r="AF509" s="1">
        <f t="shared" si="11"/>
        <v>46086</v>
      </c>
      <c r="AG509" s="1">
        <f>'(1)예금승인내역'!G1139</f>
        <v>46058</v>
      </c>
      <c r="AH509" t="str">
        <f>'(1)예금승인내역'!F1139</f>
        <v>㈜지엠메탈</v>
      </c>
      <c r="AI509">
        <f>'(1)예금승인내역'!L1139</f>
        <v>1.04</v>
      </c>
      <c r="AJ509">
        <f>'(1)예금승인내역'!AG1139</f>
        <v>3.15E-2</v>
      </c>
      <c r="AK509" s="834" t="str">
        <f>'(1)예금승인내역'!K1139</f>
        <v>MMDA</v>
      </c>
    </row>
    <row r="510" spans="31:37">
      <c r="AE510" s="1">
        <f>'(1)예금승인내역'!H1140</f>
        <v>46086</v>
      </c>
      <c r="AF510" s="1">
        <f t="shared" si="11"/>
        <v>46086</v>
      </c>
      <c r="AG510" s="1">
        <f>'(1)예금승인내역'!G1140</f>
        <v>46058</v>
      </c>
      <c r="AH510" t="str">
        <f>'(1)예금승인내역'!F1140</f>
        <v>동화인더스트리</v>
      </c>
      <c r="AI510">
        <f>'(1)예금승인내역'!L1140</f>
        <v>2</v>
      </c>
      <c r="AJ510">
        <f>'(1)예금승인내역'!AG1140</f>
        <v>3.4000000000000002E-2</v>
      </c>
      <c r="AK510" s="834" t="str">
        <f>'(1)예금승인내역'!K1140</f>
        <v>정기예금</v>
      </c>
    </row>
    <row r="511" spans="31:37">
      <c r="AE511" s="1">
        <f>'(1)예금승인내역'!H1141</f>
        <v>46091</v>
      </c>
      <c r="AF511" s="1">
        <f t="shared" si="11"/>
        <v>46091</v>
      </c>
      <c r="AG511" s="1">
        <f>'(1)예금승인내역'!G1141</f>
        <v>46063</v>
      </c>
      <c r="AH511" t="str">
        <f>'(1)예금승인내역'!F1141</f>
        <v>오스템임플란트㈜</v>
      </c>
      <c r="AI511">
        <f>'(1)예금승인내역'!L1141</f>
        <v>1</v>
      </c>
      <c r="AJ511">
        <f>'(1)예금승인내역'!AG1141</f>
        <v>3.2000000000000001E-2</v>
      </c>
      <c r="AK511" s="834" t="str">
        <f>'(1)예금승인내역'!K1141</f>
        <v>MMDA</v>
      </c>
    </row>
    <row r="512" spans="31:37">
      <c r="AE512" s="1">
        <f>'(1)예금승인내역'!H1142</f>
        <v>46093</v>
      </c>
      <c r="AF512" s="1">
        <f t="shared" si="11"/>
        <v>46093</v>
      </c>
      <c r="AG512" s="1">
        <f>'(1)예금승인내역'!G1142</f>
        <v>46065</v>
      </c>
      <c r="AH512" t="str">
        <f>'(1)예금승인내역'!F1142</f>
        <v>㈜이수스페셜티케미컬</v>
      </c>
      <c r="AI512">
        <f>'(1)예금승인내역'!L1142</f>
        <v>5.74</v>
      </c>
      <c r="AJ512">
        <f>'(1)예금승인내역'!AG1142</f>
        <v>3.2000000000000001E-2</v>
      </c>
      <c r="AK512" s="834" t="str">
        <f>'(1)예금승인내역'!K1142</f>
        <v>MMDA</v>
      </c>
    </row>
    <row r="513" spans="31:37">
      <c r="AE513" s="1">
        <f>'(1)예금승인내역'!H1143</f>
        <v>46093</v>
      </c>
      <c r="AF513" s="1">
        <f t="shared" si="11"/>
        <v>46093</v>
      </c>
      <c r="AG513" s="1">
        <f>'(1)예금승인내역'!G1143</f>
        <v>46065</v>
      </c>
      <c r="AH513" t="str">
        <f>'(1)예금승인내역'!F1143</f>
        <v>㈜현대그린푸드</v>
      </c>
      <c r="AI513">
        <f>'(1)예금승인내역'!L1143</f>
        <v>1.82</v>
      </c>
      <c r="AJ513">
        <f>'(1)예금승인내역'!AG1143</f>
        <v>3.2000000000000001E-2</v>
      </c>
      <c r="AK513" s="834" t="str">
        <f>'(1)예금승인내역'!K1143</f>
        <v>MMDA</v>
      </c>
    </row>
    <row r="514" spans="31:37">
      <c r="AE514" s="1">
        <f>'(1)예금승인내역'!H1144</f>
        <v>46156</v>
      </c>
      <c r="AF514" s="1">
        <f t="shared" si="11"/>
        <v>46156</v>
      </c>
      <c r="AG514" s="1">
        <f>'(1)예금승인내역'!G1144</f>
        <v>46065</v>
      </c>
      <c r="AH514" t="str">
        <f>'(1)예금승인내역'!F1144</f>
        <v>미래나노텍㈜</v>
      </c>
      <c r="AI514">
        <f>'(1)예금승인내역'!L1144</f>
        <v>2.0499999999999998</v>
      </c>
      <c r="AJ514">
        <f>'(1)예금승인내역'!AG1144</f>
        <v>3.5499999999999997E-2</v>
      </c>
      <c r="AK514" s="834" t="str">
        <f>'(1)예금승인내역'!K1144</f>
        <v>정기예금</v>
      </c>
    </row>
    <row r="515" spans="31:37">
      <c r="AE515" s="1">
        <f>'(1)예금승인내역'!H1145</f>
        <v>46094</v>
      </c>
      <c r="AF515" s="1">
        <f t="shared" si="11"/>
        <v>46094</v>
      </c>
      <c r="AG515" s="1">
        <f>'(1)예금승인내역'!G1145</f>
        <v>46066</v>
      </c>
      <c r="AH515" t="str">
        <f>'(1)예금승인내역'!F1145</f>
        <v xml:space="preserve">서울산업 </v>
      </c>
      <c r="AI515">
        <f>'(1)예금승인내역'!L1145</f>
        <v>2</v>
      </c>
      <c r="AJ515">
        <f>'(1)예금승인내역'!AG1145</f>
        <v>3.15E-2</v>
      </c>
      <c r="AK515" s="834" t="str">
        <f>'(1)예금승인내역'!K1145</f>
        <v>MMDA</v>
      </c>
    </row>
    <row r="516" spans="31:37">
      <c r="AE516" s="1">
        <f>'(1)예금승인내역'!H1146</f>
        <v>46155</v>
      </c>
      <c r="AF516" s="1">
        <f t="shared" si="11"/>
        <v>46155</v>
      </c>
      <c r="AG516" s="1">
        <f>'(1)예금승인내역'!G1146</f>
        <v>46066</v>
      </c>
      <c r="AH516" t="str">
        <f>'(1)예금승인내역'!F1146</f>
        <v>해내다컨트리클럽</v>
      </c>
      <c r="AI516">
        <f>'(1)예금승인내역'!L1146</f>
        <v>1.44</v>
      </c>
      <c r="AJ516">
        <f>'(1)예금승인내역'!AG1146</f>
        <v>3.5499999999999997E-2</v>
      </c>
      <c r="AK516" s="834" t="str">
        <f>'(1)예금승인내역'!K1146</f>
        <v>정기예금</v>
      </c>
    </row>
    <row r="517" spans="31:37">
      <c r="AE517" s="1">
        <f>'(1)예금승인내역'!H1147</f>
        <v>46155</v>
      </c>
      <c r="AF517" s="1">
        <f t="shared" si="11"/>
        <v>46155</v>
      </c>
      <c r="AG517" s="1">
        <f>'(1)예금승인내역'!G1147</f>
        <v>46066</v>
      </c>
      <c r="AH517" t="str">
        <f>'(1)예금승인내역'!F1147</f>
        <v>동아홀딩스</v>
      </c>
      <c r="AI517">
        <f>'(1)예금승인내역'!L1147</f>
        <v>1.44</v>
      </c>
      <c r="AJ517">
        <f>'(1)예금승인내역'!AG1147</f>
        <v>3.5499999999999997E-2</v>
      </c>
      <c r="AK517" s="834" t="str">
        <f>'(1)예금승인내역'!K1147</f>
        <v>정기예금</v>
      </c>
    </row>
    <row r="518" spans="31:37">
      <c r="AE518" s="1">
        <f>'(1)예금승인내역'!H1148</f>
        <v>46155</v>
      </c>
      <c r="AF518" s="1">
        <f t="shared" si="11"/>
        <v>46155</v>
      </c>
      <c r="AG518" s="1">
        <f>'(1)예금승인내역'!G1148</f>
        <v>46066</v>
      </c>
      <c r="AH518" t="str">
        <f>'(1)예금승인내역'!F1148</f>
        <v>동아홀딩스</v>
      </c>
      <c r="AI518">
        <f>'(1)예금승인내역'!L1148</f>
        <v>3.61</v>
      </c>
      <c r="AJ518">
        <f>'(1)예금승인내역'!AG1148</f>
        <v>3.5499999999999997E-2</v>
      </c>
      <c r="AK518" s="834" t="str">
        <f>'(1)예금승인내역'!K1148</f>
        <v>정기예금</v>
      </c>
    </row>
    <row r="519" spans="31:37">
      <c r="AE519" s="1">
        <f>'(1)예금승인내역'!H1149</f>
        <v>46100</v>
      </c>
      <c r="AF519" s="1">
        <f t="shared" si="11"/>
        <v>46100</v>
      </c>
      <c r="AG519" s="1">
        <f>'(1)예금승인내역'!G1149</f>
        <v>46072</v>
      </c>
      <c r="AH519" t="str">
        <f>'(1)예금승인내역'!F1149</f>
        <v>와이엠에스에이</v>
      </c>
      <c r="AI519">
        <f>'(1)예금승인내역'!L1149</f>
        <v>5.48</v>
      </c>
      <c r="AJ519">
        <f>'(1)예금승인내역'!AG1149</f>
        <v>3.2000000000000001E-2</v>
      </c>
      <c r="AK519" s="834" t="str">
        <f>'(1)예금승인내역'!K1149</f>
        <v>MMDA</v>
      </c>
    </row>
    <row r="520" spans="31:37">
      <c r="AE520" s="1">
        <f>'(1)예금승인내역'!H1150</f>
        <v>46100</v>
      </c>
      <c r="AF520" s="1">
        <f t="shared" si="11"/>
        <v>46100</v>
      </c>
      <c r="AG520" s="1">
        <f>'(1)예금승인내역'!G1150</f>
        <v>46072</v>
      </c>
      <c r="AH520" t="str">
        <f>'(1)예금승인내역'!F1150</f>
        <v>㈜약진통상</v>
      </c>
      <c r="AI520">
        <f>'(1)예금승인내역'!L1150</f>
        <v>6.48</v>
      </c>
      <c r="AJ520">
        <f>'(1)예금승인내역'!AG1150</f>
        <v>3.2000000000000001E-2</v>
      </c>
      <c r="AK520" s="834" t="str">
        <f>'(1)예금승인내역'!K1150</f>
        <v>MMDA</v>
      </c>
    </row>
    <row r="521" spans="31:37">
      <c r="AE521" s="1">
        <f>'(1)예금승인내역'!H1151</f>
        <v>46101</v>
      </c>
      <c r="AF521" s="1">
        <f t="shared" si="11"/>
        <v>46101</v>
      </c>
      <c r="AG521" s="1">
        <f>'(1)예금승인내역'!G1151</f>
        <v>46072</v>
      </c>
      <c r="AH521" t="str">
        <f>'(1)예금승인내역'!F1151</f>
        <v>대원지에스아이</v>
      </c>
      <c r="AI521">
        <f>'(1)예금승인내역'!L1151</f>
        <v>1.5</v>
      </c>
      <c r="AJ521">
        <f>'(1)예금승인내역'!AG1151</f>
        <v>3.4500000000000003E-2</v>
      </c>
      <c r="AK521" s="834" t="str">
        <f>'(1)예금승인내역'!K1151</f>
        <v>정기예금</v>
      </c>
    </row>
    <row r="522" spans="31:37">
      <c r="AE522" s="1">
        <f>'(1)예금승인내역'!H1152</f>
        <v>46100</v>
      </c>
      <c r="AF522" s="1">
        <f t="shared" si="11"/>
        <v>46100</v>
      </c>
      <c r="AG522" s="1">
        <f>'(1)예금승인내역'!G1152</f>
        <v>46072</v>
      </c>
      <c r="AH522" t="str">
        <f>'(1)예금승인내역'!F1152</f>
        <v>㈜일지테크</v>
      </c>
      <c r="AI522">
        <f>'(1)예금승인내역'!L1152</f>
        <v>46.54</v>
      </c>
      <c r="AJ522">
        <f>'(1)예금승인내역'!AG1152</f>
        <v>3.2000000000000001E-2</v>
      </c>
      <c r="AK522" s="834" t="str">
        <f>'(1)예금승인내역'!K1152</f>
        <v>MMDA</v>
      </c>
    </row>
    <row r="523" spans="31:37">
      <c r="AE523" s="1">
        <f>'(1)예금승인내역'!H1153</f>
        <v>46100</v>
      </c>
      <c r="AF523" s="1">
        <f t="shared" si="11"/>
        <v>46100</v>
      </c>
      <c r="AG523" s="1">
        <f>'(1)예금승인내역'!G1153</f>
        <v>46072</v>
      </c>
      <c r="AH523" t="str">
        <f>'(1)예금승인내역'!F1153</f>
        <v>한국비철㈜</v>
      </c>
      <c r="AI523">
        <f>'(1)예금승인내역'!L1153</f>
        <v>4.66</v>
      </c>
      <c r="AJ523">
        <f>'(1)예금승인내역'!AG1153</f>
        <v>3.2000000000000001E-2</v>
      </c>
      <c r="AK523" s="834" t="str">
        <f>'(1)예금승인내역'!K1153</f>
        <v>MMDA</v>
      </c>
    </row>
    <row r="524" spans="31:37">
      <c r="AE524" s="1">
        <f>'(1)예금승인내역'!H1154</f>
        <v>46101</v>
      </c>
      <c r="AF524" s="1">
        <f t="shared" si="11"/>
        <v>46101</v>
      </c>
      <c r="AG524" s="1">
        <f>'(1)예금승인내역'!G1154</f>
        <v>46073</v>
      </c>
      <c r="AH524" t="str">
        <f>'(1)예금승인내역'!F1154</f>
        <v>주식회사 한국비앤씨</v>
      </c>
      <c r="AI524">
        <f>'(1)예금승인내역'!L1154</f>
        <v>7.36</v>
      </c>
      <c r="AJ524">
        <f>'(1)예금승인내역'!AG1154</f>
        <v>0.03</v>
      </c>
      <c r="AK524" s="834" t="str">
        <f>'(1)예금승인내역'!K1154</f>
        <v>MMDA</v>
      </c>
    </row>
    <row r="525" spans="31:37">
      <c r="AE525" s="1">
        <f>'(1)예금승인내역'!H1155</f>
        <v>46104</v>
      </c>
      <c r="AF525" s="1">
        <f t="shared" si="11"/>
        <v>46104</v>
      </c>
      <c r="AG525" s="1">
        <f>'(1)예금승인내역'!G1155</f>
        <v>46076</v>
      </c>
      <c r="AH525" t="str">
        <f>'(1)예금승인내역'!F1155</f>
        <v>케이씨에이치에너지㈜</v>
      </c>
      <c r="AI525">
        <f>'(1)예금승인내역'!L1155</f>
        <v>2.46</v>
      </c>
      <c r="AJ525">
        <f>'(1)예금승인내역'!AG1155</f>
        <v>3.2000000000000001E-2</v>
      </c>
      <c r="AK525" s="834" t="str">
        <f>'(1)예금승인내역'!K1155</f>
        <v>MMDA</v>
      </c>
    </row>
    <row r="526" spans="31:37">
      <c r="AE526" s="1">
        <f>'(1)예금승인내역'!H1156</f>
        <v>46108</v>
      </c>
      <c r="AF526" s="1">
        <f t="shared" si="11"/>
        <v>46108</v>
      </c>
      <c r="AG526" s="1">
        <f>'(1)예금승인내역'!G1156</f>
        <v>46080</v>
      </c>
      <c r="AH526" t="str">
        <f>'(1)예금승인내역'!F1156</f>
        <v>㈜더블유비엘</v>
      </c>
      <c r="AI526">
        <f>'(1)예금승인내역'!L1156</f>
        <v>1.5</v>
      </c>
      <c r="AJ526">
        <f>'(1)예금승인내역'!AG1156</f>
        <v>0.03</v>
      </c>
      <c r="AK526" s="834" t="str">
        <f>'(1)예금승인내역'!K1156</f>
        <v>MMDA</v>
      </c>
    </row>
    <row r="527" spans="31:37">
      <c r="AE527" s="1">
        <f>'(1)예금승인내역'!H1157</f>
        <v>46113</v>
      </c>
      <c r="AF527" s="1">
        <f t="shared" si="11"/>
        <v>46113</v>
      </c>
      <c r="AG527" s="1">
        <f>'(1)예금승인내역'!G1157</f>
        <v>46084</v>
      </c>
      <c r="AH527" t="str">
        <f>'(1)예금승인내역'!F1157</f>
        <v>국제금속</v>
      </c>
      <c r="AI527">
        <f>'(1)예금승인내역'!L1157</f>
        <v>10.43</v>
      </c>
      <c r="AJ527">
        <f>'(1)예금승인내역'!AG1157</f>
        <v>3.1E-2</v>
      </c>
      <c r="AK527" s="834" t="str">
        <f>'(1)예금승인내역'!K1157</f>
        <v>MMDA</v>
      </c>
    </row>
    <row r="528" spans="31:37">
      <c r="AE528" s="1">
        <f>'(1)예금승인내역'!H1158</f>
        <v>46115</v>
      </c>
      <c r="AF528" s="1">
        <f t="shared" si="11"/>
        <v>46115</v>
      </c>
      <c r="AG528" s="1">
        <f>'(1)예금승인내역'!G1158</f>
        <v>46084</v>
      </c>
      <c r="AH528" t="str">
        <f>'(1)예금승인내역'!F1158</f>
        <v>㈜ 광성</v>
      </c>
      <c r="AI528">
        <f>'(1)예금승인내역'!L1158</f>
        <v>4.05</v>
      </c>
      <c r="AJ528">
        <f>'(1)예금승인내역'!AG1158</f>
        <v>3.15E-2</v>
      </c>
      <c r="AK528" s="834" t="str">
        <f>'(1)예금승인내역'!K1158</f>
        <v>MMDA</v>
      </c>
    </row>
    <row r="529" spans="31:37">
      <c r="AE529" s="1">
        <f>'(1)예금승인내역'!H1159</f>
        <v>46118</v>
      </c>
      <c r="AF529" s="1">
        <f t="shared" si="11"/>
        <v>46118</v>
      </c>
      <c r="AG529" s="1">
        <f>'(1)예금승인내역'!G1159</f>
        <v>46085</v>
      </c>
      <c r="AH529" t="str">
        <f>'(1)예금승인내역'!F1159</f>
        <v>동화인더스트리</v>
      </c>
      <c r="AI529">
        <f>'(1)예금승인내역'!L1159</f>
        <v>2</v>
      </c>
      <c r="AJ529">
        <f>'(1)예금승인내역'!AG1159</f>
        <v>3.4500000000000003E-2</v>
      </c>
      <c r="AK529" s="834" t="str">
        <f>'(1)예금승인내역'!K1159</f>
        <v>정기예금</v>
      </c>
    </row>
    <row r="530" spans="31:37">
      <c r="AE530" s="1">
        <f>'(1)예금승인내역'!H1160</f>
        <v>46177</v>
      </c>
      <c r="AF530" s="1">
        <f t="shared" si="11"/>
        <v>46177</v>
      </c>
      <c r="AG530" s="1">
        <f>'(1)예금승인내역'!G1160</f>
        <v>46085</v>
      </c>
      <c r="AH530" t="str">
        <f>'(1)예금승인내역'!F1160</f>
        <v>거림테크주식회사</v>
      </c>
      <c r="AI530">
        <f>'(1)예금승인내역'!L1160</f>
        <v>2</v>
      </c>
      <c r="AJ530">
        <f>'(1)예금승인내역'!AG1160</f>
        <v>3.5999999999999997E-2</v>
      </c>
      <c r="AK530" s="834" t="str">
        <f>'(1)예금승인내역'!K1160</f>
        <v>정기예금</v>
      </c>
    </row>
    <row r="531" spans="31:37">
      <c r="AE531" s="1">
        <f>'(1)예금승인내역'!H1161</f>
        <v>46118</v>
      </c>
      <c r="AF531" s="1">
        <f t="shared" si="11"/>
        <v>46118</v>
      </c>
      <c r="AG531" s="1">
        <f>'(1)예금승인내역'!G1161</f>
        <v>46086</v>
      </c>
      <c r="AH531" t="str">
        <f>'(1)예금승인내역'!F1161</f>
        <v>㈜지엠메탈</v>
      </c>
      <c r="AI531">
        <f>'(1)예금승인내역'!L1161</f>
        <v>1.1499999999999999</v>
      </c>
      <c r="AJ531">
        <f>'(1)예금승인내역'!AG1161</f>
        <v>3.15E-2</v>
      </c>
      <c r="AK531" s="834" t="str">
        <f>'(1)예금승인내역'!K1161</f>
        <v>MMDA</v>
      </c>
    </row>
    <row r="532" spans="31:37">
      <c r="AE532" s="1">
        <f>'(1)예금승인내역'!H1162</f>
        <v>46118</v>
      </c>
      <c r="AF532" s="1">
        <f t="shared" si="11"/>
        <v>46118</v>
      </c>
      <c r="AG532" s="1">
        <f>'(1)예금승인내역'!G1162</f>
        <v>46086</v>
      </c>
      <c r="AH532" t="str">
        <f>'(1)예금승인내역'!F1162</f>
        <v>미래에셋컨설팅</v>
      </c>
      <c r="AI532">
        <f>'(1)예금승인내역'!L1162</f>
        <v>5</v>
      </c>
      <c r="AJ532">
        <f>'(1)예금승인내역'!AG1162</f>
        <v>3.4000000000000002E-2</v>
      </c>
      <c r="AK532" s="834" t="str">
        <f>'(1)예금승인내역'!K1162</f>
        <v>정기예금</v>
      </c>
    </row>
    <row r="533" spans="31:37">
      <c r="AE533" s="1">
        <f>'(1)예금승인내역'!H1163</f>
        <v>46182</v>
      </c>
      <c r="AF533" s="1">
        <f t="shared" si="11"/>
        <v>46182</v>
      </c>
      <c r="AG533" s="1">
        <f>'(1)예금승인내역'!G1163</f>
        <v>46090</v>
      </c>
      <c r="AH533" t="str">
        <f>'(1)예금승인내역'!F1163</f>
        <v xml:space="preserve">에이치라인해운㈜ </v>
      </c>
      <c r="AI533">
        <f>'(1)예금승인내역'!L1163</f>
        <v>15</v>
      </c>
      <c r="AJ533">
        <f>'(1)예금승인내역'!AG1163</f>
        <v>3.5999999999999997E-2</v>
      </c>
      <c r="AK533" s="834" t="str">
        <f>'(1)예금승인내역'!K1163</f>
        <v>정기예금</v>
      </c>
    </row>
    <row r="534" spans="31:37">
      <c r="AE534" s="1">
        <f>'(1)예금승인내역'!H1164</f>
        <v>46122</v>
      </c>
      <c r="AF534" s="1">
        <f t="shared" si="11"/>
        <v>46122</v>
      </c>
      <c r="AG534" s="1">
        <f>'(1)예금승인내역'!G1164</f>
        <v>46091</v>
      </c>
      <c r="AH534" t="str">
        <f>'(1)예금승인내역'!F1164</f>
        <v>오스템임플란트㈜</v>
      </c>
      <c r="AI534">
        <f>'(1)예금승인내역'!L1164</f>
        <v>2</v>
      </c>
      <c r="AJ534">
        <f>'(1)예금승인내역'!AG1164</f>
        <v>3.2000000000000001E-2</v>
      </c>
      <c r="AK534" s="834" t="str">
        <f>'(1)예금승인내역'!K1164</f>
        <v>MMDA</v>
      </c>
    </row>
    <row r="535" spans="31:37">
      <c r="AE535" s="1">
        <f>'(1)예금승인내역'!H1165</f>
        <v>46125</v>
      </c>
      <c r="AF535" s="1">
        <f t="shared" ref="AF535:AF539" si="12">VALUE(AE535)</f>
        <v>46125</v>
      </c>
      <c r="AG535" s="1">
        <f>'(1)예금승인내역'!G1165</f>
        <v>46093</v>
      </c>
      <c r="AH535" t="str">
        <f>'(1)예금승인내역'!F1165</f>
        <v>㈜이수스페셜티케미컬</v>
      </c>
      <c r="AI535">
        <f>'(1)예금승인내역'!L1165</f>
        <v>9.9499999999999993</v>
      </c>
      <c r="AJ535">
        <f>'(1)예금승인내역'!AG1165</f>
        <v>3.2000000000000001E-2</v>
      </c>
      <c r="AK535" s="834" t="str">
        <f>'(1)예금승인내역'!K1165</f>
        <v>MMDA</v>
      </c>
    </row>
    <row r="536" spans="31:37">
      <c r="AE536" s="1">
        <f>'(1)예금승인내역'!H1166</f>
        <v>46125</v>
      </c>
      <c r="AF536" s="1">
        <f t="shared" si="12"/>
        <v>46125</v>
      </c>
      <c r="AG536" s="1">
        <f>'(1)예금승인내역'!G1166</f>
        <v>46093</v>
      </c>
      <c r="AH536" t="str">
        <f>'(1)예금승인내역'!F1166</f>
        <v>㈜현대그린푸드</v>
      </c>
      <c r="AI536">
        <f>'(1)예금승인내역'!L1166</f>
        <v>1.82</v>
      </c>
      <c r="AJ536">
        <f>'(1)예금승인내역'!AG1166</f>
        <v>3.2000000000000001E-2</v>
      </c>
      <c r="AK536" s="834" t="str">
        <f>'(1)예금승인내역'!K1166</f>
        <v>MMDA</v>
      </c>
    </row>
    <row r="537" spans="31:37">
      <c r="AE537" s="1">
        <f>'(1)예금승인내역'!H1167</f>
        <v>46189</v>
      </c>
      <c r="AF537" s="1">
        <f t="shared" si="12"/>
        <v>46189</v>
      </c>
      <c r="AG537" s="1">
        <f>'(1)예금승인내역'!G1167</f>
        <v>46097</v>
      </c>
      <c r="AH537" t="str">
        <f>'(1)예금승인내역'!F1167</f>
        <v xml:space="preserve">㈜ 동아홀딩스 </v>
      </c>
      <c r="AI537">
        <f>'(1)예금승인내역'!L1167</f>
        <v>2.19</v>
      </c>
      <c r="AJ537">
        <f>'(1)예금승인내역'!AG1167</f>
        <v>3.5999999999999997E-2</v>
      </c>
      <c r="AK537" s="834" t="str">
        <f>'(1)예금승인내역'!K1167</f>
        <v>정기예금</v>
      </c>
    </row>
    <row r="538" spans="31:37">
      <c r="AE538" s="1">
        <f>'(1)예금승인내역'!H1168</f>
        <v>46189</v>
      </c>
      <c r="AF538" s="1">
        <f t="shared" si="12"/>
        <v>46189</v>
      </c>
      <c r="AG538" s="1">
        <f>'(1)예금승인내역'!G1168</f>
        <v>46097</v>
      </c>
      <c r="AH538" t="str">
        <f>'(1)예금승인내역'!F1168</f>
        <v>해내다컨트리클럽</v>
      </c>
      <c r="AI538">
        <f>'(1)예금승인내역'!L1168</f>
        <v>3.65</v>
      </c>
      <c r="AJ538">
        <f>'(1)예금승인내역'!AG1168</f>
        <v>3.5999999999999997E-2</v>
      </c>
      <c r="AK538" s="834" t="str">
        <f>'(1)예금승인내역'!K1168</f>
        <v>정기예금</v>
      </c>
    </row>
    <row r="539" spans="31:37">
      <c r="AE539" s="1">
        <f>'(1)예금승인내역'!H1169</f>
        <v>46189</v>
      </c>
      <c r="AF539" s="1">
        <f t="shared" si="12"/>
        <v>46189</v>
      </c>
      <c r="AG539" s="1">
        <f>'(1)예금승인내역'!G1169</f>
        <v>46097</v>
      </c>
      <c r="AH539" t="str">
        <f>'(1)예금승인내역'!F1169</f>
        <v>거림테크주식회사</v>
      </c>
      <c r="AI539">
        <f>'(1)예금승인내역'!L1169</f>
        <v>2</v>
      </c>
      <c r="AJ539">
        <f>'(1)예금승인내역'!AG1169</f>
        <v>3.6499999999999998E-2</v>
      </c>
      <c r="AK539" s="834" t="str">
        <f>'(1)예금승인내역'!K1169</f>
        <v>정기예금</v>
      </c>
    </row>
    <row r="540" spans="31:37">
      <c r="AE540" s="1">
        <f>'(1)예금승인내역'!H1170</f>
        <v>46190</v>
      </c>
      <c r="AF540" s="1">
        <f t="shared" ref="AF540:AF543" si="13">VALUE(AE540)</f>
        <v>46190</v>
      </c>
      <c r="AG540" s="1">
        <f>'(1)예금승인내역'!G1170</f>
        <v>46098</v>
      </c>
      <c r="AH540" t="str">
        <f>'(1)예금승인내역'!F1170</f>
        <v>거림테크주식회사</v>
      </c>
      <c r="AI540">
        <f>'(1)예금승인내역'!L1170</f>
        <v>2</v>
      </c>
      <c r="AJ540">
        <f>'(1)예금승인내역'!AG1170</f>
        <v>3.6499999999999998E-2</v>
      </c>
      <c r="AK540" s="834" t="str">
        <f>'(1)예금승인내역'!K1170</f>
        <v>정기예금</v>
      </c>
    </row>
    <row r="541" spans="31:37">
      <c r="AE541" s="1">
        <f>'(1)예금승인내역'!H1171</f>
        <v>46129</v>
      </c>
      <c r="AF541" s="1">
        <f t="shared" si="13"/>
        <v>46129</v>
      </c>
      <c r="AG541" s="1">
        <f>'(1)예금승인내역'!G1171</f>
        <v>46100</v>
      </c>
      <c r="AH541" t="str">
        <f>'(1)예금승인내역'!F1171</f>
        <v>와이엠에스에이</v>
      </c>
      <c r="AI541">
        <f>'(1)예금승인내역'!L1171</f>
        <v>5.18</v>
      </c>
      <c r="AJ541">
        <f>'(1)예금승인내역'!AG1171</f>
        <v>3.2000000000000001E-2</v>
      </c>
      <c r="AK541" s="834" t="str">
        <f>'(1)예금승인내역'!K1171</f>
        <v>MMDA</v>
      </c>
    </row>
    <row r="542" spans="31:37">
      <c r="AE542" s="1">
        <f>'(1)예금승인내역'!H1172</f>
        <v>46132</v>
      </c>
      <c r="AF542" s="1">
        <f t="shared" si="13"/>
        <v>46132</v>
      </c>
      <c r="AG542" s="1">
        <f>'(1)예금승인내역'!G1172</f>
        <v>46100</v>
      </c>
      <c r="AH542" t="str">
        <f>'(1)예금승인내역'!F1172</f>
        <v>더스킨팩토리</v>
      </c>
      <c r="AI542">
        <f>'(1)예금승인내역'!L1172</f>
        <v>1</v>
      </c>
      <c r="AJ542">
        <f>'(1)예금승인내역'!AG1172</f>
        <v>3.4500000000000003E-2</v>
      </c>
      <c r="AK542" s="834" t="str">
        <f>'(1)예금승인내역'!K1172</f>
        <v>정기예금</v>
      </c>
    </row>
    <row r="543" spans="31:37">
      <c r="AE543" s="1">
        <f>'(1)예금승인내역'!H1173</f>
        <v>46132</v>
      </c>
      <c r="AF543" s="1">
        <f t="shared" si="13"/>
        <v>46132</v>
      </c>
      <c r="AG543" s="1">
        <f>'(1)예금승인내역'!G1173</f>
        <v>46100</v>
      </c>
      <c r="AH543" t="str">
        <f>'(1)예금승인내역'!F1173</f>
        <v>㈜일지테크</v>
      </c>
      <c r="AI543">
        <f>'(1)예금승인내역'!L1173</f>
        <v>21.97</v>
      </c>
      <c r="AJ543">
        <f>'(1)예금승인내역'!AG1173</f>
        <v>3.2000000000000001E-2</v>
      </c>
      <c r="AK543" s="834" t="str">
        <f>'(1)예금승인내역'!K1173</f>
        <v>MMDA</v>
      </c>
    </row>
    <row r="544" spans="31:37">
      <c r="AE544" s="1">
        <f>'(1)예금승인내역'!H1174</f>
        <v>46132</v>
      </c>
      <c r="AF544" s="1">
        <f t="shared" ref="AF544:AF549" si="14">VALUE(AE544)</f>
        <v>46132</v>
      </c>
      <c r="AG544" s="1">
        <f>'(1)예금승인내역'!G1174</f>
        <v>46100</v>
      </c>
      <c r="AH544" t="str">
        <f>'(1)예금승인내역'!F1174</f>
        <v>한국비철㈜</v>
      </c>
      <c r="AI544">
        <f>'(1)예금승인내역'!L1174</f>
        <v>8.1509999999999998</v>
      </c>
      <c r="AJ544">
        <f>'(1)예금승인내역'!AG1174</f>
        <v>3.2000000000000001E-2</v>
      </c>
      <c r="AK544" s="834" t="str">
        <f>'(1)예금승인내역'!K1174</f>
        <v>MMDA</v>
      </c>
    </row>
    <row r="545" spans="31:37">
      <c r="AE545" s="1">
        <f>'(1)예금승인내역'!H1175</f>
        <v>46132</v>
      </c>
      <c r="AF545" s="1">
        <f t="shared" si="14"/>
        <v>46132</v>
      </c>
      <c r="AG545" s="1">
        <f>'(1)예금승인내역'!G1175</f>
        <v>46101</v>
      </c>
      <c r="AH545" t="str">
        <f>'(1)예금승인내역'!F1175</f>
        <v>㈜약진통상</v>
      </c>
      <c r="AI545">
        <f>'(1)예금승인내역'!L1175</f>
        <v>14.4</v>
      </c>
      <c r="AJ545">
        <f>'(1)예금승인내역'!AG1175</f>
        <v>3.2199999999999999E-2</v>
      </c>
      <c r="AK545" s="834" t="str">
        <f>'(1)예금승인내역'!K1175</f>
        <v>MMDA</v>
      </c>
    </row>
    <row r="546" spans="31:37">
      <c r="AE546" s="1">
        <f>'(1)예금승인내역'!H1176</f>
        <v>46132</v>
      </c>
      <c r="AF546" s="1">
        <f t="shared" si="14"/>
        <v>46132</v>
      </c>
      <c r="AG546" s="1">
        <f>'(1)예금승인내역'!G1176</f>
        <v>46101</v>
      </c>
      <c r="AH546" t="str">
        <f>'(1)예금승인내역'!F1176</f>
        <v>대원지에스아이</v>
      </c>
      <c r="AI546">
        <f>'(1)예금승인내역'!L1176</f>
        <v>1.5</v>
      </c>
      <c r="AJ546">
        <f>'(1)예금승인내역'!AG1176</f>
        <v>3.4500000000000003E-2</v>
      </c>
      <c r="AK546" s="834" t="str">
        <f>'(1)예금승인내역'!K1176</f>
        <v>정기예금</v>
      </c>
    </row>
    <row r="547" spans="31:37">
      <c r="AE547" s="1">
        <f>'(1)예금승인내역'!H1177</f>
        <v>46196</v>
      </c>
      <c r="AF547" s="1">
        <f t="shared" si="14"/>
        <v>46196</v>
      </c>
      <c r="AG547" s="1">
        <f>'(1)예금승인내역'!G1177</f>
        <v>46104</v>
      </c>
      <c r="AH547" t="str">
        <f>'(1)예금승인내역'!F1177</f>
        <v>㈜비앤에프</v>
      </c>
      <c r="AI547">
        <f>'(1)예금승인내역'!L1177</f>
        <v>1</v>
      </c>
      <c r="AJ547">
        <f>'(1)예금승인내역'!AG1177</f>
        <v>3.6499999999999998E-2</v>
      </c>
      <c r="AK547" s="834" t="str">
        <f>'(1)예금승인내역'!K1177</f>
        <v>정기예금</v>
      </c>
    </row>
    <row r="548" spans="31:37">
      <c r="AE548" s="1">
        <f>'(1)예금승인내역'!H1178</f>
        <v>46295</v>
      </c>
      <c r="AF548" s="1">
        <f t="shared" si="14"/>
        <v>46295</v>
      </c>
      <c r="AG548" s="1">
        <f>'(1)예금승인내역'!G1178</f>
        <v>46111</v>
      </c>
      <c r="AH548" t="str">
        <f>'(1)예금승인내역'!F1178</f>
        <v>케이와이글로벌셀앤진사모투자</v>
      </c>
      <c r="AI548">
        <f>'(1)예금승인내역'!L1178</f>
        <v>2.21</v>
      </c>
      <c r="AJ548">
        <f>'(1)예금승인내역'!AG1178</f>
        <v>3.5999999999999997E-2</v>
      </c>
      <c r="AK548" s="834" t="str">
        <f>'(1)예금승인내역'!K1178</f>
        <v>정기예금</v>
      </c>
    </row>
    <row r="549" spans="31:37">
      <c r="AE549" s="1">
        <f>'(1)예금승인내역'!H1179</f>
        <v>46146</v>
      </c>
      <c r="AF549" s="1">
        <f t="shared" si="14"/>
        <v>46146</v>
      </c>
      <c r="AG549" s="1">
        <f>'(1)예금승인내역'!G1179</f>
        <v>46113</v>
      </c>
      <c r="AH549" t="str">
        <f>'(1)예금승인내역'!F1179</f>
        <v>국제금속</v>
      </c>
      <c r="AI549">
        <f>'(1)예금승인내역'!L1179</f>
        <v>6.54</v>
      </c>
      <c r="AJ549">
        <f>'(1)예금승인내역'!AG1179</f>
        <v>3.2000000000000001E-2</v>
      </c>
      <c r="AK549" s="834" t="str">
        <f>'(1)예금승인내역'!K1179</f>
        <v>MMDA</v>
      </c>
    </row>
    <row r="550" spans="31:37">
      <c r="AE550" s="1">
        <f>'(1)예금승인내역'!H1175</f>
        <v>46132</v>
      </c>
      <c r="AF550" s="1">
        <f t="shared" si="11"/>
        <v>46132</v>
      </c>
      <c r="AG550" s="1">
        <f>'(1)예금승인내역'!G1175</f>
        <v>46101</v>
      </c>
      <c r="AH550" t="str">
        <f>'(1)예금승인내역'!F1175</f>
        <v>㈜약진통상</v>
      </c>
      <c r="AI550">
        <f>'(1)예금승인내역'!L1175</f>
        <v>14.4</v>
      </c>
      <c r="AJ550">
        <f>'(1)예금승인내역'!AG1175</f>
        <v>3.2199999999999999E-2</v>
      </c>
      <c r="AK550" s="834" t="str">
        <f>'(1)예금승인내역'!K1175</f>
        <v>MMDA</v>
      </c>
    </row>
    <row r="551" spans="31:37">
      <c r="AE551" s="1">
        <f>'(1)예금승인내역'!H1176</f>
        <v>46132</v>
      </c>
      <c r="AF551" s="1">
        <f t="shared" si="11"/>
        <v>46132</v>
      </c>
      <c r="AG551" s="1">
        <f>'(1)예금승인내역'!G1176</f>
        <v>46101</v>
      </c>
      <c r="AH551" t="str">
        <f>'(1)예금승인내역'!F1176</f>
        <v>대원지에스아이</v>
      </c>
      <c r="AI551">
        <f>'(1)예금승인내역'!L1176</f>
        <v>1.5</v>
      </c>
      <c r="AJ551">
        <f>'(1)예금승인내역'!AG1176</f>
        <v>3.4500000000000003E-2</v>
      </c>
      <c r="AK551" s="834" t="str">
        <f>'(1)예금승인내역'!K1176</f>
        <v>정기예금</v>
      </c>
    </row>
    <row r="552" spans="31:37">
      <c r="AE552" s="1">
        <f>'(1)예금승인내역'!H1177</f>
        <v>46196</v>
      </c>
      <c r="AF552" s="1">
        <f t="shared" si="11"/>
        <v>46196</v>
      </c>
      <c r="AG552" s="1">
        <f>'(1)예금승인내역'!G1177</f>
        <v>46104</v>
      </c>
      <c r="AH552" t="str">
        <f>'(1)예금승인내역'!F1177</f>
        <v>㈜비앤에프</v>
      </c>
      <c r="AI552">
        <f>'(1)예금승인내역'!L1177</f>
        <v>1</v>
      </c>
      <c r="AJ552">
        <f>'(1)예금승인내역'!AG1177</f>
        <v>3.6499999999999998E-2</v>
      </c>
      <c r="AK552" s="834" t="str">
        <f>'(1)예금승인내역'!K1177</f>
        <v>정기예금</v>
      </c>
    </row>
    <row r="553" spans="31:37">
      <c r="AE553" s="1">
        <f>'(1)예금승인내역'!H1178</f>
        <v>46295</v>
      </c>
      <c r="AF553" s="1">
        <f t="shared" si="11"/>
        <v>46295</v>
      </c>
      <c r="AG553" s="1">
        <f>'(1)예금승인내역'!G1178</f>
        <v>46111</v>
      </c>
      <c r="AH553" t="str">
        <f>'(1)예금승인내역'!F1178</f>
        <v>케이와이글로벌셀앤진사모투자</v>
      </c>
      <c r="AI553">
        <f>'(1)예금승인내역'!L1178</f>
        <v>2.21</v>
      </c>
      <c r="AJ553">
        <f>'(1)예금승인내역'!AG1178</f>
        <v>3.5999999999999997E-2</v>
      </c>
      <c r="AK553" s="834" t="str">
        <f>'(1)예금승인내역'!K1178</f>
        <v>정기예금</v>
      </c>
    </row>
    <row r="554" spans="31:37">
      <c r="AE554" s="1">
        <f>'(1)예금승인내역'!H1179</f>
        <v>46146</v>
      </c>
      <c r="AF554" s="1">
        <f t="shared" si="11"/>
        <v>46146</v>
      </c>
      <c r="AG554" s="1">
        <f>'(1)예금승인내역'!G1179</f>
        <v>46113</v>
      </c>
      <c r="AH554" t="str">
        <f>'(1)예금승인내역'!F1179</f>
        <v>국제금속</v>
      </c>
      <c r="AI554">
        <f>'(1)예금승인내역'!L1179</f>
        <v>6.54</v>
      </c>
      <c r="AJ554">
        <f>'(1)예금승인내역'!AG1179</f>
        <v>3.2000000000000001E-2</v>
      </c>
      <c r="AK554" s="834" t="str">
        <f>'(1)예금승인내역'!K1179</f>
        <v>MMDA</v>
      </c>
    </row>
    <row r="555" spans="31:37">
      <c r="AE555" s="1">
        <f>'(1)예금승인내역'!H1180</f>
        <v>46142</v>
      </c>
      <c r="AF555" s="1">
        <f t="shared" si="11"/>
        <v>46142</v>
      </c>
      <c r="AG555" s="1">
        <f>'(1)예금승인내역'!G1180</f>
        <v>46113</v>
      </c>
      <c r="AH555" t="str">
        <f>'(1)예금승인내역'!F1180</f>
        <v>㈜더블유비엘</v>
      </c>
      <c r="AI555">
        <f>'(1)예금승인내역'!L1180</f>
        <v>1</v>
      </c>
      <c r="AJ555">
        <f>'(1)예금승인내역'!AG1180</f>
        <v>0.03</v>
      </c>
      <c r="AK555" s="834" t="str">
        <f>'(1)예금승인내역'!K1180</f>
        <v>MMDA</v>
      </c>
    </row>
    <row r="556" spans="31:37">
      <c r="AE556" s="1">
        <f>'(1)예금승인내역'!H1181</f>
        <v>46142</v>
      </c>
      <c r="AF556" s="1">
        <f t="shared" si="11"/>
        <v>46142</v>
      </c>
      <c r="AG556" s="1">
        <f>'(1)예금승인내역'!G1181</f>
        <v>46115</v>
      </c>
      <c r="AH556" t="str">
        <f>'(1)예금승인내역'!F1181</f>
        <v>㈜ 광성</v>
      </c>
      <c r="AI556">
        <f>'(1)예금승인내역'!L1181</f>
        <v>3.05</v>
      </c>
      <c r="AJ556">
        <f>'(1)예금승인내역'!AG1181</f>
        <v>3.15E-2</v>
      </c>
      <c r="AK556" s="834" t="str">
        <f>'(1)예금승인내역'!K1181</f>
        <v>MMDA</v>
      </c>
    </row>
    <row r="557" spans="31:37">
      <c r="AE557" s="1">
        <f>'(1)예금승인내역'!H1182</f>
        <v>46146</v>
      </c>
      <c r="AF557" s="1">
        <f t="shared" si="11"/>
        <v>46146</v>
      </c>
      <c r="AG557" s="1">
        <f>'(1)예금승인내역'!G1182</f>
        <v>46115</v>
      </c>
      <c r="AH557" t="str">
        <f>'(1)예금승인내역'!F1182</f>
        <v>디오㈜</v>
      </c>
      <c r="AI557">
        <f>'(1)예금승인내역'!L1182</f>
        <v>3</v>
      </c>
      <c r="AJ557">
        <f>'(1)예금승인내역'!AG1182</f>
        <v>3.4500000000000003E-2</v>
      </c>
      <c r="AK557" s="834" t="str">
        <f>'(1)예금승인내역'!K1182</f>
        <v>정기예금</v>
      </c>
    </row>
    <row r="558" spans="31:37">
      <c r="AE558" s="1">
        <f>'(1)예금승인내역'!H1183</f>
        <v>46148</v>
      </c>
      <c r="AF558" s="1">
        <f t="shared" si="11"/>
        <v>46148</v>
      </c>
      <c r="AG558" s="1">
        <f>'(1)예금승인내역'!G1183</f>
        <v>46118</v>
      </c>
      <c r="AH558" t="str">
        <f>'(1)예금승인내역'!F1183</f>
        <v>㈜지엠메탈</v>
      </c>
      <c r="AI558">
        <f>'(1)예금승인내역'!L1183</f>
        <v>1.37</v>
      </c>
      <c r="AJ558">
        <f>'(1)예금승인내역'!AG1183</f>
        <v>3.15E-2</v>
      </c>
      <c r="AK558" s="834" t="str">
        <f>'(1)예금승인내역'!K1183</f>
        <v>MMDA</v>
      </c>
    </row>
    <row r="559" spans="31:37">
      <c r="AE559" s="1">
        <f>'(1)예금승인내역'!H1184</f>
        <v>46148</v>
      </c>
      <c r="AF559" s="1">
        <f t="shared" si="11"/>
        <v>46148</v>
      </c>
      <c r="AG559" s="1">
        <f>'(1)예금승인내역'!G1184</f>
        <v>46118</v>
      </c>
      <c r="AH559" t="str">
        <f>'(1)예금승인내역'!F1184</f>
        <v>미래에셋컨설팅</v>
      </c>
      <c r="AI559">
        <f>'(1)예금승인내역'!L1184</f>
        <v>5</v>
      </c>
      <c r="AJ559">
        <f>'(1)예금승인내역'!AG1184</f>
        <v>3.4200000000000001E-2</v>
      </c>
      <c r="AK559" s="834" t="str">
        <f>'(1)예금승인내역'!K1184</f>
        <v>정기예금</v>
      </c>
    </row>
    <row r="560" spans="31:37">
      <c r="AE560" s="1">
        <f>'(1)예금승인내역'!H1185</f>
        <v>46148</v>
      </c>
      <c r="AF560" s="1">
        <f t="shared" si="11"/>
        <v>46148</v>
      </c>
      <c r="AG560" s="1">
        <f>'(1)예금승인내역'!G1185</f>
        <v>46118</v>
      </c>
      <c r="AH560" t="str">
        <f>'(1)예금승인내역'!F1185</f>
        <v>동화인더스트리</v>
      </c>
      <c r="AI560">
        <f>'(1)예금승인내역'!L1185</f>
        <v>3</v>
      </c>
      <c r="AJ560">
        <f>'(1)예금승인내역'!AG1185</f>
        <v>3.5000000000000003E-2</v>
      </c>
      <c r="AK560" s="834" t="str">
        <f>'(1)예금승인내역'!K1185</f>
        <v>정기예금</v>
      </c>
    </row>
    <row r="561" spans="31:37">
      <c r="AE561" s="1">
        <f>'(1)예금승인내역'!H1186</f>
        <v>46153</v>
      </c>
      <c r="AF561" s="1">
        <f t="shared" si="11"/>
        <v>46153</v>
      </c>
      <c r="AG561" s="1">
        <f>'(1)예금승인내역'!G1186</f>
        <v>46122</v>
      </c>
      <c r="AH561" t="str">
        <f>'(1)예금승인내역'!F1186</f>
        <v>오스템임플란트㈜</v>
      </c>
      <c r="AI561">
        <f>'(1)예금승인내역'!L1186</f>
        <v>2</v>
      </c>
      <c r="AJ561">
        <f>'(1)예금승인내역'!AG1186</f>
        <v>3.2000000000000001E-2</v>
      </c>
      <c r="AK561" s="834" t="str">
        <f>'(1)예금승인내역'!K1186</f>
        <v>MMDA</v>
      </c>
    </row>
    <row r="562" spans="31:37">
      <c r="AE562" s="1">
        <f>'(1)예금승인내역'!H1187</f>
        <v>46155</v>
      </c>
      <c r="AF562" s="1">
        <f t="shared" si="11"/>
        <v>46155</v>
      </c>
      <c r="AG562" s="1">
        <f>'(1)예금승인내역'!G1187</f>
        <v>46125</v>
      </c>
      <c r="AH562" t="str">
        <f>'(1)예금승인내역'!F1187</f>
        <v>㈜이수스페셜티케미컬</v>
      </c>
      <c r="AI562">
        <f>'(1)예금승인내역'!L1187</f>
        <v>6.01</v>
      </c>
      <c r="AJ562">
        <f>'(1)예금승인내역'!AG1187</f>
        <v>3.2000000000000001E-2</v>
      </c>
      <c r="AK562" s="834" t="str">
        <f>'(1)예금승인내역'!K1187</f>
        <v>MMDA</v>
      </c>
    </row>
    <row r="563" spans="31:37">
      <c r="AE563" s="1">
        <f>'(1)예금승인내역'!H1188</f>
        <v>46155</v>
      </c>
      <c r="AF563" s="1">
        <f t="shared" si="11"/>
        <v>46155</v>
      </c>
      <c r="AG563" s="1">
        <f>'(1)예금승인내역'!G1188</f>
        <v>46125</v>
      </c>
      <c r="AH563" t="str">
        <f>'(1)예금승인내역'!F1188</f>
        <v>㈜현대그린푸드</v>
      </c>
      <c r="AI563">
        <f>'(1)예금승인내역'!L1188</f>
        <v>1.43</v>
      </c>
      <c r="AJ563">
        <f>'(1)예금승인내역'!AG1188</f>
        <v>3.2000000000000001E-2</v>
      </c>
      <c r="AK563" s="834" t="str">
        <f>'(1)예금승인내역'!K1188</f>
        <v>MMDA</v>
      </c>
    </row>
    <row r="564" spans="31:37">
      <c r="AE564" s="1">
        <f>'(1)예금승인내역'!H1189</f>
        <v>46244</v>
      </c>
      <c r="AF564" s="1">
        <f t="shared" si="11"/>
        <v>46244</v>
      </c>
      <c r="AG564" s="1">
        <f>'(1)예금승인내역'!G1189</f>
        <v>46128</v>
      </c>
      <c r="AH564" t="str">
        <f>'(1)예금승인내역'!F1189</f>
        <v>㈜신한은행(JB자산운용)</v>
      </c>
      <c r="AI564">
        <f>'(1)예금승인내역'!L1189</f>
        <v>5</v>
      </c>
      <c r="AJ564">
        <f>'(1)예금승인내역'!AG1189</f>
        <v>3.5999999999999997E-2</v>
      </c>
      <c r="AK564" s="834" t="str">
        <f>'(1)예금승인내역'!K1189</f>
        <v>정기예금</v>
      </c>
    </row>
    <row r="565" spans="31:37">
      <c r="AE565" s="1">
        <f>'(1)예금승인내역'!H1190</f>
        <v>46157</v>
      </c>
      <c r="AF565" s="1">
        <f t="shared" si="11"/>
        <v>46157</v>
      </c>
      <c r="AG565" s="1">
        <f>'(1)예금승인내역'!G1190</f>
        <v>46129</v>
      </c>
      <c r="AH565" t="str">
        <f>'(1)예금승인내역'!F1190</f>
        <v>와이엠에스에이</v>
      </c>
      <c r="AI565">
        <f>'(1)예금승인내역'!L1190</f>
        <v>6.02</v>
      </c>
      <c r="AJ565">
        <f>'(1)예금승인내역'!AG1190</f>
        <v>3.2000000000000001E-2</v>
      </c>
      <c r="AK565" s="834" t="str">
        <f>'(1)예금승인내역'!K1190</f>
        <v>MMDA</v>
      </c>
    </row>
    <row r="566" spans="31:37">
      <c r="AE566" s="1">
        <f>'(1)예금승인내역'!H1191</f>
        <v>46223</v>
      </c>
      <c r="AF566" s="1">
        <f t="shared" si="11"/>
        <v>46223</v>
      </c>
      <c r="AG566" s="1">
        <f>'(1)예금승인내역'!G1191</f>
        <v>46129</v>
      </c>
      <c r="AH566" t="str">
        <f>'(1)예금승인내역'!F1191</f>
        <v>상신브레이크㈜</v>
      </c>
      <c r="AI566">
        <f>'(1)예금승인내역'!L1191</f>
        <v>3</v>
      </c>
      <c r="AJ566">
        <f>'(1)예금승인내역'!AG1191</f>
        <v>3.5999999999999997E-2</v>
      </c>
      <c r="AK566" s="834" t="str">
        <f>'(1)예금승인내역'!K1191</f>
        <v>정기예금</v>
      </c>
    </row>
    <row r="567" spans="31:37">
      <c r="AE567" s="1">
        <f>'(1)예금승인내역'!H1192</f>
        <v>46162</v>
      </c>
      <c r="AF567" s="1">
        <f t="shared" ref="AF567" si="15">VALUE(AE567)</f>
        <v>46162</v>
      </c>
      <c r="AG567" s="1">
        <f>'(1)예금승인내역'!G1192</f>
        <v>46132</v>
      </c>
      <c r="AH567" t="str">
        <f>'(1)예금승인내역'!F1192</f>
        <v>㈜일지테크</v>
      </c>
      <c r="AI567">
        <f>'(1)예금승인내역'!L1192</f>
        <v>8.3699999999999992</v>
      </c>
      <c r="AJ567">
        <f>'(1)예금승인내역'!AG1192</f>
        <v>3.2000000000000001E-2</v>
      </c>
      <c r="AK567" s="834" t="str">
        <f>'(1)예금승인내역'!K1192</f>
        <v>MMDA</v>
      </c>
    </row>
    <row r="568" spans="31:37">
      <c r="AE568" s="1">
        <f>'(1)예금승인내역'!H1192</f>
        <v>46162</v>
      </c>
      <c r="AF568" s="1">
        <f t="shared" si="11"/>
        <v>46162</v>
      </c>
      <c r="AG568" s="1">
        <f>'(1)예금승인내역'!G1192</f>
        <v>46132</v>
      </c>
      <c r="AH568" t="str">
        <f>'(1)예금승인내역'!F1192</f>
        <v>㈜일지테크</v>
      </c>
      <c r="AI568">
        <f>'(1)예금승인내역'!L1192</f>
        <v>8.3699999999999992</v>
      </c>
      <c r="AJ568">
        <f>'(1)예금승인내역'!AG1192</f>
        <v>3.2000000000000001E-2</v>
      </c>
      <c r="AK568" s="834" t="str">
        <f>'(1)예금승인내역'!K1192</f>
        <v>MMDA</v>
      </c>
    </row>
    <row r="569" spans="31:37">
      <c r="AE569" s="1">
        <f>'(1)예금승인내역'!H1193</f>
        <v>46162</v>
      </c>
      <c r="AF569" s="1">
        <f t="shared" si="11"/>
        <v>46162</v>
      </c>
      <c r="AG569" s="1">
        <f>'(1)예금승인내역'!G1193</f>
        <v>46132</v>
      </c>
      <c r="AH569" t="str">
        <f>'(1)예금승인내역'!F1193</f>
        <v>한국비앤씨㈜</v>
      </c>
      <c r="AI569">
        <f>'(1)예금승인내역'!L1193</f>
        <v>8.5500000000000007</v>
      </c>
      <c r="AJ569">
        <f>'(1)예금승인내역'!AG1193</f>
        <v>3.2000000000000001E-2</v>
      </c>
      <c r="AK569" s="834" t="str">
        <f>'(1)예금승인내역'!K1193</f>
        <v>MMDA</v>
      </c>
    </row>
    <row r="570" spans="31:37">
      <c r="AE570" s="1">
        <f>'(1)예금승인내역'!H1194</f>
        <v>46162</v>
      </c>
      <c r="AF570" s="1">
        <f t="shared" ref="AF570:AF633" si="16">VALUE(AE570)</f>
        <v>46162</v>
      </c>
      <c r="AG570" s="1">
        <f>'(1)예금승인내역'!G1194</f>
        <v>46132</v>
      </c>
      <c r="AH570" t="str">
        <f>'(1)예금승인내역'!F1194</f>
        <v>㈜약진통상</v>
      </c>
      <c r="AI570">
        <f>'(1)예금승인내역'!L1194</f>
        <v>18.010000000000002</v>
      </c>
      <c r="AJ570">
        <f>'(1)예금승인내역'!AG1194</f>
        <v>3.2000000000000001E-2</v>
      </c>
      <c r="AK570" s="834" t="str">
        <f>'(1)예금승인내역'!K1194</f>
        <v>MMDA</v>
      </c>
    </row>
    <row r="571" spans="31:37">
      <c r="AE571" s="1">
        <f>'(1)예금승인내역'!H1195</f>
        <v>46162</v>
      </c>
      <c r="AF571" s="1">
        <f t="shared" si="16"/>
        <v>46162</v>
      </c>
      <c r="AG571" s="1">
        <f>'(1)예금승인내역'!G1195</f>
        <v>46132</v>
      </c>
      <c r="AH571" t="str">
        <f>'(1)예금승인내역'!F1195</f>
        <v>대원지에스아이</v>
      </c>
      <c r="AI571">
        <f>'(1)예금승인내역'!L1195</f>
        <v>1.5</v>
      </c>
      <c r="AJ571">
        <f>'(1)예금승인내역'!AG1195</f>
        <v>3.4500000000000003E-2</v>
      </c>
      <c r="AK571" s="834" t="str">
        <f>'(1)예금승인내역'!K1195</f>
        <v>정기예금</v>
      </c>
    </row>
    <row r="572" spans="31:37">
      <c r="AE572" s="1">
        <f>'(1)예금승인내역'!H1196</f>
        <v>46315</v>
      </c>
      <c r="AF572" s="1">
        <f t="shared" si="16"/>
        <v>46315</v>
      </c>
      <c r="AG572" s="1">
        <f>'(1)예금승인내역'!G1196</f>
        <v>46132</v>
      </c>
      <c r="AH572" t="str">
        <f>'(1)예금승인내역'!F1196</f>
        <v>루브캠코리아</v>
      </c>
      <c r="AI572">
        <f>'(1)예금승인내역'!L1196</f>
        <v>1</v>
      </c>
      <c r="AJ572">
        <f>'(1)예금승인내역'!AG1196</f>
        <v>3.5999999999999997E-2</v>
      </c>
      <c r="AK572" s="834" t="str">
        <f>'(1)예금승인내역'!K1196</f>
        <v>정기예금</v>
      </c>
    </row>
    <row r="573" spans="31:37">
      <c r="AE573" s="1">
        <f>'(1)예금승인내역'!H1197</f>
        <v>46162</v>
      </c>
      <c r="AF573" s="1">
        <f t="shared" si="16"/>
        <v>46162</v>
      </c>
      <c r="AG573" s="1">
        <f>'(1)예금승인내역'!G1197</f>
        <v>46132</v>
      </c>
      <c r="AH573" t="str">
        <f>'(1)예금승인내역'!F1197</f>
        <v>㈜비알팜</v>
      </c>
      <c r="AI573">
        <f>'(1)예금승인내역'!L1197</f>
        <v>1.63</v>
      </c>
      <c r="AJ573">
        <f>'(1)예금승인내역'!AG1197</f>
        <v>3.2000000000000001E-2</v>
      </c>
      <c r="AK573" s="834" t="str">
        <f>'(1)예금승인내역'!K1197</f>
        <v>MMDA</v>
      </c>
    </row>
    <row r="574" spans="31:37">
      <c r="AE574" s="1">
        <f>'(1)예금승인내역'!H1198</f>
        <v>46163</v>
      </c>
      <c r="AF574" s="1">
        <f t="shared" si="16"/>
        <v>46163</v>
      </c>
      <c r="AG574" s="1">
        <f>'(1)예금승인내역'!G1198</f>
        <v>46133</v>
      </c>
      <c r="AH574" t="str">
        <f>'(1)예금승인내역'!F1198</f>
        <v>더스킨팩토리</v>
      </c>
      <c r="AI574">
        <f>'(1)예금승인내역'!L1198</f>
        <v>1</v>
      </c>
      <c r="AJ574">
        <f>'(1)예금승인내역'!AG1198</f>
        <v>3.4000000000000002E-2</v>
      </c>
      <c r="AK574" s="834" t="str">
        <f>'(1)예금승인내역'!K1198</f>
        <v>정기예금</v>
      </c>
    </row>
    <row r="575" spans="31:37">
      <c r="AE575" s="1">
        <f>'(1)예금승인내역'!H1199</f>
        <v>46171</v>
      </c>
      <c r="AF575" s="1">
        <f t="shared" ref="AF575" si="17">VALUE(AE575)</f>
        <v>46171</v>
      </c>
      <c r="AG575" s="1">
        <f>'(1)예금승인내역'!G1199</f>
        <v>46142</v>
      </c>
      <c r="AH575" t="str">
        <f>'(1)예금승인내역'!F1199</f>
        <v>㈜ 광성</v>
      </c>
      <c r="AI575">
        <f>'(1)예금승인내역'!L1199</f>
        <v>3.55</v>
      </c>
      <c r="AJ575">
        <f>'(1)예금승인내역'!AG1199</f>
        <v>3.15E-2</v>
      </c>
      <c r="AK575" s="834" t="str">
        <f>'(1)예금승인내역'!K1199</f>
        <v>MMDA</v>
      </c>
    </row>
    <row r="576" spans="31:37">
      <c r="AE576" s="1">
        <f>'(1)예금승인내역'!H1199</f>
        <v>46171</v>
      </c>
      <c r="AF576" s="1">
        <f t="shared" si="16"/>
        <v>46171</v>
      </c>
      <c r="AG576" s="1">
        <f>'(1)예금승인내역'!G1199</f>
        <v>46142</v>
      </c>
      <c r="AH576" t="str">
        <f>'(1)예금승인내역'!F1199</f>
        <v>㈜ 광성</v>
      </c>
      <c r="AI576">
        <f>'(1)예금승인내역'!L1199</f>
        <v>3.55</v>
      </c>
      <c r="AJ576">
        <f>'(1)예금승인내역'!AG1199</f>
        <v>3.15E-2</v>
      </c>
      <c r="AK576" s="834" t="str">
        <f>'(1)예금승인내역'!K1199</f>
        <v>MMDA</v>
      </c>
    </row>
    <row r="577" spans="31:37">
      <c r="AE577" s="1">
        <f>'(1)예금승인내역'!H1200</f>
        <v>46174</v>
      </c>
      <c r="AF577" s="1">
        <f t="shared" si="16"/>
        <v>46174</v>
      </c>
      <c r="AG577" s="1">
        <f>'(1)예금승인내역'!G1200</f>
        <v>46146</v>
      </c>
      <c r="AH577" t="str">
        <f>'(1)예금승인내역'!F1200</f>
        <v>국제금속</v>
      </c>
      <c r="AI577">
        <f>'(1)예금승인내역'!L1200</f>
        <v>7.73</v>
      </c>
      <c r="AJ577">
        <f>'(1)예금승인내역'!AG1200</f>
        <v>3.2000000000000001E-2</v>
      </c>
      <c r="AK577" s="834" t="str">
        <f>'(1)예금승인내역'!K1200</f>
        <v>MMDA</v>
      </c>
    </row>
    <row r="578" spans="31:37">
      <c r="AE578" s="1">
        <f>'(1)예금승인내역'!H1201</f>
        <v>46177</v>
      </c>
      <c r="AF578" s="1">
        <f t="shared" si="16"/>
        <v>46177</v>
      </c>
      <c r="AG578" s="1">
        <f>'(1)예금승인내역'!G1201</f>
        <v>46146</v>
      </c>
      <c r="AH578" t="str">
        <f>'(1)예금승인내역'!F1201</f>
        <v>디오㈜</v>
      </c>
      <c r="AI578">
        <f>'(1)예금승인내역'!L1201</f>
        <v>2</v>
      </c>
      <c r="AJ578">
        <f>'(1)예금승인내역'!AG1201</f>
        <v>3.4000000000000002E-2</v>
      </c>
      <c r="AK578" s="834" t="str">
        <f>'(1)예금승인내역'!K1201</f>
        <v>정기예금</v>
      </c>
    </row>
    <row r="579" spans="31:37">
      <c r="AE579" s="1">
        <f>'(1)예금승인내역'!H1202</f>
        <v>46238</v>
      </c>
      <c r="AF579" s="1">
        <f t="shared" si="16"/>
        <v>46238</v>
      </c>
      <c r="AG579" s="1">
        <f>'(1)예금승인내역'!G1202</f>
        <v>46146</v>
      </c>
      <c r="AH579" t="str">
        <f>'(1)예금승인내역'!F1202</f>
        <v>해내다컨트리클럽</v>
      </c>
      <c r="AI579">
        <f>'(1)예금승인내역'!L1202</f>
        <v>2.17</v>
      </c>
      <c r="AJ579">
        <f>'(1)예금승인내역'!AG1202</f>
        <v>3.5999999999999997E-2</v>
      </c>
      <c r="AK579" s="834" t="str">
        <f>'(1)예금승인내역'!K1202</f>
        <v>자유적립예금</v>
      </c>
    </row>
    <row r="580" spans="31:37">
      <c r="AE580" s="1">
        <f>'(1)예금승인내역'!H1203</f>
        <v>46181</v>
      </c>
      <c r="AF580" s="1">
        <f t="shared" si="16"/>
        <v>46181</v>
      </c>
      <c r="AG580" s="1">
        <f>'(1)예금승인내역'!G1203</f>
        <v>46148</v>
      </c>
      <c r="AH580" t="str">
        <f>'(1)예금승인내역'!F1203</f>
        <v>㈜지엠메탈</v>
      </c>
      <c r="AI580">
        <f>'(1)예금승인내역'!L1203</f>
        <v>1.37</v>
      </c>
      <c r="AJ580">
        <f>'(1)예금승인내역'!AG1203</f>
        <v>3.15E-2</v>
      </c>
      <c r="AK580" s="834" t="str">
        <f>'(1)예금승인내역'!K1203</f>
        <v>MMDA</v>
      </c>
    </row>
    <row r="581" spans="31:37">
      <c r="AE581" s="1">
        <f>'(1)예금승인내역'!H1204</f>
        <v>46181</v>
      </c>
      <c r="AF581" s="1">
        <f t="shared" si="16"/>
        <v>46181</v>
      </c>
      <c r="AG581" s="1">
        <f>'(1)예금승인내역'!G1204</f>
        <v>46148</v>
      </c>
      <c r="AH581" t="str">
        <f>'(1)예금승인내역'!F1204</f>
        <v>미래에셋컨설팅</v>
      </c>
      <c r="AI581">
        <f>'(1)예금승인내역'!L1204</f>
        <v>5.01</v>
      </c>
      <c r="AJ581">
        <f>'(1)예금승인내역'!AG1204</f>
        <v>3.4000000000000002E-2</v>
      </c>
      <c r="AK581" s="834" t="str">
        <f>'(1)예금승인내역'!K1204</f>
        <v>정기예금</v>
      </c>
    </row>
    <row r="582" spans="31:37">
      <c r="AE582" s="1">
        <f>'(1)예금승인내역'!H1205</f>
        <v>46181</v>
      </c>
      <c r="AF582" s="1">
        <f t="shared" si="16"/>
        <v>46181</v>
      </c>
      <c r="AG582" s="1">
        <f>'(1)예금승인내역'!G1205</f>
        <v>46148</v>
      </c>
      <c r="AH582" t="str">
        <f>'(1)예금승인내역'!F1205</f>
        <v>동화인더스트리</v>
      </c>
      <c r="AI582">
        <f>'(1)예금승인내역'!L1205</f>
        <v>2.0099999999999998</v>
      </c>
      <c r="AJ582">
        <f>'(1)예금승인내역'!AG1205</f>
        <v>3.4500000000000003E-2</v>
      </c>
      <c r="AK582" s="834" t="str">
        <f>'(1)예금승인내역'!K1205</f>
        <v>정기예금</v>
      </c>
    </row>
    <row r="583" spans="31:37">
      <c r="AE583" s="1">
        <f>'(1)예금승인내역'!H1206</f>
        <v>46184</v>
      </c>
      <c r="AF583" s="1">
        <f t="shared" si="16"/>
        <v>46184</v>
      </c>
      <c r="AG583" s="1">
        <f>'(1)예금승인내역'!G1206</f>
        <v>46153</v>
      </c>
      <c r="AH583" t="str">
        <f>'(1)예금승인내역'!F1206</f>
        <v>오스템임플란트㈜</v>
      </c>
      <c r="AI583">
        <f>'(1)예금승인내역'!L1206</f>
        <v>1</v>
      </c>
      <c r="AJ583">
        <f>'(1)예금승인내역'!AG1206</f>
        <v>3.2000000000000001E-2</v>
      </c>
      <c r="AK583" s="834" t="str">
        <f>'(1)예금승인내역'!K1206</f>
        <v>MMDA</v>
      </c>
    </row>
    <row r="584" spans="31:37">
      <c r="AE584" s="1">
        <f>'(1)예금승인내역'!H1207</f>
        <v>46184</v>
      </c>
      <c r="AF584" s="1">
        <f t="shared" si="16"/>
        <v>46184</v>
      </c>
      <c r="AG584" s="1">
        <f>'(1)예금승인내역'!G1207</f>
        <v>46153</v>
      </c>
      <c r="AH584" t="str">
        <f>'(1)예금승인내역'!F1207</f>
        <v>윤상락</v>
      </c>
      <c r="AI584">
        <f>'(1)예금승인내역'!L1207</f>
        <v>1.3</v>
      </c>
      <c r="AJ584">
        <f>'(1)예금승인내역'!AG1207</f>
        <v>3.1E-2</v>
      </c>
      <c r="AK584" s="834" t="str">
        <f>'(1)예금승인내역'!K1207</f>
        <v>MMDA</v>
      </c>
    </row>
    <row r="585" spans="31:37">
      <c r="AE585" s="1">
        <f>'(1)예금승인내역'!H1208</f>
        <v>46188</v>
      </c>
      <c r="AF585" s="1">
        <f t="shared" si="16"/>
        <v>46188</v>
      </c>
      <c r="AG585" s="1">
        <f>'(1)예금승인내역'!G1208</f>
        <v>46155</v>
      </c>
      <c r="AH585" t="str">
        <f>'(1)예금승인내역'!F1208</f>
        <v>㈜이수스페셜티케미컬</v>
      </c>
      <c r="AI585">
        <f>'(1)예금승인내역'!L1208</f>
        <v>7.97</v>
      </c>
      <c r="AJ585">
        <f>'(1)예금승인내역'!AG1208</f>
        <v>3.2000000000000001E-2</v>
      </c>
      <c r="AK585" s="834" t="str">
        <f>'(1)예금승인내역'!K1208</f>
        <v>MMDA</v>
      </c>
    </row>
    <row r="586" spans="31:37">
      <c r="AE586" s="1">
        <f>'(1)예금승인내역'!H1209</f>
        <v>46188</v>
      </c>
      <c r="AF586" s="1">
        <f t="shared" si="16"/>
        <v>46188</v>
      </c>
      <c r="AG586" s="1">
        <f>'(1)예금승인내역'!G1209</f>
        <v>46155</v>
      </c>
      <c r="AH586" t="str">
        <f>'(1)예금승인내역'!F1209</f>
        <v>㈜현대그린푸드</v>
      </c>
      <c r="AI586">
        <f>'(1)예금승인내역'!L1209</f>
        <v>1.43</v>
      </c>
      <c r="AJ586">
        <f>'(1)예금승인내역'!AG1209</f>
        <v>3.2000000000000001E-2</v>
      </c>
      <c r="AK586" s="834" t="str">
        <f>'(1)예금승인내역'!K1209</f>
        <v>MMDA</v>
      </c>
    </row>
    <row r="587" spans="31:37">
      <c r="AE587" s="1">
        <f>'(1)예금승인내역'!H1210</f>
        <v>46247</v>
      </c>
      <c r="AF587" s="1">
        <f t="shared" si="16"/>
        <v>46247</v>
      </c>
      <c r="AG587" s="1">
        <f>'(1)예금승인내역'!G1210</f>
        <v>46155</v>
      </c>
      <c r="AH587" t="str">
        <f>'(1)예금승인내역'!F1210</f>
        <v>해내다컨트리클럽</v>
      </c>
      <c r="AI587">
        <f>'(1)예금승인내역'!L1210</f>
        <v>1.44</v>
      </c>
      <c r="AJ587">
        <f>'(1)예금승인내역'!AG1210</f>
        <v>3.5999999999999997E-2</v>
      </c>
      <c r="AK587" s="834" t="str">
        <f>'(1)예금승인내역'!K1210</f>
        <v>정기예금</v>
      </c>
    </row>
    <row r="588" spans="31:37">
      <c r="AE588" s="1">
        <f>'(1)예금승인내역'!H1211</f>
        <v>46247</v>
      </c>
      <c r="AF588" s="1">
        <f t="shared" si="16"/>
        <v>46247</v>
      </c>
      <c r="AG588" s="1">
        <f>'(1)예금승인내역'!G1211</f>
        <v>46155</v>
      </c>
      <c r="AH588" t="str">
        <f>'(1)예금승인내역'!F1211</f>
        <v>동아홀딩스</v>
      </c>
      <c r="AI588">
        <f>'(1)예금승인내역'!L1211</f>
        <v>1.44</v>
      </c>
      <c r="AJ588">
        <f>'(1)예금승인내역'!AG1211</f>
        <v>3.5999999999999997E-2</v>
      </c>
      <c r="AK588" s="834" t="str">
        <f>'(1)예금승인내역'!K1211</f>
        <v>정기예금</v>
      </c>
    </row>
    <row r="589" spans="31:37">
      <c r="AE589" s="1">
        <f>'(1)예금승인내역'!H1212</f>
        <v>46247</v>
      </c>
      <c r="AF589" s="1">
        <f t="shared" si="16"/>
        <v>46247</v>
      </c>
      <c r="AG589" s="1">
        <f>'(1)예금승인내역'!G1212</f>
        <v>46155</v>
      </c>
      <c r="AH589" t="str">
        <f>'(1)예금승인내역'!F1212</f>
        <v>동아홀딩스</v>
      </c>
      <c r="AI589">
        <f>'(1)예금승인내역'!L1212</f>
        <v>3.61</v>
      </c>
      <c r="AJ589">
        <f>'(1)예금승인내역'!AG1212</f>
        <v>3.5999999999999997E-2</v>
      </c>
      <c r="AK589" s="834" t="str">
        <f>'(1)예금승인내역'!K1212</f>
        <v>정기예금</v>
      </c>
    </row>
    <row r="590" spans="31:37">
      <c r="AE590" s="1">
        <f>'(1)예금승인내역'!H1213</f>
        <v>46252</v>
      </c>
      <c r="AF590" s="1">
        <f t="shared" si="16"/>
        <v>46252</v>
      </c>
      <c r="AG590" s="1">
        <f>'(1)예금승인내역'!G1213</f>
        <v>46156</v>
      </c>
      <c r="AH590" t="str">
        <f>'(1)예금승인내역'!F1213</f>
        <v>미래나노텍㈜</v>
      </c>
      <c r="AI590">
        <f>'(1)예금승인내역'!L1213</f>
        <v>2.06</v>
      </c>
      <c r="AJ590">
        <f>'(1)예금승인내역'!AG1213</f>
        <v>3.5499999999999997E-2</v>
      </c>
      <c r="AK590" s="834" t="str">
        <f>'(1)예금승인내역'!K1213</f>
        <v>정기예금</v>
      </c>
    </row>
    <row r="591" spans="31:37">
      <c r="AE591" s="1">
        <f>'(1)예금승인내역'!H1214</f>
        <v>46188</v>
      </c>
      <c r="AF591" s="1">
        <f t="shared" si="16"/>
        <v>46188</v>
      </c>
      <c r="AG591" s="1">
        <f>'(1)예금승인내역'!G1214</f>
        <v>46157</v>
      </c>
      <c r="AH591" t="str">
        <f>'(1)예금승인내역'!F1214</f>
        <v>와이엠에스에이</v>
      </c>
      <c r="AI591">
        <f>'(1)예금승인내역'!L1214</f>
        <v>4.3</v>
      </c>
      <c r="AJ591">
        <f>'(1)예금승인내역'!AG1214</f>
        <v>3.2000000000000001E-2</v>
      </c>
      <c r="AK591" s="834" t="str">
        <f>'(1)예금승인내역'!K1214</f>
        <v>MMDA</v>
      </c>
    </row>
    <row r="592" spans="31:37">
      <c r="AE592" s="1">
        <f>'(1)예금승인내역'!H1215</f>
        <v>46188</v>
      </c>
      <c r="AF592" s="1">
        <f t="shared" si="16"/>
        <v>46188</v>
      </c>
      <c r="AG592" s="1">
        <f>'(1)예금승인내역'!G1215</f>
        <v>46157</v>
      </c>
      <c r="AH592" t="str">
        <f>'(1)예금승인내역'!F1215</f>
        <v>엘티메탈</v>
      </c>
      <c r="AI592">
        <f>'(1)예금승인내역'!L1215</f>
        <v>7</v>
      </c>
      <c r="AJ592">
        <f>'(1)예금승인내역'!AG1215</f>
        <v>3.2000000000000001E-2</v>
      </c>
      <c r="AK592" s="834" t="str">
        <f>'(1)예금승인내역'!K1215</f>
        <v>MMDA</v>
      </c>
    </row>
    <row r="593" spans="31:37">
      <c r="AE593" s="1">
        <f>'(1)예금승인내역'!H1216</f>
        <v>46192</v>
      </c>
      <c r="AF593" s="1">
        <f t="shared" si="16"/>
        <v>46192</v>
      </c>
      <c r="AG593" s="1">
        <f>'(1)예금승인내역'!G1216</f>
        <v>46162</v>
      </c>
      <c r="AH593" t="str">
        <f>'(1)예금승인내역'!F1216</f>
        <v>㈜일지테크</v>
      </c>
      <c r="AI593">
        <f>'(1)예금승인내역'!L1216</f>
        <v>11.11</v>
      </c>
      <c r="AJ593">
        <f>'(1)예금승인내역'!AG1216</f>
        <v>3.2000000000000001E-2</v>
      </c>
      <c r="AK593" s="834" t="str">
        <f>'(1)예금승인내역'!K1216</f>
        <v>MMDA</v>
      </c>
    </row>
    <row r="594" spans="31:37">
      <c r="AE594" s="1">
        <f>'(1)예금승인내역'!H1217</f>
        <v>46192</v>
      </c>
      <c r="AF594" s="1">
        <f t="shared" ref="AF594" si="18">VALUE(AE594)</f>
        <v>46192</v>
      </c>
      <c r="AG594" s="1">
        <f>'(1)예금승인내역'!G1217</f>
        <v>46162</v>
      </c>
      <c r="AH594" t="str">
        <f>'(1)예금승인내역'!F1217</f>
        <v>㈜약진통상</v>
      </c>
      <c r="AI594">
        <f>'(1)예금승인내역'!L1217</f>
        <v>12.39</v>
      </c>
      <c r="AJ594">
        <f>'(1)예금승인내역'!AG1217</f>
        <v>3.2000000000000001E-2</v>
      </c>
      <c r="AK594" s="834" t="str">
        <f>'(1)예금승인내역'!K1217</f>
        <v>MMDA</v>
      </c>
    </row>
    <row r="595" spans="31:37">
      <c r="AE595" s="1">
        <f>'(1)예금승인내역'!H1217</f>
        <v>46192</v>
      </c>
      <c r="AF595" s="1">
        <f t="shared" si="16"/>
        <v>46192</v>
      </c>
      <c r="AG595" s="1">
        <f>'(1)예금승인내역'!G1217</f>
        <v>46162</v>
      </c>
      <c r="AH595" t="str">
        <f>'(1)예금승인내역'!F1217</f>
        <v>㈜약진통상</v>
      </c>
      <c r="AI595">
        <f>'(1)예금승인내역'!L1217</f>
        <v>12.39</v>
      </c>
      <c r="AJ595">
        <f>'(1)예금승인내역'!AG1217</f>
        <v>3.2000000000000001E-2</v>
      </c>
      <c r="AK595" s="834" t="str">
        <f>'(1)예금승인내역'!K1217</f>
        <v>MMDA</v>
      </c>
    </row>
    <row r="596" spans="31:37">
      <c r="AE596" s="1">
        <f>'(1)예금승인내역'!H1218</f>
        <v>46192</v>
      </c>
      <c r="AF596" s="1">
        <f t="shared" si="16"/>
        <v>46192</v>
      </c>
      <c r="AG596" s="1">
        <f>'(1)예금승인내역'!G1218</f>
        <v>46162</v>
      </c>
      <c r="AH596" t="str">
        <f>'(1)예금승인내역'!F1218</f>
        <v>대원지에스아이</v>
      </c>
      <c r="AI596">
        <f>'(1)예금승인내역'!L1218</f>
        <v>1.5</v>
      </c>
      <c r="AJ596">
        <f>'(1)예금승인내역'!AG1218</f>
        <v>3.4000000000000002E-2</v>
      </c>
      <c r="AK596" s="834" t="str">
        <f>'(1)예금승인내역'!K1218</f>
        <v>정기예금</v>
      </c>
    </row>
    <row r="597" spans="31:37">
      <c r="AE597" s="1">
        <f>'(1)예금승인내역'!H1219</f>
        <v>46192</v>
      </c>
      <c r="AF597" s="1">
        <f t="shared" si="16"/>
        <v>46192</v>
      </c>
      <c r="AG597" s="1">
        <f>'(1)예금승인내역'!G1219</f>
        <v>46162</v>
      </c>
      <c r="AH597" t="str">
        <f>'(1)예금승인내역'!F1219</f>
        <v>㈜비알팜</v>
      </c>
      <c r="AI597">
        <f>'(1)예금승인내역'!L1219</f>
        <v>5.73</v>
      </c>
      <c r="AJ597">
        <f>'(1)예금승인내역'!AG1219</f>
        <v>3.2000000000000001E-2</v>
      </c>
      <c r="AK597" s="834" t="str">
        <f>'(1)예금승인내역'!K1219</f>
        <v>MMDA</v>
      </c>
    </row>
    <row r="598" spans="31:37">
      <c r="AE598" s="1">
        <f>'(1)예금승인내역'!H1220</f>
        <v>46195</v>
      </c>
      <c r="AF598" s="1">
        <f t="shared" si="16"/>
        <v>46195</v>
      </c>
      <c r="AG598" s="1">
        <f>'(1)예금승인내역'!G1220</f>
        <v>46162</v>
      </c>
      <c r="AH598" t="str">
        <f>'(1)예금승인내역'!F1220</f>
        <v>한국비앤씨㈜</v>
      </c>
      <c r="AI598">
        <f>'(1)예금승인내역'!L1220</f>
        <v>8.67</v>
      </c>
      <c r="AJ598">
        <f>'(1)예금승인내역'!AG1220</f>
        <v>3.2000000000000001E-2</v>
      </c>
      <c r="AK598" s="834" t="str">
        <f>'(1)예금승인내역'!K1220</f>
        <v>MMDA</v>
      </c>
    </row>
    <row r="599" spans="31:37">
      <c r="AE599" s="1">
        <f>'(1)예금승인내역'!H1221</f>
        <v>46195</v>
      </c>
      <c r="AF599" s="1">
        <f t="shared" si="16"/>
        <v>46195</v>
      </c>
      <c r="AG599" s="1">
        <f>'(1)예금승인내역'!G1221</f>
        <v>46163</v>
      </c>
      <c r="AH599" t="str">
        <f>'(1)예금승인내역'!F1221</f>
        <v>더스킨팩토리</v>
      </c>
      <c r="AI599">
        <f>'(1)예금승인내역'!L1221</f>
        <v>1</v>
      </c>
      <c r="AJ599">
        <f>'(1)예금승인내역'!AG1221</f>
        <v>3.3500000000000002E-2</v>
      </c>
      <c r="AK599" s="834" t="str">
        <f>'(1)예금승인내역'!K1221</f>
        <v>정기예금</v>
      </c>
    </row>
    <row r="600" spans="31:37">
      <c r="AE600" s="1">
        <f>'(1)예금승인내역'!H1222</f>
        <v>46200</v>
      </c>
      <c r="AF600" s="1">
        <f t="shared" si="16"/>
        <v>46200</v>
      </c>
      <c r="AG600" s="1">
        <f>'(1)예금승인내역'!G1222</f>
        <v>46169</v>
      </c>
      <c r="AH600" t="str">
        <f>'(1)예금승인내역'!F1222</f>
        <v>예스티</v>
      </c>
      <c r="AI600">
        <f>'(1)예금승인내역'!L1222</f>
        <v>1.3</v>
      </c>
      <c r="AJ600">
        <f>'(1)예금승인내역'!AG1222</f>
        <v>3.1E-2</v>
      </c>
      <c r="AK600" s="834" t="str">
        <f>'(1)예금승인내역'!K1222</f>
        <v>MMDA</v>
      </c>
    </row>
    <row r="601" spans="31:37">
      <c r="AE601" s="1">
        <f>'(1)예금승인내역'!H1223</f>
        <v>46202</v>
      </c>
      <c r="AF601" s="1">
        <f t="shared" si="16"/>
        <v>46202</v>
      </c>
      <c r="AG601" s="1">
        <f>'(1)예금승인내역'!G1223</f>
        <v>46171</v>
      </c>
      <c r="AH601" t="str">
        <f>'(1)예금승인내역'!F1223</f>
        <v>㈜ 광성</v>
      </c>
      <c r="AI601">
        <f>'(1)예금승인내역'!L1223</f>
        <v>2.5499999999999998</v>
      </c>
      <c r="AJ601">
        <f>'(1)예금승인내역'!AG1223</f>
        <v>3.15E-2</v>
      </c>
      <c r="AK601" s="834" t="str">
        <f>'(1)예금승인내역'!K1223</f>
        <v>MMDA</v>
      </c>
    </row>
    <row r="602" spans="31:37">
      <c r="AE602" s="1">
        <f>'(1)예금승인내역'!H1224</f>
        <v>46202</v>
      </c>
      <c r="AF602" s="1">
        <f t="shared" si="16"/>
        <v>46202</v>
      </c>
      <c r="AG602" s="1">
        <f>'(1)예금승인내역'!G1224</f>
        <v>46171</v>
      </c>
      <c r="AH602" t="str">
        <f>'(1)예금승인내역'!F1224</f>
        <v>오스템임플란트㈜</v>
      </c>
      <c r="AI602">
        <f>'(1)예금승인내역'!L1224</f>
        <v>3</v>
      </c>
      <c r="AJ602">
        <f>'(1)예금승인내역'!AG1224</f>
        <v>3.2500000000000001E-2</v>
      </c>
      <c r="AK602" s="834" t="str">
        <f>'(1)예금승인내역'!K1224</f>
        <v>MMDA</v>
      </c>
    </row>
    <row r="603" spans="31:37">
      <c r="AE603" s="1">
        <f>'(1)예금승인내역'!H1225</f>
        <v>46204</v>
      </c>
      <c r="AF603" s="1">
        <f t="shared" si="16"/>
        <v>46204</v>
      </c>
      <c r="AG603" s="1">
        <f>'(1)예금승인내역'!G1225</f>
        <v>46174</v>
      </c>
      <c r="AH603" t="str">
        <f>'(1)예금승인내역'!F1225</f>
        <v>국제금속</v>
      </c>
      <c r="AI603">
        <f>'(1)예금승인내역'!L1225</f>
        <v>8.35</v>
      </c>
      <c r="AJ603">
        <f>'(1)예금승인내역'!AG1225</f>
        <v>3.2000000000000001E-2</v>
      </c>
      <c r="AK603" s="834" t="str">
        <f>'(1)예금승인내역'!K1225</f>
        <v>MMDA</v>
      </c>
    </row>
    <row r="604" spans="31:37">
      <c r="AE604" s="1">
        <f>'(1)예금승인내역'!H1226</f>
        <v>46204</v>
      </c>
      <c r="AF604" s="1">
        <f t="shared" si="16"/>
        <v>46204</v>
      </c>
      <c r="AG604" s="1">
        <f>'(1)예금승인내역'!G1226</f>
        <v>46174</v>
      </c>
      <c r="AH604" t="str">
        <f>'(1)예금승인내역'!F1226</f>
        <v>삼양연마공업</v>
      </c>
      <c r="AI604">
        <f>'(1)예금승인내역'!L1226</f>
        <v>3.78</v>
      </c>
      <c r="AJ604">
        <f>'(1)예금승인내역'!AG1226</f>
        <v>2.9000000000000001E-2</v>
      </c>
      <c r="AK604" s="834" t="str">
        <f>'(1)예금승인내역'!K1226</f>
        <v>MMDA</v>
      </c>
    </row>
    <row r="605" spans="31:37">
      <c r="AE605" s="1">
        <f>'(1)예금승인내역'!H1227</f>
        <v>46238</v>
      </c>
      <c r="AF605" s="1">
        <f t="shared" si="16"/>
        <v>46238</v>
      </c>
      <c r="AG605" s="1">
        <f>'(1)예금승인내역'!G1227</f>
        <v>46177</v>
      </c>
      <c r="AH605" t="str">
        <f>'(1)예금승인내역'!F1227</f>
        <v>디오㈜</v>
      </c>
      <c r="AI605">
        <f>'(1)예금승인내역'!L1227</f>
        <v>2</v>
      </c>
      <c r="AJ605">
        <f>'(1)예금승인내역'!AG1227</f>
        <v>3.4500000000000003E-2</v>
      </c>
      <c r="AK605" s="834" t="str">
        <f>'(1)예금승인내역'!K1227</f>
        <v>정기예금</v>
      </c>
    </row>
    <row r="606" spans="31:37">
      <c r="AE606" s="1">
        <f>'(1)예금승인내역'!H1228</f>
        <v>46211</v>
      </c>
      <c r="AF606" s="1">
        <f t="shared" si="16"/>
        <v>46211</v>
      </c>
      <c r="AG606" s="1">
        <f>'(1)예금승인내역'!G1228</f>
        <v>46181</v>
      </c>
      <c r="AH606" t="str">
        <f>'(1)예금승인내역'!F1228</f>
        <v>㈜지엠메탈</v>
      </c>
      <c r="AI606">
        <f>'(1)예금승인내역'!L1228</f>
        <v>1.37</v>
      </c>
      <c r="AJ606">
        <f>'(1)예금승인내역'!AG1228</f>
        <v>3.15E-2</v>
      </c>
      <c r="AK606" s="834" t="str">
        <f>'(1)예금승인내역'!K1228</f>
        <v>MMDA</v>
      </c>
    </row>
    <row r="607" spans="31:37">
      <c r="AE607" s="1">
        <f>'(1)예금승인내역'!H1229</f>
        <v>46211</v>
      </c>
      <c r="AF607" s="1">
        <f t="shared" si="16"/>
        <v>46211</v>
      </c>
      <c r="AG607" s="1">
        <f>'(1)예금승인내역'!G1229</f>
        <v>46181</v>
      </c>
      <c r="AH607" t="str">
        <f>'(1)예금승인내역'!F1229</f>
        <v>미래에셋컨설팅</v>
      </c>
      <c r="AI607">
        <f>'(1)예금승인내역'!L1229</f>
        <v>3</v>
      </c>
      <c r="AJ607">
        <f>'(1)예금승인내역'!AG1229</f>
        <v>3.3500000000000002E-2</v>
      </c>
      <c r="AK607" s="834" t="str">
        <f>'(1)예금승인내역'!K1229</f>
        <v>정기예금</v>
      </c>
    </row>
    <row r="608" spans="31:37">
      <c r="AE608" s="1">
        <f>'(1)예금승인내역'!H1230</f>
        <v>46211</v>
      </c>
      <c r="AF608" s="1">
        <f t="shared" si="16"/>
        <v>46211</v>
      </c>
      <c r="AG608" s="1">
        <f>'(1)예금승인내역'!G1230</f>
        <v>46181</v>
      </c>
      <c r="AH608" t="str">
        <f>'(1)예금승인내역'!F1230</f>
        <v>㈜동화인더스트리</v>
      </c>
      <c r="AI608">
        <f>'(1)예금승인내역'!L1230</f>
        <v>1</v>
      </c>
      <c r="AJ608">
        <f>'(1)예금승인내역'!AG1230</f>
        <v>3.3500000000000002E-2</v>
      </c>
      <c r="AK608" s="834" t="str">
        <f>'(1)예금승인내역'!K1230</f>
        <v>정기예금</v>
      </c>
    </row>
    <row r="609" spans="31:37">
      <c r="AE609" s="1">
        <f>'(1)예금승인내역'!H1231</f>
        <v>46274</v>
      </c>
      <c r="AF609" s="1">
        <f t="shared" si="16"/>
        <v>46274</v>
      </c>
      <c r="AG609" s="1">
        <f>'(1)예금승인내역'!G1231</f>
        <v>46182</v>
      </c>
      <c r="AH609" t="str">
        <f>'(1)예금승인내역'!F1231</f>
        <v xml:space="preserve">에이치라인해운㈜ </v>
      </c>
      <c r="AI609">
        <f>'(1)예금승인내역'!L1231</f>
        <v>15</v>
      </c>
      <c r="AJ609">
        <f>'(1)예금승인내역'!AG1231</f>
        <v>3.5000000000000003E-2</v>
      </c>
      <c r="AK609" s="834" t="str">
        <f>'(1)예금승인내역'!K1231</f>
        <v>정기예금</v>
      </c>
    </row>
    <row r="610" spans="31:37">
      <c r="AE610" s="1">
        <f>'(1)예금승인내역'!H1232</f>
        <v>46218</v>
      </c>
      <c r="AF610" s="1">
        <f t="shared" ref="AF610" si="19">VALUE(AE610)</f>
        <v>46218</v>
      </c>
      <c r="AG610" s="1">
        <f>'(1)예금승인내역'!G1232</f>
        <v>46188</v>
      </c>
      <c r="AH610" t="str">
        <f>'(1)예금승인내역'!F1232</f>
        <v>와이엠에스에이</v>
      </c>
      <c r="AI610">
        <f>'(1)예금승인내역'!L1232</f>
        <v>8.09</v>
      </c>
      <c r="AJ610">
        <f>'(1)예금승인내역'!AG1232</f>
        <v>3.2000000000000001E-2</v>
      </c>
      <c r="AK610" s="834" t="str">
        <f>'(1)예금승인내역'!K1232</f>
        <v>MMDA</v>
      </c>
    </row>
    <row r="611" spans="31:37">
      <c r="AE611" s="1">
        <f>'(1)예금승인내역'!H1232</f>
        <v>46218</v>
      </c>
      <c r="AF611" s="1">
        <f t="shared" si="16"/>
        <v>46218</v>
      </c>
      <c r="AG611" s="1">
        <f>'(1)예금승인내역'!G1232</f>
        <v>46188</v>
      </c>
      <c r="AH611" t="str">
        <f>'(1)예금승인내역'!F1232</f>
        <v>와이엠에스에이</v>
      </c>
      <c r="AI611">
        <f>'(1)예금승인내역'!L1232</f>
        <v>8.09</v>
      </c>
      <c r="AJ611">
        <f>'(1)예금승인내역'!AG1232</f>
        <v>3.2000000000000001E-2</v>
      </c>
      <c r="AK611" s="834" t="str">
        <f>'(1)예금승인내역'!K1232</f>
        <v>MMDA</v>
      </c>
    </row>
    <row r="612" spans="31:37">
      <c r="AE612" s="1">
        <f>'(1)예금승인내역'!H1233</f>
        <v>46218</v>
      </c>
      <c r="AF612" s="1">
        <f t="shared" si="16"/>
        <v>46218</v>
      </c>
      <c r="AG612" s="1">
        <f>'(1)예금승인내역'!G1233</f>
        <v>46188</v>
      </c>
      <c r="AH612" t="str">
        <f>'(1)예금승인내역'!F1233</f>
        <v>㈜현대그린푸드</v>
      </c>
      <c r="AI612">
        <f>'(1)예금승인내역'!L1233</f>
        <v>1.43</v>
      </c>
      <c r="AJ612">
        <f>'(1)예금승인내역'!AG1233</f>
        <v>3.2000000000000001E-2</v>
      </c>
      <c r="AK612" s="834" t="str">
        <f>'(1)예금승인내역'!K1233</f>
        <v>MMDA</v>
      </c>
    </row>
    <row r="613" spans="31:37">
      <c r="AE613" s="1">
        <f>'(1)예금승인내역'!H1234</f>
        <v>46218</v>
      </c>
      <c r="AF613" s="1">
        <f t="shared" si="16"/>
        <v>46218</v>
      </c>
      <c r="AG613" s="1">
        <f>'(1)예금승인내역'!G1234</f>
        <v>46188</v>
      </c>
      <c r="AH613" t="str">
        <f>'(1)예금승인내역'!F1234</f>
        <v>㈜지엠메탈</v>
      </c>
      <c r="AI613">
        <f>'(1)예금승인내역'!L1234</f>
        <v>19</v>
      </c>
      <c r="AJ613">
        <f>'(1)예금승인내역'!AG1234</f>
        <v>3.2000000000000001E-2</v>
      </c>
      <c r="AK613" s="834" t="str">
        <f>'(1)예금승인내역'!K1234</f>
        <v>MMDA</v>
      </c>
    </row>
    <row r="614" spans="31:37">
      <c r="AE614" s="1">
        <f>'(1)예금승인내역'!H1235</f>
        <v>46218</v>
      </c>
      <c r="AF614" s="1">
        <f t="shared" si="16"/>
        <v>46218</v>
      </c>
      <c r="AG614" s="1">
        <f>'(1)예금승인내역'!G1235</f>
        <v>46188</v>
      </c>
      <c r="AH614" t="str">
        <f>'(1)예금승인내역'!F1235</f>
        <v>한국비철㈜</v>
      </c>
      <c r="AI614">
        <f>'(1)예금승인내역'!L1235</f>
        <v>1.1100000000000001</v>
      </c>
      <c r="AJ614">
        <f>'(1)예금승인내역'!AG1235</f>
        <v>0.03</v>
      </c>
      <c r="AK614" s="834" t="str">
        <f>'(1)예금승인내역'!K1235</f>
        <v>MMDA</v>
      </c>
    </row>
    <row r="615" spans="31:37">
      <c r="AE615" s="1">
        <f>'(1)예금승인내역'!H1236</f>
        <v>0</v>
      </c>
      <c r="AF615" s="1">
        <f t="shared" si="16"/>
        <v>0</v>
      </c>
      <c r="AG615" s="1">
        <f>'(1)예금승인내역'!G1236</f>
        <v>0</v>
      </c>
      <c r="AH615">
        <f>'(1)예금승인내역'!F1236</f>
        <v>0</v>
      </c>
      <c r="AI615">
        <f>'(1)예금승인내역'!L1236</f>
        <v>0</v>
      </c>
      <c r="AJ615">
        <f>'(1)예금승인내역'!AG1236</f>
        <v>0</v>
      </c>
      <c r="AK615" s="834">
        <f>'(1)예금승인내역'!K1236</f>
        <v>0</v>
      </c>
    </row>
    <row r="616" spans="31:37">
      <c r="AE616" s="1">
        <f>'(1)예금승인내역'!H1237</f>
        <v>0</v>
      </c>
      <c r="AF616" s="1">
        <f t="shared" si="16"/>
        <v>0</v>
      </c>
      <c r="AG616" s="1">
        <f>'(1)예금승인내역'!G1237</f>
        <v>0</v>
      </c>
      <c r="AH616">
        <f>'(1)예금승인내역'!F1237</f>
        <v>0</v>
      </c>
      <c r="AI616">
        <f>'(1)예금승인내역'!L1237</f>
        <v>0</v>
      </c>
      <c r="AJ616">
        <f>'(1)예금승인내역'!AG1237</f>
        <v>0</v>
      </c>
      <c r="AK616" s="834">
        <f>'(1)예금승인내역'!K1237</f>
        <v>0</v>
      </c>
    </row>
    <row r="617" spans="31:37">
      <c r="AE617" s="1">
        <f>'(1)예금승인내역'!H1238</f>
        <v>0</v>
      </c>
      <c r="AF617" s="1">
        <f t="shared" si="16"/>
        <v>0</v>
      </c>
      <c r="AG617" s="1">
        <f>'(1)예금승인내역'!G1238</f>
        <v>0</v>
      </c>
      <c r="AH617">
        <f>'(1)예금승인내역'!F1238</f>
        <v>0</v>
      </c>
      <c r="AI617">
        <f>'(1)예금승인내역'!L1238</f>
        <v>0</v>
      </c>
      <c r="AJ617">
        <f>'(1)예금승인내역'!AG1238</f>
        <v>0</v>
      </c>
      <c r="AK617" s="834">
        <f>'(1)예금승인내역'!K1238</f>
        <v>0</v>
      </c>
    </row>
    <row r="618" spans="31:37">
      <c r="AE618" s="1">
        <f>'(1)예금승인내역'!H1239</f>
        <v>0</v>
      </c>
      <c r="AF618" s="1">
        <f t="shared" si="16"/>
        <v>0</v>
      </c>
      <c r="AG618" s="1">
        <f>'(1)예금승인내역'!G1239</f>
        <v>0</v>
      </c>
      <c r="AH618">
        <f>'(1)예금승인내역'!F1239</f>
        <v>0</v>
      </c>
      <c r="AI618">
        <f>'(1)예금승인내역'!L1239</f>
        <v>0</v>
      </c>
      <c r="AJ618">
        <f>'(1)예금승인내역'!AG1239</f>
        <v>0</v>
      </c>
      <c r="AK618" s="834">
        <f>'(1)예금승인내역'!K1239</f>
        <v>0</v>
      </c>
    </row>
    <row r="619" spans="31:37">
      <c r="AE619" s="1">
        <f>'(1)예금승인내역'!H1240</f>
        <v>0</v>
      </c>
      <c r="AF619" s="1">
        <f t="shared" si="16"/>
        <v>0</v>
      </c>
      <c r="AG619" s="1">
        <f>'(1)예금승인내역'!G1240</f>
        <v>0</v>
      </c>
      <c r="AH619">
        <f>'(1)예금승인내역'!F1240</f>
        <v>0</v>
      </c>
      <c r="AI619">
        <f>'(1)예금승인내역'!L1240</f>
        <v>0</v>
      </c>
      <c r="AJ619">
        <f>'(1)예금승인내역'!AG1240</f>
        <v>0</v>
      </c>
      <c r="AK619" s="834">
        <f>'(1)예금승인내역'!K1240</f>
        <v>0</v>
      </c>
    </row>
    <row r="620" spans="31:37">
      <c r="AE620" s="1">
        <f>'(1)예금승인내역'!H1241</f>
        <v>0</v>
      </c>
      <c r="AF620" s="1">
        <f t="shared" si="16"/>
        <v>0</v>
      </c>
      <c r="AG620" s="1">
        <f>'(1)예금승인내역'!G1241</f>
        <v>0</v>
      </c>
      <c r="AH620">
        <f>'(1)예금승인내역'!F1241</f>
        <v>0</v>
      </c>
      <c r="AI620">
        <f>'(1)예금승인내역'!L1241</f>
        <v>0</v>
      </c>
      <c r="AJ620">
        <f>'(1)예금승인내역'!AG1241</f>
        <v>0</v>
      </c>
      <c r="AK620" s="834">
        <f>'(1)예금승인내역'!K1241</f>
        <v>0</v>
      </c>
    </row>
    <row r="621" spans="31:37">
      <c r="AE621" s="1">
        <f>'(1)예금승인내역'!H1242</f>
        <v>0</v>
      </c>
      <c r="AF621" s="1">
        <f t="shared" si="16"/>
        <v>0</v>
      </c>
      <c r="AG621" s="1">
        <f>'(1)예금승인내역'!G1242</f>
        <v>0</v>
      </c>
      <c r="AH621">
        <f>'(1)예금승인내역'!F1242</f>
        <v>0</v>
      </c>
      <c r="AI621">
        <f>'(1)예금승인내역'!L1242</f>
        <v>0</v>
      </c>
      <c r="AJ621">
        <f>'(1)예금승인내역'!AG1242</f>
        <v>0</v>
      </c>
      <c r="AK621" s="834">
        <f>'(1)예금승인내역'!K1242</f>
        <v>0</v>
      </c>
    </row>
    <row r="622" spans="31:37">
      <c r="AE622" s="1">
        <f>'(1)예금승인내역'!H1243</f>
        <v>0</v>
      </c>
      <c r="AF622" s="1">
        <f t="shared" si="16"/>
        <v>0</v>
      </c>
      <c r="AG622" s="1">
        <f>'(1)예금승인내역'!G1243</f>
        <v>0</v>
      </c>
      <c r="AH622">
        <f>'(1)예금승인내역'!F1243</f>
        <v>0</v>
      </c>
      <c r="AI622">
        <f>'(1)예금승인내역'!L1243</f>
        <v>0</v>
      </c>
      <c r="AJ622">
        <f>'(1)예금승인내역'!AG1243</f>
        <v>0</v>
      </c>
      <c r="AK622" s="834">
        <f>'(1)예금승인내역'!K1243</f>
        <v>0</v>
      </c>
    </row>
    <row r="623" spans="31:37">
      <c r="AE623" s="1">
        <f>'(1)예금승인내역'!H1244</f>
        <v>0</v>
      </c>
      <c r="AF623" s="1">
        <f t="shared" si="16"/>
        <v>0</v>
      </c>
      <c r="AG623" s="1">
        <f>'(1)예금승인내역'!G1244</f>
        <v>0</v>
      </c>
      <c r="AH623">
        <f>'(1)예금승인내역'!F1244</f>
        <v>0</v>
      </c>
      <c r="AI623">
        <f>'(1)예금승인내역'!L1244</f>
        <v>0</v>
      </c>
      <c r="AJ623">
        <f>'(1)예금승인내역'!AG1244</f>
        <v>0</v>
      </c>
      <c r="AK623" s="834">
        <f>'(1)예금승인내역'!K1244</f>
        <v>0</v>
      </c>
    </row>
    <row r="624" spans="31:37">
      <c r="AE624" s="1">
        <f>'(1)예금승인내역'!H1245</f>
        <v>0</v>
      </c>
      <c r="AF624" s="1">
        <f t="shared" si="16"/>
        <v>0</v>
      </c>
      <c r="AG624" s="1">
        <f>'(1)예금승인내역'!G1245</f>
        <v>0</v>
      </c>
      <c r="AH624">
        <f>'(1)예금승인내역'!F1245</f>
        <v>0</v>
      </c>
      <c r="AI624">
        <f>'(1)예금승인내역'!L1245</f>
        <v>0</v>
      </c>
      <c r="AJ624">
        <f>'(1)예금승인내역'!AG1245</f>
        <v>0</v>
      </c>
      <c r="AK624" s="834">
        <f>'(1)예금승인내역'!K1245</f>
        <v>0</v>
      </c>
    </row>
    <row r="625" spans="31:37">
      <c r="AE625" s="1">
        <f>'(1)예금승인내역'!H1246</f>
        <v>0</v>
      </c>
      <c r="AF625" s="1">
        <f t="shared" si="16"/>
        <v>0</v>
      </c>
      <c r="AG625" s="1">
        <f>'(1)예금승인내역'!G1246</f>
        <v>0</v>
      </c>
      <c r="AH625">
        <f>'(1)예금승인내역'!F1246</f>
        <v>0</v>
      </c>
      <c r="AI625">
        <f>'(1)예금승인내역'!L1246</f>
        <v>0</v>
      </c>
      <c r="AJ625">
        <f>'(1)예금승인내역'!AG1246</f>
        <v>0</v>
      </c>
      <c r="AK625" s="834">
        <f>'(1)예금승인내역'!K1246</f>
        <v>0</v>
      </c>
    </row>
    <row r="626" spans="31:37">
      <c r="AE626" s="1">
        <f>'(1)예금승인내역'!H1247</f>
        <v>0</v>
      </c>
      <c r="AF626" s="1">
        <f t="shared" si="16"/>
        <v>0</v>
      </c>
      <c r="AG626" s="1">
        <f>'(1)예금승인내역'!G1247</f>
        <v>0</v>
      </c>
      <c r="AH626">
        <f>'(1)예금승인내역'!F1247</f>
        <v>0</v>
      </c>
      <c r="AI626">
        <f>'(1)예금승인내역'!L1247</f>
        <v>0</v>
      </c>
      <c r="AJ626">
        <f>'(1)예금승인내역'!AG1247</f>
        <v>0</v>
      </c>
      <c r="AK626" s="834">
        <f>'(1)예금승인내역'!K1247</f>
        <v>0</v>
      </c>
    </row>
    <row r="627" spans="31:37">
      <c r="AE627" s="1">
        <f>'(1)예금승인내역'!H1248</f>
        <v>0</v>
      </c>
      <c r="AF627" s="1">
        <f t="shared" si="16"/>
        <v>0</v>
      </c>
      <c r="AG627" s="1">
        <f>'(1)예금승인내역'!G1248</f>
        <v>0</v>
      </c>
      <c r="AH627">
        <f>'(1)예금승인내역'!F1248</f>
        <v>0</v>
      </c>
      <c r="AI627">
        <f>'(1)예금승인내역'!L1248</f>
        <v>0</v>
      </c>
      <c r="AJ627">
        <f>'(1)예금승인내역'!AG1248</f>
        <v>0</v>
      </c>
      <c r="AK627" s="834">
        <f>'(1)예금승인내역'!K1248</f>
        <v>0</v>
      </c>
    </row>
    <row r="628" spans="31:37">
      <c r="AE628" s="1">
        <f>'(1)예금승인내역'!H1249</f>
        <v>0</v>
      </c>
      <c r="AF628" s="1">
        <f t="shared" si="16"/>
        <v>0</v>
      </c>
      <c r="AG628" s="1">
        <f>'(1)예금승인내역'!G1249</f>
        <v>0</v>
      </c>
      <c r="AH628">
        <f>'(1)예금승인내역'!F1249</f>
        <v>0</v>
      </c>
      <c r="AI628">
        <f>'(1)예금승인내역'!L1249</f>
        <v>0</v>
      </c>
      <c r="AJ628">
        <f>'(1)예금승인내역'!AG1249</f>
        <v>0</v>
      </c>
      <c r="AK628" s="834">
        <f>'(1)예금승인내역'!K1249</f>
        <v>0</v>
      </c>
    </row>
    <row r="629" spans="31:37">
      <c r="AE629" s="1">
        <f>'(1)예금승인내역'!H1250</f>
        <v>0</v>
      </c>
      <c r="AF629" s="1">
        <f t="shared" si="16"/>
        <v>0</v>
      </c>
      <c r="AG629" s="1">
        <f>'(1)예금승인내역'!G1250</f>
        <v>0</v>
      </c>
      <c r="AH629">
        <f>'(1)예금승인내역'!F1250</f>
        <v>0</v>
      </c>
      <c r="AI629">
        <f>'(1)예금승인내역'!L1250</f>
        <v>0</v>
      </c>
      <c r="AJ629">
        <f>'(1)예금승인내역'!AG1250</f>
        <v>0</v>
      </c>
      <c r="AK629" s="834">
        <f>'(1)예금승인내역'!K1250</f>
        <v>0</v>
      </c>
    </row>
    <row r="630" spans="31:37">
      <c r="AE630" s="1">
        <f>'(1)예금승인내역'!H1251</f>
        <v>0</v>
      </c>
      <c r="AF630" s="1">
        <f t="shared" si="16"/>
        <v>0</v>
      </c>
      <c r="AG630" s="1">
        <f>'(1)예금승인내역'!G1251</f>
        <v>0</v>
      </c>
      <c r="AH630">
        <f>'(1)예금승인내역'!F1251</f>
        <v>0</v>
      </c>
      <c r="AI630">
        <f>'(1)예금승인내역'!L1251</f>
        <v>0</v>
      </c>
      <c r="AJ630">
        <f>'(1)예금승인내역'!AG1251</f>
        <v>0</v>
      </c>
      <c r="AK630" s="834">
        <f>'(1)예금승인내역'!K1251</f>
        <v>0</v>
      </c>
    </row>
    <row r="631" spans="31:37">
      <c r="AE631" s="1">
        <f>'(1)예금승인내역'!H1252</f>
        <v>0</v>
      </c>
      <c r="AF631" s="1">
        <f t="shared" si="16"/>
        <v>0</v>
      </c>
      <c r="AG631" s="1">
        <f>'(1)예금승인내역'!G1252</f>
        <v>0</v>
      </c>
      <c r="AH631">
        <f>'(1)예금승인내역'!F1252</f>
        <v>0</v>
      </c>
      <c r="AI631">
        <f>'(1)예금승인내역'!L1252</f>
        <v>0</v>
      </c>
      <c r="AJ631">
        <f>'(1)예금승인내역'!AG1252</f>
        <v>0</v>
      </c>
      <c r="AK631" s="834">
        <f>'(1)예금승인내역'!K1252</f>
        <v>0</v>
      </c>
    </row>
    <row r="632" spans="31:37">
      <c r="AE632" s="1">
        <f>'(1)예금승인내역'!H1253</f>
        <v>0</v>
      </c>
      <c r="AF632" s="1">
        <f t="shared" si="16"/>
        <v>0</v>
      </c>
      <c r="AG632" s="1">
        <f>'(1)예금승인내역'!G1253</f>
        <v>0</v>
      </c>
      <c r="AH632">
        <f>'(1)예금승인내역'!F1253</f>
        <v>0</v>
      </c>
      <c r="AI632">
        <f>'(1)예금승인내역'!L1253</f>
        <v>0</v>
      </c>
      <c r="AJ632">
        <f>'(1)예금승인내역'!AG1253</f>
        <v>0</v>
      </c>
      <c r="AK632" s="834">
        <f>'(1)예금승인내역'!K1253</f>
        <v>0</v>
      </c>
    </row>
    <row r="633" spans="31:37">
      <c r="AE633" s="1">
        <f>'(1)예금승인내역'!H1254</f>
        <v>0</v>
      </c>
      <c r="AF633" s="1">
        <f t="shared" si="16"/>
        <v>0</v>
      </c>
      <c r="AG633" s="1">
        <f>'(1)예금승인내역'!G1254</f>
        <v>0</v>
      </c>
      <c r="AH633">
        <f>'(1)예금승인내역'!F1254</f>
        <v>0</v>
      </c>
      <c r="AI633">
        <f>'(1)예금승인내역'!L1254</f>
        <v>0</v>
      </c>
      <c r="AJ633">
        <f>'(1)예금승인내역'!AG1254</f>
        <v>0</v>
      </c>
      <c r="AK633" s="834">
        <f>'(1)예금승인내역'!K1254</f>
        <v>0</v>
      </c>
    </row>
    <row r="634" spans="31:37">
      <c r="AE634" s="1">
        <f>'(1)예금승인내역'!H1255</f>
        <v>0</v>
      </c>
      <c r="AF634" s="1">
        <f t="shared" ref="AF634:AF697" si="20">VALUE(AE634)</f>
        <v>0</v>
      </c>
      <c r="AG634" s="1">
        <f>'(1)예금승인내역'!G1255</f>
        <v>0</v>
      </c>
      <c r="AH634">
        <f>'(1)예금승인내역'!F1255</f>
        <v>0</v>
      </c>
      <c r="AI634">
        <f>'(1)예금승인내역'!L1255</f>
        <v>0</v>
      </c>
      <c r="AJ634">
        <f>'(1)예금승인내역'!AG1255</f>
        <v>0</v>
      </c>
      <c r="AK634" s="834">
        <f>'(1)예금승인내역'!K1255</f>
        <v>0</v>
      </c>
    </row>
    <row r="635" spans="31:37">
      <c r="AE635" s="1">
        <f>'(1)예금승인내역'!H1256</f>
        <v>0</v>
      </c>
      <c r="AF635" s="1">
        <f t="shared" si="20"/>
        <v>0</v>
      </c>
      <c r="AG635" s="1">
        <f>'(1)예금승인내역'!G1256</f>
        <v>0</v>
      </c>
      <c r="AH635">
        <f>'(1)예금승인내역'!F1256</f>
        <v>0</v>
      </c>
      <c r="AI635">
        <f>'(1)예금승인내역'!L1256</f>
        <v>0</v>
      </c>
      <c r="AJ635">
        <f>'(1)예금승인내역'!AG1256</f>
        <v>0</v>
      </c>
      <c r="AK635" s="834">
        <f>'(1)예금승인내역'!K1256</f>
        <v>0</v>
      </c>
    </row>
    <row r="636" spans="31:37">
      <c r="AE636" s="1">
        <f>'(1)예금승인내역'!H1257</f>
        <v>0</v>
      </c>
      <c r="AF636" s="1">
        <f t="shared" si="20"/>
        <v>0</v>
      </c>
      <c r="AG636" s="1">
        <f>'(1)예금승인내역'!G1257</f>
        <v>0</v>
      </c>
      <c r="AH636">
        <f>'(1)예금승인내역'!F1257</f>
        <v>0</v>
      </c>
      <c r="AI636">
        <f>'(1)예금승인내역'!L1257</f>
        <v>0</v>
      </c>
      <c r="AJ636">
        <f>'(1)예금승인내역'!AG1257</f>
        <v>0</v>
      </c>
      <c r="AK636" s="834">
        <f>'(1)예금승인내역'!K1257</f>
        <v>0</v>
      </c>
    </row>
    <row r="637" spans="31:37">
      <c r="AE637" s="1">
        <f>'(1)예금승인내역'!H1258</f>
        <v>0</v>
      </c>
      <c r="AF637" s="1">
        <f t="shared" si="20"/>
        <v>0</v>
      </c>
      <c r="AG637" s="1">
        <f>'(1)예금승인내역'!G1258</f>
        <v>0</v>
      </c>
      <c r="AH637">
        <f>'(1)예금승인내역'!F1258</f>
        <v>0</v>
      </c>
      <c r="AI637">
        <f>'(1)예금승인내역'!L1258</f>
        <v>0</v>
      </c>
      <c r="AJ637">
        <f>'(1)예금승인내역'!AG1258</f>
        <v>0</v>
      </c>
      <c r="AK637" s="834">
        <f>'(1)예금승인내역'!K1258</f>
        <v>0</v>
      </c>
    </row>
    <row r="638" spans="31:37">
      <c r="AE638" s="1">
        <f>'(1)예금승인내역'!H1259</f>
        <v>0</v>
      </c>
      <c r="AF638" s="1">
        <f t="shared" si="20"/>
        <v>0</v>
      </c>
      <c r="AG638" s="1">
        <f>'(1)예금승인내역'!G1259</f>
        <v>0</v>
      </c>
      <c r="AH638">
        <f>'(1)예금승인내역'!F1259</f>
        <v>0</v>
      </c>
      <c r="AI638">
        <f>'(1)예금승인내역'!L1259</f>
        <v>0</v>
      </c>
      <c r="AJ638">
        <f>'(1)예금승인내역'!AG1259</f>
        <v>0</v>
      </c>
      <c r="AK638" s="834">
        <f>'(1)예금승인내역'!K1259</f>
        <v>0</v>
      </c>
    </row>
    <row r="639" spans="31:37">
      <c r="AE639" s="1">
        <f>'(1)예금승인내역'!H1260</f>
        <v>0</v>
      </c>
      <c r="AF639" s="1">
        <f t="shared" si="20"/>
        <v>0</v>
      </c>
      <c r="AG639" s="1">
        <f>'(1)예금승인내역'!G1260</f>
        <v>0</v>
      </c>
      <c r="AH639">
        <f>'(1)예금승인내역'!F1260</f>
        <v>0</v>
      </c>
      <c r="AI639">
        <f>'(1)예금승인내역'!L1260</f>
        <v>0</v>
      </c>
      <c r="AJ639">
        <f>'(1)예금승인내역'!AG1260</f>
        <v>0</v>
      </c>
      <c r="AK639" s="834">
        <f>'(1)예금승인내역'!K1260</f>
        <v>0</v>
      </c>
    </row>
    <row r="640" spans="31:37">
      <c r="AE640" s="1">
        <f>'(1)예금승인내역'!H1261</f>
        <v>0</v>
      </c>
      <c r="AF640" s="1">
        <f t="shared" si="20"/>
        <v>0</v>
      </c>
      <c r="AG640" s="1">
        <f>'(1)예금승인내역'!G1261</f>
        <v>0</v>
      </c>
      <c r="AH640">
        <f>'(1)예금승인내역'!F1261</f>
        <v>0</v>
      </c>
      <c r="AI640">
        <f>'(1)예금승인내역'!L1261</f>
        <v>0</v>
      </c>
      <c r="AJ640">
        <f>'(1)예금승인내역'!AG1261</f>
        <v>0</v>
      </c>
      <c r="AK640" s="834">
        <f>'(1)예금승인내역'!K1261</f>
        <v>0</v>
      </c>
    </row>
    <row r="641" spans="31:37">
      <c r="AE641" s="1">
        <f>'(1)예금승인내역'!H1262</f>
        <v>0</v>
      </c>
      <c r="AF641" s="1">
        <f t="shared" si="20"/>
        <v>0</v>
      </c>
      <c r="AG641" s="1">
        <f>'(1)예금승인내역'!G1262</f>
        <v>0</v>
      </c>
      <c r="AH641">
        <f>'(1)예금승인내역'!F1262</f>
        <v>0</v>
      </c>
      <c r="AI641">
        <f>'(1)예금승인내역'!L1262</f>
        <v>0</v>
      </c>
      <c r="AJ641">
        <f>'(1)예금승인내역'!AG1262</f>
        <v>0</v>
      </c>
      <c r="AK641" s="834">
        <f>'(1)예금승인내역'!K1262</f>
        <v>0</v>
      </c>
    </row>
    <row r="642" spans="31:37">
      <c r="AE642" s="1">
        <f>'(1)예금승인내역'!H1263</f>
        <v>0</v>
      </c>
      <c r="AF642" s="1">
        <f t="shared" si="20"/>
        <v>0</v>
      </c>
      <c r="AG642" s="1">
        <f>'(1)예금승인내역'!G1263</f>
        <v>0</v>
      </c>
      <c r="AH642">
        <f>'(1)예금승인내역'!F1263</f>
        <v>0</v>
      </c>
      <c r="AI642">
        <f>'(1)예금승인내역'!L1263</f>
        <v>0</v>
      </c>
      <c r="AJ642">
        <f>'(1)예금승인내역'!AG1263</f>
        <v>0</v>
      </c>
      <c r="AK642" s="834">
        <f>'(1)예금승인내역'!K1263</f>
        <v>0</v>
      </c>
    </row>
    <row r="643" spans="31:37">
      <c r="AE643" s="1">
        <f>'(1)예금승인내역'!H1264</f>
        <v>0</v>
      </c>
      <c r="AF643" s="1">
        <f t="shared" si="20"/>
        <v>0</v>
      </c>
      <c r="AG643" s="1">
        <f>'(1)예금승인내역'!G1264</f>
        <v>0</v>
      </c>
      <c r="AH643">
        <f>'(1)예금승인내역'!F1264</f>
        <v>0</v>
      </c>
      <c r="AI643">
        <f>'(1)예금승인내역'!L1264</f>
        <v>0</v>
      </c>
      <c r="AJ643">
        <f>'(1)예금승인내역'!AG1264</f>
        <v>0</v>
      </c>
      <c r="AK643" s="834">
        <f>'(1)예금승인내역'!K1264</f>
        <v>0</v>
      </c>
    </row>
    <row r="644" spans="31:37">
      <c r="AE644" s="1">
        <f>'(1)예금승인내역'!H1265</f>
        <v>0</v>
      </c>
      <c r="AF644" s="1">
        <f t="shared" si="20"/>
        <v>0</v>
      </c>
      <c r="AG644" s="1">
        <f>'(1)예금승인내역'!G1265</f>
        <v>0</v>
      </c>
      <c r="AH644">
        <f>'(1)예금승인내역'!F1265</f>
        <v>0</v>
      </c>
      <c r="AI644">
        <f>'(1)예금승인내역'!L1265</f>
        <v>0</v>
      </c>
      <c r="AJ644">
        <f>'(1)예금승인내역'!AG1265</f>
        <v>0</v>
      </c>
      <c r="AK644" s="834">
        <f>'(1)예금승인내역'!K1265</f>
        <v>0</v>
      </c>
    </row>
    <row r="645" spans="31:37">
      <c r="AE645" s="1">
        <f>'(1)예금승인내역'!H1266</f>
        <v>0</v>
      </c>
      <c r="AF645" s="1">
        <f t="shared" si="20"/>
        <v>0</v>
      </c>
      <c r="AG645" s="1">
        <f>'(1)예금승인내역'!G1266</f>
        <v>0</v>
      </c>
      <c r="AH645">
        <f>'(1)예금승인내역'!F1266</f>
        <v>0</v>
      </c>
      <c r="AI645">
        <f>'(1)예금승인내역'!L1266</f>
        <v>0</v>
      </c>
      <c r="AJ645">
        <f>'(1)예금승인내역'!AG1266</f>
        <v>0</v>
      </c>
      <c r="AK645" s="834">
        <f>'(1)예금승인내역'!K1266</f>
        <v>0</v>
      </c>
    </row>
    <row r="646" spans="31:37">
      <c r="AE646" s="1">
        <f>'(1)예금승인내역'!H1267</f>
        <v>0</v>
      </c>
      <c r="AF646" s="1">
        <f t="shared" si="20"/>
        <v>0</v>
      </c>
      <c r="AG646" s="1">
        <f>'(1)예금승인내역'!G1267</f>
        <v>0</v>
      </c>
      <c r="AH646">
        <f>'(1)예금승인내역'!F1267</f>
        <v>0</v>
      </c>
      <c r="AI646">
        <f>'(1)예금승인내역'!L1267</f>
        <v>0</v>
      </c>
      <c r="AJ646">
        <f>'(1)예금승인내역'!AG1267</f>
        <v>0</v>
      </c>
      <c r="AK646" s="834">
        <f>'(1)예금승인내역'!K1267</f>
        <v>0</v>
      </c>
    </row>
    <row r="647" spans="31:37">
      <c r="AE647" s="1">
        <f>'(1)예금승인내역'!H1268</f>
        <v>0</v>
      </c>
      <c r="AF647" s="1">
        <f t="shared" si="20"/>
        <v>0</v>
      </c>
      <c r="AG647" s="1">
        <f>'(1)예금승인내역'!G1268</f>
        <v>0</v>
      </c>
      <c r="AH647">
        <f>'(1)예금승인내역'!F1268</f>
        <v>0</v>
      </c>
      <c r="AI647">
        <f>'(1)예금승인내역'!L1268</f>
        <v>0</v>
      </c>
      <c r="AJ647">
        <f>'(1)예금승인내역'!AG1268</f>
        <v>0</v>
      </c>
      <c r="AK647" s="834">
        <f>'(1)예금승인내역'!K1268</f>
        <v>0</v>
      </c>
    </row>
    <row r="648" spans="31:37">
      <c r="AE648" s="1">
        <f>'(1)예금승인내역'!H1269</f>
        <v>0</v>
      </c>
      <c r="AF648" s="1">
        <f t="shared" si="20"/>
        <v>0</v>
      </c>
      <c r="AG648" s="1">
        <f>'(1)예금승인내역'!G1269</f>
        <v>0</v>
      </c>
      <c r="AH648">
        <f>'(1)예금승인내역'!F1269</f>
        <v>0</v>
      </c>
      <c r="AI648">
        <f>'(1)예금승인내역'!L1269</f>
        <v>0</v>
      </c>
      <c r="AJ648">
        <f>'(1)예금승인내역'!AG1269</f>
        <v>0</v>
      </c>
      <c r="AK648" s="834">
        <f>'(1)예금승인내역'!K1269</f>
        <v>0</v>
      </c>
    </row>
    <row r="649" spans="31:37">
      <c r="AE649" s="1">
        <f>'(1)예금승인내역'!H1270</f>
        <v>0</v>
      </c>
      <c r="AF649" s="1">
        <f t="shared" si="20"/>
        <v>0</v>
      </c>
      <c r="AG649" s="1">
        <f>'(1)예금승인내역'!G1270</f>
        <v>0</v>
      </c>
      <c r="AH649">
        <f>'(1)예금승인내역'!F1270</f>
        <v>0</v>
      </c>
      <c r="AI649">
        <f>'(1)예금승인내역'!L1270</f>
        <v>0</v>
      </c>
      <c r="AJ649">
        <f>'(1)예금승인내역'!AG1270</f>
        <v>0</v>
      </c>
      <c r="AK649" s="834">
        <f>'(1)예금승인내역'!K1270</f>
        <v>0</v>
      </c>
    </row>
    <row r="650" spans="31:37">
      <c r="AE650" s="1">
        <f>'(1)예금승인내역'!H1271</f>
        <v>0</v>
      </c>
      <c r="AF650" s="1">
        <f t="shared" si="20"/>
        <v>0</v>
      </c>
      <c r="AG650" s="1">
        <f>'(1)예금승인내역'!G1271</f>
        <v>0</v>
      </c>
      <c r="AH650">
        <f>'(1)예금승인내역'!F1271</f>
        <v>0</v>
      </c>
      <c r="AI650">
        <f>'(1)예금승인내역'!L1271</f>
        <v>0</v>
      </c>
      <c r="AJ650">
        <f>'(1)예금승인내역'!AG1271</f>
        <v>0</v>
      </c>
      <c r="AK650" s="834">
        <f>'(1)예금승인내역'!K1271</f>
        <v>0</v>
      </c>
    </row>
    <row r="651" spans="31:37">
      <c r="AE651" s="1">
        <f>'(1)예금승인내역'!H1272</f>
        <v>0</v>
      </c>
      <c r="AF651" s="1">
        <f t="shared" si="20"/>
        <v>0</v>
      </c>
      <c r="AG651" s="1">
        <f>'(1)예금승인내역'!G1272</f>
        <v>0</v>
      </c>
      <c r="AH651">
        <f>'(1)예금승인내역'!F1272</f>
        <v>0</v>
      </c>
      <c r="AI651">
        <f>'(1)예금승인내역'!L1272</f>
        <v>0</v>
      </c>
      <c r="AJ651">
        <f>'(1)예금승인내역'!AG1272</f>
        <v>0</v>
      </c>
      <c r="AK651" s="834">
        <f>'(1)예금승인내역'!K1272</f>
        <v>0</v>
      </c>
    </row>
    <row r="652" spans="31:37">
      <c r="AE652" s="1">
        <f>'(1)예금승인내역'!H1273</f>
        <v>0</v>
      </c>
      <c r="AF652" s="1">
        <f t="shared" si="20"/>
        <v>0</v>
      </c>
      <c r="AG652" s="1">
        <f>'(1)예금승인내역'!G1273</f>
        <v>0</v>
      </c>
      <c r="AH652">
        <f>'(1)예금승인내역'!F1273</f>
        <v>0</v>
      </c>
      <c r="AI652">
        <f>'(1)예금승인내역'!L1273</f>
        <v>0</v>
      </c>
      <c r="AJ652">
        <f>'(1)예금승인내역'!AG1273</f>
        <v>0</v>
      </c>
      <c r="AK652" s="834">
        <f>'(1)예금승인내역'!K1273</f>
        <v>0</v>
      </c>
    </row>
    <row r="653" spans="31:37">
      <c r="AE653" s="1">
        <f>'(1)예금승인내역'!H1274</f>
        <v>0</v>
      </c>
      <c r="AF653" s="1">
        <f t="shared" si="20"/>
        <v>0</v>
      </c>
      <c r="AG653" s="1">
        <f>'(1)예금승인내역'!G1274</f>
        <v>0</v>
      </c>
      <c r="AH653">
        <f>'(1)예금승인내역'!F1274</f>
        <v>0</v>
      </c>
      <c r="AI653">
        <f>'(1)예금승인내역'!L1274</f>
        <v>0</v>
      </c>
      <c r="AJ653">
        <f>'(1)예금승인내역'!AG1274</f>
        <v>0</v>
      </c>
      <c r="AK653" s="834">
        <f>'(1)예금승인내역'!K1274</f>
        <v>0</v>
      </c>
    </row>
    <row r="654" spans="31:37">
      <c r="AE654" s="1">
        <f>'(1)예금승인내역'!H1275</f>
        <v>0</v>
      </c>
      <c r="AF654" s="1">
        <f t="shared" si="20"/>
        <v>0</v>
      </c>
      <c r="AG654" s="1">
        <f>'(1)예금승인내역'!G1275</f>
        <v>0</v>
      </c>
      <c r="AH654">
        <f>'(1)예금승인내역'!F1275</f>
        <v>0</v>
      </c>
      <c r="AI654">
        <f>'(1)예금승인내역'!L1275</f>
        <v>0</v>
      </c>
      <c r="AJ654">
        <f>'(1)예금승인내역'!AG1275</f>
        <v>0</v>
      </c>
      <c r="AK654" s="834">
        <f>'(1)예금승인내역'!K1275</f>
        <v>0</v>
      </c>
    </row>
    <row r="655" spans="31:37">
      <c r="AE655" s="1">
        <f>'(1)예금승인내역'!H1276</f>
        <v>0</v>
      </c>
      <c r="AF655" s="1">
        <f t="shared" si="20"/>
        <v>0</v>
      </c>
      <c r="AG655" s="1">
        <f>'(1)예금승인내역'!G1276</f>
        <v>0</v>
      </c>
      <c r="AH655">
        <f>'(1)예금승인내역'!F1276</f>
        <v>0</v>
      </c>
      <c r="AI655">
        <f>'(1)예금승인내역'!L1276</f>
        <v>0</v>
      </c>
      <c r="AJ655">
        <f>'(1)예금승인내역'!AG1276</f>
        <v>0</v>
      </c>
      <c r="AK655" s="834">
        <f>'(1)예금승인내역'!K1276</f>
        <v>0</v>
      </c>
    </row>
    <row r="656" spans="31:37">
      <c r="AE656" s="1">
        <f>'(1)예금승인내역'!H1277</f>
        <v>0</v>
      </c>
      <c r="AF656" s="1">
        <f t="shared" si="20"/>
        <v>0</v>
      </c>
      <c r="AG656" s="1">
        <f>'(1)예금승인내역'!G1277</f>
        <v>0</v>
      </c>
      <c r="AH656">
        <f>'(1)예금승인내역'!F1277</f>
        <v>0</v>
      </c>
      <c r="AI656">
        <f>'(1)예금승인내역'!L1277</f>
        <v>0</v>
      </c>
      <c r="AJ656">
        <f>'(1)예금승인내역'!AG1277</f>
        <v>0</v>
      </c>
      <c r="AK656" s="834">
        <f>'(1)예금승인내역'!K1277</f>
        <v>0</v>
      </c>
    </row>
    <row r="657" spans="31:37">
      <c r="AE657" s="1">
        <f>'(1)예금승인내역'!H1278</f>
        <v>0</v>
      </c>
      <c r="AF657" s="1">
        <f t="shared" si="20"/>
        <v>0</v>
      </c>
      <c r="AG657" s="1">
        <f>'(1)예금승인내역'!G1278</f>
        <v>0</v>
      </c>
      <c r="AH657">
        <f>'(1)예금승인내역'!F1278</f>
        <v>0</v>
      </c>
      <c r="AI657">
        <f>'(1)예금승인내역'!L1278</f>
        <v>0</v>
      </c>
      <c r="AJ657">
        <f>'(1)예금승인내역'!AG1278</f>
        <v>0</v>
      </c>
      <c r="AK657" s="834">
        <f>'(1)예금승인내역'!K1278</f>
        <v>0</v>
      </c>
    </row>
    <row r="658" spans="31:37">
      <c r="AE658" s="1">
        <f>'(1)예금승인내역'!H1279</f>
        <v>0</v>
      </c>
      <c r="AF658" s="1">
        <f t="shared" si="20"/>
        <v>0</v>
      </c>
      <c r="AG658" s="1">
        <f>'(1)예금승인내역'!G1279</f>
        <v>0</v>
      </c>
      <c r="AH658">
        <f>'(1)예금승인내역'!F1279</f>
        <v>0</v>
      </c>
      <c r="AI658">
        <f>'(1)예금승인내역'!L1279</f>
        <v>0</v>
      </c>
      <c r="AJ658">
        <f>'(1)예금승인내역'!AG1279</f>
        <v>0</v>
      </c>
      <c r="AK658" s="834">
        <f>'(1)예금승인내역'!K1279</f>
        <v>0</v>
      </c>
    </row>
    <row r="659" spans="31:37">
      <c r="AE659" s="1">
        <f>'(1)예금승인내역'!H1280</f>
        <v>0</v>
      </c>
      <c r="AF659" s="1">
        <f t="shared" si="20"/>
        <v>0</v>
      </c>
      <c r="AG659" s="1">
        <f>'(1)예금승인내역'!G1280</f>
        <v>0</v>
      </c>
      <c r="AH659">
        <f>'(1)예금승인내역'!F1280</f>
        <v>0</v>
      </c>
      <c r="AI659">
        <f>'(1)예금승인내역'!L1280</f>
        <v>0</v>
      </c>
      <c r="AJ659">
        <f>'(1)예금승인내역'!AG1280</f>
        <v>0</v>
      </c>
      <c r="AK659" s="834">
        <f>'(1)예금승인내역'!K1280</f>
        <v>0</v>
      </c>
    </row>
    <row r="660" spans="31:37">
      <c r="AE660" s="1">
        <f>'(1)예금승인내역'!H1281</f>
        <v>0</v>
      </c>
      <c r="AF660" s="1">
        <f t="shared" si="20"/>
        <v>0</v>
      </c>
      <c r="AG660" s="1">
        <f>'(1)예금승인내역'!G1281</f>
        <v>0</v>
      </c>
      <c r="AH660">
        <f>'(1)예금승인내역'!F1281</f>
        <v>0</v>
      </c>
      <c r="AI660">
        <f>'(1)예금승인내역'!L1281</f>
        <v>0</v>
      </c>
      <c r="AJ660">
        <f>'(1)예금승인내역'!AG1281</f>
        <v>0</v>
      </c>
      <c r="AK660" s="834">
        <f>'(1)예금승인내역'!K1281</f>
        <v>0</v>
      </c>
    </row>
    <row r="661" spans="31:37">
      <c r="AE661" s="1">
        <f>'(1)예금승인내역'!H1282</f>
        <v>0</v>
      </c>
      <c r="AF661" s="1">
        <f t="shared" si="20"/>
        <v>0</v>
      </c>
      <c r="AG661" s="1">
        <f>'(1)예금승인내역'!G1282</f>
        <v>0</v>
      </c>
      <c r="AH661">
        <f>'(1)예금승인내역'!F1282</f>
        <v>0</v>
      </c>
      <c r="AI661">
        <f>'(1)예금승인내역'!L1282</f>
        <v>0</v>
      </c>
      <c r="AJ661">
        <f>'(1)예금승인내역'!AG1282</f>
        <v>0</v>
      </c>
      <c r="AK661" s="834">
        <f>'(1)예금승인내역'!K1282</f>
        <v>0</v>
      </c>
    </row>
    <row r="662" spans="31:37">
      <c r="AE662" s="1">
        <f>'(1)예금승인내역'!H1283</f>
        <v>0</v>
      </c>
      <c r="AF662" s="1">
        <f t="shared" si="20"/>
        <v>0</v>
      </c>
      <c r="AG662" s="1">
        <f>'(1)예금승인내역'!G1283</f>
        <v>0</v>
      </c>
      <c r="AH662">
        <f>'(1)예금승인내역'!F1283</f>
        <v>0</v>
      </c>
      <c r="AI662">
        <f>'(1)예금승인내역'!L1283</f>
        <v>0</v>
      </c>
      <c r="AJ662">
        <f>'(1)예금승인내역'!AG1283</f>
        <v>0</v>
      </c>
      <c r="AK662" s="834">
        <f>'(1)예금승인내역'!K1283</f>
        <v>0</v>
      </c>
    </row>
    <row r="663" spans="31:37">
      <c r="AE663" s="1">
        <f>'(1)예금승인내역'!H1284</f>
        <v>0</v>
      </c>
      <c r="AF663" s="1">
        <f t="shared" si="20"/>
        <v>0</v>
      </c>
      <c r="AG663" s="1">
        <f>'(1)예금승인내역'!G1284</f>
        <v>0</v>
      </c>
      <c r="AH663">
        <f>'(1)예금승인내역'!F1284</f>
        <v>0</v>
      </c>
      <c r="AI663">
        <f>'(1)예금승인내역'!L1284</f>
        <v>0</v>
      </c>
      <c r="AJ663">
        <f>'(1)예금승인내역'!AG1284</f>
        <v>0</v>
      </c>
      <c r="AK663" s="834">
        <f>'(1)예금승인내역'!K1284</f>
        <v>0</v>
      </c>
    </row>
    <row r="664" spans="31:37">
      <c r="AE664" s="1">
        <f>'(1)예금승인내역'!H1285</f>
        <v>0</v>
      </c>
      <c r="AF664" s="1">
        <f t="shared" si="20"/>
        <v>0</v>
      </c>
      <c r="AG664" s="1">
        <f>'(1)예금승인내역'!G1285</f>
        <v>0</v>
      </c>
      <c r="AH664">
        <f>'(1)예금승인내역'!F1285</f>
        <v>0</v>
      </c>
      <c r="AI664">
        <f>'(1)예금승인내역'!L1285</f>
        <v>0</v>
      </c>
      <c r="AJ664">
        <f>'(1)예금승인내역'!AG1285</f>
        <v>0</v>
      </c>
      <c r="AK664" s="834">
        <f>'(1)예금승인내역'!K1285</f>
        <v>0</v>
      </c>
    </row>
    <row r="665" spans="31:37">
      <c r="AE665" s="1">
        <f>'(1)예금승인내역'!H1286</f>
        <v>0</v>
      </c>
      <c r="AF665" s="1">
        <f t="shared" si="20"/>
        <v>0</v>
      </c>
      <c r="AG665" s="1">
        <f>'(1)예금승인내역'!G1286</f>
        <v>0</v>
      </c>
      <c r="AH665">
        <f>'(1)예금승인내역'!F1286</f>
        <v>0</v>
      </c>
      <c r="AI665">
        <f>'(1)예금승인내역'!L1286</f>
        <v>0</v>
      </c>
      <c r="AJ665">
        <f>'(1)예금승인내역'!AG1286</f>
        <v>0</v>
      </c>
      <c r="AK665" s="834">
        <f>'(1)예금승인내역'!K1286</f>
        <v>0</v>
      </c>
    </row>
    <row r="666" spans="31:37">
      <c r="AE666" s="1">
        <f>'(1)예금승인내역'!H1287</f>
        <v>0</v>
      </c>
      <c r="AF666" s="1">
        <f t="shared" si="20"/>
        <v>0</v>
      </c>
      <c r="AG666" s="1">
        <f>'(1)예금승인내역'!G1287</f>
        <v>0</v>
      </c>
      <c r="AH666">
        <f>'(1)예금승인내역'!F1287</f>
        <v>0</v>
      </c>
      <c r="AI666">
        <f>'(1)예금승인내역'!L1287</f>
        <v>0</v>
      </c>
      <c r="AJ666">
        <f>'(1)예금승인내역'!AG1287</f>
        <v>0</v>
      </c>
      <c r="AK666" s="834">
        <f>'(1)예금승인내역'!K1287</f>
        <v>0</v>
      </c>
    </row>
    <row r="667" spans="31:37">
      <c r="AE667" s="1">
        <f>'(1)예금승인내역'!H1288</f>
        <v>0</v>
      </c>
      <c r="AF667" s="1">
        <f t="shared" si="20"/>
        <v>0</v>
      </c>
      <c r="AG667" s="1">
        <f>'(1)예금승인내역'!G1288</f>
        <v>0</v>
      </c>
      <c r="AH667">
        <f>'(1)예금승인내역'!F1288</f>
        <v>0</v>
      </c>
      <c r="AI667">
        <f>'(1)예금승인내역'!L1288</f>
        <v>0</v>
      </c>
      <c r="AJ667">
        <f>'(1)예금승인내역'!AG1288</f>
        <v>0</v>
      </c>
      <c r="AK667" s="834">
        <f>'(1)예금승인내역'!K1288</f>
        <v>0</v>
      </c>
    </row>
    <row r="668" spans="31:37">
      <c r="AE668" s="1">
        <f>'(1)예금승인내역'!H1289</f>
        <v>0</v>
      </c>
      <c r="AF668" s="1">
        <f t="shared" si="20"/>
        <v>0</v>
      </c>
      <c r="AG668" s="1">
        <f>'(1)예금승인내역'!G1289</f>
        <v>0</v>
      </c>
      <c r="AH668">
        <f>'(1)예금승인내역'!F1289</f>
        <v>0</v>
      </c>
      <c r="AI668">
        <f>'(1)예금승인내역'!L1289</f>
        <v>0</v>
      </c>
      <c r="AJ668">
        <f>'(1)예금승인내역'!AG1289</f>
        <v>0</v>
      </c>
      <c r="AK668" s="834">
        <f>'(1)예금승인내역'!K1289</f>
        <v>0</v>
      </c>
    </row>
    <row r="669" spans="31:37">
      <c r="AE669" s="1">
        <f>'(1)예금승인내역'!H1290</f>
        <v>0</v>
      </c>
      <c r="AF669" s="1">
        <f t="shared" si="20"/>
        <v>0</v>
      </c>
      <c r="AG669" s="1">
        <f>'(1)예금승인내역'!G1290</f>
        <v>0</v>
      </c>
      <c r="AH669">
        <f>'(1)예금승인내역'!F1290</f>
        <v>0</v>
      </c>
      <c r="AI669">
        <f>'(1)예금승인내역'!L1290</f>
        <v>0</v>
      </c>
      <c r="AJ669">
        <f>'(1)예금승인내역'!AG1290</f>
        <v>0</v>
      </c>
      <c r="AK669" s="834">
        <f>'(1)예금승인내역'!K1290</f>
        <v>0</v>
      </c>
    </row>
    <row r="670" spans="31:37">
      <c r="AE670" s="1">
        <f>'(1)예금승인내역'!H1291</f>
        <v>0</v>
      </c>
      <c r="AF670" s="1">
        <f t="shared" si="20"/>
        <v>0</v>
      </c>
      <c r="AG670" s="1">
        <f>'(1)예금승인내역'!G1291</f>
        <v>0</v>
      </c>
      <c r="AH670">
        <f>'(1)예금승인내역'!F1291</f>
        <v>0</v>
      </c>
      <c r="AI670">
        <f>'(1)예금승인내역'!L1291</f>
        <v>0</v>
      </c>
      <c r="AJ670">
        <f>'(1)예금승인내역'!AG1291</f>
        <v>0</v>
      </c>
      <c r="AK670" s="834">
        <f>'(1)예금승인내역'!K1291</f>
        <v>0</v>
      </c>
    </row>
    <row r="671" spans="31:37">
      <c r="AE671" s="1">
        <f>'(1)예금승인내역'!H1292</f>
        <v>0</v>
      </c>
      <c r="AF671" s="1">
        <f t="shared" si="20"/>
        <v>0</v>
      </c>
      <c r="AG671" s="1">
        <f>'(1)예금승인내역'!G1292</f>
        <v>0</v>
      </c>
      <c r="AH671">
        <f>'(1)예금승인내역'!F1292</f>
        <v>0</v>
      </c>
      <c r="AI671">
        <f>'(1)예금승인내역'!L1292</f>
        <v>0</v>
      </c>
      <c r="AJ671">
        <f>'(1)예금승인내역'!AG1292</f>
        <v>0</v>
      </c>
      <c r="AK671" s="834">
        <f>'(1)예금승인내역'!K1292</f>
        <v>0</v>
      </c>
    </row>
    <row r="672" spans="31:37">
      <c r="AE672" s="1">
        <f>'(1)예금승인내역'!H1293</f>
        <v>0</v>
      </c>
      <c r="AF672" s="1">
        <f t="shared" si="20"/>
        <v>0</v>
      </c>
      <c r="AG672" s="1">
        <f>'(1)예금승인내역'!G1293</f>
        <v>0</v>
      </c>
      <c r="AH672">
        <f>'(1)예금승인내역'!F1293</f>
        <v>0</v>
      </c>
      <c r="AI672">
        <f>'(1)예금승인내역'!L1293</f>
        <v>0</v>
      </c>
      <c r="AJ672">
        <f>'(1)예금승인내역'!AG1293</f>
        <v>0</v>
      </c>
      <c r="AK672" s="834">
        <f>'(1)예금승인내역'!K1293</f>
        <v>0</v>
      </c>
    </row>
    <row r="673" spans="31:37">
      <c r="AE673" s="1">
        <f>'(1)예금승인내역'!H1294</f>
        <v>0</v>
      </c>
      <c r="AF673" s="1">
        <f t="shared" si="20"/>
        <v>0</v>
      </c>
      <c r="AG673" s="1">
        <f>'(1)예금승인내역'!G1294</f>
        <v>0</v>
      </c>
      <c r="AH673">
        <f>'(1)예금승인내역'!F1294</f>
        <v>0</v>
      </c>
      <c r="AI673">
        <f>'(1)예금승인내역'!L1294</f>
        <v>0</v>
      </c>
      <c r="AJ673">
        <f>'(1)예금승인내역'!AG1294</f>
        <v>0</v>
      </c>
      <c r="AK673" s="834">
        <f>'(1)예금승인내역'!K1294</f>
        <v>0</v>
      </c>
    </row>
    <row r="674" spans="31:37">
      <c r="AE674" s="1">
        <f>'(1)예금승인내역'!H1295</f>
        <v>0</v>
      </c>
      <c r="AF674" s="1">
        <f t="shared" si="20"/>
        <v>0</v>
      </c>
      <c r="AG674" s="1">
        <f>'(1)예금승인내역'!G1295</f>
        <v>0</v>
      </c>
      <c r="AH674">
        <f>'(1)예금승인내역'!F1295</f>
        <v>0</v>
      </c>
      <c r="AI674">
        <f>'(1)예금승인내역'!L1295</f>
        <v>0</v>
      </c>
      <c r="AJ674">
        <f>'(1)예금승인내역'!AG1295</f>
        <v>0</v>
      </c>
      <c r="AK674" s="834">
        <f>'(1)예금승인내역'!K1295</f>
        <v>0</v>
      </c>
    </row>
    <row r="675" spans="31:37">
      <c r="AE675" s="1">
        <f>'(1)예금승인내역'!H1296</f>
        <v>0</v>
      </c>
      <c r="AF675" s="1">
        <f t="shared" si="20"/>
        <v>0</v>
      </c>
      <c r="AG675" s="1">
        <f>'(1)예금승인내역'!G1296</f>
        <v>0</v>
      </c>
      <c r="AH675">
        <f>'(1)예금승인내역'!F1296</f>
        <v>0</v>
      </c>
      <c r="AI675">
        <f>'(1)예금승인내역'!L1296</f>
        <v>0</v>
      </c>
      <c r="AJ675">
        <f>'(1)예금승인내역'!AG1296</f>
        <v>0</v>
      </c>
      <c r="AK675" s="834">
        <f>'(1)예금승인내역'!K1296</f>
        <v>0</v>
      </c>
    </row>
    <row r="676" spans="31:37">
      <c r="AE676" s="1">
        <f>'(1)예금승인내역'!H1297</f>
        <v>0</v>
      </c>
      <c r="AF676" s="1">
        <f t="shared" si="20"/>
        <v>0</v>
      </c>
      <c r="AG676" s="1">
        <f>'(1)예금승인내역'!G1297</f>
        <v>0</v>
      </c>
      <c r="AH676">
        <f>'(1)예금승인내역'!F1297</f>
        <v>0</v>
      </c>
      <c r="AI676">
        <f>'(1)예금승인내역'!L1297</f>
        <v>0</v>
      </c>
      <c r="AJ676">
        <f>'(1)예금승인내역'!AG1297</f>
        <v>0</v>
      </c>
      <c r="AK676" s="834">
        <f>'(1)예금승인내역'!K1297</f>
        <v>0</v>
      </c>
    </row>
    <row r="677" spans="31:37">
      <c r="AE677" s="1">
        <f>'(1)예금승인내역'!H1298</f>
        <v>0</v>
      </c>
      <c r="AF677" s="1">
        <f t="shared" si="20"/>
        <v>0</v>
      </c>
      <c r="AG677" s="1">
        <f>'(1)예금승인내역'!G1298</f>
        <v>0</v>
      </c>
      <c r="AH677">
        <f>'(1)예금승인내역'!F1298</f>
        <v>0</v>
      </c>
      <c r="AI677">
        <f>'(1)예금승인내역'!L1298</f>
        <v>0</v>
      </c>
      <c r="AJ677">
        <f>'(1)예금승인내역'!AG1298</f>
        <v>0</v>
      </c>
      <c r="AK677" s="834">
        <f>'(1)예금승인내역'!K1298</f>
        <v>0</v>
      </c>
    </row>
    <row r="678" spans="31:37">
      <c r="AE678" s="1">
        <f>'(1)예금승인내역'!H1299</f>
        <v>0</v>
      </c>
      <c r="AF678" s="1">
        <f t="shared" si="20"/>
        <v>0</v>
      </c>
      <c r="AG678" s="1">
        <f>'(1)예금승인내역'!G1299</f>
        <v>0</v>
      </c>
      <c r="AH678">
        <f>'(1)예금승인내역'!F1299</f>
        <v>0</v>
      </c>
      <c r="AI678">
        <f>'(1)예금승인내역'!L1299</f>
        <v>0</v>
      </c>
      <c r="AJ678">
        <f>'(1)예금승인내역'!AG1299</f>
        <v>0</v>
      </c>
      <c r="AK678" s="834">
        <f>'(1)예금승인내역'!K1299</f>
        <v>0</v>
      </c>
    </row>
    <row r="679" spans="31:37">
      <c r="AE679" s="1">
        <f>'(1)예금승인내역'!H1300</f>
        <v>0</v>
      </c>
      <c r="AF679" s="1">
        <f t="shared" si="20"/>
        <v>0</v>
      </c>
      <c r="AG679" s="1">
        <f>'(1)예금승인내역'!G1300</f>
        <v>0</v>
      </c>
      <c r="AH679">
        <f>'(1)예금승인내역'!F1300</f>
        <v>0</v>
      </c>
      <c r="AI679">
        <f>'(1)예금승인내역'!L1300</f>
        <v>0</v>
      </c>
      <c r="AJ679">
        <f>'(1)예금승인내역'!AG1300</f>
        <v>0</v>
      </c>
      <c r="AK679" s="834">
        <f>'(1)예금승인내역'!K1300</f>
        <v>0</v>
      </c>
    </row>
    <row r="680" spans="31:37">
      <c r="AE680" s="1">
        <f>'(1)예금승인내역'!H1301</f>
        <v>0</v>
      </c>
      <c r="AF680" s="1">
        <f t="shared" si="20"/>
        <v>0</v>
      </c>
      <c r="AG680" s="1">
        <f>'(1)예금승인내역'!G1301</f>
        <v>0</v>
      </c>
      <c r="AH680">
        <f>'(1)예금승인내역'!F1301</f>
        <v>0</v>
      </c>
      <c r="AI680">
        <f>'(1)예금승인내역'!L1301</f>
        <v>0</v>
      </c>
      <c r="AJ680">
        <f>'(1)예금승인내역'!AG1301</f>
        <v>0</v>
      </c>
      <c r="AK680" s="834">
        <f>'(1)예금승인내역'!K1301</f>
        <v>0</v>
      </c>
    </row>
    <row r="681" spans="31:37">
      <c r="AE681" s="1">
        <f>'(1)예금승인내역'!H1302</f>
        <v>0</v>
      </c>
      <c r="AF681" s="1">
        <f t="shared" si="20"/>
        <v>0</v>
      </c>
      <c r="AG681" s="1">
        <f>'(1)예금승인내역'!G1302</f>
        <v>0</v>
      </c>
      <c r="AH681">
        <f>'(1)예금승인내역'!F1302</f>
        <v>0</v>
      </c>
      <c r="AI681">
        <f>'(1)예금승인내역'!L1302</f>
        <v>0</v>
      </c>
      <c r="AJ681">
        <f>'(1)예금승인내역'!AG1302</f>
        <v>0</v>
      </c>
      <c r="AK681" s="834">
        <f>'(1)예금승인내역'!K1302</f>
        <v>0</v>
      </c>
    </row>
    <row r="682" spans="31:37">
      <c r="AE682" s="1">
        <f>'(1)예금승인내역'!H1303</f>
        <v>0</v>
      </c>
      <c r="AF682" s="1">
        <f t="shared" si="20"/>
        <v>0</v>
      </c>
      <c r="AG682" s="1">
        <f>'(1)예금승인내역'!G1303</f>
        <v>0</v>
      </c>
      <c r="AH682">
        <f>'(1)예금승인내역'!F1303</f>
        <v>0</v>
      </c>
      <c r="AI682">
        <f>'(1)예금승인내역'!L1303</f>
        <v>0</v>
      </c>
      <c r="AJ682">
        <f>'(1)예금승인내역'!AG1303</f>
        <v>0</v>
      </c>
      <c r="AK682" s="834">
        <f>'(1)예금승인내역'!K1303</f>
        <v>0</v>
      </c>
    </row>
    <row r="683" spans="31:37">
      <c r="AE683" s="1">
        <f>'(1)예금승인내역'!H1304</f>
        <v>0</v>
      </c>
      <c r="AF683" s="1">
        <f t="shared" si="20"/>
        <v>0</v>
      </c>
      <c r="AG683" s="1">
        <f>'(1)예금승인내역'!G1304</f>
        <v>0</v>
      </c>
      <c r="AH683">
        <f>'(1)예금승인내역'!F1304</f>
        <v>0</v>
      </c>
      <c r="AI683">
        <f>'(1)예금승인내역'!L1304</f>
        <v>0</v>
      </c>
      <c r="AJ683">
        <f>'(1)예금승인내역'!AG1304</f>
        <v>0</v>
      </c>
      <c r="AK683" s="834">
        <f>'(1)예금승인내역'!K1304</f>
        <v>0</v>
      </c>
    </row>
    <row r="684" spans="31:37">
      <c r="AE684" s="1">
        <f>'(1)예금승인내역'!H1305</f>
        <v>0</v>
      </c>
      <c r="AF684" s="1">
        <f t="shared" si="20"/>
        <v>0</v>
      </c>
      <c r="AG684" s="1">
        <f>'(1)예금승인내역'!G1305</f>
        <v>0</v>
      </c>
      <c r="AH684">
        <f>'(1)예금승인내역'!F1305</f>
        <v>0</v>
      </c>
      <c r="AI684">
        <f>'(1)예금승인내역'!L1305</f>
        <v>0</v>
      </c>
      <c r="AJ684">
        <f>'(1)예금승인내역'!AG1305</f>
        <v>0</v>
      </c>
      <c r="AK684" s="834">
        <f>'(1)예금승인내역'!K1305</f>
        <v>0</v>
      </c>
    </row>
    <row r="685" spans="31:37">
      <c r="AE685" s="1">
        <f>'(1)예금승인내역'!H1306</f>
        <v>0</v>
      </c>
      <c r="AF685" s="1">
        <f t="shared" si="20"/>
        <v>0</v>
      </c>
      <c r="AG685" s="1">
        <f>'(1)예금승인내역'!G1306</f>
        <v>0</v>
      </c>
      <c r="AH685">
        <f>'(1)예금승인내역'!F1306</f>
        <v>0</v>
      </c>
      <c r="AI685">
        <f>'(1)예금승인내역'!L1306</f>
        <v>0</v>
      </c>
      <c r="AJ685">
        <f>'(1)예금승인내역'!AG1306</f>
        <v>0</v>
      </c>
      <c r="AK685" s="834">
        <f>'(1)예금승인내역'!K1306</f>
        <v>0</v>
      </c>
    </row>
    <row r="686" spans="31:37">
      <c r="AE686" s="1">
        <f>'(1)예금승인내역'!H1307</f>
        <v>0</v>
      </c>
      <c r="AF686" s="1">
        <f t="shared" si="20"/>
        <v>0</v>
      </c>
      <c r="AG686" s="1">
        <f>'(1)예금승인내역'!G1307</f>
        <v>0</v>
      </c>
      <c r="AH686">
        <f>'(1)예금승인내역'!F1307</f>
        <v>0</v>
      </c>
      <c r="AI686">
        <f>'(1)예금승인내역'!L1307</f>
        <v>0</v>
      </c>
      <c r="AJ686">
        <f>'(1)예금승인내역'!AG1307</f>
        <v>0</v>
      </c>
      <c r="AK686" s="834">
        <f>'(1)예금승인내역'!K1307</f>
        <v>0</v>
      </c>
    </row>
    <row r="687" spans="31:37">
      <c r="AE687" s="1">
        <f>'(1)예금승인내역'!H1308</f>
        <v>0</v>
      </c>
      <c r="AF687" s="1">
        <f t="shared" si="20"/>
        <v>0</v>
      </c>
      <c r="AG687" s="1">
        <f>'(1)예금승인내역'!G1308</f>
        <v>0</v>
      </c>
      <c r="AH687">
        <f>'(1)예금승인내역'!F1308</f>
        <v>0</v>
      </c>
      <c r="AI687">
        <f>'(1)예금승인내역'!L1308</f>
        <v>0</v>
      </c>
      <c r="AJ687">
        <f>'(1)예금승인내역'!AG1308</f>
        <v>0</v>
      </c>
      <c r="AK687" s="834">
        <f>'(1)예금승인내역'!K1308</f>
        <v>0</v>
      </c>
    </row>
    <row r="688" spans="31:37">
      <c r="AE688" s="1">
        <f>'(1)예금승인내역'!H1309</f>
        <v>0</v>
      </c>
      <c r="AF688" s="1">
        <f t="shared" si="20"/>
        <v>0</v>
      </c>
      <c r="AG688" s="1">
        <f>'(1)예금승인내역'!G1309</f>
        <v>0</v>
      </c>
      <c r="AH688">
        <f>'(1)예금승인내역'!F1309</f>
        <v>0</v>
      </c>
      <c r="AI688">
        <f>'(1)예금승인내역'!L1309</f>
        <v>0</v>
      </c>
      <c r="AJ688">
        <f>'(1)예금승인내역'!AG1309</f>
        <v>0</v>
      </c>
      <c r="AK688" s="834">
        <f>'(1)예금승인내역'!K1309</f>
        <v>0</v>
      </c>
    </row>
    <row r="689" spans="31:37">
      <c r="AE689" s="1">
        <f>'(1)예금승인내역'!H1310</f>
        <v>0</v>
      </c>
      <c r="AF689" s="1">
        <f t="shared" si="20"/>
        <v>0</v>
      </c>
      <c r="AG689" s="1">
        <f>'(1)예금승인내역'!G1310</f>
        <v>0</v>
      </c>
      <c r="AH689">
        <f>'(1)예금승인내역'!F1310</f>
        <v>0</v>
      </c>
      <c r="AI689">
        <f>'(1)예금승인내역'!L1310</f>
        <v>0</v>
      </c>
      <c r="AJ689">
        <f>'(1)예금승인내역'!AG1310</f>
        <v>0</v>
      </c>
      <c r="AK689" s="834">
        <f>'(1)예금승인내역'!K1310</f>
        <v>0</v>
      </c>
    </row>
    <row r="690" spans="31:37">
      <c r="AE690" s="1">
        <f>'(1)예금승인내역'!H1311</f>
        <v>0</v>
      </c>
      <c r="AF690" s="1">
        <f t="shared" si="20"/>
        <v>0</v>
      </c>
      <c r="AG690" s="1">
        <f>'(1)예금승인내역'!G1311</f>
        <v>0</v>
      </c>
      <c r="AH690">
        <f>'(1)예금승인내역'!F1311</f>
        <v>0</v>
      </c>
      <c r="AI690">
        <f>'(1)예금승인내역'!L1311</f>
        <v>0</v>
      </c>
      <c r="AJ690">
        <f>'(1)예금승인내역'!AG1311</f>
        <v>0</v>
      </c>
      <c r="AK690" s="834">
        <f>'(1)예금승인내역'!K1311</f>
        <v>0</v>
      </c>
    </row>
    <row r="691" spans="31:37">
      <c r="AE691" s="1">
        <f>'(1)예금승인내역'!H1312</f>
        <v>0</v>
      </c>
      <c r="AF691" s="1">
        <f t="shared" si="20"/>
        <v>0</v>
      </c>
      <c r="AG691" s="1">
        <f>'(1)예금승인내역'!G1312</f>
        <v>0</v>
      </c>
      <c r="AH691">
        <f>'(1)예금승인내역'!F1312</f>
        <v>0</v>
      </c>
      <c r="AI691">
        <f>'(1)예금승인내역'!L1312</f>
        <v>0</v>
      </c>
      <c r="AJ691">
        <f>'(1)예금승인내역'!AG1312</f>
        <v>0</v>
      </c>
      <c r="AK691" s="834">
        <f>'(1)예금승인내역'!K1312</f>
        <v>0</v>
      </c>
    </row>
    <row r="692" spans="31:37">
      <c r="AE692" s="1">
        <f>'(1)예금승인내역'!H1313</f>
        <v>0</v>
      </c>
      <c r="AF692" s="1">
        <f t="shared" si="20"/>
        <v>0</v>
      </c>
      <c r="AG692" s="1">
        <f>'(1)예금승인내역'!G1313</f>
        <v>0</v>
      </c>
      <c r="AH692">
        <f>'(1)예금승인내역'!F1313</f>
        <v>0</v>
      </c>
      <c r="AI692">
        <f>'(1)예금승인내역'!L1313</f>
        <v>0</v>
      </c>
      <c r="AJ692">
        <f>'(1)예금승인내역'!AG1313</f>
        <v>0</v>
      </c>
      <c r="AK692" s="834">
        <f>'(1)예금승인내역'!K1313</f>
        <v>0</v>
      </c>
    </row>
    <row r="693" spans="31:37">
      <c r="AE693" s="1">
        <f>'(1)예금승인내역'!H1314</f>
        <v>0</v>
      </c>
      <c r="AF693" s="1">
        <f t="shared" si="20"/>
        <v>0</v>
      </c>
      <c r="AG693" s="1">
        <f>'(1)예금승인내역'!G1314</f>
        <v>0</v>
      </c>
      <c r="AH693">
        <f>'(1)예금승인내역'!F1314</f>
        <v>0</v>
      </c>
      <c r="AI693">
        <f>'(1)예금승인내역'!L1314</f>
        <v>0</v>
      </c>
      <c r="AJ693">
        <f>'(1)예금승인내역'!AG1314</f>
        <v>0</v>
      </c>
      <c r="AK693" s="834">
        <f>'(1)예금승인내역'!K1314</f>
        <v>0</v>
      </c>
    </row>
    <row r="694" spans="31:37">
      <c r="AE694" s="1">
        <f>'(1)예금승인내역'!H1315</f>
        <v>0</v>
      </c>
      <c r="AF694" s="1">
        <f t="shared" si="20"/>
        <v>0</v>
      </c>
      <c r="AG694" s="1">
        <f>'(1)예금승인내역'!G1315</f>
        <v>0</v>
      </c>
      <c r="AH694">
        <f>'(1)예금승인내역'!F1315</f>
        <v>0</v>
      </c>
      <c r="AI694">
        <f>'(1)예금승인내역'!L1315</f>
        <v>0</v>
      </c>
      <c r="AJ694">
        <f>'(1)예금승인내역'!AG1315</f>
        <v>0</v>
      </c>
      <c r="AK694" s="834">
        <f>'(1)예금승인내역'!K1315</f>
        <v>0</v>
      </c>
    </row>
    <row r="695" spans="31:37">
      <c r="AE695" s="1">
        <f>'(1)예금승인내역'!H1316</f>
        <v>0</v>
      </c>
      <c r="AF695" s="1">
        <f t="shared" si="20"/>
        <v>0</v>
      </c>
      <c r="AG695" s="1">
        <f>'(1)예금승인내역'!G1316</f>
        <v>0</v>
      </c>
      <c r="AH695">
        <f>'(1)예금승인내역'!F1316</f>
        <v>0</v>
      </c>
      <c r="AI695">
        <f>'(1)예금승인내역'!L1316</f>
        <v>0</v>
      </c>
      <c r="AJ695">
        <f>'(1)예금승인내역'!AG1316</f>
        <v>0</v>
      </c>
      <c r="AK695" s="834">
        <f>'(1)예금승인내역'!K1316</f>
        <v>0</v>
      </c>
    </row>
    <row r="696" spans="31:37">
      <c r="AE696" s="1">
        <f>'(1)예금승인내역'!H1317</f>
        <v>0</v>
      </c>
      <c r="AF696" s="1">
        <f t="shared" si="20"/>
        <v>0</v>
      </c>
      <c r="AG696" s="1">
        <f>'(1)예금승인내역'!G1317</f>
        <v>0</v>
      </c>
      <c r="AH696">
        <f>'(1)예금승인내역'!F1317</f>
        <v>0</v>
      </c>
      <c r="AI696">
        <f>'(1)예금승인내역'!L1317</f>
        <v>0</v>
      </c>
      <c r="AJ696">
        <f>'(1)예금승인내역'!AG1317</f>
        <v>0</v>
      </c>
      <c r="AK696" s="834">
        <f>'(1)예금승인내역'!K1317</f>
        <v>0</v>
      </c>
    </row>
    <row r="697" spans="31:37">
      <c r="AE697" s="1">
        <f>'(1)예금승인내역'!H1318</f>
        <v>0</v>
      </c>
      <c r="AF697" s="1">
        <f t="shared" si="20"/>
        <v>0</v>
      </c>
      <c r="AG697" s="1">
        <f>'(1)예금승인내역'!G1318</f>
        <v>0</v>
      </c>
      <c r="AH697">
        <f>'(1)예금승인내역'!F1318</f>
        <v>0</v>
      </c>
      <c r="AI697">
        <f>'(1)예금승인내역'!L1318</f>
        <v>0</v>
      </c>
      <c r="AJ697">
        <f>'(1)예금승인내역'!AG1318</f>
        <v>0</v>
      </c>
      <c r="AK697" s="834">
        <f>'(1)예금승인내역'!K1318</f>
        <v>0</v>
      </c>
    </row>
    <row r="698" spans="31:37">
      <c r="AE698" s="1">
        <f>'(1)예금승인내역'!H1319</f>
        <v>0</v>
      </c>
      <c r="AF698" s="1">
        <f t="shared" ref="AF698:AF761" si="21">VALUE(AE698)</f>
        <v>0</v>
      </c>
      <c r="AG698" s="1">
        <f>'(1)예금승인내역'!G1319</f>
        <v>0</v>
      </c>
      <c r="AH698">
        <f>'(1)예금승인내역'!F1319</f>
        <v>0</v>
      </c>
      <c r="AI698">
        <f>'(1)예금승인내역'!L1319</f>
        <v>0</v>
      </c>
      <c r="AJ698">
        <f>'(1)예금승인내역'!AG1319</f>
        <v>0</v>
      </c>
      <c r="AK698" s="834">
        <f>'(1)예금승인내역'!K1319</f>
        <v>0</v>
      </c>
    </row>
    <row r="699" spans="31:37">
      <c r="AE699" s="1">
        <f>'(1)예금승인내역'!H1320</f>
        <v>0</v>
      </c>
      <c r="AF699" s="1">
        <f t="shared" si="21"/>
        <v>0</v>
      </c>
      <c r="AG699" s="1">
        <f>'(1)예금승인내역'!G1320</f>
        <v>0</v>
      </c>
      <c r="AH699">
        <f>'(1)예금승인내역'!F1320</f>
        <v>0</v>
      </c>
      <c r="AI699">
        <f>'(1)예금승인내역'!L1320</f>
        <v>0</v>
      </c>
      <c r="AJ699">
        <f>'(1)예금승인내역'!AG1320</f>
        <v>0</v>
      </c>
      <c r="AK699" s="834">
        <f>'(1)예금승인내역'!K1320</f>
        <v>0</v>
      </c>
    </row>
    <row r="700" spans="31:37">
      <c r="AE700" s="1">
        <f>'(1)예금승인내역'!H1321</f>
        <v>0</v>
      </c>
      <c r="AF700" s="1">
        <f t="shared" si="21"/>
        <v>0</v>
      </c>
      <c r="AG700" s="1">
        <f>'(1)예금승인내역'!G1321</f>
        <v>0</v>
      </c>
      <c r="AH700">
        <f>'(1)예금승인내역'!F1321</f>
        <v>0</v>
      </c>
      <c r="AI700">
        <f>'(1)예금승인내역'!L1321</f>
        <v>0</v>
      </c>
      <c r="AJ700">
        <f>'(1)예금승인내역'!AG1321</f>
        <v>0</v>
      </c>
      <c r="AK700" s="834">
        <f>'(1)예금승인내역'!K1321</f>
        <v>0</v>
      </c>
    </row>
    <row r="701" spans="31:37">
      <c r="AE701" s="1">
        <f>'(1)예금승인내역'!H1322</f>
        <v>0</v>
      </c>
      <c r="AF701" s="1">
        <f t="shared" si="21"/>
        <v>0</v>
      </c>
      <c r="AG701" s="1">
        <f>'(1)예금승인내역'!G1322</f>
        <v>0</v>
      </c>
      <c r="AH701">
        <f>'(1)예금승인내역'!F1322</f>
        <v>0</v>
      </c>
      <c r="AI701">
        <f>'(1)예금승인내역'!L1322</f>
        <v>0</v>
      </c>
      <c r="AJ701">
        <f>'(1)예금승인내역'!AG1322</f>
        <v>0</v>
      </c>
      <c r="AK701" s="834">
        <f>'(1)예금승인내역'!K1322</f>
        <v>0</v>
      </c>
    </row>
    <row r="702" spans="31:37">
      <c r="AE702" s="1">
        <f>'(1)예금승인내역'!H1323</f>
        <v>0</v>
      </c>
      <c r="AF702" s="1">
        <f t="shared" si="21"/>
        <v>0</v>
      </c>
      <c r="AG702" s="1">
        <f>'(1)예금승인내역'!G1323</f>
        <v>0</v>
      </c>
      <c r="AH702">
        <f>'(1)예금승인내역'!F1323</f>
        <v>0</v>
      </c>
      <c r="AI702">
        <f>'(1)예금승인내역'!L1323</f>
        <v>0</v>
      </c>
      <c r="AJ702">
        <f>'(1)예금승인내역'!AG1323</f>
        <v>0</v>
      </c>
      <c r="AK702" s="834">
        <f>'(1)예금승인내역'!K1323</f>
        <v>0</v>
      </c>
    </row>
    <row r="703" spans="31:37">
      <c r="AE703" s="1">
        <f>'(1)예금승인내역'!H1324</f>
        <v>0</v>
      </c>
      <c r="AF703" s="1">
        <f t="shared" si="21"/>
        <v>0</v>
      </c>
      <c r="AG703" s="1">
        <f>'(1)예금승인내역'!G1324</f>
        <v>0</v>
      </c>
      <c r="AH703">
        <f>'(1)예금승인내역'!F1324</f>
        <v>0</v>
      </c>
      <c r="AI703">
        <f>'(1)예금승인내역'!L1324</f>
        <v>0</v>
      </c>
      <c r="AJ703">
        <f>'(1)예금승인내역'!AG1324</f>
        <v>0</v>
      </c>
      <c r="AK703" s="834">
        <f>'(1)예금승인내역'!K1324</f>
        <v>0</v>
      </c>
    </row>
    <row r="704" spans="31:37">
      <c r="AE704" s="1">
        <f>'(1)예금승인내역'!H1325</f>
        <v>0</v>
      </c>
      <c r="AF704" s="1">
        <f t="shared" si="21"/>
        <v>0</v>
      </c>
      <c r="AG704" s="1">
        <f>'(1)예금승인내역'!G1325</f>
        <v>0</v>
      </c>
      <c r="AH704">
        <f>'(1)예금승인내역'!F1325</f>
        <v>0</v>
      </c>
      <c r="AI704">
        <f>'(1)예금승인내역'!L1325</f>
        <v>0</v>
      </c>
      <c r="AJ704">
        <f>'(1)예금승인내역'!AG1325</f>
        <v>0</v>
      </c>
      <c r="AK704" s="834">
        <f>'(1)예금승인내역'!K1325</f>
        <v>0</v>
      </c>
    </row>
    <row r="705" spans="31:37">
      <c r="AE705" s="1">
        <f>'(1)예금승인내역'!H1326</f>
        <v>0</v>
      </c>
      <c r="AF705" s="1">
        <f t="shared" si="21"/>
        <v>0</v>
      </c>
      <c r="AG705" s="1">
        <f>'(1)예금승인내역'!G1326</f>
        <v>0</v>
      </c>
      <c r="AH705">
        <f>'(1)예금승인내역'!F1326</f>
        <v>0</v>
      </c>
      <c r="AI705">
        <f>'(1)예금승인내역'!L1326</f>
        <v>0</v>
      </c>
      <c r="AJ705">
        <f>'(1)예금승인내역'!AG1326</f>
        <v>0</v>
      </c>
      <c r="AK705" s="834">
        <f>'(1)예금승인내역'!K1326</f>
        <v>0</v>
      </c>
    </row>
    <row r="706" spans="31:37">
      <c r="AE706" s="1">
        <f>'(1)예금승인내역'!H1327</f>
        <v>0</v>
      </c>
      <c r="AF706" s="1">
        <f t="shared" si="21"/>
        <v>0</v>
      </c>
      <c r="AG706" s="1">
        <f>'(1)예금승인내역'!G1327</f>
        <v>0</v>
      </c>
      <c r="AH706">
        <f>'(1)예금승인내역'!F1327</f>
        <v>0</v>
      </c>
      <c r="AI706">
        <f>'(1)예금승인내역'!L1327</f>
        <v>0</v>
      </c>
      <c r="AJ706">
        <f>'(1)예금승인내역'!AG1327</f>
        <v>0</v>
      </c>
      <c r="AK706" s="834">
        <f>'(1)예금승인내역'!K1327</f>
        <v>0</v>
      </c>
    </row>
    <row r="707" spans="31:37">
      <c r="AE707" s="1">
        <f>'(1)예금승인내역'!H1328</f>
        <v>0</v>
      </c>
      <c r="AF707" s="1">
        <f t="shared" si="21"/>
        <v>0</v>
      </c>
      <c r="AG707" s="1">
        <f>'(1)예금승인내역'!G1328</f>
        <v>0</v>
      </c>
      <c r="AH707">
        <f>'(1)예금승인내역'!F1328</f>
        <v>0</v>
      </c>
      <c r="AI707">
        <f>'(1)예금승인내역'!L1328</f>
        <v>0</v>
      </c>
      <c r="AJ707">
        <f>'(1)예금승인내역'!AG1328</f>
        <v>0</v>
      </c>
      <c r="AK707" s="834">
        <f>'(1)예금승인내역'!K1328</f>
        <v>0</v>
      </c>
    </row>
    <row r="708" spans="31:37">
      <c r="AE708" s="1">
        <f>'(1)예금승인내역'!H1329</f>
        <v>0</v>
      </c>
      <c r="AF708" s="1">
        <f t="shared" si="21"/>
        <v>0</v>
      </c>
      <c r="AG708" s="1">
        <f>'(1)예금승인내역'!G1329</f>
        <v>0</v>
      </c>
      <c r="AH708">
        <f>'(1)예금승인내역'!F1329</f>
        <v>0</v>
      </c>
      <c r="AI708">
        <f>'(1)예금승인내역'!L1329</f>
        <v>0</v>
      </c>
      <c r="AJ708">
        <f>'(1)예금승인내역'!AG1329</f>
        <v>0</v>
      </c>
      <c r="AK708" s="834">
        <f>'(1)예금승인내역'!K1329</f>
        <v>0</v>
      </c>
    </row>
    <row r="709" spans="31:37">
      <c r="AE709" s="1">
        <f>'(1)예금승인내역'!H1330</f>
        <v>0</v>
      </c>
      <c r="AF709" s="1">
        <f t="shared" si="21"/>
        <v>0</v>
      </c>
      <c r="AG709" s="1">
        <f>'(1)예금승인내역'!G1330</f>
        <v>0</v>
      </c>
      <c r="AH709">
        <f>'(1)예금승인내역'!F1330</f>
        <v>0</v>
      </c>
      <c r="AI709">
        <f>'(1)예금승인내역'!L1330</f>
        <v>0</v>
      </c>
      <c r="AJ709">
        <f>'(1)예금승인내역'!AG1330</f>
        <v>0</v>
      </c>
      <c r="AK709" s="834">
        <f>'(1)예금승인내역'!K1330</f>
        <v>0</v>
      </c>
    </row>
    <row r="710" spans="31:37">
      <c r="AE710" s="1">
        <f>'(1)예금승인내역'!H1331</f>
        <v>0</v>
      </c>
      <c r="AF710" s="1">
        <f t="shared" si="21"/>
        <v>0</v>
      </c>
      <c r="AG710" s="1">
        <f>'(1)예금승인내역'!G1331</f>
        <v>0</v>
      </c>
      <c r="AH710">
        <f>'(1)예금승인내역'!F1331</f>
        <v>0</v>
      </c>
      <c r="AI710">
        <f>'(1)예금승인내역'!L1331</f>
        <v>0</v>
      </c>
      <c r="AJ710">
        <f>'(1)예금승인내역'!AG1331</f>
        <v>0</v>
      </c>
      <c r="AK710" s="834">
        <f>'(1)예금승인내역'!K1331</f>
        <v>0</v>
      </c>
    </row>
    <row r="711" spans="31:37">
      <c r="AE711" s="1">
        <f>'(1)예금승인내역'!H1332</f>
        <v>0</v>
      </c>
      <c r="AF711" s="1">
        <f t="shared" si="21"/>
        <v>0</v>
      </c>
      <c r="AG711" s="1">
        <f>'(1)예금승인내역'!G1332</f>
        <v>0</v>
      </c>
      <c r="AH711">
        <f>'(1)예금승인내역'!F1332</f>
        <v>0</v>
      </c>
      <c r="AI711">
        <f>'(1)예금승인내역'!L1332</f>
        <v>0</v>
      </c>
      <c r="AJ711">
        <f>'(1)예금승인내역'!AG1332</f>
        <v>0</v>
      </c>
      <c r="AK711" s="834">
        <f>'(1)예금승인내역'!K1332</f>
        <v>0</v>
      </c>
    </row>
    <row r="712" spans="31:37">
      <c r="AE712" s="1">
        <f>'(1)예금승인내역'!H1333</f>
        <v>0</v>
      </c>
      <c r="AF712" s="1">
        <f t="shared" si="21"/>
        <v>0</v>
      </c>
      <c r="AG712" s="1">
        <f>'(1)예금승인내역'!G1333</f>
        <v>0</v>
      </c>
      <c r="AH712">
        <f>'(1)예금승인내역'!F1333</f>
        <v>0</v>
      </c>
      <c r="AI712">
        <f>'(1)예금승인내역'!L1333</f>
        <v>0</v>
      </c>
      <c r="AJ712">
        <f>'(1)예금승인내역'!AG1333</f>
        <v>0</v>
      </c>
      <c r="AK712" s="834">
        <f>'(1)예금승인내역'!K1333</f>
        <v>0</v>
      </c>
    </row>
    <row r="713" spans="31:37">
      <c r="AE713" s="1">
        <f>'(1)예금승인내역'!H1334</f>
        <v>0</v>
      </c>
      <c r="AF713" s="1">
        <f t="shared" si="21"/>
        <v>0</v>
      </c>
      <c r="AG713" s="1">
        <f>'(1)예금승인내역'!G1334</f>
        <v>0</v>
      </c>
      <c r="AH713">
        <f>'(1)예금승인내역'!F1334</f>
        <v>0</v>
      </c>
      <c r="AI713">
        <f>'(1)예금승인내역'!L1334</f>
        <v>0</v>
      </c>
      <c r="AJ713">
        <f>'(1)예금승인내역'!AG1334</f>
        <v>0</v>
      </c>
      <c r="AK713" s="834">
        <f>'(1)예금승인내역'!K1334</f>
        <v>0</v>
      </c>
    </row>
    <row r="714" spans="31:37">
      <c r="AE714" s="1">
        <f>'(1)예금승인내역'!H1335</f>
        <v>0</v>
      </c>
      <c r="AF714" s="1">
        <f t="shared" si="21"/>
        <v>0</v>
      </c>
      <c r="AG714" s="1">
        <f>'(1)예금승인내역'!G1335</f>
        <v>0</v>
      </c>
      <c r="AH714">
        <f>'(1)예금승인내역'!F1335</f>
        <v>0</v>
      </c>
      <c r="AI714">
        <f>'(1)예금승인내역'!L1335</f>
        <v>0</v>
      </c>
      <c r="AJ714">
        <f>'(1)예금승인내역'!AG1335</f>
        <v>0</v>
      </c>
      <c r="AK714" s="834">
        <f>'(1)예금승인내역'!K1335</f>
        <v>0</v>
      </c>
    </row>
    <row r="715" spans="31:37">
      <c r="AE715" s="1">
        <f>'(1)예금승인내역'!H1336</f>
        <v>0</v>
      </c>
      <c r="AF715" s="1">
        <f t="shared" si="21"/>
        <v>0</v>
      </c>
      <c r="AG715" s="1">
        <f>'(1)예금승인내역'!G1336</f>
        <v>0</v>
      </c>
      <c r="AH715">
        <f>'(1)예금승인내역'!F1336</f>
        <v>0</v>
      </c>
      <c r="AI715">
        <f>'(1)예금승인내역'!L1336</f>
        <v>0</v>
      </c>
      <c r="AJ715">
        <f>'(1)예금승인내역'!AG1336</f>
        <v>0</v>
      </c>
      <c r="AK715" s="834">
        <f>'(1)예금승인내역'!K1336</f>
        <v>0</v>
      </c>
    </row>
    <row r="716" spans="31:37">
      <c r="AE716" s="1">
        <f>'(1)예금승인내역'!H1337</f>
        <v>0</v>
      </c>
      <c r="AF716" s="1">
        <f t="shared" si="21"/>
        <v>0</v>
      </c>
      <c r="AG716" s="1">
        <f>'(1)예금승인내역'!G1337</f>
        <v>0</v>
      </c>
      <c r="AH716">
        <f>'(1)예금승인내역'!F1337</f>
        <v>0</v>
      </c>
      <c r="AI716">
        <f>'(1)예금승인내역'!L1337</f>
        <v>0</v>
      </c>
      <c r="AJ716">
        <f>'(1)예금승인내역'!AG1337</f>
        <v>0</v>
      </c>
      <c r="AK716" s="834">
        <f>'(1)예금승인내역'!K1337</f>
        <v>0</v>
      </c>
    </row>
    <row r="717" spans="31:37">
      <c r="AE717" s="1">
        <f>'(1)예금승인내역'!H1338</f>
        <v>0</v>
      </c>
      <c r="AF717" s="1">
        <f t="shared" si="21"/>
        <v>0</v>
      </c>
      <c r="AG717" s="1">
        <f>'(1)예금승인내역'!G1338</f>
        <v>0</v>
      </c>
      <c r="AH717">
        <f>'(1)예금승인내역'!F1338</f>
        <v>0</v>
      </c>
      <c r="AI717">
        <f>'(1)예금승인내역'!L1338</f>
        <v>0</v>
      </c>
      <c r="AJ717">
        <f>'(1)예금승인내역'!AG1338</f>
        <v>0</v>
      </c>
      <c r="AK717" s="834">
        <f>'(1)예금승인내역'!K1338</f>
        <v>0</v>
      </c>
    </row>
    <row r="718" spans="31:37">
      <c r="AE718" s="1">
        <f>'(1)예금승인내역'!H1339</f>
        <v>0</v>
      </c>
      <c r="AF718" s="1">
        <f t="shared" si="21"/>
        <v>0</v>
      </c>
      <c r="AG718" s="1">
        <f>'(1)예금승인내역'!G1339</f>
        <v>0</v>
      </c>
      <c r="AH718">
        <f>'(1)예금승인내역'!F1339</f>
        <v>0</v>
      </c>
      <c r="AI718">
        <f>'(1)예금승인내역'!L1339</f>
        <v>0</v>
      </c>
      <c r="AJ718">
        <f>'(1)예금승인내역'!AG1339</f>
        <v>0</v>
      </c>
      <c r="AK718" s="834">
        <f>'(1)예금승인내역'!K1339</f>
        <v>0</v>
      </c>
    </row>
    <row r="719" spans="31:37">
      <c r="AE719" s="1">
        <f>'(1)예금승인내역'!H1340</f>
        <v>0</v>
      </c>
      <c r="AF719" s="1">
        <f t="shared" si="21"/>
        <v>0</v>
      </c>
      <c r="AG719" s="1">
        <f>'(1)예금승인내역'!G1340</f>
        <v>0</v>
      </c>
      <c r="AH719">
        <f>'(1)예금승인내역'!F1340</f>
        <v>0</v>
      </c>
      <c r="AI719">
        <f>'(1)예금승인내역'!L1340</f>
        <v>0</v>
      </c>
      <c r="AJ719">
        <f>'(1)예금승인내역'!AG1340</f>
        <v>0</v>
      </c>
      <c r="AK719" s="834">
        <f>'(1)예금승인내역'!K1340</f>
        <v>0</v>
      </c>
    </row>
    <row r="720" spans="31:37">
      <c r="AE720" s="1">
        <f>'(1)예금승인내역'!H1341</f>
        <v>0</v>
      </c>
      <c r="AF720" s="1">
        <f t="shared" si="21"/>
        <v>0</v>
      </c>
      <c r="AG720" s="1">
        <f>'(1)예금승인내역'!G1341</f>
        <v>0</v>
      </c>
      <c r="AH720">
        <f>'(1)예금승인내역'!F1341</f>
        <v>0</v>
      </c>
      <c r="AI720">
        <f>'(1)예금승인내역'!L1341</f>
        <v>0</v>
      </c>
      <c r="AJ720">
        <f>'(1)예금승인내역'!AG1341</f>
        <v>0</v>
      </c>
      <c r="AK720" s="834">
        <f>'(1)예금승인내역'!K1341</f>
        <v>0</v>
      </c>
    </row>
    <row r="721" spans="31:37">
      <c r="AE721" s="1">
        <f>'(1)예금승인내역'!H1342</f>
        <v>0</v>
      </c>
      <c r="AF721" s="1">
        <f t="shared" si="21"/>
        <v>0</v>
      </c>
      <c r="AG721" s="1">
        <f>'(1)예금승인내역'!G1342</f>
        <v>0</v>
      </c>
      <c r="AH721">
        <f>'(1)예금승인내역'!F1342</f>
        <v>0</v>
      </c>
      <c r="AI721">
        <f>'(1)예금승인내역'!L1342</f>
        <v>0</v>
      </c>
      <c r="AJ721">
        <f>'(1)예금승인내역'!AG1342</f>
        <v>0</v>
      </c>
      <c r="AK721" s="834">
        <f>'(1)예금승인내역'!K1342</f>
        <v>0</v>
      </c>
    </row>
    <row r="722" spans="31:37">
      <c r="AE722" s="1">
        <f>'(1)예금승인내역'!H1343</f>
        <v>0</v>
      </c>
      <c r="AF722" s="1">
        <f t="shared" si="21"/>
        <v>0</v>
      </c>
      <c r="AG722" s="1">
        <f>'(1)예금승인내역'!G1343</f>
        <v>0</v>
      </c>
      <c r="AH722">
        <f>'(1)예금승인내역'!F1343</f>
        <v>0</v>
      </c>
      <c r="AI722">
        <f>'(1)예금승인내역'!L1343</f>
        <v>0</v>
      </c>
      <c r="AJ722">
        <f>'(1)예금승인내역'!AG1343</f>
        <v>0</v>
      </c>
      <c r="AK722" s="834">
        <f>'(1)예금승인내역'!K1343</f>
        <v>0</v>
      </c>
    </row>
    <row r="723" spans="31:37">
      <c r="AE723" s="1">
        <f>'(1)예금승인내역'!H1344</f>
        <v>0</v>
      </c>
      <c r="AF723" s="1">
        <f t="shared" si="21"/>
        <v>0</v>
      </c>
      <c r="AG723" s="1">
        <f>'(1)예금승인내역'!G1344</f>
        <v>0</v>
      </c>
      <c r="AH723">
        <f>'(1)예금승인내역'!F1344</f>
        <v>0</v>
      </c>
      <c r="AI723">
        <f>'(1)예금승인내역'!L1344</f>
        <v>0</v>
      </c>
      <c r="AJ723">
        <f>'(1)예금승인내역'!AG1344</f>
        <v>0</v>
      </c>
      <c r="AK723" s="834">
        <f>'(1)예금승인내역'!K1344</f>
        <v>0</v>
      </c>
    </row>
    <row r="724" spans="31:37">
      <c r="AE724" s="1">
        <f>'(1)예금승인내역'!H1345</f>
        <v>0</v>
      </c>
      <c r="AF724" s="1">
        <f t="shared" si="21"/>
        <v>0</v>
      </c>
      <c r="AG724" s="1">
        <f>'(1)예금승인내역'!G1345</f>
        <v>0</v>
      </c>
      <c r="AH724">
        <f>'(1)예금승인내역'!F1345</f>
        <v>0</v>
      </c>
      <c r="AI724">
        <f>'(1)예금승인내역'!L1345</f>
        <v>0</v>
      </c>
      <c r="AJ724">
        <f>'(1)예금승인내역'!AG1345</f>
        <v>0</v>
      </c>
      <c r="AK724" s="834">
        <f>'(1)예금승인내역'!K1345</f>
        <v>0</v>
      </c>
    </row>
    <row r="725" spans="31:37">
      <c r="AE725" s="1">
        <f>'(1)예금승인내역'!H1346</f>
        <v>0</v>
      </c>
      <c r="AF725" s="1">
        <f t="shared" si="21"/>
        <v>0</v>
      </c>
      <c r="AG725" s="1">
        <f>'(1)예금승인내역'!G1346</f>
        <v>0</v>
      </c>
      <c r="AH725">
        <f>'(1)예금승인내역'!F1346</f>
        <v>0</v>
      </c>
      <c r="AI725">
        <f>'(1)예금승인내역'!L1346</f>
        <v>0</v>
      </c>
      <c r="AJ725">
        <f>'(1)예금승인내역'!AG1346</f>
        <v>0</v>
      </c>
      <c r="AK725" s="834">
        <f>'(1)예금승인내역'!K1346</f>
        <v>0</v>
      </c>
    </row>
    <row r="726" spans="31:37">
      <c r="AE726" s="1">
        <f>'(1)예금승인내역'!H1347</f>
        <v>0</v>
      </c>
      <c r="AF726" s="1">
        <f t="shared" si="21"/>
        <v>0</v>
      </c>
      <c r="AG726" s="1">
        <f>'(1)예금승인내역'!G1347</f>
        <v>0</v>
      </c>
      <c r="AH726">
        <f>'(1)예금승인내역'!F1347</f>
        <v>0</v>
      </c>
      <c r="AI726">
        <f>'(1)예금승인내역'!L1347</f>
        <v>0</v>
      </c>
      <c r="AJ726">
        <f>'(1)예금승인내역'!AG1347</f>
        <v>0</v>
      </c>
      <c r="AK726" s="834">
        <f>'(1)예금승인내역'!K1347</f>
        <v>0</v>
      </c>
    </row>
    <row r="727" spans="31:37">
      <c r="AE727" s="1">
        <f>'(1)예금승인내역'!H1348</f>
        <v>0</v>
      </c>
      <c r="AF727" s="1">
        <f t="shared" si="21"/>
        <v>0</v>
      </c>
      <c r="AG727" s="1">
        <f>'(1)예금승인내역'!G1348</f>
        <v>0</v>
      </c>
      <c r="AH727">
        <f>'(1)예금승인내역'!F1348</f>
        <v>0</v>
      </c>
      <c r="AI727">
        <f>'(1)예금승인내역'!L1348</f>
        <v>0</v>
      </c>
      <c r="AJ727">
        <f>'(1)예금승인내역'!AG1348</f>
        <v>0</v>
      </c>
      <c r="AK727" s="834">
        <f>'(1)예금승인내역'!K1348</f>
        <v>0</v>
      </c>
    </row>
    <row r="728" spans="31:37">
      <c r="AE728" s="1">
        <f>'(1)예금승인내역'!H1349</f>
        <v>0</v>
      </c>
      <c r="AF728" s="1">
        <f t="shared" si="21"/>
        <v>0</v>
      </c>
      <c r="AG728" s="1">
        <f>'(1)예금승인내역'!G1349</f>
        <v>0</v>
      </c>
      <c r="AH728">
        <f>'(1)예금승인내역'!F1349</f>
        <v>0</v>
      </c>
      <c r="AI728">
        <f>'(1)예금승인내역'!L1349</f>
        <v>0</v>
      </c>
      <c r="AJ728">
        <f>'(1)예금승인내역'!AG1349</f>
        <v>0</v>
      </c>
      <c r="AK728" s="834">
        <f>'(1)예금승인내역'!K1349</f>
        <v>0</v>
      </c>
    </row>
    <row r="729" spans="31:37">
      <c r="AE729" s="1">
        <f>'(1)예금승인내역'!H1350</f>
        <v>0</v>
      </c>
      <c r="AF729" s="1">
        <f t="shared" si="21"/>
        <v>0</v>
      </c>
      <c r="AG729" s="1">
        <f>'(1)예금승인내역'!G1350</f>
        <v>0</v>
      </c>
      <c r="AH729">
        <f>'(1)예금승인내역'!F1350</f>
        <v>0</v>
      </c>
      <c r="AI729">
        <f>'(1)예금승인내역'!L1350</f>
        <v>0</v>
      </c>
      <c r="AJ729">
        <f>'(1)예금승인내역'!AG1350</f>
        <v>0</v>
      </c>
      <c r="AK729" s="834">
        <f>'(1)예금승인내역'!K1350</f>
        <v>0</v>
      </c>
    </row>
    <row r="730" spans="31:37">
      <c r="AE730" s="1">
        <f>'(1)예금승인내역'!H1351</f>
        <v>0</v>
      </c>
      <c r="AF730" s="1">
        <f t="shared" si="21"/>
        <v>0</v>
      </c>
      <c r="AG730" s="1">
        <f>'(1)예금승인내역'!G1351</f>
        <v>0</v>
      </c>
      <c r="AH730">
        <f>'(1)예금승인내역'!F1351</f>
        <v>0</v>
      </c>
      <c r="AI730">
        <f>'(1)예금승인내역'!L1351</f>
        <v>0</v>
      </c>
      <c r="AJ730">
        <f>'(1)예금승인내역'!AG1351</f>
        <v>0</v>
      </c>
      <c r="AK730" s="834">
        <f>'(1)예금승인내역'!K1351</f>
        <v>0</v>
      </c>
    </row>
    <row r="731" spans="31:37">
      <c r="AE731" s="1">
        <f>'(1)예금승인내역'!H1352</f>
        <v>0</v>
      </c>
      <c r="AF731" s="1">
        <f t="shared" si="21"/>
        <v>0</v>
      </c>
      <c r="AG731" s="1">
        <f>'(1)예금승인내역'!G1352</f>
        <v>0</v>
      </c>
      <c r="AH731">
        <f>'(1)예금승인내역'!F1352</f>
        <v>0</v>
      </c>
      <c r="AI731">
        <f>'(1)예금승인내역'!L1352</f>
        <v>0</v>
      </c>
      <c r="AJ731">
        <f>'(1)예금승인내역'!AG1352</f>
        <v>0</v>
      </c>
      <c r="AK731" s="834">
        <f>'(1)예금승인내역'!K1352</f>
        <v>0</v>
      </c>
    </row>
    <row r="732" spans="31:37">
      <c r="AE732" s="1">
        <f>'(1)예금승인내역'!H1353</f>
        <v>0</v>
      </c>
      <c r="AF732" s="1">
        <f t="shared" si="21"/>
        <v>0</v>
      </c>
      <c r="AG732" s="1">
        <f>'(1)예금승인내역'!G1353</f>
        <v>0</v>
      </c>
      <c r="AH732">
        <f>'(1)예금승인내역'!F1353</f>
        <v>0</v>
      </c>
      <c r="AI732">
        <f>'(1)예금승인내역'!L1353</f>
        <v>0</v>
      </c>
      <c r="AJ732">
        <f>'(1)예금승인내역'!AG1353</f>
        <v>0</v>
      </c>
      <c r="AK732" s="834">
        <f>'(1)예금승인내역'!K1353</f>
        <v>0</v>
      </c>
    </row>
    <row r="733" spans="31:37">
      <c r="AE733" s="1">
        <f>'(1)예금승인내역'!H1354</f>
        <v>0</v>
      </c>
      <c r="AF733" s="1">
        <f t="shared" si="21"/>
        <v>0</v>
      </c>
      <c r="AG733" s="1">
        <f>'(1)예금승인내역'!G1354</f>
        <v>0</v>
      </c>
      <c r="AH733">
        <f>'(1)예금승인내역'!F1354</f>
        <v>0</v>
      </c>
      <c r="AI733">
        <f>'(1)예금승인내역'!L1354</f>
        <v>0</v>
      </c>
      <c r="AJ733">
        <f>'(1)예금승인내역'!AG1354</f>
        <v>0</v>
      </c>
      <c r="AK733" s="834">
        <f>'(1)예금승인내역'!K1354</f>
        <v>0</v>
      </c>
    </row>
    <row r="734" spans="31:37">
      <c r="AE734" s="1">
        <f>'(1)예금승인내역'!H1355</f>
        <v>0</v>
      </c>
      <c r="AF734" s="1">
        <f t="shared" si="21"/>
        <v>0</v>
      </c>
      <c r="AG734" s="1">
        <f>'(1)예금승인내역'!G1355</f>
        <v>0</v>
      </c>
      <c r="AH734">
        <f>'(1)예금승인내역'!F1355</f>
        <v>0</v>
      </c>
      <c r="AI734">
        <f>'(1)예금승인내역'!L1355</f>
        <v>0</v>
      </c>
      <c r="AJ734">
        <f>'(1)예금승인내역'!AG1355</f>
        <v>0</v>
      </c>
      <c r="AK734" s="834">
        <f>'(1)예금승인내역'!K1355</f>
        <v>0</v>
      </c>
    </row>
    <row r="735" spans="31:37">
      <c r="AE735" s="1">
        <f>'(1)예금승인내역'!H1356</f>
        <v>0</v>
      </c>
      <c r="AF735" s="1">
        <f t="shared" si="21"/>
        <v>0</v>
      </c>
      <c r="AG735" s="1">
        <f>'(1)예금승인내역'!G1356</f>
        <v>0</v>
      </c>
      <c r="AH735">
        <f>'(1)예금승인내역'!F1356</f>
        <v>0</v>
      </c>
      <c r="AI735">
        <f>'(1)예금승인내역'!L1356</f>
        <v>0</v>
      </c>
      <c r="AJ735">
        <f>'(1)예금승인내역'!AG1356</f>
        <v>0</v>
      </c>
      <c r="AK735" s="834">
        <f>'(1)예금승인내역'!K1356</f>
        <v>0</v>
      </c>
    </row>
    <row r="736" spans="31:37">
      <c r="AE736" s="1">
        <f>'(1)예금승인내역'!H1357</f>
        <v>0</v>
      </c>
      <c r="AF736" s="1">
        <f t="shared" si="21"/>
        <v>0</v>
      </c>
      <c r="AG736" s="1">
        <f>'(1)예금승인내역'!G1357</f>
        <v>0</v>
      </c>
      <c r="AH736">
        <f>'(1)예금승인내역'!F1357</f>
        <v>0</v>
      </c>
      <c r="AI736">
        <f>'(1)예금승인내역'!L1357</f>
        <v>0</v>
      </c>
      <c r="AJ736">
        <f>'(1)예금승인내역'!AG1357</f>
        <v>0</v>
      </c>
      <c r="AK736" s="834">
        <f>'(1)예금승인내역'!K1357</f>
        <v>0</v>
      </c>
    </row>
    <row r="737" spans="31:37">
      <c r="AE737" s="1">
        <f>'(1)예금승인내역'!H1358</f>
        <v>0</v>
      </c>
      <c r="AF737" s="1">
        <f t="shared" si="21"/>
        <v>0</v>
      </c>
      <c r="AG737" s="1">
        <f>'(1)예금승인내역'!G1358</f>
        <v>0</v>
      </c>
      <c r="AH737">
        <f>'(1)예금승인내역'!F1358</f>
        <v>0</v>
      </c>
      <c r="AI737">
        <f>'(1)예금승인내역'!L1358</f>
        <v>0</v>
      </c>
      <c r="AJ737">
        <f>'(1)예금승인내역'!AG1358</f>
        <v>0</v>
      </c>
      <c r="AK737" s="834">
        <f>'(1)예금승인내역'!K1358</f>
        <v>0</v>
      </c>
    </row>
    <row r="738" spans="31:37">
      <c r="AE738" s="1">
        <f>'(1)예금승인내역'!H1359</f>
        <v>0</v>
      </c>
      <c r="AF738" s="1">
        <f t="shared" si="21"/>
        <v>0</v>
      </c>
      <c r="AG738" s="1">
        <f>'(1)예금승인내역'!G1359</f>
        <v>0</v>
      </c>
      <c r="AH738">
        <f>'(1)예금승인내역'!F1359</f>
        <v>0</v>
      </c>
      <c r="AI738">
        <f>'(1)예금승인내역'!L1359</f>
        <v>0</v>
      </c>
      <c r="AJ738">
        <f>'(1)예금승인내역'!AG1359</f>
        <v>0</v>
      </c>
      <c r="AK738" s="834">
        <f>'(1)예금승인내역'!K1359</f>
        <v>0</v>
      </c>
    </row>
    <row r="739" spans="31:37">
      <c r="AE739" s="1">
        <f>'(1)예금승인내역'!H1360</f>
        <v>0</v>
      </c>
      <c r="AF739" s="1">
        <f t="shared" si="21"/>
        <v>0</v>
      </c>
      <c r="AG739" s="1">
        <f>'(1)예금승인내역'!G1360</f>
        <v>0</v>
      </c>
      <c r="AH739">
        <f>'(1)예금승인내역'!F1360</f>
        <v>0</v>
      </c>
      <c r="AI739">
        <f>'(1)예금승인내역'!L1360</f>
        <v>0</v>
      </c>
      <c r="AJ739">
        <f>'(1)예금승인내역'!AG1360</f>
        <v>0</v>
      </c>
      <c r="AK739" s="834">
        <f>'(1)예금승인내역'!K1360</f>
        <v>0</v>
      </c>
    </row>
    <row r="740" spans="31:37">
      <c r="AE740" s="1">
        <f>'(1)예금승인내역'!H1361</f>
        <v>0</v>
      </c>
      <c r="AF740" s="1">
        <f t="shared" si="21"/>
        <v>0</v>
      </c>
      <c r="AG740" s="1">
        <f>'(1)예금승인내역'!G1361</f>
        <v>0</v>
      </c>
      <c r="AH740">
        <f>'(1)예금승인내역'!F1361</f>
        <v>0</v>
      </c>
      <c r="AI740">
        <f>'(1)예금승인내역'!L1361</f>
        <v>0</v>
      </c>
      <c r="AJ740">
        <f>'(1)예금승인내역'!AG1361</f>
        <v>0</v>
      </c>
      <c r="AK740" s="834">
        <f>'(1)예금승인내역'!K1361</f>
        <v>0</v>
      </c>
    </row>
    <row r="741" spans="31:37">
      <c r="AE741" s="1">
        <f>'(1)예금승인내역'!H1362</f>
        <v>0</v>
      </c>
      <c r="AF741" s="1">
        <f t="shared" si="21"/>
        <v>0</v>
      </c>
      <c r="AG741" s="1">
        <f>'(1)예금승인내역'!G1362</f>
        <v>0</v>
      </c>
      <c r="AH741">
        <f>'(1)예금승인내역'!F1362</f>
        <v>0</v>
      </c>
      <c r="AI741">
        <f>'(1)예금승인내역'!L1362</f>
        <v>0</v>
      </c>
      <c r="AJ741">
        <f>'(1)예금승인내역'!AG1362</f>
        <v>0</v>
      </c>
      <c r="AK741" s="834">
        <f>'(1)예금승인내역'!K1362</f>
        <v>0</v>
      </c>
    </row>
    <row r="742" spans="31:37">
      <c r="AE742" s="1">
        <f>'(1)예금승인내역'!H1363</f>
        <v>0</v>
      </c>
      <c r="AF742" s="1">
        <f t="shared" si="21"/>
        <v>0</v>
      </c>
      <c r="AG742" s="1">
        <f>'(1)예금승인내역'!G1363</f>
        <v>0</v>
      </c>
      <c r="AH742">
        <f>'(1)예금승인내역'!F1363</f>
        <v>0</v>
      </c>
      <c r="AI742">
        <f>'(1)예금승인내역'!L1363</f>
        <v>0</v>
      </c>
      <c r="AJ742">
        <f>'(1)예금승인내역'!AG1363</f>
        <v>0</v>
      </c>
      <c r="AK742" s="834">
        <f>'(1)예금승인내역'!K1363</f>
        <v>0</v>
      </c>
    </row>
    <row r="743" spans="31:37">
      <c r="AE743" s="1">
        <f>'(1)예금승인내역'!H1364</f>
        <v>0</v>
      </c>
      <c r="AF743" s="1">
        <f t="shared" si="21"/>
        <v>0</v>
      </c>
      <c r="AG743" s="1">
        <f>'(1)예금승인내역'!G1364</f>
        <v>0</v>
      </c>
      <c r="AH743">
        <f>'(1)예금승인내역'!F1364</f>
        <v>0</v>
      </c>
      <c r="AI743">
        <f>'(1)예금승인내역'!L1364</f>
        <v>0</v>
      </c>
      <c r="AJ743">
        <f>'(1)예금승인내역'!AG1364</f>
        <v>0</v>
      </c>
      <c r="AK743" s="834">
        <f>'(1)예금승인내역'!K1364</f>
        <v>0</v>
      </c>
    </row>
    <row r="744" spans="31:37">
      <c r="AE744" s="1">
        <f>'(1)예금승인내역'!H1365</f>
        <v>0</v>
      </c>
      <c r="AF744" s="1">
        <f t="shared" si="21"/>
        <v>0</v>
      </c>
      <c r="AG744" s="1">
        <f>'(1)예금승인내역'!G1365</f>
        <v>0</v>
      </c>
      <c r="AH744">
        <f>'(1)예금승인내역'!F1365</f>
        <v>0</v>
      </c>
      <c r="AI744">
        <f>'(1)예금승인내역'!L1365</f>
        <v>0</v>
      </c>
      <c r="AJ744">
        <f>'(1)예금승인내역'!AG1365</f>
        <v>0</v>
      </c>
      <c r="AK744" s="834">
        <f>'(1)예금승인내역'!K1365</f>
        <v>0</v>
      </c>
    </row>
    <row r="745" spans="31:37">
      <c r="AE745" s="1">
        <f>'(1)예금승인내역'!H1366</f>
        <v>0</v>
      </c>
      <c r="AF745" s="1">
        <f t="shared" si="21"/>
        <v>0</v>
      </c>
      <c r="AG745" s="1">
        <f>'(1)예금승인내역'!G1366</f>
        <v>0</v>
      </c>
      <c r="AH745">
        <f>'(1)예금승인내역'!F1366</f>
        <v>0</v>
      </c>
      <c r="AI745">
        <f>'(1)예금승인내역'!L1366</f>
        <v>0</v>
      </c>
      <c r="AJ745">
        <f>'(1)예금승인내역'!AG1366</f>
        <v>0</v>
      </c>
      <c r="AK745" s="834">
        <f>'(1)예금승인내역'!K1366</f>
        <v>0</v>
      </c>
    </row>
    <row r="746" spans="31:37">
      <c r="AE746" s="1">
        <f>'(1)예금승인내역'!H1367</f>
        <v>0</v>
      </c>
      <c r="AF746" s="1">
        <f t="shared" si="21"/>
        <v>0</v>
      </c>
      <c r="AG746" s="1">
        <f>'(1)예금승인내역'!G1367</f>
        <v>0</v>
      </c>
      <c r="AH746">
        <f>'(1)예금승인내역'!F1367</f>
        <v>0</v>
      </c>
      <c r="AI746">
        <f>'(1)예금승인내역'!L1367</f>
        <v>0</v>
      </c>
      <c r="AJ746">
        <f>'(1)예금승인내역'!AG1367</f>
        <v>0</v>
      </c>
      <c r="AK746" s="834">
        <f>'(1)예금승인내역'!K1367</f>
        <v>0</v>
      </c>
    </row>
    <row r="747" spans="31:37">
      <c r="AE747" s="1">
        <f>'(1)예금승인내역'!H1368</f>
        <v>0</v>
      </c>
      <c r="AF747" s="1">
        <f t="shared" si="21"/>
        <v>0</v>
      </c>
      <c r="AG747" s="1">
        <f>'(1)예금승인내역'!G1368</f>
        <v>0</v>
      </c>
      <c r="AH747">
        <f>'(1)예금승인내역'!F1368</f>
        <v>0</v>
      </c>
      <c r="AI747">
        <f>'(1)예금승인내역'!L1368</f>
        <v>0</v>
      </c>
      <c r="AJ747">
        <f>'(1)예금승인내역'!AG1368</f>
        <v>0</v>
      </c>
      <c r="AK747" s="834">
        <f>'(1)예금승인내역'!K1368</f>
        <v>0</v>
      </c>
    </row>
    <row r="748" spans="31:37">
      <c r="AE748" s="1">
        <f>'(1)예금승인내역'!H1369</f>
        <v>0</v>
      </c>
      <c r="AF748" s="1">
        <f t="shared" si="21"/>
        <v>0</v>
      </c>
      <c r="AG748" s="1">
        <f>'(1)예금승인내역'!G1369</f>
        <v>0</v>
      </c>
      <c r="AH748">
        <f>'(1)예금승인내역'!F1369</f>
        <v>0</v>
      </c>
      <c r="AI748">
        <f>'(1)예금승인내역'!L1369</f>
        <v>0</v>
      </c>
      <c r="AJ748">
        <f>'(1)예금승인내역'!AG1369</f>
        <v>0</v>
      </c>
      <c r="AK748" s="834">
        <f>'(1)예금승인내역'!K1369</f>
        <v>0</v>
      </c>
    </row>
    <row r="749" spans="31:37">
      <c r="AE749" s="1">
        <f>'(1)예금승인내역'!H1370</f>
        <v>0</v>
      </c>
      <c r="AF749" s="1">
        <f t="shared" si="21"/>
        <v>0</v>
      </c>
      <c r="AG749" s="1">
        <f>'(1)예금승인내역'!G1370</f>
        <v>0</v>
      </c>
      <c r="AH749">
        <f>'(1)예금승인내역'!F1370</f>
        <v>0</v>
      </c>
      <c r="AI749">
        <f>'(1)예금승인내역'!L1370</f>
        <v>0</v>
      </c>
      <c r="AJ749">
        <f>'(1)예금승인내역'!AG1370</f>
        <v>0</v>
      </c>
      <c r="AK749" s="834">
        <f>'(1)예금승인내역'!K1370</f>
        <v>0</v>
      </c>
    </row>
    <row r="750" spans="31:37">
      <c r="AE750" s="1">
        <f>'(1)예금승인내역'!H1371</f>
        <v>0</v>
      </c>
      <c r="AF750" s="1">
        <f t="shared" si="21"/>
        <v>0</v>
      </c>
      <c r="AG750" s="1">
        <f>'(1)예금승인내역'!G1371</f>
        <v>0</v>
      </c>
      <c r="AH750">
        <f>'(1)예금승인내역'!F1371</f>
        <v>0</v>
      </c>
      <c r="AI750">
        <f>'(1)예금승인내역'!L1371</f>
        <v>0</v>
      </c>
      <c r="AJ750">
        <f>'(1)예금승인내역'!AG1371</f>
        <v>0</v>
      </c>
      <c r="AK750" s="834">
        <f>'(1)예금승인내역'!K1371</f>
        <v>0</v>
      </c>
    </row>
    <row r="751" spans="31:37">
      <c r="AE751" s="1">
        <f>'(1)예금승인내역'!H1372</f>
        <v>0</v>
      </c>
      <c r="AF751" s="1">
        <f t="shared" si="21"/>
        <v>0</v>
      </c>
      <c r="AG751" s="1">
        <f>'(1)예금승인내역'!G1372</f>
        <v>0</v>
      </c>
      <c r="AH751">
        <f>'(1)예금승인내역'!F1372</f>
        <v>0</v>
      </c>
      <c r="AI751">
        <f>'(1)예금승인내역'!L1372</f>
        <v>0</v>
      </c>
      <c r="AJ751">
        <f>'(1)예금승인내역'!AG1372</f>
        <v>0</v>
      </c>
      <c r="AK751" s="834">
        <f>'(1)예금승인내역'!K1372</f>
        <v>0</v>
      </c>
    </row>
    <row r="752" spans="31:37">
      <c r="AE752" s="1">
        <f>'(1)예금승인내역'!H1373</f>
        <v>0</v>
      </c>
      <c r="AF752" s="1">
        <f t="shared" si="21"/>
        <v>0</v>
      </c>
      <c r="AG752" s="1">
        <f>'(1)예금승인내역'!G1373</f>
        <v>0</v>
      </c>
      <c r="AH752">
        <f>'(1)예금승인내역'!F1373</f>
        <v>0</v>
      </c>
      <c r="AI752">
        <f>'(1)예금승인내역'!L1373</f>
        <v>0</v>
      </c>
      <c r="AJ752">
        <f>'(1)예금승인내역'!AG1373</f>
        <v>0</v>
      </c>
      <c r="AK752" s="834">
        <f>'(1)예금승인내역'!K1373</f>
        <v>0</v>
      </c>
    </row>
    <row r="753" spans="31:37">
      <c r="AE753" s="1">
        <f>'(1)예금승인내역'!H1374</f>
        <v>0</v>
      </c>
      <c r="AF753" s="1">
        <f t="shared" si="21"/>
        <v>0</v>
      </c>
      <c r="AG753" s="1">
        <f>'(1)예금승인내역'!G1374</f>
        <v>0</v>
      </c>
      <c r="AH753">
        <f>'(1)예금승인내역'!F1374</f>
        <v>0</v>
      </c>
      <c r="AI753">
        <f>'(1)예금승인내역'!L1374</f>
        <v>0</v>
      </c>
      <c r="AJ753">
        <f>'(1)예금승인내역'!AG1374</f>
        <v>0</v>
      </c>
      <c r="AK753" s="834">
        <f>'(1)예금승인내역'!K1374</f>
        <v>0</v>
      </c>
    </row>
    <row r="754" spans="31:37">
      <c r="AE754" s="1">
        <f>'(1)예금승인내역'!H1375</f>
        <v>0</v>
      </c>
      <c r="AF754" s="1">
        <f t="shared" si="21"/>
        <v>0</v>
      </c>
      <c r="AG754" s="1">
        <f>'(1)예금승인내역'!G1375</f>
        <v>0</v>
      </c>
      <c r="AH754">
        <f>'(1)예금승인내역'!F1375</f>
        <v>0</v>
      </c>
      <c r="AI754">
        <f>'(1)예금승인내역'!L1375</f>
        <v>0</v>
      </c>
      <c r="AJ754">
        <f>'(1)예금승인내역'!AG1375</f>
        <v>0</v>
      </c>
      <c r="AK754" s="834">
        <f>'(1)예금승인내역'!K1375</f>
        <v>0</v>
      </c>
    </row>
    <row r="755" spans="31:37">
      <c r="AE755" s="1">
        <f>'(1)예금승인내역'!H1376</f>
        <v>0</v>
      </c>
      <c r="AF755" s="1">
        <f t="shared" si="21"/>
        <v>0</v>
      </c>
      <c r="AG755" s="1">
        <f>'(1)예금승인내역'!G1376</f>
        <v>0</v>
      </c>
      <c r="AH755">
        <f>'(1)예금승인내역'!F1376</f>
        <v>0</v>
      </c>
      <c r="AI755">
        <f>'(1)예금승인내역'!L1376</f>
        <v>0</v>
      </c>
      <c r="AJ755">
        <f>'(1)예금승인내역'!AG1376</f>
        <v>0</v>
      </c>
      <c r="AK755" s="834">
        <f>'(1)예금승인내역'!K1376</f>
        <v>0</v>
      </c>
    </row>
    <row r="756" spans="31:37">
      <c r="AE756" s="1">
        <f>'(1)예금승인내역'!H1377</f>
        <v>0</v>
      </c>
      <c r="AF756" s="1">
        <f t="shared" si="21"/>
        <v>0</v>
      </c>
      <c r="AG756" s="1">
        <f>'(1)예금승인내역'!G1377</f>
        <v>0</v>
      </c>
      <c r="AH756">
        <f>'(1)예금승인내역'!F1377</f>
        <v>0</v>
      </c>
      <c r="AI756">
        <f>'(1)예금승인내역'!L1377</f>
        <v>0</v>
      </c>
      <c r="AJ756">
        <f>'(1)예금승인내역'!AG1377</f>
        <v>0</v>
      </c>
      <c r="AK756" s="834">
        <f>'(1)예금승인내역'!K1377</f>
        <v>0</v>
      </c>
    </row>
    <row r="757" spans="31:37">
      <c r="AE757" s="1">
        <f>'(1)예금승인내역'!H1378</f>
        <v>0</v>
      </c>
      <c r="AF757" s="1">
        <f t="shared" si="21"/>
        <v>0</v>
      </c>
      <c r="AG757" s="1">
        <f>'(1)예금승인내역'!G1378</f>
        <v>0</v>
      </c>
      <c r="AH757">
        <f>'(1)예금승인내역'!F1378</f>
        <v>0</v>
      </c>
      <c r="AI757">
        <f>'(1)예금승인내역'!L1378</f>
        <v>0</v>
      </c>
      <c r="AJ757">
        <f>'(1)예금승인내역'!AG1378</f>
        <v>0</v>
      </c>
      <c r="AK757" s="834">
        <f>'(1)예금승인내역'!K1378</f>
        <v>0</v>
      </c>
    </row>
    <row r="758" spans="31:37">
      <c r="AE758" s="1">
        <f>'(1)예금승인내역'!H1379</f>
        <v>0</v>
      </c>
      <c r="AF758" s="1">
        <f t="shared" si="21"/>
        <v>0</v>
      </c>
      <c r="AG758" s="1">
        <f>'(1)예금승인내역'!G1379</f>
        <v>0</v>
      </c>
      <c r="AH758">
        <f>'(1)예금승인내역'!F1379</f>
        <v>0</v>
      </c>
      <c r="AI758">
        <f>'(1)예금승인내역'!L1379</f>
        <v>0</v>
      </c>
      <c r="AJ758">
        <f>'(1)예금승인내역'!AG1379</f>
        <v>0</v>
      </c>
      <c r="AK758" s="834">
        <f>'(1)예금승인내역'!K1379</f>
        <v>0</v>
      </c>
    </row>
    <row r="759" spans="31:37">
      <c r="AE759" s="1">
        <f>'(1)예금승인내역'!H1380</f>
        <v>0</v>
      </c>
      <c r="AF759" s="1">
        <f t="shared" si="21"/>
        <v>0</v>
      </c>
      <c r="AG759" s="1">
        <f>'(1)예금승인내역'!G1380</f>
        <v>0</v>
      </c>
      <c r="AH759">
        <f>'(1)예금승인내역'!F1380</f>
        <v>0</v>
      </c>
      <c r="AI759">
        <f>'(1)예금승인내역'!L1380</f>
        <v>0</v>
      </c>
      <c r="AJ759">
        <f>'(1)예금승인내역'!AG1380</f>
        <v>0</v>
      </c>
      <c r="AK759" s="834">
        <f>'(1)예금승인내역'!K1380</f>
        <v>0</v>
      </c>
    </row>
    <row r="760" spans="31:37">
      <c r="AE760" s="1">
        <f>'(1)예금승인내역'!H1381</f>
        <v>0</v>
      </c>
      <c r="AF760" s="1">
        <f t="shared" si="21"/>
        <v>0</v>
      </c>
      <c r="AG760" s="1">
        <f>'(1)예금승인내역'!G1381</f>
        <v>0</v>
      </c>
      <c r="AH760">
        <f>'(1)예금승인내역'!F1381</f>
        <v>0</v>
      </c>
      <c r="AI760">
        <f>'(1)예금승인내역'!L1381</f>
        <v>0</v>
      </c>
      <c r="AJ760">
        <f>'(1)예금승인내역'!AG1381</f>
        <v>0</v>
      </c>
      <c r="AK760" s="834">
        <f>'(1)예금승인내역'!K1381</f>
        <v>0</v>
      </c>
    </row>
    <row r="761" spans="31:37">
      <c r="AE761" s="1">
        <f>'(1)예금승인내역'!H1382</f>
        <v>0</v>
      </c>
      <c r="AF761" s="1">
        <f t="shared" si="21"/>
        <v>0</v>
      </c>
      <c r="AG761" s="1">
        <f>'(1)예금승인내역'!G1382</f>
        <v>0</v>
      </c>
      <c r="AH761">
        <f>'(1)예금승인내역'!F1382</f>
        <v>0</v>
      </c>
      <c r="AI761">
        <f>'(1)예금승인내역'!L1382</f>
        <v>0</v>
      </c>
      <c r="AJ761">
        <f>'(1)예금승인내역'!AG1382</f>
        <v>0</v>
      </c>
      <c r="AK761" s="834">
        <f>'(1)예금승인내역'!K1382</f>
        <v>0</v>
      </c>
    </row>
    <row r="762" spans="31:37">
      <c r="AE762" s="1">
        <f>'(1)예금승인내역'!H1383</f>
        <v>0</v>
      </c>
      <c r="AF762" s="1">
        <f t="shared" ref="AF762:AF825" si="22">VALUE(AE762)</f>
        <v>0</v>
      </c>
      <c r="AG762" s="1">
        <f>'(1)예금승인내역'!G1383</f>
        <v>0</v>
      </c>
      <c r="AH762">
        <f>'(1)예금승인내역'!F1383</f>
        <v>0</v>
      </c>
      <c r="AI762">
        <f>'(1)예금승인내역'!L1383</f>
        <v>0</v>
      </c>
      <c r="AJ762">
        <f>'(1)예금승인내역'!AG1383</f>
        <v>0</v>
      </c>
      <c r="AK762" s="834">
        <f>'(1)예금승인내역'!K1383</f>
        <v>0</v>
      </c>
    </row>
    <row r="763" spans="31:37">
      <c r="AE763" s="1">
        <f>'(1)예금승인내역'!H1384</f>
        <v>0</v>
      </c>
      <c r="AF763" s="1">
        <f t="shared" si="22"/>
        <v>0</v>
      </c>
      <c r="AG763" s="1">
        <f>'(1)예금승인내역'!G1384</f>
        <v>0</v>
      </c>
      <c r="AH763">
        <f>'(1)예금승인내역'!F1384</f>
        <v>0</v>
      </c>
      <c r="AI763">
        <f>'(1)예금승인내역'!L1384</f>
        <v>0</v>
      </c>
      <c r="AJ763">
        <f>'(1)예금승인내역'!AG1384</f>
        <v>0</v>
      </c>
      <c r="AK763" s="834">
        <f>'(1)예금승인내역'!K1384</f>
        <v>0</v>
      </c>
    </row>
    <row r="764" spans="31:37">
      <c r="AE764" s="1">
        <f>'(1)예금승인내역'!H1385</f>
        <v>0</v>
      </c>
      <c r="AF764" s="1">
        <f t="shared" si="22"/>
        <v>0</v>
      </c>
      <c r="AG764" s="1">
        <f>'(1)예금승인내역'!G1385</f>
        <v>0</v>
      </c>
      <c r="AH764">
        <f>'(1)예금승인내역'!F1385</f>
        <v>0</v>
      </c>
      <c r="AI764">
        <f>'(1)예금승인내역'!L1385</f>
        <v>0</v>
      </c>
      <c r="AJ764">
        <f>'(1)예금승인내역'!AG1385</f>
        <v>0</v>
      </c>
      <c r="AK764" s="834">
        <f>'(1)예금승인내역'!K1385</f>
        <v>0</v>
      </c>
    </row>
    <row r="765" spans="31:37">
      <c r="AE765" s="1">
        <f>'(1)예금승인내역'!H1386</f>
        <v>0</v>
      </c>
      <c r="AF765" s="1">
        <f t="shared" si="22"/>
        <v>0</v>
      </c>
      <c r="AG765" s="1">
        <f>'(1)예금승인내역'!G1386</f>
        <v>0</v>
      </c>
      <c r="AH765">
        <f>'(1)예금승인내역'!F1386</f>
        <v>0</v>
      </c>
      <c r="AI765">
        <f>'(1)예금승인내역'!L1386</f>
        <v>0</v>
      </c>
      <c r="AJ765">
        <f>'(1)예금승인내역'!AG1386</f>
        <v>0</v>
      </c>
      <c r="AK765" s="834">
        <f>'(1)예금승인내역'!K1386</f>
        <v>0</v>
      </c>
    </row>
    <row r="766" spans="31:37">
      <c r="AE766" s="1">
        <f>'(1)예금승인내역'!H1387</f>
        <v>0</v>
      </c>
      <c r="AF766" s="1">
        <f t="shared" si="22"/>
        <v>0</v>
      </c>
      <c r="AG766" s="1">
        <f>'(1)예금승인내역'!G1387</f>
        <v>0</v>
      </c>
      <c r="AH766">
        <f>'(1)예금승인내역'!F1387</f>
        <v>0</v>
      </c>
      <c r="AI766">
        <f>'(1)예금승인내역'!L1387</f>
        <v>0</v>
      </c>
      <c r="AJ766">
        <f>'(1)예금승인내역'!AG1387</f>
        <v>0</v>
      </c>
      <c r="AK766" s="834">
        <f>'(1)예금승인내역'!K1387</f>
        <v>0</v>
      </c>
    </row>
    <row r="767" spans="31:37">
      <c r="AE767" s="1">
        <f>'(1)예금승인내역'!H1388</f>
        <v>0</v>
      </c>
      <c r="AF767" s="1">
        <f t="shared" si="22"/>
        <v>0</v>
      </c>
      <c r="AG767" s="1">
        <f>'(1)예금승인내역'!G1388</f>
        <v>0</v>
      </c>
      <c r="AH767">
        <f>'(1)예금승인내역'!F1388</f>
        <v>0</v>
      </c>
      <c r="AI767">
        <f>'(1)예금승인내역'!L1388</f>
        <v>0</v>
      </c>
      <c r="AJ767">
        <f>'(1)예금승인내역'!AG1388</f>
        <v>0</v>
      </c>
      <c r="AK767" s="834">
        <f>'(1)예금승인내역'!K1388</f>
        <v>0</v>
      </c>
    </row>
    <row r="768" spans="31:37">
      <c r="AE768" s="1">
        <f>'(1)예금승인내역'!H1389</f>
        <v>0</v>
      </c>
      <c r="AF768" s="1">
        <f t="shared" si="22"/>
        <v>0</v>
      </c>
      <c r="AG768" s="1">
        <f>'(1)예금승인내역'!G1389</f>
        <v>0</v>
      </c>
      <c r="AH768">
        <f>'(1)예금승인내역'!F1389</f>
        <v>0</v>
      </c>
      <c r="AI768">
        <f>'(1)예금승인내역'!L1389</f>
        <v>0</v>
      </c>
      <c r="AJ768">
        <f>'(1)예금승인내역'!AG1389</f>
        <v>0</v>
      </c>
      <c r="AK768" s="834">
        <f>'(1)예금승인내역'!K1389</f>
        <v>0</v>
      </c>
    </row>
    <row r="769" spans="31:37">
      <c r="AE769" s="1">
        <f>'(1)예금승인내역'!H1390</f>
        <v>0</v>
      </c>
      <c r="AF769" s="1">
        <f t="shared" si="22"/>
        <v>0</v>
      </c>
      <c r="AG769" s="1">
        <f>'(1)예금승인내역'!G1390</f>
        <v>0</v>
      </c>
      <c r="AH769">
        <f>'(1)예금승인내역'!F1390</f>
        <v>0</v>
      </c>
      <c r="AI769">
        <f>'(1)예금승인내역'!L1390</f>
        <v>0</v>
      </c>
      <c r="AJ769">
        <f>'(1)예금승인내역'!AG1390</f>
        <v>0</v>
      </c>
      <c r="AK769" s="834">
        <f>'(1)예금승인내역'!K1390</f>
        <v>0</v>
      </c>
    </row>
    <row r="770" spans="31:37">
      <c r="AE770" s="1">
        <f>'(1)예금승인내역'!H1391</f>
        <v>0</v>
      </c>
      <c r="AF770" s="1">
        <f t="shared" si="22"/>
        <v>0</v>
      </c>
      <c r="AG770" s="1">
        <f>'(1)예금승인내역'!G1391</f>
        <v>0</v>
      </c>
      <c r="AH770">
        <f>'(1)예금승인내역'!F1391</f>
        <v>0</v>
      </c>
      <c r="AI770">
        <f>'(1)예금승인내역'!L1391</f>
        <v>0</v>
      </c>
      <c r="AJ770">
        <f>'(1)예금승인내역'!AG1391</f>
        <v>0</v>
      </c>
      <c r="AK770" s="834">
        <f>'(1)예금승인내역'!K1391</f>
        <v>0</v>
      </c>
    </row>
    <row r="771" spans="31:37">
      <c r="AE771" s="1">
        <f>'(1)예금승인내역'!H1392</f>
        <v>0</v>
      </c>
      <c r="AF771" s="1">
        <f t="shared" si="22"/>
        <v>0</v>
      </c>
      <c r="AG771" s="1">
        <f>'(1)예금승인내역'!G1392</f>
        <v>0</v>
      </c>
      <c r="AH771">
        <f>'(1)예금승인내역'!F1392</f>
        <v>0</v>
      </c>
      <c r="AI771">
        <f>'(1)예금승인내역'!L1392</f>
        <v>0</v>
      </c>
      <c r="AJ771">
        <f>'(1)예금승인내역'!AG1392</f>
        <v>0</v>
      </c>
      <c r="AK771" s="834">
        <f>'(1)예금승인내역'!K1392</f>
        <v>0</v>
      </c>
    </row>
    <row r="772" spans="31:37">
      <c r="AE772" s="1">
        <f>'(1)예금승인내역'!H1393</f>
        <v>0</v>
      </c>
      <c r="AF772" s="1">
        <f t="shared" si="22"/>
        <v>0</v>
      </c>
      <c r="AG772" s="1">
        <f>'(1)예금승인내역'!G1393</f>
        <v>0</v>
      </c>
      <c r="AH772">
        <f>'(1)예금승인내역'!F1393</f>
        <v>0</v>
      </c>
      <c r="AI772">
        <f>'(1)예금승인내역'!L1393</f>
        <v>0</v>
      </c>
      <c r="AJ772">
        <f>'(1)예금승인내역'!AG1393</f>
        <v>0</v>
      </c>
      <c r="AK772" s="834">
        <f>'(1)예금승인내역'!K1393</f>
        <v>0</v>
      </c>
    </row>
    <row r="773" spans="31:37">
      <c r="AE773" s="1">
        <f>'(1)예금승인내역'!H1394</f>
        <v>0</v>
      </c>
      <c r="AF773" s="1">
        <f t="shared" si="22"/>
        <v>0</v>
      </c>
      <c r="AG773" s="1">
        <f>'(1)예금승인내역'!G1394</f>
        <v>0</v>
      </c>
      <c r="AH773">
        <f>'(1)예금승인내역'!F1394</f>
        <v>0</v>
      </c>
      <c r="AI773">
        <f>'(1)예금승인내역'!L1394</f>
        <v>0</v>
      </c>
      <c r="AJ773">
        <f>'(1)예금승인내역'!AG1394</f>
        <v>0</v>
      </c>
      <c r="AK773" s="834">
        <f>'(1)예금승인내역'!K1394</f>
        <v>0</v>
      </c>
    </row>
    <row r="774" spans="31:37">
      <c r="AE774" s="1">
        <f>'(1)예금승인내역'!H1395</f>
        <v>0</v>
      </c>
      <c r="AF774" s="1">
        <f t="shared" si="22"/>
        <v>0</v>
      </c>
      <c r="AG774" s="1">
        <f>'(1)예금승인내역'!G1395</f>
        <v>0</v>
      </c>
      <c r="AH774">
        <f>'(1)예금승인내역'!F1395</f>
        <v>0</v>
      </c>
      <c r="AI774">
        <f>'(1)예금승인내역'!L1395</f>
        <v>0</v>
      </c>
      <c r="AJ774">
        <f>'(1)예금승인내역'!AG1395</f>
        <v>0</v>
      </c>
      <c r="AK774" s="834">
        <f>'(1)예금승인내역'!K1395</f>
        <v>0</v>
      </c>
    </row>
    <row r="775" spans="31:37">
      <c r="AE775" s="1">
        <f>'(1)예금승인내역'!H1396</f>
        <v>0</v>
      </c>
      <c r="AF775" s="1">
        <f t="shared" si="22"/>
        <v>0</v>
      </c>
      <c r="AG775" s="1">
        <f>'(1)예금승인내역'!G1396</f>
        <v>0</v>
      </c>
      <c r="AH775">
        <f>'(1)예금승인내역'!F1396</f>
        <v>0</v>
      </c>
      <c r="AI775">
        <f>'(1)예금승인내역'!L1396</f>
        <v>0</v>
      </c>
      <c r="AJ775">
        <f>'(1)예금승인내역'!AG1396</f>
        <v>0</v>
      </c>
      <c r="AK775" s="834">
        <f>'(1)예금승인내역'!K1396</f>
        <v>0</v>
      </c>
    </row>
    <row r="776" spans="31:37">
      <c r="AE776" s="1">
        <f>'(1)예금승인내역'!H1397</f>
        <v>0</v>
      </c>
      <c r="AF776" s="1">
        <f t="shared" si="22"/>
        <v>0</v>
      </c>
      <c r="AG776" s="1">
        <f>'(1)예금승인내역'!G1397</f>
        <v>0</v>
      </c>
      <c r="AH776">
        <f>'(1)예금승인내역'!F1397</f>
        <v>0</v>
      </c>
      <c r="AI776">
        <f>'(1)예금승인내역'!L1397</f>
        <v>0</v>
      </c>
      <c r="AJ776">
        <f>'(1)예금승인내역'!AG1397</f>
        <v>0</v>
      </c>
      <c r="AK776" s="834">
        <f>'(1)예금승인내역'!K1397</f>
        <v>0</v>
      </c>
    </row>
    <row r="777" spans="31:37">
      <c r="AE777" s="1">
        <f>'(1)예금승인내역'!H1398</f>
        <v>0</v>
      </c>
      <c r="AF777" s="1">
        <f t="shared" si="22"/>
        <v>0</v>
      </c>
      <c r="AG777" s="1">
        <f>'(1)예금승인내역'!G1398</f>
        <v>0</v>
      </c>
      <c r="AH777">
        <f>'(1)예금승인내역'!F1398</f>
        <v>0</v>
      </c>
      <c r="AI777">
        <f>'(1)예금승인내역'!L1398</f>
        <v>0</v>
      </c>
      <c r="AJ777">
        <f>'(1)예금승인내역'!AG1398</f>
        <v>0</v>
      </c>
      <c r="AK777" s="834">
        <f>'(1)예금승인내역'!K1398</f>
        <v>0</v>
      </c>
    </row>
    <row r="778" spans="31:37">
      <c r="AE778" s="1">
        <f>'(1)예금승인내역'!H1399</f>
        <v>0</v>
      </c>
      <c r="AF778" s="1">
        <f t="shared" si="22"/>
        <v>0</v>
      </c>
      <c r="AG778" s="1">
        <f>'(1)예금승인내역'!G1399</f>
        <v>0</v>
      </c>
      <c r="AH778">
        <f>'(1)예금승인내역'!F1399</f>
        <v>0</v>
      </c>
      <c r="AI778">
        <f>'(1)예금승인내역'!L1399</f>
        <v>0</v>
      </c>
      <c r="AJ778">
        <f>'(1)예금승인내역'!AG1399</f>
        <v>0</v>
      </c>
      <c r="AK778" s="834">
        <f>'(1)예금승인내역'!K1399</f>
        <v>0</v>
      </c>
    </row>
    <row r="779" spans="31:37">
      <c r="AE779" s="1">
        <f>'(1)예금승인내역'!H1400</f>
        <v>0</v>
      </c>
      <c r="AF779" s="1">
        <f t="shared" si="22"/>
        <v>0</v>
      </c>
      <c r="AG779" s="1">
        <f>'(1)예금승인내역'!G1400</f>
        <v>0</v>
      </c>
      <c r="AH779">
        <f>'(1)예금승인내역'!F1400</f>
        <v>0</v>
      </c>
      <c r="AI779">
        <f>'(1)예금승인내역'!L1400</f>
        <v>0</v>
      </c>
      <c r="AJ779">
        <f>'(1)예금승인내역'!AG1400</f>
        <v>0</v>
      </c>
      <c r="AK779" s="834">
        <f>'(1)예금승인내역'!K1400</f>
        <v>0</v>
      </c>
    </row>
    <row r="780" spans="31:37">
      <c r="AE780" s="1">
        <f>'(1)예금승인내역'!H1401</f>
        <v>0</v>
      </c>
      <c r="AF780" s="1">
        <f t="shared" si="22"/>
        <v>0</v>
      </c>
      <c r="AG780" s="1">
        <f>'(1)예금승인내역'!G1401</f>
        <v>0</v>
      </c>
      <c r="AH780">
        <f>'(1)예금승인내역'!F1401</f>
        <v>0</v>
      </c>
      <c r="AI780">
        <f>'(1)예금승인내역'!L1401</f>
        <v>0</v>
      </c>
      <c r="AJ780">
        <f>'(1)예금승인내역'!AG1401</f>
        <v>0</v>
      </c>
      <c r="AK780" s="834">
        <f>'(1)예금승인내역'!K1401</f>
        <v>0</v>
      </c>
    </row>
    <row r="781" spans="31:37">
      <c r="AE781" s="1">
        <f>'(1)예금승인내역'!H1402</f>
        <v>0</v>
      </c>
      <c r="AF781" s="1">
        <f t="shared" si="22"/>
        <v>0</v>
      </c>
      <c r="AG781" s="1">
        <f>'(1)예금승인내역'!G1402</f>
        <v>0</v>
      </c>
      <c r="AH781">
        <f>'(1)예금승인내역'!F1402</f>
        <v>0</v>
      </c>
      <c r="AI781">
        <f>'(1)예금승인내역'!L1402</f>
        <v>0</v>
      </c>
      <c r="AJ781">
        <f>'(1)예금승인내역'!AG1402</f>
        <v>0</v>
      </c>
      <c r="AK781" s="834">
        <f>'(1)예금승인내역'!K1402</f>
        <v>0</v>
      </c>
    </row>
    <row r="782" spans="31:37">
      <c r="AE782" s="1">
        <f>'(1)예금승인내역'!H1403</f>
        <v>0</v>
      </c>
      <c r="AF782" s="1">
        <f t="shared" si="22"/>
        <v>0</v>
      </c>
      <c r="AG782" s="1">
        <f>'(1)예금승인내역'!G1403</f>
        <v>0</v>
      </c>
      <c r="AH782">
        <f>'(1)예금승인내역'!F1403</f>
        <v>0</v>
      </c>
      <c r="AI782">
        <f>'(1)예금승인내역'!L1403</f>
        <v>0</v>
      </c>
      <c r="AJ782">
        <f>'(1)예금승인내역'!AG1403</f>
        <v>0</v>
      </c>
      <c r="AK782" s="834">
        <f>'(1)예금승인내역'!K1403</f>
        <v>0</v>
      </c>
    </row>
    <row r="783" spans="31:37">
      <c r="AE783" s="1">
        <f>'(1)예금승인내역'!H1404</f>
        <v>0</v>
      </c>
      <c r="AF783" s="1">
        <f t="shared" si="22"/>
        <v>0</v>
      </c>
      <c r="AG783" s="1">
        <f>'(1)예금승인내역'!G1404</f>
        <v>0</v>
      </c>
      <c r="AH783">
        <f>'(1)예금승인내역'!F1404</f>
        <v>0</v>
      </c>
      <c r="AI783">
        <f>'(1)예금승인내역'!L1404</f>
        <v>0</v>
      </c>
      <c r="AJ783">
        <f>'(1)예금승인내역'!AG1404</f>
        <v>0</v>
      </c>
      <c r="AK783" s="834">
        <f>'(1)예금승인내역'!K1404</f>
        <v>0</v>
      </c>
    </row>
    <row r="784" spans="31:37">
      <c r="AE784" s="1">
        <f>'(1)예금승인내역'!H1405</f>
        <v>0</v>
      </c>
      <c r="AF784" s="1">
        <f t="shared" si="22"/>
        <v>0</v>
      </c>
      <c r="AG784" s="1">
        <f>'(1)예금승인내역'!G1405</f>
        <v>0</v>
      </c>
      <c r="AH784">
        <f>'(1)예금승인내역'!F1405</f>
        <v>0</v>
      </c>
      <c r="AI784">
        <f>'(1)예금승인내역'!L1405</f>
        <v>0</v>
      </c>
      <c r="AJ784">
        <f>'(1)예금승인내역'!AG1405</f>
        <v>0</v>
      </c>
      <c r="AK784" s="834">
        <f>'(1)예금승인내역'!K1405</f>
        <v>0</v>
      </c>
    </row>
    <row r="785" spans="31:37">
      <c r="AE785" s="1">
        <f>'(1)예금승인내역'!H1406</f>
        <v>0</v>
      </c>
      <c r="AF785" s="1">
        <f t="shared" si="22"/>
        <v>0</v>
      </c>
      <c r="AG785" s="1">
        <f>'(1)예금승인내역'!G1406</f>
        <v>0</v>
      </c>
      <c r="AH785">
        <f>'(1)예금승인내역'!F1406</f>
        <v>0</v>
      </c>
      <c r="AI785">
        <f>'(1)예금승인내역'!L1406</f>
        <v>0</v>
      </c>
      <c r="AJ785">
        <f>'(1)예금승인내역'!AG1406</f>
        <v>0</v>
      </c>
      <c r="AK785" s="834">
        <f>'(1)예금승인내역'!K1406</f>
        <v>0</v>
      </c>
    </row>
    <row r="786" spans="31:37">
      <c r="AE786" s="1">
        <f>'(1)예금승인내역'!H1407</f>
        <v>0</v>
      </c>
      <c r="AF786" s="1">
        <f t="shared" si="22"/>
        <v>0</v>
      </c>
      <c r="AG786" s="1">
        <f>'(1)예금승인내역'!G1407</f>
        <v>0</v>
      </c>
      <c r="AH786">
        <f>'(1)예금승인내역'!F1407</f>
        <v>0</v>
      </c>
      <c r="AI786">
        <f>'(1)예금승인내역'!L1407</f>
        <v>0</v>
      </c>
      <c r="AJ786">
        <f>'(1)예금승인내역'!AG1407</f>
        <v>0</v>
      </c>
      <c r="AK786" s="834">
        <f>'(1)예금승인내역'!K1407</f>
        <v>0</v>
      </c>
    </row>
    <row r="787" spans="31:37">
      <c r="AE787" s="1">
        <f>'(1)예금승인내역'!H1408</f>
        <v>0</v>
      </c>
      <c r="AF787" s="1">
        <f t="shared" si="22"/>
        <v>0</v>
      </c>
      <c r="AG787" s="1">
        <f>'(1)예금승인내역'!G1408</f>
        <v>0</v>
      </c>
      <c r="AH787">
        <f>'(1)예금승인내역'!F1408</f>
        <v>0</v>
      </c>
      <c r="AI787">
        <f>'(1)예금승인내역'!L1408</f>
        <v>0</v>
      </c>
      <c r="AJ787">
        <f>'(1)예금승인내역'!AG1408</f>
        <v>0</v>
      </c>
      <c r="AK787" s="834">
        <f>'(1)예금승인내역'!K1408</f>
        <v>0</v>
      </c>
    </row>
    <row r="788" spans="31:37">
      <c r="AE788" s="1">
        <f>'(1)예금승인내역'!H1409</f>
        <v>0</v>
      </c>
      <c r="AF788" s="1">
        <f t="shared" si="22"/>
        <v>0</v>
      </c>
      <c r="AG788" s="1">
        <f>'(1)예금승인내역'!G1409</f>
        <v>0</v>
      </c>
      <c r="AH788">
        <f>'(1)예금승인내역'!F1409</f>
        <v>0</v>
      </c>
      <c r="AI788">
        <f>'(1)예금승인내역'!L1409</f>
        <v>0</v>
      </c>
      <c r="AJ788">
        <f>'(1)예금승인내역'!AG1409</f>
        <v>0</v>
      </c>
      <c r="AK788" s="834">
        <f>'(1)예금승인내역'!K1409</f>
        <v>0</v>
      </c>
    </row>
    <row r="789" spans="31:37">
      <c r="AE789" s="1">
        <f>'(1)예금승인내역'!H1410</f>
        <v>0</v>
      </c>
      <c r="AF789" s="1">
        <f t="shared" si="22"/>
        <v>0</v>
      </c>
      <c r="AG789" s="1">
        <f>'(1)예금승인내역'!G1410</f>
        <v>0</v>
      </c>
      <c r="AH789">
        <f>'(1)예금승인내역'!F1410</f>
        <v>0</v>
      </c>
      <c r="AI789">
        <f>'(1)예금승인내역'!L1410</f>
        <v>0</v>
      </c>
      <c r="AJ789">
        <f>'(1)예금승인내역'!AG1410</f>
        <v>0</v>
      </c>
      <c r="AK789" s="834">
        <f>'(1)예금승인내역'!K1410</f>
        <v>0</v>
      </c>
    </row>
    <row r="790" spans="31:37">
      <c r="AE790" s="1">
        <f>'(1)예금승인내역'!H1411</f>
        <v>0</v>
      </c>
      <c r="AF790" s="1">
        <f t="shared" si="22"/>
        <v>0</v>
      </c>
      <c r="AG790" s="1">
        <f>'(1)예금승인내역'!G1411</f>
        <v>0</v>
      </c>
      <c r="AH790">
        <f>'(1)예금승인내역'!F1411</f>
        <v>0</v>
      </c>
      <c r="AI790">
        <f>'(1)예금승인내역'!L1411</f>
        <v>0</v>
      </c>
      <c r="AJ790">
        <f>'(1)예금승인내역'!AG1411</f>
        <v>0</v>
      </c>
      <c r="AK790" s="834">
        <f>'(1)예금승인내역'!K1411</f>
        <v>0</v>
      </c>
    </row>
    <row r="791" spans="31:37">
      <c r="AE791" s="1">
        <f>'(1)예금승인내역'!H1412</f>
        <v>0</v>
      </c>
      <c r="AF791" s="1">
        <f t="shared" si="22"/>
        <v>0</v>
      </c>
      <c r="AG791" s="1">
        <f>'(1)예금승인내역'!G1412</f>
        <v>0</v>
      </c>
      <c r="AH791">
        <f>'(1)예금승인내역'!F1412</f>
        <v>0</v>
      </c>
      <c r="AI791">
        <f>'(1)예금승인내역'!L1412</f>
        <v>0</v>
      </c>
      <c r="AJ791">
        <f>'(1)예금승인내역'!AG1412</f>
        <v>0</v>
      </c>
      <c r="AK791" s="834">
        <f>'(1)예금승인내역'!K1412</f>
        <v>0</v>
      </c>
    </row>
    <row r="792" spans="31:37">
      <c r="AE792" s="1">
        <f>'(1)예금승인내역'!H1413</f>
        <v>0</v>
      </c>
      <c r="AF792" s="1">
        <f t="shared" si="22"/>
        <v>0</v>
      </c>
      <c r="AG792" s="1">
        <f>'(1)예금승인내역'!G1413</f>
        <v>0</v>
      </c>
      <c r="AH792">
        <f>'(1)예금승인내역'!F1413</f>
        <v>0</v>
      </c>
      <c r="AI792">
        <f>'(1)예금승인내역'!L1413</f>
        <v>0</v>
      </c>
      <c r="AJ792">
        <f>'(1)예금승인내역'!AG1413</f>
        <v>0</v>
      </c>
      <c r="AK792" s="834">
        <f>'(1)예금승인내역'!K1413</f>
        <v>0</v>
      </c>
    </row>
    <row r="793" spans="31:37">
      <c r="AE793" s="1">
        <f>'(1)예금승인내역'!H1414</f>
        <v>0</v>
      </c>
      <c r="AF793" s="1">
        <f t="shared" si="22"/>
        <v>0</v>
      </c>
      <c r="AG793" s="1">
        <f>'(1)예금승인내역'!G1414</f>
        <v>0</v>
      </c>
      <c r="AH793">
        <f>'(1)예금승인내역'!F1414</f>
        <v>0</v>
      </c>
      <c r="AI793">
        <f>'(1)예금승인내역'!L1414</f>
        <v>0</v>
      </c>
      <c r="AJ793">
        <f>'(1)예금승인내역'!AG1414</f>
        <v>0</v>
      </c>
      <c r="AK793" s="834">
        <f>'(1)예금승인내역'!K1414</f>
        <v>0</v>
      </c>
    </row>
    <row r="794" spans="31:37">
      <c r="AE794" s="1">
        <f>'(1)예금승인내역'!H1415</f>
        <v>0</v>
      </c>
      <c r="AF794" s="1">
        <f t="shared" si="22"/>
        <v>0</v>
      </c>
      <c r="AG794" s="1">
        <f>'(1)예금승인내역'!G1415</f>
        <v>0</v>
      </c>
      <c r="AH794">
        <f>'(1)예금승인내역'!F1415</f>
        <v>0</v>
      </c>
      <c r="AI794">
        <f>'(1)예금승인내역'!L1415</f>
        <v>0</v>
      </c>
      <c r="AJ794">
        <f>'(1)예금승인내역'!AG1415</f>
        <v>0</v>
      </c>
      <c r="AK794" s="834">
        <f>'(1)예금승인내역'!K1415</f>
        <v>0</v>
      </c>
    </row>
    <row r="795" spans="31:37">
      <c r="AE795" s="1">
        <f>'(1)예금승인내역'!H1416</f>
        <v>0</v>
      </c>
      <c r="AF795" s="1">
        <f t="shared" si="22"/>
        <v>0</v>
      </c>
      <c r="AG795" s="1">
        <f>'(1)예금승인내역'!G1416</f>
        <v>0</v>
      </c>
      <c r="AH795">
        <f>'(1)예금승인내역'!F1416</f>
        <v>0</v>
      </c>
      <c r="AI795">
        <f>'(1)예금승인내역'!L1416</f>
        <v>0</v>
      </c>
      <c r="AJ795">
        <f>'(1)예금승인내역'!AG1416</f>
        <v>0</v>
      </c>
      <c r="AK795" s="834">
        <f>'(1)예금승인내역'!K1416</f>
        <v>0</v>
      </c>
    </row>
    <row r="796" spans="31:37">
      <c r="AE796" s="1">
        <f>'(1)예금승인내역'!H1417</f>
        <v>0</v>
      </c>
      <c r="AF796" s="1">
        <f t="shared" si="22"/>
        <v>0</v>
      </c>
      <c r="AG796" s="1">
        <f>'(1)예금승인내역'!G1417</f>
        <v>0</v>
      </c>
      <c r="AH796">
        <f>'(1)예금승인내역'!F1417</f>
        <v>0</v>
      </c>
      <c r="AI796">
        <f>'(1)예금승인내역'!L1417</f>
        <v>0</v>
      </c>
      <c r="AJ796">
        <f>'(1)예금승인내역'!AG1417</f>
        <v>0</v>
      </c>
      <c r="AK796" s="834">
        <f>'(1)예금승인내역'!K1417</f>
        <v>0</v>
      </c>
    </row>
    <row r="797" spans="31:37">
      <c r="AE797" s="1">
        <f>'(1)예금승인내역'!H1418</f>
        <v>0</v>
      </c>
      <c r="AF797" s="1">
        <f t="shared" si="22"/>
        <v>0</v>
      </c>
      <c r="AG797" s="1">
        <f>'(1)예금승인내역'!G1418</f>
        <v>0</v>
      </c>
      <c r="AH797">
        <f>'(1)예금승인내역'!F1418</f>
        <v>0</v>
      </c>
      <c r="AI797">
        <f>'(1)예금승인내역'!L1418</f>
        <v>0</v>
      </c>
      <c r="AJ797">
        <f>'(1)예금승인내역'!AG1418</f>
        <v>0</v>
      </c>
      <c r="AK797" s="834">
        <f>'(1)예금승인내역'!K1418</f>
        <v>0</v>
      </c>
    </row>
    <row r="798" spans="31:37">
      <c r="AE798" s="1">
        <f>'(1)예금승인내역'!H1419</f>
        <v>0</v>
      </c>
      <c r="AF798" s="1">
        <f t="shared" si="22"/>
        <v>0</v>
      </c>
      <c r="AG798" s="1">
        <f>'(1)예금승인내역'!G1419</f>
        <v>0</v>
      </c>
      <c r="AH798">
        <f>'(1)예금승인내역'!F1419</f>
        <v>0</v>
      </c>
      <c r="AI798">
        <f>'(1)예금승인내역'!L1419</f>
        <v>0</v>
      </c>
      <c r="AJ798">
        <f>'(1)예금승인내역'!AG1419</f>
        <v>0</v>
      </c>
      <c r="AK798" s="834">
        <f>'(1)예금승인내역'!K1419</f>
        <v>0</v>
      </c>
    </row>
    <row r="799" spans="31:37">
      <c r="AE799" s="1">
        <f>'(1)예금승인내역'!H1420</f>
        <v>0</v>
      </c>
      <c r="AF799" s="1">
        <f t="shared" si="22"/>
        <v>0</v>
      </c>
      <c r="AG799" s="1">
        <f>'(1)예금승인내역'!G1420</f>
        <v>0</v>
      </c>
      <c r="AH799">
        <f>'(1)예금승인내역'!F1420</f>
        <v>0</v>
      </c>
      <c r="AI799">
        <f>'(1)예금승인내역'!L1420</f>
        <v>0</v>
      </c>
      <c r="AJ799">
        <f>'(1)예금승인내역'!AG1420</f>
        <v>0</v>
      </c>
      <c r="AK799" s="834">
        <f>'(1)예금승인내역'!K1420</f>
        <v>0</v>
      </c>
    </row>
    <row r="800" spans="31:37">
      <c r="AE800" s="1">
        <f>'(1)예금승인내역'!H1421</f>
        <v>0</v>
      </c>
      <c r="AF800" s="1">
        <f t="shared" si="22"/>
        <v>0</v>
      </c>
      <c r="AG800" s="1">
        <f>'(1)예금승인내역'!G1421</f>
        <v>0</v>
      </c>
      <c r="AH800">
        <f>'(1)예금승인내역'!F1421</f>
        <v>0</v>
      </c>
      <c r="AI800">
        <f>'(1)예금승인내역'!L1421</f>
        <v>0</v>
      </c>
      <c r="AJ800">
        <f>'(1)예금승인내역'!AG1421</f>
        <v>0</v>
      </c>
      <c r="AK800" s="834">
        <f>'(1)예금승인내역'!K1421</f>
        <v>0</v>
      </c>
    </row>
    <row r="801" spans="31:37">
      <c r="AE801" s="1">
        <f>'(1)예금승인내역'!H1422</f>
        <v>0</v>
      </c>
      <c r="AF801" s="1">
        <f t="shared" si="22"/>
        <v>0</v>
      </c>
      <c r="AG801" s="1">
        <f>'(1)예금승인내역'!G1422</f>
        <v>0</v>
      </c>
      <c r="AH801">
        <f>'(1)예금승인내역'!F1422</f>
        <v>0</v>
      </c>
      <c r="AI801">
        <f>'(1)예금승인내역'!L1422</f>
        <v>0</v>
      </c>
      <c r="AJ801">
        <f>'(1)예금승인내역'!AG1422</f>
        <v>0</v>
      </c>
      <c r="AK801" s="834">
        <f>'(1)예금승인내역'!K1422</f>
        <v>0</v>
      </c>
    </row>
    <row r="802" spans="31:37">
      <c r="AE802" s="1">
        <f>'(1)예금승인내역'!H1423</f>
        <v>0</v>
      </c>
      <c r="AF802" s="1">
        <f t="shared" si="22"/>
        <v>0</v>
      </c>
      <c r="AG802" s="1">
        <f>'(1)예금승인내역'!G1423</f>
        <v>0</v>
      </c>
      <c r="AH802">
        <f>'(1)예금승인내역'!F1423</f>
        <v>0</v>
      </c>
      <c r="AI802">
        <f>'(1)예금승인내역'!L1423</f>
        <v>0</v>
      </c>
      <c r="AJ802">
        <f>'(1)예금승인내역'!AG1423</f>
        <v>0</v>
      </c>
      <c r="AK802" s="834">
        <f>'(1)예금승인내역'!K1423</f>
        <v>0</v>
      </c>
    </row>
    <row r="803" spans="31:37">
      <c r="AE803" s="1">
        <f>'(1)예금승인내역'!H1424</f>
        <v>0</v>
      </c>
      <c r="AF803" s="1">
        <f t="shared" si="22"/>
        <v>0</v>
      </c>
      <c r="AG803" s="1">
        <f>'(1)예금승인내역'!G1424</f>
        <v>0</v>
      </c>
      <c r="AH803">
        <f>'(1)예금승인내역'!F1424</f>
        <v>0</v>
      </c>
      <c r="AI803">
        <f>'(1)예금승인내역'!L1424</f>
        <v>0</v>
      </c>
      <c r="AJ803">
        <f>'(1)예금승인내역'!AG1424</f>
        <v>0</v>
      </c>
      <c r="AK803" s="834">
        <f>'(1)예금승인내역'!K1424</f>
        <v>0</v>
      </c>
    </row>
    <row r="804" spans="31:37">
      <c r="AE804" s="1">
        <f>'(1)예금승인내역'!H1425</f>
        <v>0</v>
      </c>
      <c r="AF804" s="1">
        <f t="shared" si="22"/>
        <v>0</v>
      </c>
      <c r="AG804" s="1">
        <f>'(1)예금승인내역'!G1425</f>
        <v>0</v>
      </c>
      <c r="AH804">
        <f>'(1)예금승인내역'!F1425</f>
        <v>0</v>
      </c>
      <c r="AI804">
        <f>'(1)예금승인내역'!L1425</f>
        <v>0</v>
      </c>
      <c r="AJ804">
        <f>'(1)예금승인내역'!AG1425</f>
        <v>0</v>
      </c>
      <c r="AK804" s="834">
        <f>'(1)예금승인내역'!K1425</f>
        <v>0</v>
      </c>
    </row>
    <row r="805" spans="31:37">
      <c r="AE805" s="1">
        <f>'(1)예금승인내역'!H1426</f>
        <v>0</v>
      </c>
      <c r="AF805" s="1">
        <f t="shared" si="22"/>
        <v>0</v>
      </c>
      <c r="AG805" s="1">
        <f>'(1)예금승인내역'!G1426</f>
        <v>0</v>
      </c>
      <c r="AH805">
        <f>'(1)예금승인내역'!F1426</f>
        <v>0</v>
      </c>
      <c r="AI805">
        <f>'(1)예금승인내역'!L1426</f>
        <v>0</v>
      </c>
      <c r="AJ805">
        <f>'(1)예금승인내역'!AG1426</f>
        <v>0</v>
      </c>
      <c r="AK805" s="834">
        <f>'(1)예금승인내역'!K1426</f>
        <v>0</v>
      </c>
    </row>
    <row r="806" spans="31:37">
      <c r="AE806" s="1">
        <f>'(1)예금승인내역'!H1427</f>
        <v>0</v>
      </c>
      <c r="AF806" s="1">
        <f t="shared" si="22"/>
        <v>0</v>
      </c>
      <c r="AG806" s="1">
        <f>'(1)예금승인내역'!G1427</f>
        <v>0</v>
      </c>
      <c r="AH806">
        <f>'(1)예금승인내역'!F1427</f>
        <v>0</v>
      </c>
      <c r="AI806">
        <f>'(1)예금승인내역'!L1427</f>
        <v>0</v>
      </c>
      <c r="AJ806">
        <f>'(1)예금승인내역'!AG1427</f>
        <v>0</v>
      </c>
      <c r="AK806" s="834">
        <f>'(1)예금승인내역'!K1427</f>
        <v>0</v>
      </c>
    </row>
    <row r="807" spans="31:37">
      <c r="AE807" s="1">
        <f>'(1)예금승인내역'!H1428</f>
        <v>0</v>
      </c>
      <c r="AF807" s="1">
        <f t="shared" si="22"/>
        <v>0</v>
      </c>
      <c r="AG807" s="1">
        <f>'(1)예금승인내역'!G1428</f>
        <v>0</v>
      </c>
      <c r="AH807">
        <f>'(1)예금승인내역'!F1428</f>
        <v>0</v>
      </c>
      <c r="AI807">
        <f>'(1)예금승인내역'!L1428</f>
        <v>0</v>
      </c>
      <c r="AJ807">
        <f>'(1)예금승인내역'!AG1428</f>
        <v>0</v>
      </c>
      <c r="AK807" s="834">
        <f>'(1)예금승인내역'!K1428</f>
        <v>0</v>
      </c>
    </row>
    <row r="808" spans="31:37">
      <c r="AE808" s="1">
        <f>'(1)예금승인내역'!H1429</f>
        <v>0</v>
      </c>
      <c r="AF808" s="1">
        <f t="shared" si="22"/>
        <v>0</v>
      </c>
      <c r="AG808" s="1">
        <f>'(1)예금승인내역'!G1429</f>
        <v>0</v>
      </c>
      <c r="AH808">
        <f>'(1)예금승인내역'!F1429</f>
        <v>0</v>
      </c>
      <c r="AI808">
        <f>'(1)예금승인내역'!L1429</f>
        <v>0</v>
      </c>
      <c r="AJ808">
        <f>'(1)예금승인내역'!AG1429</f>
        <v>0</v>
      </c>
      <c r="AK808" s="834">
        <f>'(1)예금승인내역'!K1429</f>
        <v>0</v>
      </c>
    </row>
    <row r="809" spans="31:37">
      <c r="AE809" s="1">
        <f>'(1)예금승인내역'!H1430</f>
        <v>0</v>
      </c>
      <c r="AF809" s="1">
        <f t="shared" si="22"/>
        <v>0</v>
      </c>
      <c r="AG809" s="1">
        <f>'(1)예금승인내역'!G1430</f>
        <v>0</v>
      </c>
      <c r="AH809">
        <f>'(1)예금승인내역'!F1430</f>
        <v>0</v>
      </c>
      <c r="AI809">
        <f>'(1)예금승인내역'!L1430</f>
        <v>0</v>
      </c>
      <c r="AJ809">
        <f>'(1)예금승인내역'!AG1430</f>
        <v>0</v>
      </c>
      <c r="AK809" s="834">
        <f>'(1)예금승인내역'!K1430</f>
        <v>0</v>
      </c>
    </row>
    <row r="810" spans="31:37">
      <c r="AE810" s="1">
        <f>'(1)예금승인내역'!H1431</f>
        <v>0</v>
      </c>
      <c r="AF810" s="1">
        <f t="shared" si="22"/>
        <v>0</v>
      </c>
      <c r="AG810" s="1">
        <f>'(1)예금승인내역'!G1431</f>
        <v>0</v>
      </c>
      <c r="AH810">
        <f>'(1)예금승인내역'!F1431</f>
        <v>0</v>
      </c>
      <c r="AI810">
        <f>'(1)예금승인내역'!L1431</f>
        <v>0</v>
      </c>
      <c r="AJ810">
        <f>'(1)예금승인내역'!AG1431</f>
        <v>0</v>
      </c>
      <c r="AK810" s="834">
        <f>'(1)예금승인내역'!K1431</f>
        <v>0</v>
      </c>
    </row>
    <row r="811" spans="31:37">
      <c r="AE811" s="1">
        <f>'(1)예금승인내역'!H1432</f>
        <v>0</v>
      </c>
      <c r="AF811" s="1">
        <f t="shared" si="22"/>
        <v>0</v>
      </c>
      <c r="AG811" s="1">
        <f>'(1)예금승인내역'!G1432</f>
        <v>0</v>
      </c>
      <c r="AH811">
        <f>'(1)예금승인내역'!F1432</f>
        <v>0</v>
      </c>
      <c r="AI811">
        <f>'(1)예금승인내역'!L1432</f>
        <v>0</v>
      </c>
      <c r="AJ811">
        <f>'(1)예금승인내역'!AG1432</f>
        <v>0</v>
      </c>
      <c r="AK811" s="834">
        <f>'(1)예금승인내역'!K1432</f>
        <v>0</v>
      </c>
    </row>
    <row r="812" spans="31:37">
      <c r="AE812" s="1">
        <f>'(1)예금승인내역'!H1433</f>
        <v>0</v>
      </c>
      <c r="AF812" s="1">
        <f t="shared" si="22"/>
        <v>0</v>
      </c>
      <c r="AG812" s="1">
        <f>'(1)예금승인내역'!G1433</f>
        <v>0</v>
      </c>
      <c r="AH812">
        <f>'(1)예금승인내역'!F1433</f>
        <v>0</v>
      </c>
      <c r="AI812">
        <f>'(1)예금승인내역'!L1433</f>
        <v>0</v>
      </c>
      <c r="AJ812">
        <f>'(1)예금승인내역'!AG1433</f>
        <v>0</v>
      </c>
      <c r="AK812" s="834">
        <f>'(1)예금승인내역'!K1433</f>
        <v>0</v>
      </c>
    </row>
    <row r="813" spans="31:37">
      <c r="AE813" s="1">
        <f>'(1)예금승인내역'!H1434</f>
        <v>0</v>
      </c>
      <c r="AF813" s="1">
        <f t="shared" si="22"/>
        <v>0</v>
      </c>
      <c r="AG813" s="1">
        <f>'(1)예금승인내역'!G1434</f>
        <v>0</v>
      </c>
      <c r="AH813">
        <f>'(1)예금승인내역'!F1434</f>
        <v>0</v>
      </c>
      <c r="AI813">
        <f>'(1)예금승인내역'!L1434</f>
        <v>0</v>
      </c>
      <c r="AJ813">
        <f>'(1)예금승인내역'!AG1434</f>
        <v>0</v>
      </c>
      <c r="AK813" s="834">
        <f>'(1)예금승인내역'!K1434</f>
        <v>0</v>
      </c>
    </row>
    <row r="814" spans="31:37">
      <c r="AE814" s="1">
        <f>'(1)예금승인내역'!H1435</f>
        <v>0</v>
      </c>
      <c r="AF814" s="1">
        <f t="shared" si="22"/>
        <v>0</v>
      </c>
      <c r="AG814" s="1">
        <f>'(1)예금승인내역'!G1435</f>
        <v>0</v>
      </c>
      <c r="AH814">
        <f>'(1)예금승인내역'!F1435</f>
        <v>0</v>
      </c>
      <c r="AI814">
        <f>'(1)예금승인내역'!L1435</f>
        <v>0</v>
      </c>
      <c r="AJ814">
        <f>'(1)예금승인내역'!AG1435</f>
        <v>0</v>
      </c>
      <c r="AK814" s="834">
        <f>'(1)예금승인내역'!K1435</f>
        <v>0</v>
      </c>
    </row>
    <row r="815" spans="31:37">
      <c r="AE815" s="1">
        <f>'(1)예금승인내역'!H1436</f>
        <v>0</v>
      </c>
      <c r="AF815" s="1">
        <f t="shared" si="22"/>
        <v>0</v>
      </c>
      <c r="AG815" s="1">
        <f>'(1)예금승인내역'!G1436</f>
        <v>0</v>
      </c>
      <c r="AH815">
        <f>'(1)예금승인내역'!F1436</f>
        <v>0</v>
      </c>
      <c r="AI815">
        <f>'(1)예금승인내역'!L1436</f>
        <v>0</v>
      </c>
      <c r="AJ815">
        <f>'(1)예금승인내역'!AG1436</f>
        <v>0</v>
      </c>
      <c r="AK815" s="834">
        <f>'(1)예금승인내역'!K1436</f>
        <v>0</v>
      </c>
    </row>
    <row r="816" spans="31:37">
      <c r="AE816" s="1">
        <f>'(1)예금승인내역'!H1437</f>
        <v>0</v>
      </c>
      <c r="AF816" s="1">
        <f t="shared" si="22"/>
        <v>0</v>
      </c>
      <c r="AG816" s="1">
        <f>'(1)예금승인내역'!G1437</f>
        <v>0</v>
      </c>
      <c r="AH816">
        <f>'(1)예금승인내역'!F1437</f>
        <v>0</v>
      </c>
      <c r="AI816">
        <f>'(1)예금승인내역'!L1437</f>
        <v>0</v>
      </c>
      <c r="AJ816">
        <f>'(1)예금승인내역'!AG1437</f>
        <v>0</v>
      </c>
      <c r="AK816" s="834">
        <f>'(1)예금승인내역'!K1437</f>
        <v>0</v>
      </c>
    </row>
    <row r="817" spans="31:37">
      <c r="AE817" s="1">
        <f>'(1)예금승인내역'!H1438</f>
        <v>0</v>
      </c>
      <c r="AF817" s="1">
        <f t="shared" si="22"/>
        <v>0</v>
      </c>
      <c r="AG817" s="1">
        <f>'(1)예금승인내역'!G1438</f>
        <v>0</v>
      </c>
      <c r="AH817">
        <f>'(1)예금승인내역'!F1438</f>
        <v>0</v>
      </c>
      <c r="AI817">
        <f>'(1)예금승인내역'!L1438</f>
        <v>0</v>
      </c>
      <c r="AJ817">
        <f>'(1)예금승인내역'!AG1438</f>
        <v>0</v>
      </c>
      <c r="AK817" s="834">
        <f>'(1)예금승인내역'!K1438</f>
        <v>0</v>
      </c>
    </row>
    <row r="818" spans="31:37">
      <c r="AE818" s="1">
        <f>'(1)예금승인내역'!H1439</f>
        <v>0</v>
      </c>
      <c r="AF818" s="1">
        <f t="shared" si="22"/>
        <v>0</v>
      </c>
      <c r="AG818" s="1">
        <f>'(1)예금승인내역'!G1439</f>
        <v>0</v>
      </c>
      <c r="AH818">
        <f>'(1)예금승인내역'!F1439</f>
        <v>0</v>
      </c>
      <c r="AI818">
        <f>'(1)예금승인내역'!L1439</f>
        <v>0</v>
      </c>
      <c r="AJ818">
        <f>'(1)예금승인내역'!AG1439</f>
        <v>0</v>
      </c>
      <c r="AK818" s="834">
        <f>'(1)예금승인내역'!K1439</f>
        <v>0</v>
      </c>
    </row>
    <row r="819" spans="31:37">
      <c r="AE819" s="1">
        <f>'(1)예금승인내역'!H1440</f>
        <v>0</v>
      </c>
      <c r="AF819" s="1">
        <f t="shared" si="22"/>
        <v>0</v>
      </c>
      <c r="AG819" s="1">
        <f>'(1)예금승인내역'!G1440</f>
        <v>0</v>
      </c>
      <c r="AH819">
        <f>'(1)예금승인내역'!F1440</f>
        <v>0</v>
      </c>
      <c r="AI819">
        <f>'(1)예금승인내역'!L1440</f>
        <v>0</v>
      </c>
      <c r="AJ819">
        <f>'(1)예금승인내역'!AG1440</f>
        <v>0</v>
      </c>
      <c r="AK819" s="834">
        <f>'(1)예금승인내역'!K1440</f>
        <v>0</v>
      </c>
    </row>
    <row r="820" spans="31:37">
      <c r="AE820" s="1">
        <f>'(1)예금승인내역'!H1441</f>
        <v>0</v>
      </c>
      <c r="AF820" s="1">
        <f t="shared" si="22"/>
        <v>0</v>
      </c>
      <c r="AG820" s="1">
        <f>'(1)예금승인내역'!G1441</f>
        <v>0</v>
      </c>
      <c r="AH820">
        <f>'(1)예금승인내역'!F1441</f>
        <v>0</v>
      </c>
      <c r="AI820">
        <f>'(1)예금승인내역'!L1441</f>
        <v>0</v>
      </c>
      <c r="AJ820">
        <f>'(1)예금승인내역'!AG1441</f>
        <v>0</v>
      </c>
      <c r="AK820" s="834">
        <f>'(1)예금승인내역'!K1441</f>
        <v>0</v>
      </c>
    </row>
    <row r="821" spans="31:37">
      <c r="AE821" s="1">
        <f>'(1)예금승인내역'!H1442</f>
        <v>0</v>
      </c>
      <c r="AF821" s="1">
        <f t="shared" si="22"/>
        <v>0</v>
      </c>
      <c r="AG821" s="1">
        <f>'(1)예금승인내역'!G1442</f>
        <v>0</v>
      </c>
      <c r="AH821">
        <f>'(1)예금승인내역'!F1442</f>
        <v>0</v>
      </c>
      <c r="AI821">
        <f>'(1)예금승인내역'!L1442</f>
        <v>0</v>
      </c>
      <c r="AJ821">
        <f>'(1)예금승인내역'!AG1442</f>
        <v>0</v>
      </c>
      <c r="AK821" s="834">
        <f>'(1)예금승인내역'!K1442</f>
        <v>0</v>
      </c>
    </row>
    <row r="822" spans="31:37">
      <c r="AE822" s="1">
        <f>'(1)예금승인내역'!H1443</f>
        <v>0</v>
      </c>
      <c r="AF822" s="1">
        <f t="shared" si="22"/>
        <v>0</v>
      </c>
      <c r="AG822" s="1">
        <f>'(1)예금승인내역'!G1443</f>
        <v>0</v>
      </c>
      <c r="AH822">
        <f>'(1)예금승인내역'!F1443</f>
        <v>0</v>
      </c>
      <c r="AI822">
        <f>'(1)예금승인내역'!L1443</f>
        <v>0</v>
      </c>
      <c r="AJ822">
        <f>'(1)예금승인내역'!AG1443</f>
        <v>0</v>
      </c>
      <c r="AK822" s="834">
        <f>'(1)예금승인내역'!K1443</f>
        <v>0</v>
      </c>
    </row>
    <row r="823" spans="31:37">
      <c r="AE823" s="1">
        <f>'(1)예금승인내역'!H1444</f>
        <v>0</v>
      </c>
      <c r="AF823" s="1">
        <f t="shared" si="22"/>
        <v>0</v>
      </c>
      <c r="AG823" s="1">
        <f>'(1)예금승인내역'!G1444</f>
        <v>0</v>
      </c>
      <c r="AH823">
        <f>'(1)예금승인내역'!F1444</f>
        <v>0</v>
      </c>
      <c r="AI823">
        <f>'(1)예금승인내역'!L1444</f>
        <v>0</v>
      </c>
      <c r="AJ823">
        <f>'(1)예금승인내역'!AG1444</f>
        <v>0</v>
      </c>
      <c r="AK823" s="834">
        <f>'(1)예금승인내역'!K1444</f>
        <v>0</v>
      </c>
    </row>
    <row r="824" spans="31:37">
      <c r="AE824" s="1">
        <f>'(1)예금승인내역'!H1445</f>
        <v>0</v>
      </c>
      <c r="AF824" s="1">
        <f t="shared" si="22"/>
        <v>0</v>
      </c>
      <c r="AG824" s="1">
        <f>'(1)예금승인내역'!G1445</f>
        <v>0</v>
      </c>
      <c r="AH824">
        <f>'(1)예금승인내역'!F1445</f>
        <v>0</v>
      </c>
      <c r="AI824">
        <f>'(1)예금승인내역'!L1445</f>
        <v>0</v>
      </c>
      <c r="AJ824">
        <f>'(1)예금승인내역'!AG1445</f>
        <v>0</v>
      </c>
      <c r="AK824" s="834">
        <f>'(1)예금승인내역'!K1445</f>
        <v>0</v>
      </c>
    </row>
    <row r="825" spans="31:37">
      <c r="AE825" s="1">
        <f>'(1)예금승인내역'!H1446</f>
        <v>0</v>
      </c>
      <c r="AF825" s="1">
        <f t="shared" si="22"/>
        <v>0</v>
      </c>
      <c r="AG825" s="1">
        <f>'(1)예금승인내역'!G1446</f>
        <v>0</v>
      </c>
      <c r="AH825">
        <f>'(1)예금승인내역'!F1446</f>
        <v>0</v>
      </c>
      <c r="AI825">
        <f>'(1)예금승인내역'!L1446</f>
        <v>0</v>
      </c>
      <c r="AJ825">
        <f>'(1)예금승인내역'!AG1446</f>
        <v>0</v>
      </c>
      <c r="AK825" s="834">
        <f>'(1)예금승인내역'!K1446</f>
        <v>0</v>
      </c>
    </row>
    <row r="826" spans="31:37">
      <c r="AE826" s="1">
        <f>'(1)예금승인내역'!H1447</f>
        <v>0</v>
      </c>
      <c r="AF826" s="1">
        <f t="shared" ref="AF826:AF889" si="23">VALUE(AE826)</f>
        <v>0</v>
      </c>
      <c r="AG826" s="1">
        <f>'(1)예금승인내역'!G1447</f>
        <v>0</v>
      </c>
      <c r="AH826">
        <f>'(1)예금승인내역'!F1447</f>
        <v>0</v>
      </c>
      <c r="AI826">
        <f>'(1)예금승인내역'!L1447</f>
        <v>0</v>
      </c>
      <c r="AJ826">
        <f>'(1)예금승인내역'!AG1447</f>
        <v>0</v>
      </c>
      <c r="AK826" s="834">
        <f>'(1)예금승인내역'!K1447</f>
        <v>0</v>
      </c>
    </row>
    <row r="827" spans="31:37">
      <c r="AE827" s="1">
        <f>'(1)예금승인내역'!H1448</f>
        <v>0</v>
      </c>
      <c r="AF827" s="1">
        <f t="shared" si="23"/>
        <v>0</v>
      </c>
      <c r="AG827" s="1">
        <f>'(1)예금승인내역'!G1448</f>
        <v>0</v>
      </c>
      <c r="AH827">
        <f>'(1)예금승인내역'!F1448</f>
        <v>0</v>
      </c>
      <c r="AI827">
        <f>'(1)예금승인내역'!L1448</f>
        <v>0</v>
      </c>
      <c r="AJ827">
        <f>'(1)예금승인내역'!AG1448</f>
        <v>0</v>
      </c>
      <c r="AK827" s="834">
        <f>'(1)예금승인내역'!K1448</f>
        <v>0</v>
      </c>
    </row>
    <row r="828" spans="31:37">
      <c r="AE828" s="1">
        <f>'(1)예금승인내역'!H1449</f>
        <v>0</v>
      </c>
      <c r="AF828" s="1">
        <f t="shared" si="23"/>
        <v>0</v>
      </c>
      <c r="AG828" s="1">
        <f>'(1)예금승인내역'!G1449</f>
        <v>0</v>
      </c>
      <c r="AH828">
        <f>'(1)예금승인내역'!F1449</f>
        <v>0</v>
      </c>
      <c r="AI828">
        <f>'(1)예금승인내역'!L1449</f>
        <v>0</v>
      </c>
      <c r="AJ828">
        <f>'(1)예금승인내역'!AG1449</f>
        <v>0</v>
      </c>
      <c r="AK828" s="834">
        <f>'(1)예금승인내역'!K1449</f>
        <v>0</v>
      </c>
    </row>
    <row r="829" spans="31:37">
      <c r="AE829" s="1">
        <f>'(1)예금승인내역'!H1450</f>
        <v>0</v>
      </c>
      <c r="AF829" s="1">
        <f t="shared" si="23"/>
        <v>0</v>
      </c>
      <c r="AG829" s="1">
        <f>'(1)예금승인내역'!G1450</f>
        <v>0</v>
      </c>
      <c r="AH829">
        <f>'(1)예금승인내역'!F1450</f>
        <v>0</v>
      </c>
      <c r="AI829">
        <f>'(1)예금승인내역'!L1450</f>
        <v>0</v>
      </c>
      <c r="AJ829">
        <f>'(1)예금승인내역'!AG1450</f>
        <v>0</v>
      </c>
      <c r="AK829" s="834">
        <f>'(1)예금승인내역'!K1450</f>
        <v>0</v>
      </c>
    </row>
    <row r="830" spans="31:37">
      <c r="AE830" s="1">
        <f>'(1)예금승인내역'!H1451</f>
        <v>0</v>
      </c>
      <c r="AF830" s="1">
        <f t="shared" si="23"/>
        <v>0</v>
      </c>
      <c r="AG830" s="1">
        <f>'(1)예금승인내역'!G1451</f>
        <v>0</v>
      </c>
      <c r="AH830">
        <f>'(1)예금승인내역'!F1451</f>
        <v>0</v>
      </c>
      <c r="AI830">
        <f>'(1)예금승인내역'!L1451</f>
        <v>0</v>
      </c>
      <c r="AJ830">
        <f>'(1)예금승인내역'!AG1451</f>
        <v>0</v>
      </c>
      <c r="AK830" s="834">
        <f>'(1)예금승인내역'!K1451</f>
        <v>0</v>
      </c>
    </row>
    <row r="831" spans="31:37">
      <c r="AE831" s="1">
        <f>'(1)예금승인내역'!H1452</f>
        <v>0</v>
      </c>
      <c r="AF831" s="1">
        <f t="shared" si="23"/>
        <v>0</v>
      </c>
      <c r="AG831" s="1">
        <f>'(1)예금승인내역'!G1452</f>
        <v>0</v>
      </c>
      <c r="AH831">
        <f>'(1)예금승인내역'!F1452</f>
        <v>0</v>
      </c>
      <c r="AI831">
        <f>'(1)예금승인내역'!L1452</f>
        <v>0</v>
      </c>
      <c r="AJ831">
        <f>'(1)예금승인내역'!AG1452</f>
        <v>0</v>
      </c>
      <c r="AK831" s="834">
        <f>'(1)예금승인내역'!K1452</f>
        <v>0</v>
      </c>
    </row>
    <row r="832" spans="31:37">
      <c r="AE832" s="1">
        <f>'(1)예금승인내역'!H1453</f>
        <v>0</v>
      </c>
      <c r="AF832" s="1">
        <f t="shared" si="23"/>
        <v>0</v>
      </c>
      <c r="AG832" s="1">
        <f>'(1)예금승인내역'!G1453</f>
        <v>0</v>
      </c>
      <c r="AH832">
        <f>'(1)예금승인내역'!F1453</f>
        <v>0</v>
      </c>
      <c r="AI832">
        <f>'(1)예금승인내역'!L1453</f>
        <v>0</v>
      </c>
      <c r="AJ832">
        <f>'(1)예금승인내역'!AG1453</f>
        <v>0</v>
      </c>
      <c r="AK832" s="834">
        <f>'(1)예금승인내역'!K1453</f>
        <v>0</v>
      </c>
    </row>
    <row r="833" spans="31:37">
      <c r="AE833" s="1">
        <f>'(1)예금승인내역'!H1454</f>
        <v>0</v>
      </c>
      <c r="AF833" s="1">
        <f t="shared" si="23"/>
        <v>0</v>
      </c>
      <c r="AG833" s="1">
        <f>'(1)예금승인내역'!G1454</f>
        <v>0</v>
      </c>
      <c r="AH833">
        <f>'(1)예금승인내역'!F1454</f>
        <v>0</v>
      </c>
      <c r="AI833">
        <f>'(1)예금승인내역'!L1454</f>
        <v>0</v>
      </c>
      <c r="AJ833">
        <f>'(1)예금승인내역'!AG1454</f>
        <v>0</v>
      </c>
      <c r="AK833" s="834">
        <f>'(1)예금승인내역'!K1454</f>
        <v>0</v>
      </c>
    </row>
    <row r="834" spans="31:37">
      <c r="AE834" s="1">
        <f>'(1)예금승인내역'!H1455</f>
        <v>0</v>
      </c>
      <c r="AF834" s="1">
        <f t="shared" si="23"/>
        <v>0</v>
      </c>
      <c r="AG834" s="1">
        <f>'(1)예금승인내역'!G1455</f>
        <v>0</v>
      </c>
      <c r="AH834">
        <f>'(1)예금승인내역'!F1455</f>
        <v>0</v>
      </c>
      <c r="AI834">
        <f>'(1)예금승인내역'!L1455</f>
        <v>0</v>
      </c>
      <c r="AJ834">
        <f>'(1)예금승인내역'!AG1455</f>
        <v>0</v>
      </c>
      <c r="AK834" s="834">
        <f>'(1)예금승인내역'!K1455</f>
        <v>0</v>
      </c>
    </row>
    <row r="835" spans="31:37">
      <c r="AE835" s="1">
        <f>'(1)예금승인내역'!H1456</f>
        <v>0</v>
      </c>
      <c r="AF835" s="1">
        <f t="shared" si="23"/>
        <v>0</v>
      </c>
      <c r="AG835" s="1">
        <f>'(1)예금승인내역'!G1456</f>
        <v>0</v>
      </c>
      <c r="AH835">
        <f>'(1)예금승인내역'!F1456</f>
        <v>0</v>
      </c>
      <c r="AI835">
        <f>'(1)예금승인내역'!L1456</f>
        <v>0</v>
      </c>
      <c r="AJ835">
        <f>'(1)예금승인내역'!AG1456</f>
        <v>0</v>
      </c>
      <c r="AK835" s="834">
        <f>'(1)예금승인내역'!K1456</f>
        <v>0</v>
      </c>
    </row>
    <row r="836" spans="31:37">
      <c r="AE836" s="1">
        <f>'(1)예금승인내역'!H1457</f>
        <v>0</v>
      </c>
      <c r="AF836" s="1">
        <f t="shared" si="23"/>
        <v>0</v>
      </c>
      <c r="AG836" s="1">
        <f>'(1)예금승인내역'!G1457</f>
        <v>0</v>
      </c>
      <c r="AH836">
        <f>'(1)예금승인내역'!F1457</f>
        <v>0</v>
      </c>
      <c r="AI836">
        <f>'(1)예금승인내역'!L1457</f>
        <v>0</v>
      </c>
      <c r="AJ836">
        <f>'(1)예금승인내역'!AG1457</f>
        <v>0</v>
      </c>
      <c r="AK836" s="834">
        <f>'(1)예금승인내역'!K1457</f>
        <v>0</v>
      </c>
    </row>
    <row r="837" spans="31:37">
      <c r="AE837" s="1">
        <f>'(1)예금승인내역'!H1458</f>
        <v>0</v>
      </c>
      <c r="AF837" s="1">
        <f t="shared" si="23"/>
        <v>0</v>
      </c>
      <c r="AG837" s="1">
        <f>'(1)예금승인내역'!G1458</f>
        <v>0</v>
      </c>
      <c r="AH837">
        <f>'(1)예금승인내역'!F1458</f>
        <v>0</v>
      </c>
      <c r="AI837">
        <f>'(1)예금승인내역'!L1458</f>
        <v>0</v>
      </c>
      <c r="AJ837">
        <f>'(1)예금승인내역'!AG1458</f>
        <v>0</v>
      </c>
      <c r="AK837" s="834">
        <f>'(1)예금승인내역'!K1458</f>
        <v>0</v>
      </c>
    </row>
    <row r="838" spans="31:37">
      <c r="AE838" s="1">
        <f>'(1)예금승인내역'!H1459</f>
        <v>0</v>
      </c>
      <c r="AF838" s="1">
        <f t="shared" si="23"/>
        <v>0</v>
      </c>
      <c r="AG838" s="1">
        <f>'(1)예금승인내역'!G1459</f>
        <v>0</v>
      </c>
      <c r="AH838">
        <f>'(1)예금승인내역'!F1459</f>
        <v>0</v>
      </c>
      <c r="AI838">
        <f>'(1)예금승인내역'!L1459</f>
        <v>0</v>
      </c>
      <c r="AJ838">
        <f>'(1)예금승인내역'!AG1459</f>
        <v>0</v>
      </c>
      <c r="AK838" s="834">
        <f>'(1)예금승인내역'!K1459</f>
        <v>0</v>
      </c>
    </row>
    <row r="839" spans="31:37">
      <c r="AE839" s="1">
        <f>'(1)예금승인내역'!H1460</f>
        <v>0</v>
      </c>
      <c r="AF839" s="1">
        <f t="shared" si="23"/>
        <v>0</v>
      </c>
      <c r="AG839" s="1">
        <f>'(1)예금승인내역'!G1460</f>
        <v>0</v>
      </c>
      <c r="AH839">
        <f>'(1)예금승인내역'!F1460</f>
        <v>0</v>
      </c>
      <c r="AI839">
        <f>'(1)예금승인내역'!L1460</f>
        <v>0</v>
      </c>
      <c r="AJ839">
        <f>'(1)예금승인내역'!AG1460</f>
        <v>0</v>
      </c>
      <c r="AK839" s="834">
        <f>'(1)예금승인내역'!K1460</f>
        <v>0</v>
      </c>
    </row>
    <row r="840" spans="31:37">
      <c r="AE840" s="1">
        <f>'(1)예금승인내역'!H1461</f>
        <v>0</v>
      </c>
      <c r="AF840" s="1">
        <f t="shared" si="23"/>
        <v>0</v>
      </c>
      <c r="AG840" s="1">
        <f>'(1)예금승인내역'!G1461</f>
        <v>0</v>
      </c>
      <c r="AH840">
        <f>'(1)예금승인내역'!F1461</f>
        <v>0</v>
      </c>
      <c r="AI840">
        <f>'(1)예금승인내역'!L1461</f>
        <v>0</v>
      </c>
      <c r="AJ840">
        <f>'(1)예금승인내역'!AG1461</f>
        <v>0</v>
      </c>
      <c r="AK840" s="834">
        <f>'(1)예금승인내역'!K1461</f>
        <v>0</v>
      </c>
    </row>
    <row r="841" spans="31:37">
      <c r="AE841" s="1">
        <f>'(1)예금승인내역'!H1462</f>
        <v>0</v>
      </c>
      <c r="AF841" s="1">
        <f t="shared" si="23"/>
        <v>0</v>
      </c>
      <c r="AG841" s="1">
        <f>'(1)예금승인내역'!G1462</f>
        <v>0</v>
      </c>
      <c r="AH841">
        <f>'(1)예금승인내역'!F1462</f>
        <v>0</v>
      </c>
      <c r="AI841">
        <f>'(1)예금승인내역'!L1462</f>
        <v>0</v>
      </c>
      <c r="AJ841">
        <f>'(1)예금승인내역'!AG1462</f>
        <v>0</v>
      </c>
      <c r="AK841" s="834">
        <f>'(1)예금승인내역'!K1462</f>
        <v>0</v>
      </c>
    </row>
    <row r="842" spans="31:37">
      <c r="AE842" s="1">
        <f>'(1)예금승인내역'!H1463</f>
        <v>0</v>
      </c>
      <c r="AF842" s="1">
        <f t="shared" si="23"/>
        <v>0</v>
      </c>
      <c r="AG842" s="1">
        <f>'(1)예금승인내역'!G1463</f>
        <v>0</v>
      </c>
      <c r="AH842">
        <f>'(1)예금승인내역'!F1463</f>
        <v>0</v>
      </c>
      <c r="AI842">
        <f>'(1)예금승인내역'!L1463</f>
        <v>0</v>
      </c>
      <c r="AJ842">
        <f>'(1)예금승인내역'!AG1463</f>
        <v>0</v>
      </c>
      <c r="AK842" s="834">
        <f>'(1)예금승인내역'!K1463</f>
        <v>0</v>
      </c>
    </row>
    <row r="843" spans="31:37">
      <c r="AE843" s="1">
        <f>'(1)예금승인내역'!H1464</f>
        <v>0</v>
      </c>
      <c r="AF843" s="1">
        <f t="shared" si="23"/>
        <v>0</v>
      </c>
      <c r="AG843" s="1">
        <f>'(1)예금승인내역'!G1464</f>
        <v>0</v>
      </c>
      <c r="AH843">
        <f>'(1)예금승인내역'!F1464</f>
        <v>0</v>
      </c>
      <c r="AI843">
        <f>'(1)예금승인내역'!L1464</f>
        <v>0</v>
      </c>
      <c r="AJ843">
        <f>'(1)예금승인내역'!AG1464</f>
        <v>0</v>
      </c>
      <c r="AK843" s="834">
        <f>'(1)예금승인내역'!K1464</f>
        <v>0</v>
      </c>
    </row>
    <row r="844" spans="31:37">
      <c r="AE844" s="1">
        <f>'(1)예금승인내역'!H1465</f>
        <v>0</v>
      </c>
      <c r="AF844" s="1">
        <f t="shared" si="23"/>
        <v>0</v>
      </c>
      <c r="AG844" s="1">
        <f>'(1)예금승인내역'!G1465</f>
        <v>0</v>
      </c>
      <c r="AH844">
        <f>'(1)예금승인내역'!F1465</f>
        <v>0</v>
      </c>
      <c r="AI844">
        <f>'(1)예금승인내역'!L1465</f>
        <v>0</v>
      </c>
      <c r="AJ844">
        <f>'(1)예금승인내역'!AG1465</f>
        <v>0</v>
      </c>
      <c r="AK844" s="834">
        <f>'(1)예금승인내역'!K1465</f>
        <v>0</v>
      </c>
    </row>
    <row r="845" spans="31:37">
      <c r="AE845" s="1">
        <f>'(1)예금승인내역'!H1466</f>
        <v>0</v>
      </c>
      <c r="AF845" s="1">
        <f t="shared" si="23"/>
        <v>0</v>
      </c>
      <c r="AG845" s="1">
        <f>'(1)예금승인내역'!G1466</f>
        <v>0</v>
      </c>
      <c r="AH845">
        <f>'(1)예금승인내역'!F1466</f>
        <v>0</v>
      </c>
      <c r="AI845">
        <f>'(1)예금승인내역'!L1466</f>
        <v>0</v>
      </c>
      <c r="AJ845">
        <f>'(1)예금승인내역'!AG1466</f>
        <v>0</v>
      </c>
      <c r="AK845" s="834">
        <f>'(1)예금승인내역'!K1466</f>
        <v>0</v>
      </c>
    </row>
    <row r="846" spans="31:37">
      <c r="AE846" s="1">
        <f>'(1)예금승인내역'!H1467</f>
        <v>0</v>
      </c>
      <c r="AF846" s="1">
        <f t="shared" si="23"/>
        <v>0</v>
      </c>
      <c r="AG846" s="1">
        <f>'(1)예금승인내역'!G1467</f>
        <v>0</v>
      </c>
      <c r="AH846">
        <f>'(1)예금승인내역'!F1467</f>
        <v>0</v>
      </c>
      <c r="AI846">
        <f>'(1)예금승인내역'!L1467</f>
        <v>0</v>
      </c>
      <c r="AJ846">
        <f>'(1)예금승인내역'!AG1467</f>
        <v>0</v>
      </c>
      <c r="AK846" s="834">
        <f>'(1)예금승인내역'!K1467</f>
        <v>0</v>
      </c>
    </row>
    <row r="847" spans="31:37">
      <c r="AE847" s="1">
        <f>'(1)예금승인내역'!H1468</f>
        <v>0</v>
      </c>
      <c r="AF847" s="1">
        <f t="shared" si="23"/>
        <v>0</v>
      </c>
      <c r="AG847" s="1">
        <f>'(1)예금승인내역'!G1468</f>
        <v>0</v>
      </c>
      <c r="AH847">
        <f>'(1)예금승인내역'!F1468</f>
        <v>0</v>
      </c>
      <c r="AI847">
        <f>'(1)예금승인내역'!L1468</f>
        <v>0</v>
      </c>
      <c r="AJ847">
        <f>'(1)예금승인내역'!AG1468</f>
        <v>0</v>
      </c>
      <c r="AK847" s="834">
        <f>'(1)예금승인내역'!K1468</f>
        <v>0</v>
      </c>
    </row>
    <row r="848" spans="31:37">
      <c r="AE848" s="1">
        <f>'(1)예금승인내역'!H1469</f>
        <v>0</v>
      </c>
      <c r="AF848" s="1">
        <f t="shared" si="23"/>
        <v>0</v>
      </c>
      <c r="AG848" s="1">
        <f>'(1)예금승인내역'!G1469</f>
        <v>0</v>
      </c>
      <c r="AH848">
        <f>'(1)예금승인내역'!F1469</f>
        <v>0</v>
      </c>
      <c r="AI848">
        <f>'(1)예금승인내역'!L1469</f>
        <v>0</v>
      </c>
      <c r="AJ848">
        <f>'(1)예금승인내역'!AG1469</f>
        <v>0</v>
      </c>
      <c r="AK848" s="834">
        <f>'(1)예금승인내역'!K1469</f>
        <v>0</v>
      </c>
    </row>
    <row r="849" spans="31:37">
      <c r="AE849" s="1">
        <f>'(1)예금승인내역'!H1470</f>
        <v>0</v>
      </c>
      <c r="AF849" s="1">
        <f t="shared" si="23"/>
        <v>0</v>
      </c>
      <c r="AG849" s="1">
        <f>'(1)예금승인내역'!G1470</f>
        <v>0</v>
      </c>
      <c r="AH849">
        <f>'(1)예금승인내역'!F1470</f>
        <v>0</v>
      </c>
      <c r="AI849">
        <f>'(1)예금승인내역'!L1470</f>
        <v>0</v>
      </c>
      <c r="AJ849">
        <f>'(1)예금승인내역'!AG1470</f>
        <v>0</v>
      </c>
      <c r="AK849" s="834">
        <f>'(1)예금승인내역'!K1470</f>
        <v>0</v>
      </c>
    </row>
    <row r="850" spans="31:37">
      <c r="AE850" s="1">
        <f>'(1)예금승인내역'!H1471</f>
        <v>0</v>
      </c>
      <c r="AF850" s="1">
        <f t="shared" si="23"/>
        <v>0</v>
      </c>
      <c r="AG850" s="1">
        <f>'(1)예금승인내역'!G1471</f>
        <v>0</v>
      </c>
      <c r="AH850">
        <f>'(1)예금승인내역'!F1471</f>
        <v>0</v>
      </c>
      <c r="AI850">
        <f>'(1)예금승인내역'!L1471</f>
        <v>0</v>
      </c>
      <c r="AJ850">
        <f>'(1)예금승인내역'!AG1471</f>
        <v>0</v>
      </c>
      <c r="AK850" s="834">
        <f>'(1)예금승인내역'!K1471</f>
        <v>0</v>
      </c>
    </row>
    <row r="851" spans="31:37">
      <c r="AE851" s="1">
        <f>'(1)예금승인내역'!H1472</f>
        <v>0</v>
      </c>
      <c r="AF851" s="1">
        <f t="shared" si="23"/>
        <v>0</v>
      </c>
      <c r="AG851" s="1">
        <f>'(1)예금승인내역'!G1472</f>
        <v>0</v>
      </c>
      <c r="AH851">
        <f>'(1)예금승인내역'!F1472</f>
        <v>0</v>
      </c>
      <c r="AI851">
        <f>'(1)예금승인내역'!L1472</f>
        <v>0</v>
      </c>
      <c r="AJ851">
        <f>'(1)예금승인내역'!AG1472</f>
        <v>0</v>
      </c>
      <c r="AK851" s="834">
        <f>'(1)예금승인내역'!K1472</f>
        <v>0</v>
      </c>
    </row>
    <row r="852" spans="31:37">
      <c r="AE852" s="1">
        <f>'(1)예금승인내역'!H1473</f>
        <v>0</v>
      </c>
      <c r="AF852" s="1">
        <f t="shared" si="23"/>
        <v>0</v>
      </c>
      <c r="AG852" s="1">
        <f>'(1)예금승인내역'!G1473</f>
        <v>0</v>
      </c>
      <c r="AH852">
        <f>'(1)예금승인내역'!F1473</f>
        <v>0</v>
      </c>
      <c r="AI852">
        <f>'(1)예금승인내역'!L1473</f>
        <v>0</v>
      </c>
      <c r="AJ852">
        <f>'(1)예금승인내역'!AG1473</f>
        <v>0</v>
      </c>
      <c r="AK852" s="834">
        <f>'(1)예금승인내역'!K1473</f>
        <v>0</v>
      </c>
    </row>
    <row r="853" spans="31:37">
      <c r="AE853" s="1">
        <f>'(1)예금승인내역'!H1474</f>
        <v>0</v>
      </c>
      <c r="AF853" s="1">
        <f t="shared" si="23"/>
        <v>0</v>
      </c>
      <c r="AG853" s="1">
        <f>'(1)예금승인내역'!G1474</f>
        <v>0</v>
      </c>
      <c r="AH853">
        <f>'(1)예금승인내역'!F1474</f>
        <v>0</v>
      </c>
      <c r="AI853">
        <f>'(1)예금승인내역'!L1474</f>
        <v>0</v>
      </c>
      <c r="AJ853">
        <f>'(1)예금승인내역'!AG1474</f>
        <v>0</v>
      </c>
      <c r="AK853" s="834">
        <f>'(1)예금승인내역'!K1474</f>
        <v>0</v>
      </c>
    </row>
    <row r="854" spans="31:37">
      <c r="AE854" s="1">
        <f>'(1)예금승인내역'!H1475</f>
        <v>0</v>
      </c>
      <c r="AF854" s="1">
        <f t="shared" si="23"/>
        <v>0</v>
      </c>
      <c r="AG854" s="1">
        <f>'(1)예금승인내역'!G1475</f>
        <v>0</v>
      </c>
      <c r="AH854">
        <f>'(1)예금승인내역'!F1475</f>
        <v>0</v>
      </c>
      <c r="AI854">
        <f>'(1)예금승인내역'!L1475</f>
        <v>0</v>
      </c>
      <c r="AJ854">
        <f>'(1)예금승인내역'!AG1475</f>
        <v>0</v>
      </c>
      <c r="AK854" s="834">
        <f>'(1)예금승인내역'!K1475</f>
        <v>0</v>
      </c>
    </row>
    <row r="855" spans="31:37">
      <c r="AE855" s="1">
        <f>'(1)예금승인내역'!H1476</f>
        <v>0</v>
      </c>
      <c r="AF855" s="1">
        <f t="shared" si="23"/>
        <v>0</v>
      </c>
      <c r="AG855" s="1">
        <f>'(1)예금승인내역'!G1476</f>
        <v>0</v>
      </c>
      <c r="AH855">
        <f>'(1)예금승인내역'!F1476</f>
        <v>0</v>
      </c>
      <c r="AI855">
        <f>'(1)예금승인내역'!L1476</f>
        <v>0</v>
      </c>
      <c r="AJ855">
        <f>'(1)예금승인내역'!AG1476</f>
        <v>0</v>
      </c>
      <c r="AK855" s="834">
        <f>'(1)예금승인내역'!K1476</f>
        <v>0</v>
      </c>
    </row>
    <row r="856" spans="31:37">
      <c r="AE856" s="1">
        <f>'(1)예금승인내역'!H1477</f>
        <v>0</v>
      </c>
      <c r="AF856" s="1">
        <f t="shared" si="23"/>
        <v>0</v>
      </c>
      <c r="AG856" s="1">
        <f>'(1)예금승인내역'!G1477</f>
        <v>0</v>
      </c>
      <c r="AH856">
        <f>'(1)예금승인내역'!F1477</f>
        <v>0</v>
      </c>
      <c r="AI856">
        <f>'(1)예금승인내역'!L1477</f>
        <v>0</v>
      </c>
      <c r="AJ856">
        <f>'(1)예금승인내역'!AG1477</f>
        <v>0</v>
      </c>
      <c r="AK856" s="834">
        <f>'(1)예금승인내역'!K1477</f>
        <v>0</v>
      </c>
    </row>
    <row r="857" spans="31:37">
      <c r="AE857" s="1">
        <f>'(1)예금승인내역'!H1478</f>
        <v>0</v>
      </c>
      <c r="AF857" s="1">
        <f t="shared" si="23"/>
        <v>0</v>
      </c>
      <c r="AG857" s="1">
        <f>'(1)예금승인내역'!G1478</f>
        <v>0</v>
      </c>
      <c r="AH857">
        <f>'(1)예금승인내역'!F1478</f>
        <v>0</v>
      </c>
      <c r="AI857">
        <f>'(1)예금승인내역'!L1478</f>
        <v>0</v>
      </c>
      <c r="AJ857">
        <f>'(1)예금승인내역'!AG1478</f>
        <v>0</v>
      </c>
      <c r="AK857" s="834">
        <f>'(1)예금승인내역'!K1478</f>
        <v>0</v>
      </c>
    </row>
    <row r="858" spans="31:37">
      <c r="AE858" s="1">
        <f>'(1)예금승인내역'!H1479</f>
        <v>0</v>
      </c>
      <c r="AF858" s="1">
        <f t="shared" si="23"/>
        <v>0</v>
      </c>
      <c r="AG858" s="1">
        <f>'(1)예금승인내역'!G1479</f>
        <v>0</v>
      </c>
      <c r="AH858">
        <f>'(1)예금승인내역'!F1479</f>
        <v>0</v>
      </c>
      <c r="AI858">
        <f>'(1)예금승인내역'!L1479</f>
        <v>0</v>
      </c>
      <c r="AJ858">
        <f>'(1)예금승인내역'!AG1479</f>
        <v>0</v>
      </c>
      <c r="AK858" s="834">
        <f>'(1)예금승인내역'!K1479</f>
        <v>0</v>
      </c>
    </row>
    <row r="859" spans="31:37">
      <c r="AE859" s="1">
        <f>'(1)예금승인내역'!H1480</f>
        <v>0</v>
      </c>
      <c r="AF859" s="1">
        <f t="shared" si="23"/>
        <v>0</v>
      </c>
      <c r="AG859" s="1">
        <f>'(1)예금승인내역'!G1480</f>
        <v>0</v>
      </c>
      <c r="AH859">
        <f>'(1)예금승인내역'!F1480</f>
        <v>0</v>
      </c>
      <c r="AI859">
        <f>'(1)예금승인내역'!L1480</f>
        <v>0</v>
      </c>
      <c r="AJ859">
        <f>'(1)예금승인내역'!AG1480</f>
        <v>0</v>
      </c>
      <c r="AK859" s="834">
        <f>'(1)예금승인내역'!K1480</f>
        <v>0</v>
      </c>
    </row>
    <row r="860" spans="31:37">
      <c r="AE860" s="1">
        <f>'(1)예금승인내역'!H1481</f>
        <v>0</v>
      </c>
      <c r="AF860" s="1">
        <f t="shared" si="23"/>
        <v>0</v>
      </c>
      <c r="AG860" s="1">
        <f>'(1)예금승인내역'!G1481</f>
        <v>0</v>
      </c>
      <c r="AH860">
        <f>'(1)예금승인내역'!F1481</f>
        <v>0</v>
      </c>
      <c r="AI860">
        <f>'(1)예금승인내역'!L1481</f>
        <v>0</v>
      </c>
      <c r="AJ860">
        <f>'(1)예금승인내역'!AG1481</f>
        <v>0</v>
      </c>
      <c r="AK860" s="834">
        <f>'(1)예금승인내역'!K1481</f>
        <v>0</v>
      </c>
    </row>
    <row r="861" spans="31:37">
      <c r="AE861" s="1">
        <f>'(1)예금승인내역'!H1482</f>
        <v>0</v>
      </c>
      <c r="AF861" s="1">
        <f t="shared" si="23"/>
        <v>0</v>
      </c>
      <c r="AG861" s="1">
        <f>'(1)예금승인내역'!G1482</f>
        <v>0</v>
      </c>
      <c r="AH861">
        <f>'(1)예금승인내역'!F1482</f>
        <v>0</v>
      </c>
      <c r="AI861">
        <f>'(1)예금승인내역'!L1482</f>
        <v>0</v>
      </c>
      <c r="AJ861">
        <f>'(1)예금승인내역'!AG1482</f>
        <v>0</v>
      </c>
      <c r="AK861" s="834">
        <f>'(1)예금승인내역'!K1482</f>
        <v>0</v>
      </c>
    </row>
    <row r="862" spans="31:37">
      <c r="AE862" s="1">
        <f>'(1)예금승인내역'!H1483</f>
        <v>0</v>
      </c>
      <c r="AF862" s="1">
        <f t="shared" si="23"/>
        <v>0</v>
      </c>
      <c r="AG862" s="1">
        <f>'(1)예금승인내역'!G1483</f>
        <v>0</v>
      </c>
      <c r="AH862">
        <f>'(1)예금승인내역'!F1483</f>
        <v>0</v>
      </c>
      <c r="AI862">
        <f>'(1)예금승인내역'!L1483</f>
        <v>0</v>
      </c>
      <c r="AJ862">
        <f>'(1)예금승인내역'!AG1483</f>
        <v>0</v>
      </c>
      <c r="AK862" s="834">
        <f>'(1)예금승인내역'!K1483</f>
        <v>0</v>
      </c>
    </row>
    <row r="863" spans="31:37">
      <c r="AE863" s="1">
        <f>'(1)예금승인내역'!H1484</f>
        <v>0</v>
      </c>
      <c r="AF863" s="1">
        <f t="shared" si="23"/>
        <v>0</v>
      </c>
      <c r="AG863" s="1">
        <f>'(1)예금승인내역'!G1484</f>
        <v>0</v>
      </c>
      <c r="AH863">
        <f>'(1)예금승인내역'!F1484</f>
        <v>0</v>
      </c>
      <c r="AI863">
        <f>'(1)예금승인내역'!L1484</f>
        <v>0</v>
      </c>
      <c r="AJ863">
        <f>'(1)예금승인내역'!AG1484</f>
        <v>0</v>
      </c>
      <c r="AK863" s="834">
        <f>'(1)예금승인내역'!K1484</f>
        <v>0</v>
      </c>
    </row>
    <row r="864" spans="31:37">
      <c r="AE864" s="1">
        <f>'(1)예금승인내역'!H1485</f>
        <v>0</v>
      </c>
      <c r="AF864" s="1">
        <f t="shared" si="23"/>
        <v>0</v>
      </c>
      <c r="AG864" s="1">
        <f>'(1)예금승인내역'!G1485</f>
        <v>0</v>
      </c>
      <c r="AH864">
        <f>'(1)예금승인내역'!F1485</f>
        <v>0</v>
      </c>
      <c r="AI864">
        <f>'(1)예금승인내역'!L1485</f>
        <v>0</v>
      </c>
      <c r="AJ864">
        <f>'(1)예금승인내역'!AG1485</f>
        <v>0</v>
      </c>
      <c r="AK864" s="834">
        <f>'(1)예금승인내역'!K1485</f>
        <v>0</v>
      </c>
    </row>
    <row r="865" spans="31:37">
      <c r="AE865" s="1">
        <f>'(1)예금승인내역'!H1486</f>
        <v>0</v>
      </c>
      <c r="AF865" s="1">
        <f t="shared" si="23"/>
        <v>0</v>
      </c>
      <c r="AG865" s="1">
        <f>'(1)예금승인내역'!G1486</f>
        <v>0</v>
      </c>
      <c r="AH865">
        <f>'(1)예금승인내역'!F1486</f>
        <v>0</v>
      </c>
      <c r="AI865">
        <f>'(1)예금승인내역'!L1486</f>
        <v>0</v>
      </c>
      <c r="AJ865">
        <f>'(1)예금승인내역'!AG1486</f>
        <v>0</v>
      </c>
      <c r="AK865" s="834">
        <f>'(1)예금승인내역'!K1486</f>
        <v>0</v>
      </c>
    </row>
    <row r="866" spans="31:37">
      <c r="AE866" s="1">
        <f>'(1)예금승인내역'!H1487</f>
        <v>0</v>
      </c>
      <c r="AF866" s="1">
        <f t="shared" si="23"/>
        <v>0</v>
      </c>
      <c r="AG866" s="1">
        <f>'(1)예금승인내역'!G1487</f>
        <v>0</v>
      </c>
      <c r="AH866">
        <f>'(1)예금승인내역'!F1487</f>
        <v>0</v>
      </c>
      <c r="AI866">
        <f>'(1)예금승인내역'!L1487</f>
        <v>0</v>
      </c>
      <c r="AJ866">
        <f>'(1)예금승인내역'!AG1487</f>
        <v>0</v>
      </c>
      <c r="AK866" s="834">
        <f>'(1)예금승인내역'!K1487</f>
        <v>0</v>
      </c>
    </row>
    <row r="867" spans="31:37">
      <c r="AE867" s="1">
        <f>'(1)예금승인내역'!H1488</f>
        <v>0</v>
      </c>
      <c r="AF867" s="1">
        <f t="shared" si="23"/>
        <v>0</v>
      </c>
      <c r="AG867" s="1">
        <f>'(1)예금승인내역'!G1488</f>
        <v>0</v>
      </c>
      <c r="AH867">
        <f>'(1)예금승인내역'!F1488</f>
        <v>0</v>
      </c>
      <c r="AI867">
        <f>'(1)예금승인내역'!L1488</f>
        <v>0</v>
      </c>
      <c r="AJ867">
        <f>'(1)예금승인내역'!AG1488</f>
        <v>0</v>
      </c>
      <c r="AK867" s="834">
        <f>'(1)예금승인내역'!K1488</f>
        <v>0</v>
      </c>
    </row>
    <row r="868" spans="31:37">
      <c r="AE868" s="1">
        <f>'(1)예금승인내역'!H1489</f>
        <v>0</v>
      </c>
      <c r="AF868" s="1">
        <f t="shared" si="23"/>
        <v>0</v>
      </c>
      <c r="AG868" s="1">
        <f>'(1)예금승인내역'!G1489</f>
        <v>0</v>
      </c>
      <c r="AH868">
        <f>'(1)예금승인내역'!F1489</f>
        <v>0</v>
      </c>
      <c r="AI868">
        <f>'(1)예금승인내역'!L1489</f>
        <v>0</v>
      </c>
      <c r="AJ868">
        <f>'(1)예금승인내역'!AG1489</f>
        <v>0</v>
      </c>
      <c r="AK868" s="834">
        <f>'(1)예금승인내역'!K1489</f>
        <v>0</v>
      </c>
    </row>
    <row r="869" spans="31:37">
      <c r="AE869" s="1">
        <f>'(1)예금승인내역'!H1490</f>
        <v>0</v>
      </c>
      <c r="AF869" s="1">
        <f t="shared" si="23"/>
        <v>0</v>
      </c>
      <c r="AG869" s="1">
        <f>'(1)예금승인내역'!G1490</f>
        <v>0</v>
      </c>
      <c r="AH869">
        <f>'(1)예금승인내역'!F1490</f>
        <v>0</v>
      </c>
      <c r="AI869">
        <f>'(1)예금승인내역'!L1490</f>
        <v>0</v>
      </c>
      <c r="AJ869">
        <f>'(1)예금승인내역'!AG1490</f>
        <v>0</v>
      </c>
      <c r="AK869" s="834">
        <f>'(1)예금승인내역'!K1490</f>
        <v>0</v>
      </c>
    </row>
    <row r="870" spans="31:37">
      <c r="AE870" s="1">
        <f>'(1)예금승인내역'!H1491</f>
        <v>0</v>
      </c>
      <c r="AF870" s="1">
        <f t="shared" si="23"/>
        <v>0</v>
      </c>
      <c r="AG870" s="1">
        <f>'(1)예금승인내역'!G1491</f>
        <v>0</v>
      </c>
      <c r="AH870">
        <f>'(1)예금승인내역'!F1491</f>
        <v>0</v>
      </c>
      <c r="AI870">
        <f>'(1)예금승인내역'!L1491</f>
        <v>0</v>
      </c>
      <c r="AJ870">
        <f>'(1)예금승인내역'!AG1491</f>
        <v>0</v>
      </c>
      <c r="AK870" s="834">
        <f>'(1)예금승인내역'!K1491</f>
        <v>0</v>
      </c>
    </row>
    <row r="871" spans="31:37">
      <c r="AE871" s="1">
        <f>'(1)예금승인내역'!H1492</f>
        <v>0</v>
      </c>
      <c r="AF871" s="1">
        <f t="shared" si="23"/>
        <v>0</v>
      </c>
      <c r="AG871" s="1">
        <f>'(1)예금승인내역'!G1492</f>
        <v>0</v>
      </c>
      <c r="AH871">
        <f>'(1)예금승인내역'!F1492</f>
        <v>0</v>
      </c>
      <c r="AI871">
        <f>'(1)예금승인내역'!L1492</f>
        <v>0</v>
      </c>
      <c r="AJ871">
        <f>'(1)예금승인내역'!AG1492</f>
        <v>0</v>
      </c>
      <c r="AK871" s="834">
        <f>'(1)예금승인내역'!K1492</f>
        <v>0</v>
      </c>
    </row>
    <row r="872" spans="31:37">
      <c r="AE872" s="1">
        <f>'(1)예금승인내역'!H1493</f>
        <v>0</v>
      </c>
      <c r="AF872" s="1">
        <f t="shared" si="23"/>
        <v>0</v>
      </c>
      <c r="AG872" s="1">
        <f>'(1)예금승인내역'!G1493</f>
        <v>0</v>
      </c>
      <c r="AH872">
        <f>'(1)예금승인내역'!F1493</f>
        <v>0</v>
      </c>
      <c r="AI872">
        <f>'(1)예금승인내역'!L1493</f>
        <v>0</v>
      </c>
      <c r="AJ872">
        <f>'(1)예금승인내역'!AG1493</f>
        <v>0</v>
      </c>
      <c r="AK872" s="834">
        <f>'(1)예금승인내역'!K1493</f>
        <v>0</v>
      </c>
    </row>
    <row r="873" spans="31:37">
      <c r="AE873" s="1">
        <f>'(1)예금승인내역'!H1494</f>
        <v>0</v>
      </c>
      <c r="AF873" s="1">
        <f t="shared" si="23"/>
        <v>0</v>
      </c>
      <c r="AG873" s="1">
        <f>'(1)예금승인내역'!G1494</f>
        <v>0</v>
      </c>
      <c r="AH873">
        <f>'(1)예금승인내역'!F1494</f>
        <v>0</v>
      </c>
      <c r="AI873">
        <f>'(1)예금승인내역'!L1494</f>
        <v>0</v>
      </c>
      <c r="AJ873">
        <f>'(1)예금승인내역'!AG1494</f>
        <v>0</v>
      </c>
      <c r="AK873" s="834">
        <f>'(1)예금승인내역'!K1494</f>
        <v>0</v>
      </c>
    </row>
    <row r="874" spans="31:37">
      <c r="AE874" s="1">
        <f>'(1)예금승인내역'!H1495</f>
        <v>0</v>
      </c>
      <c r="AF874" s="1">
        <f t="shared" si="23"/>
        <v>0</v>
      </c>
      <c r="AG874" s="1">
        <f>'(1)예금승인내역'!G1495</f>
        <v>0</v>
      </c>
      <c r="AH874">
        <f>'(1)예금승인내역'!F1495</f>
        <v>0</v>
      </c>
      <c r="AI874">
        <f>'(1)예금승인내역'!L1495</f>
        <v>0</v>
      </c>
      <c r="AJ874">
        <f>'(1)예금승인내역'!AG1495</f>
        <v>0</v>
      </c>
      <c r="AK874" s="834">
        <f>'(1)예금승인내역'!K1495</f>
        <v>0</v>
      </c>
    </row>
    <row r="875" spans="31:37">
      <c r="AE875" s="1">
        <f>'(1)예금승인내역'!H1496</f>
        <v>0</v>
      </c>
      <c r="AF875" s="1">
        <f t="shared" si="23"/>
        <v>0</v>
      </c>
      <c r="AG875" s="1">
        <f>'(1)예금승인내역'!G1496</f>
        <v>0</v>
      </c>
      <c r="AH875">
        <f>'(1)예금승인내역'!F1496</f>
        <v>0</v>
      </c>
      <c r="AI875">
        <f>'(1)예금승인내역'!L1496</f>
        <v>0</v>
      </c>
      <c r="AJ875">
        <f>'(1)예금승인내역'!AG1496</f>
        <v>0</v>
      </c>
      <c r="AK875" s="834">
        <f>'(1)예금승인내역'!K1496</f>
        <v>0</v>
      </c>
    </row>
    <row r="876" spans="31:37">
      <c r="AE876" s="1">
        <f>'(1)예금승인내역'!H1497</f>
        <v>0</v>
      </c>
      <c r="AF876" s="1">
        <f t="shared" si="23"/>
        <v>0</v>
      </c>
      <c r="AG876" s="1">
        <f>'(1)예금승인내역'!G1497</f>
        <v>0</v>
      </c>
      <c r="AH876">
        <f>'(1)예금승인내역'!F1497</f>
        <v>0</v>
      </c>
      <c r="AI876">
        <f>'(1)예금승인내역'!L1497</f>
        <v>0</v>
      </c>
      <c r="AJ876">
        <f>'(1)예금승인내역'!AG1497</f>
        <v>0</v>
      </c>
      <c r="AK876" s="834">
        <f>'(1)예금승인내역'!K1497</f>
        <v>0</v>
      </c>
    </row>
    <row r="877" spans="31:37">
      <c r="AE877" s="1">
        <f>'(1)예금승인내역'!H1498</f>
        <v>0</v>
      </c>
      <c r="AF877" s="1">
        <f t="shared" si="23"/>
        <v>0</v>
      </c>
      <c r="AG877" s="1">
        <f>'(1)예금승인내역'!G1498</f>
        <v>0</v>
      </c>
      <c r="AH877">
        <f>'(1)예금승인내역'!F1498</f>
        <v>0</v>
      </c>
      <c r="AI877">
        <f>'(1)예금승인내역'!L1498</f>
        <v>0</v>
      </c>
      <c r="AJ877">
        <f>'(1)예금승인내역'!AG1498</f>
        <v>0</v>
      </c>
      <c r="AK877" s="834">
        <f>'(1)예금승인내역'!K1498</f>
        <v>0</v>
      </c>
    </row>
    <row r="878" spans="31:37">
      <c r="AE878" s="1">
        <f>'(1)예금승인내역'!H1499</f>
        <v>0</v>
      </c>
      <c r="AF878" s="1">
        <f t="shared" si="23"/>
        <v>0</v>
      </c>
      <c r="AG878" s="1">
        <f>'(1)예금승인내역'!G1499</f>
        <v>0</v>
      </c>
      <c r="AH878">
        <f>'(1)예금승인내역'!F1499</f>
        <v>0</v>
      </c>
      <c r="AI878">
        <f>'(1)예금승인내역'!L1499</f>
        <v>0</v>
      </c>
      <c r="AJ878">
        <f>'(1)예금승인내역'!AG1499</f>
        <v>0</v>
      </c>
      <c r="AK878" s="834">
        <f>'(1)예금승인내역'!K1499</f>
        <v>0</v>
      </c>
    </row>
    <row r="879" spans="31:37">
      <c r="AE879" s="1">
        <f>'(1)예금승인내역'!H1500</f>
        <v>0</v>
      </c>
      <c r="AF879" s="1">
        <f t="shared" si="23"/>
        <v>0</v>
      </c>
      <c r="AG879" s="1">
        <f>'(1)예금승인내역'!G1500</f>
        <v>0</v>
      </c>
      <c r="AH879">
        <f>'(1)예금승인내역'!F1500</f>
        <v>0</v>
      </c>
      <c r="AI879">
        <f>'(1)예금승인내역'!L1500</f>
        <v>0</v>
      </c>
      <c r="AJ879">
        <f>'(1)예금승인내역'!AG1500</f>
        <v>0</v>
      </c>
      <c r="AK879" s="834">
        <f>'(1)예금승인내역'!K1500</f>
        <v>0</v>
      </c>
    </row>
    <row r="880" spans="31:37">
      <c r="AE880" s="1">
        <f>'(1)예금승인내역'!H1501</f>
        <v>0</v>
      </c>
      <c r="AF880" s="1">
        <f t="shared" si="23"/>
        <v>0</v>
      </c>
      <c r="AG880" s="1">
        <f>'(1)예금승인내역'!G1501</f>
        <v>0</v>
      </c>
      <c r="AH880">
        <f>'(1)예금승인내역'!F1501</f>
        <v>0</v>
      </c>
      <c r="AI880">
        <f>'(1)예금승인내역'!L1501</f>
        <v>0</v>
      </c>
      <c r="AJ880">
        <f>'(1)예금승인내역'!AG1501</f>
        <v>0</v>
      </c>
      <c r="AK880" s="834">
        <f>'(1)예금승인내역'!K1501</f>
        <v>0</v>
      </c>
    </row>
    <row r="881" spans="31:37">
      <c r="AE881" s="1">
        <f>'(1)예금승인내역'!H1502</f>
        <v>0</v>
      </c>
      <c r="AF881" s="1">
        <f t="shared" si="23"/>
        <v>0</v>
      </c>
      <c r="AG881" s="1">
        <f>'(1)예금승인내역'!G1502</f>
        <v>0</v>
      </c>
      <c r="AH881">
        <f>'(1)예금승인내역'!F1502</f>
        <v>0</v>
      </c>
      <c r="AI881">
        <f>'(1)예금승인내역'!L1502</f>
        <v>0</v>
      </c>
      <c r="AJ881">
        <f>'(1)예금승인내역'!AG1502</f>
        <v>0</v>
      </c>
      <c r="AK881" s="834">
        <f>'(1)예금승인내역'!K1502</f>
        <v>0</v>
      </c>
    </row>
    <row r="882" spans="31:37">
      <c r="AE882" s="1">
        <f>'(1)예금승인내역'!H1503</f>
        <v>0</v>
      </c>
      <c r="AF882" s="1">
        <f t="shared" si="23"/>
        <v>0</v>
      </c>
      <c r="AG882" s="1">
        <f>'(1)예금승인내역'!G1503</f>
        <v>0</v>
      </c>
      <c r="AH882">
        <f>'(1)예금승인내역'!F1503</f>
        <v>0</v>
      </c>
      <c r="AI882">
        <f>'(1)예금승인내역'!L1503</f>
        <v>0</v>
      </c>
      <c r="AJ882">
        <f>'(1)예금승인내역'!AG1503</f>
        <v>0</v>
      </c>
      <c r="AK882" s="834">
        <f>'(1)예금승인내역'!K1503</f>
        <v>0</v>
      </c>
    </row>
    <row r="883" spans="31:37">
      <c r="AE883" s="1">
        <f>'(1)예금승인내역'!H1504</f>
        <v>0</v>
      </c>
      <c r="AF883" s="1">
        <f t="shared" si="23"/>
        <v>0</v>
      </c>
      <c r="AG883" s="1">
        <f>'(1)예금승인내역'!G1504</f>
        <v>0</v>
      </c>
      <c r="AH883">
        <f>'(1)예금승인내역'!F1504</f>
        <v>0</v>
      </c>
      <c r="AI883">
        <f>'(1)예금승인내역'!L1504</f>
        <v>0</v>
      </c>
      <c r="AJ883">
        <f>'(1)예금승인내역'!AG1504</f>
        <v>0</v>
      </c>
      <c r="AK883" s="834">
        <f>'(1)예금승인내역'!K1504</f>
        <v>0</v>
      </c>
    </row>
    <row r="884" spans="31:37">
      <c r="AE884" s="1">
        <f>'(1)예금승인내역'!H1505</f>
        <v>0</v>
      </c>
      <c r="AF884" s="1">
        <f t="shared" si="23"/>
        <v>0</v>
      </c>
      <c r="AG884" s="1">
        <f>'(1)예금승인내역'!G1505</f>
        <v>0</v>
      </c>
      <c r="AH884">
        <f>'(1)예금승인내역'!F1505</f>
        <v>0</v>
      </c>
      <c r="AI884">
        <f>'(1)예금승인내역'!L1505</f>
        <v>0</v>
      </c>
      <c r="AJ884">
        <f>'(1)예금승인내역'!AG1505</f>
        <v>0</v>
      </c>
      <c r="AK884" s="834">
        <f>'(1)예금승인내역'!K1505</f>
        <v>0</v>
      </c>
    </row>
    <row r="885" spans="31:37">
      <c r="AE885" s="1">
        <f>'(1)예금승인내역'!H1506</f>
        <v>0</v>
      </c>
      <c r="AF885" s="1">
        <f t="shared" si="23"/>
        <v>0</v>
      </c>
      <c r="AG885" s="1">
        <f>'(1)예금승인내역'!G1506</f>
        <v>0</v>
      </c>
      <c r="AH885">
        <f>'(1)예금승인내역'!F1506</f>
        <v>0</v>
      </c>
      <c r="AI885">
        <f>'(1)예금승인내역'!L1506</f>
        <v>0</v>
      </c>
      <c r="AJ885">
        <f>'(1)예금승인내역'!AG1506</f>
        <v>0</v>
      </c>
      <c r="AK885" s="834">
        <f>'(1)예금승인내역'!K1506</f>
        <v>0</v>
      </c>
    </row>
    <row r="886" spans="31:37">
      <c r="AE886" s="1">
        <f>'(1)예금승인내역'!H1507</f>
        <v>0</v>
      </c>
      <c r="AF886" s="1">
        <f t="shared" si="23"/>
        <v>0</v>
      </c>
      <c r="AG886" s="1">
        <f>'(1)예금승인내역'!G1507</f>
        <v>0</v>
      </c>
      <c r="AH886">
        <f>'(1)예금승인내역'!F1507</f>
        <v>0</v>
      </c>
      <c r="AI886">
        <f>'(1)예금승인내역'!L1507</f>
        <v>0</v>
      </c>
      <c r="AJ886">
        <f>'(1)예금승인내역'!AG1507</f>
        <v>0</v>
      </c>
      <c r="AK886" s="834">
        <f>'(1)예금승인내역'!K1507</f>
        <v>0</v>
      </c>
    </row>
    <row r="887" spans="31:37">
      <c r="AE887" s="1">
        <f>'(1)예금승인내역'!H1508</f>
        <v>0</v>
      </c>
      <c r="AF887" s="1">
        <f t="shared" si="23"/>
        <v>0</v>
      </c>
      <c r="AG887" s="1">
        <f>'(1)예금승인내역'!G1508</f>
        <v>0</v>
      </c>
      <c r="AH887">
        <f>'(1)예금승인내역'!F1508</f>
        <v>0</v>
      </c>
      <c r="AI887">
        <f>'(1)예금승인내역'!L1508</f>
        <v>0</v>
      </c>
      <c r="AJ887">
        <f>'(1)예금승인내역'!AG1508</f>
        <v>0</v>
      </c>
      <c r="AK887" s="834">
        <f>'(1)예금승인내역'!K1508</f>
        <v>0</v>
      </c>
    </row>
    <row r="888" spans="31:37">
      <c r="AE888" s="1">
        <f>'(1)예금승인내역'!H1509</f>
        <v>0</v>
      </c>
      <c r="AF888" s="1">
        <f t="shared" si="23"/>
        <v>0</v>
      </c>
      <c r="AG888" s="1">
        <f>'(1)예금승인내역'!G1509</f>
        <v>0</v>
      </c>
      <c r="AH888">
        <f>'(1)예금승인내역'!F1509</f>
        <v>0</v>
      </c>
      <c r="AI888">
        <f>'(1)예금승인내역'!L1509</f>
        <v>0</v>
      </c>
      <c r="AJ888">
        <f>'(1)예금승인내역'!AG1509</f>
        <v>0</v>
      </c>
      <c r="AK888" s="834">
        <f>'(1)예금승인내역'!K1509</f>
        <v>0</v>
      </c>
    </row>
    <row r="889" spans="31:37">
      <c r="AE889" s="1">
        <f>'(1)예금승인내역'!H1510</f>
        <v>0</v>
      </c>
      <c r="AF889" s="1">
        <f t="shared" si="23"/>
        <v>0</v>
      </c>
      <c r="AG889" s="1">
        <f>'(1)예금승인내역'!G1510</f>
        <v>0</v>
      </c>
      <c r="AH889">
        <f>'(1)예금승인내역'!F1510</f>
        <v>0</v>
      </c>
      <c r="AI889">
        <f>'(1)예금승인내역'!L1510</f>
        <v>0</v>
      </c>
      <c r="AJ889">
        <f>'(1)예금승인내역'!AG1510</f>
        <v>0</v>
      </c>
      <c r="AK889" s="834">
        <f>'(1)예금승인내역'!K1510</f>
        <v>0</v>
      </c>
    </row>
    <row r="890" spans="31:37">
      <c r="AE890" s="1">
        <f>'(1)예금승인내역'!H1511</f>
        <v>0</v>
      </c>
      <c r="AF890" s="1">
        <f t="shared" ref="AF890:AF953" si="24">VALUE(AE890)</f>
        <v>0</v>
      </c>
      <c r="AG890" s="1">
        <f>'(1)예금승인내역'!G1511</f>
        <v>0</v>
      </c>
      <c r="AH890">
        <f>'(1)예금승인내역'!F1511</f>
        <v>0</v>
      </c>
      <c r="AI890">
        <f>'(1)예금승인내역'!L1511</f>
        <v>0</v>
      </c>
      <c r="AJ890">
        <f>'(1)예금승인내역'!AG1511</f>
        <v>0</v>
      </c>
      <c r="AK890" s="834">
        <f>'(1)예금승인내역'!K1511</f>
        <v>0</v>
      </c>
    </row>
    <row r="891" spans="31:37">
      <c r="AE891" s="1">
        <f>'(1)예금승인내역'!H1512</f>
        <v>0</v>
      </c>
      <c r="AF891" s="1">
        <f t="shared" si="24"/>
        <v>0</v>
      </c>
      <c r="AG891" s="1">
        <f>'(1)예금승인내역'!G1512</f>
        <v>0</v>
      </c>
      <c r="AH891">
        <f>'(1)예금승인내역'!F1512</f>
        <v>0</v>
      </c>
      <c r="AI891">
        <f>'(1)예금승인내역'!L1512</f>
        <v>0</v>
      </c>
      <c r="AJ891">
        <f>'(1)예금승인내역'!AG1512</f>
        <v>0</v>
      </c>
      <c r="AK891" s="834">
        <f>'(1)예금승인내역'!K1512</f>
        <v>0</v>
      </c>
    </row>
    <row r="892" spans="31:37">
      <c r="AE892" s="1">
        <f>'(1)예금승인내역'!H1513</f>
        <v>0</v>
      </c>
      <c r="AF892" s="1">
        <f t="shared" si="24"/>
        <v>0</v>
      </c>
      <c r="AG892" s="1">
        <f>'(1)예금승인내역'!G1513</f>
        <v>0</v>
      </c>
      <c r="AH892">
        <f>'(1)예금승인내역'!F1513</f>
        <v>0</v>
      </c>
      <c r="AI892">
        <f>'(1)예금승인내역'!L1513</f>
        <v>0</v>
      </c>
      <c r="AJ892">
        <f>'(1)예금승인내역'!AG1513</f>
        <v>0</v>
      </c>
      <c r="AK892" s="834">
        <f>'(1)예금승인내역'!K1513</f>
        <v>0</v>
      </c>
    </row>
    <row r="893" spans="31:37">
      <c r="AE893" s="1">
        <f>'(1)예금승인내역'!H1514</f>
        <v>0</v>
      </c>
      <c r="AF893" s="1">
        <f t="shared" si="24"/>
        <v>0</v>
      </c>
      <c r="AG893" s="1">
        <f>'(1)예금승인내역'!G1514</f>
        <v>0</v>
      </c>
      <c r="AH893">
        <f>'(1)예금승인내역'!F1514</f>
        <v>0</v>
      </c>
      <c r="AI893">
        <f>'(1)예금승인내역'!L1514</f>
        <v>0</v>
      </c>
      <c r="AJ893">
        <f>'(1)예금승인내역'!AG1514</f>
        <v>0</v>
      </c>
      <c r="AK893" s="834">
        <f>'(1)예금승인내역'!K1514</f>
        <v>0</v>
      </c>
    </row>
    <row r="894" spans="31:37">
      <c r="AE894" s="1">
        <f>'(1)예금승인내역'!H1515</f>
        <v>0</v>
      </c>
      <c r="AF894" s="1">
        <f t="shared" si="24"/>
        <v>0</v>
      </c>
      <c r="AG894" s="1">
        <f>'(1)예금승인내역'!G1515</f>
        <v>0</v>
      </c>
      <c r="AH894">
        <f>'(1)예금승인내역'!F1515</f>
        <v>0</v>
      </c>
      <c r="AI894">
        <f>'(1)예금승인내역'!L1515</f>
        <v>0</v>
      </c>
      <c r="AJ894">
        <f>'(1)예금승인내역'!AG1515</f>
        <v>0</v>
      </c>
      <c r="AK894" s="834">
        <f>'(1)예금승인내역'!K1515</f>
        <v>0</v>
      </c>
    </row>
    <row r="895" spans="31:37">
      <c r="AE895" s="1">
        <f>'(1)예금승인내역'!H1516</f>
        <v>0</v>
      </c>
      <c r="AF895" s="1">
        <f t="shared" si="24"/>
        <v>0</v>
      </c>
      <c r="AG895" s="1">
        <f>'(1)예금승인내역'!G1516</f>
        <v>0</v>
      </c>
      <c r="AH895">
        <f>'(1)예금승인내역'!F1516</f>
        <v>0</v>
      </c>
      <c r="AI895">
        <f>'(1)예금승인내역'!L1516</f>
        <v>0</v>
      </c>
      <c r="AJ895">
        <f>'(1)예금승인내역'!AG1516</f>
        <v>0</v>
      </c>
      <c r="AK895" s="834">
        <f>'(1)예금승인내역'!K1516</f>
        <v>0</v>
      </c>
    </row>
    <row r="896" spans="31:37">
      <c r="AE896" s="1">
        <f>'(1)예금승인내역'!H1517</f>
        <v>0</v>
      </c>
      <c r="AF896" s="1">
        <f t="shared" si="24"/>
        <v>0</v>
      </c>
      <c r="AG896" s="1">
        <f>'(1)예금승인내역'!G1517</f>
        <v>0</v>
      </c>
      <c r="AH896">
        <f>'(1)예금승인내역'!F1517</f>
        <v>0</v>
      </c>
      <c r="AI896">
        <f>'(1)예금승인내역'!L1517</f>
        <v>0</v>
      </c>
      <c r="AJ896">
        <f>'(1)예금승인내역'!AG1517</f>
        <v>0</v>
      </c>
      <c r="AK896" s="834">
        <f>'(1)예금승인내역'!K1517</f>
        <v>0</v>
      </c>
    </row>
    <row r="897" spans="31:37">
      <c r="AE897" s="1">
        <f>'(1)예금승인내역'!H1518</f>
        <v>0</v>
      </c>
      <c r="AF897" s="1">
        <f t="shared" si="24"/>
        <v>0</v>
      </c>
      <c r="AG897" s="1">
        <f>'(1)예금승인내역'!G1518</f>
        <v>0</v>
      </c>
      <c r="AH897">
        <f>'(1)예금승인내역'!F1518</f>
        <v>0</v>
      </c>
      <c r="AI897">
        <f>'(1)예금승인내역'!L1518</f>
        <v>0</v>
      </c>
      <c r="AJ897">
        <f>'(1)예금승인내역'!AG1518</f>
        <v>0</v>
      </c>
      <c r="AK897" s="834">
        <f>'(1)예금승인내역'!K1518</f>
        <v>0</v>
      </c>
    </row>
    <row r="898" spans="31:37">
      <c r="AE898" s="1">
        <f>'(1)예금승인내역'!H1519</f>
        <v>0</v>
      </c>
      <c r="AF898" s="1">
        <f t="shared" si="24"/>
        <v>0</v>
      </c>
      <c r="AG898" s="1">
        <f>'(1)예금승인내역'!G1519</f>
        <v>0</v>
      </c>
      <c r="AH898">
        <f>'(1)예금승인내역'!F1519</f>
        <v>0</v>
      </c>
      <c r="AI898">
        <f>'(1)예금승인내역'!L1519</f>
        <v>0</v>
      </c>
      <c r="AJ898">
        <f>'(1)예금승인내역'!AG1519</f>
        <v>0</v>
      </c>
      <c r="AK898" s="834">
        <f>'(1)예금승인내역'!K1519</f>
        <v>0</v>
      </c>
    </row>
    <row r="899" spans="31:37">
      <c r="AE899" s="1">
        <f>'(1)예금승인내역'!H1520</f>
        <v>0</v>
      </c>
      <c r="AF899" s="1">
        <f t="shared" si="24"/>
        <v>0</v>
      </c>
      <c r="AG899" s="1">
        <f>'(1)예금승인내역'!G1520</f>
        <v>0</v>
      </c>
      <c r="AH899">
        <f>'(1)예금승인내역'!F1520</f>
        <v>0</v>
      </c>
      <c r="AI899">
        <f>'(1)예금승인내역'!L1520</f>
        <v>0</v>
      </c>
      <c r="AJ899">
        <f>'(1)예금승인내역'!AG1520</f>
        <v>0</v>
      </c>
      <c r="AK899" s="834">
        <f>'(1)예금승인내역'!K1520</f>
        <v>0</v>
      </c>
    </row>
    <row r="900" spans="31:37">
      <c r="AE900" s="1">
        <f>'(1)예금승인내역'!H1521</f>
        <v>0</v>
      </c>
      <c r="AF900" s="1">
        <f t="shared" si="24"/>
        <v>0</v>
      </c>
      <c r="AG900" s="1">
        <f>'(1)예금승인내역'!G1521</f>
        <v>0</v>
      </c>
      <c r="AH900">
        <f>'(1)예금승인내역'!F1521</f>
        <v>0</v>
      </c>
      <c r="AI900">
        <f>'(1)예금승인내역'!L1521</f>
        <v>0</v>
      </c>
      <c r="AJ900">
        <f>'(1)예금승인내역'!AG1521</f>
        <v>0</v>
      </c>
      <c r="AK900" s="834">
        <f>'(1)예금승인내역'!K1521</f>
        <v>0</v>
      </c>
    </row>
    <row r="901" spans="31:37">
      <c r="AE901" s="1">
        <f>'(1)예금승인내역'!H1522</f>
        <v>0</v>
      </c>
      <c r="AF901" s="1">
        <f t="shared" si="24"/>
        <v>0</v>
      </c>
      <c r="AG901" s="1">
        <f>'(1)예금승인내역'!G1522</f>
        <v>0</v>
      </c>
      <c r="AH901">
        <f>'(1)예금승인내역'!F1522</f>
        <v>0</v>
      </c>
      <c r="AI901">
        <f>'(1)예금승인내역'!L1522</f>
        <v>0</v>
      </c>
      <c r="AJ901">
        <f>'(1)예금승인내역'!AG1522</f>
        <v>0</v>
      </c>
      <c r="AK901" s="834">
        <f>'(1)예금승인내역'!K1522</f>
        <v>0</v>
      </c>
    </row>
    <row r="902" spans="31:37">
      <c r="AE902" s="1">
        <f>'(1)예금승인내역'!H1523</f>
        <v>0</v>
      </c>
      <c r="AF902" s="1">
        <f t="shared" si="24"/>
        <v>0</v>
      </c>
      <c r="AG902" s="1">
        <f>'(1)예금승인내역'!G1523</f>
        <v>0</v>
      </c>
      <c r="AH902">
        <f>'(1)예금승인내역'!F1523</f>
        <v>0</v>
      </c>
      <c r="AI902">
        <f>'(1)예금승인내역'!L1523</f>
        <v>0</v>
      </c>
      <c r="AJ902">
        <f>'(1)예금승인내역'!AG1523</f>
        <v>0</v>
      </c>
      <c r="AK902" s="834">
        <f>'(1)예금승인내역'!K1523</f>
        <v>0</v>
      </c>
    </row>
    <row r="903" spans="31:37">
      <c r="AE903" s="1">
        <f>'(1)예금승인내역'!H1524</f>
        <v>0</v>
      </c>
      <c r="AF903" s="1">
        <f t="shared" si="24"/>
        <v>0</v>
      </c>
      <c r="AG903" s="1">
        <f>'(1)예금승인내역'!G1524</f>
        <v>0</v>
      </c>
      <c r="AH903">
        <f>'(1)예금승인내역'!F1524</f>
        <v>0</v>
      </c>
      <c r="AI903">
        <f>'(1)예금승인내역'!L1524</f>
        <v>0</v>
      </c>
      <c r="AJ903">
        <f>'(1)예금승인내역'!AG1524</f>
        <v>0</v>
      </c>
      <c r="AK903" s="834">
        <f>'(1)예금승인내역'!K1524</f>
        <v>0</v>
      </c>
    </row>
    <row r="904" spans="31:37">
      <c r="AE904" s="1">
        <f>'(1)예금승인내역'!H1525</f>
        <v>0</v>
      </c>
      <c r="AF904" s="1">
        <f t="shared" si="24"/>
        <v>0</v>
      </c>
      <c r="AG904" s="1">
        <f>'(1)예금승인내역'!G1525</f>
        <v>0</v>
      </c>
      <c r="AH904">
        <f>'(1)예금승인내역'!F1525</f>
        <v>0</v>
      </c>
      <c r="AI904">
        <f>'(1)예금승인내역'!L1525</f>
        <v>0</v>
      </c>
      <c r="AJ904">
        <f>'(1)예금승인내역'!AG1525</f>
        <v>0</v>
      </c>
      <c r="AK904" s="834">
        <f>'(1)예금승인내역'!K1525</f>
        <v>0</v>
      </c>
    </row>
    <row r="905" spans="31:37">
      <c r="AE905" s="1">
        <f>'(1)예금승인내역'!H1526</f>
        <v>0</v>
      </c>
      <c r="AF905" s="1">
        <f t="shared" si="24"/>
        <v>0</v>
      </c>
      <c r="AG905" s="1">
        <f>'(1)예금승인내역'!G1526</f>
        <v>0</v>
      </c>
      <c r="AH905">
        <f>'(1)예금승인내역'!F1526</f>
        <v>0</v>
      </c>
      <c r="AI905">
        <f>'(1)예금승인내역'!L1526</f>
        <v>0</v>
      </c>
      <c r="AJ905">
        <f>'(1)예금승인내역'!AG1526</f>
        <v>0</v>
      </c>
      <c r="AK905" s="834">
        <f>'(1)예금승인내역'!K1526</f>
        <v>0</v>
      </c>
    </row>
    <row r="906" spans="31:37">
      <c r="AE906" s="1">
        <f>'(1)예금승인내역'!H1527</f>
        <v>0</v>
      </c>
      <c r="AF906" s="1">
        <f t="shared" si="24"/>
        <v>0</v>
      </c>
      <c r="AG906" s="1">
        <f>'(1)예금승인내역'!G1527</f>
        <v>0</v>
      </c>
      <c r="AH906">
        <f>'(1)예금승인내역'!F1527</f>
        <v>0</v>
      </c>
      <c r="AI906">
        <f>'(1)예금승인내역'!L1527</f>
        <v>0</v>
      </c>
      <c r="AJ906">
        <f>'(1)예금승인내역'!AG1527</f>
        <v>0</v>
      </c>
      <c r="AK906" s="834">
        <f>'(1)예금승인내역'!K1527</f>
        <v>0</v>
      </c>
    </row>
    <row r="907" spans="31:37">
      <c r="AE907" s="1">
        <f>'(1)예금승인내역'!H1528</f>
        <v>0</v>
      </c>
      <c r="AF907" s="1">
        <f t="shared" si="24"/>
        <v>0</v>
      </c>
      <c r="AG907" s="1">
        <f>'(1)예금승인내역'!G1528</f>
        <v>0</v>
      </c>
      <c r="AH907">
        <f>'(1)예금승인내역'!F1528</f>
        <v>0</v>
      </c>
      <c r="AI907">
        <f>'(1)예금승인내역'!L1528</f>
        <v>0</v>
      </c>
      <c r="AJ907">
        <f>'(1)예금승인내역'!AG1528</f>
        <v>0</v>
      </c>
      <c r="AK907" s="834">
        <f>'(1)예금승인내역'!K1528</f>
        <v>0</v>
      </c>
    </row>
    <row r="908" spans="31:37">
      <c r="AE908" s="1">
        <f>'(1)예금승인내역'!H1529</f>
        <v>0</v>
      </c>
      <c r="AF908" s="1">
        <f t="shared" si="24"/>
        <v>0</v>
      </c>
      <c r="AG908" s="1">
        <f>'(1)예금승인내역'!G1529</f>
        <v>0</v>
      </c>
      <c r="AH908">
        <f>'(1)예금승인내역'!F1529</f>
        <v>0</v>
      </c>
      <c r="AI908">
        <f>'(1)예금승인내역'!L1529</f>
        <v>0</v>
      </c>
      <c r="AJ908">
        <f>'(1)예금승인내역'!AG1529</f>
        <v>0</v>
      </c>
      <c r="AK908" s="834">
        <f>'(1)예금승인내역'!K1529</f>
        <v>0</v>
      </c>
    </row>
    <row r="909" spans="31:37">
      <c r="AE909" s="1">
        <f>'(1)예금승인내역'!H1530</f>
        <v>0</v>
      </c>
      <c r="AF909" s="1">
        <f t="shared" si="24"/>
        <v>0</v>
      </c>
      <c r="AG909" s="1">
        <f>'(1)예금승인내역'!G1530</f>
        <v>0</v>
      </c>
      <c r="AH909">
        <f>'(1)예금승인내역'!F1530</f>
        <v>0</v>
      </c>
      <c r="AI909">
        <f>'(1)예금승인내역'!L1530</f>
        <v>0</v>
      </c>
      <c r="AJ909">
        <f>'(1)예금승인내역'!AG1530</f>
        <v>0</v>
      </c>
      <c r="AK909" s="834">
        <f>'(1)예금승인내역'!K1530</f>
        <v>0</v>
      </c>
    </row>
    <row r="910" spans="31:37">
      <c r="AE910" s="1">
        <f>'(1)예금승인내역'!H1531</f>
        <v>0</v>
      </c>
      <c r="AF910" s="1">
        <f t="shared" si="24"/>
        <v>0</v>
      </c>
      <c r="AG910" s="1">
        <f>'(1)예금승인내역'!G1531</f>
        <v>0</v>
      </c>
      <c r="AH910">
        <f>'(1)예금승인내역'!F1531</f>
        <v>0</v>
      </c>
      <c r="AI910">
        <f>'(1)예금승인내역'!L1531</f>
        <v>0</v>
      </c>
      <c r="AJ910">
        <f>'(1)예금승인내역'!AG1531</f>
        <v>0</v>
      </c>
      <c r="AK910" s="834">
        <f>'(1)예금승인내역'!K1531</f>
        <v>0</v>
      </c>
    </row>
    <row r="911" spans="31:37">
      <c r="AE911" s="1">
        <f>'(1)예금승인내역'!H1532</f>
        <v>0</v>
      </c>
      <c r="AF911" s="1">
        <f t="shared" si="24"/>
        <v>0</v>
      </c>
      <c r="AG911" s="1">
        <f>'(1)예금승인내역'!G1532</f>
        <v>0</v>
      </c>
      <c r="AH911">
        <f>'(1)예금승인내역'!F1532</f>
        <v>0</v>
      </c>
      <c r="AI911">
        <f>'(1)예금승인내역'!L1532</f>
        <v>0</v>
      </c>
      <c r="AJ911">
        <f>'(1)예금승인내역'!AG1532</f>
        <v>0</v>
      </c>
      <c r="AK911" s="834">
        <f>'(1)예금승인내역'!K1532</f>
        <v>0</v>
      </c>
    </row>
    <row r="912" spans="31:37">
      <c r="AE912" s="1">
        <f>'(1)예금승인내역'!H1533</f>
        <v>0</v>
      </c>
      <c r="AF912" s="1">
        <f t="shared" si="24"/>
        <v>0</v>
      </c>
      <c r="AG912" s="1">
        <f>'(1)예금승인내역'!G1533</f>
        <v>0</v>
      </c>
      <c r="AH912">
        <f>'(1)예금승인내역'!F1533</f>
        <v>0</v>
      </c>
      <c r="AI912">
        <f>'(1)예금승인내역'!L1533</f>
        <v>0</v>
      </c>
      <c r="AJ912">
        <f>'(1)예금승인내역'!AG1533</f>
        <v>0</v>
      </c>
      <c r="AK912" s="834">
        <f>'(1)예금승인내역'!K1533</f>
        <v>0</v>
      </c>
    </row>
    <row r="913" spans="31:37">
      <c r="AE913" s="1">
        <f>'(1)예금승인내역'!H1534</f>
        <v>0</v>
      </c>
      <c r="AF913" s="1">
        <f t="shared" si="24"/>
        <v>0</v>
      </c>
      <c r="AG913" s="1">
        <f>'(1)예금승인내역'!G1534</f>
        <v>0</v>
      </c>
      <c r="AH913">
        <f>'(1)예금승인내역'!F1534</f>
        <v>0</v>
      </c>
      <c r="AI913">
        <f>'(1)예금승인내역'!L1534</f>
        <v>0</v>
      </c>
      <c r="AJ913">
        <f>'(1)예금승인내역'!AG1534</f>
        <v>0</v>
      </c>
      <c r="AK913" s="834">
        <f>'(1)예금승인내역'!K1534</f>
        <v>0</v>
      </c>
    </row>
    <row r="914" spans="31:37">
      <c r="AE914" s="1">
        <f>'(1)예금승인내역'!H1535</f>
        <v>0</v>
      </c>
      <c r="AF914" s="1">
        <f t="shared" si="24"/>
        <v>0</v>
      </c>
      <c r="AG914" s="1">
        <f>'(1)예금승인내역'!G1535</f>
        <v>0</v>
      </c>
      <c r="AH914">
        <f>'(1)예금승인내역'!F1535</f>
        <v>0</v>
      </c>
      <c r="AI914">
        <f>'(1)예금승인내역'!L1535</f>
        <v>0</v>
      </c>
      <c r="AJ914">
        <f>'(1)예금승인내역'!AG1535</f>
        <v>0</v>
      </c>
      <c r="AK914" s="834">
        <f>'(1)예금승인내역'!K1535</f>
        <v>0</v>
      </c>
    </row>
    <row r="915" spans="31:37">
      <c r="AE915" s="1">
        <f>'(1)예금승인내역'!H1536</f>
        <v>0</v>
      </c>
      <c r="AF915" s="1">
        <f t="shared" si="24"/>
        <v>0</v>
      </c>
      <c r="AG915" s="1">
        <f>'(1)예금승인내역'!G1536</f>
        <v>0</v>
      </c>
      <c r="AH915">
        <f>'(1)예금승인내역'!F1536</f>
        <v>0</v>
      </c>
      <c r="AI915">
        <f>'(1)예금승인내역'!L1536</f>
        <v>0</v>
      </c>
      <c r="AJ915">
        <f>'(1)예금승인내역'!AG1536</f>
        <v>0</v>
      </c>
      <c r="AK915" s="834">
        <f>'(1)예금승인내역'!K1536</f>
        <v>0</v>
      </c>
    </row>
    <row r="916" spans="31:37">
      <c r="AE916" s="1">
        <f>'(1)예금승인내역'!H1537</f>
        <v>0</v>
      </c>
      <c r="AF916" s="1">
        <f t="shared" si="24"/>
        <v>0</v>
      </c>
      <c r="AG916" s="1">
        <f>'(1)예금승인내역'!G1537</f>
        <v>0</v>
      </c>
      <c r="AH916">
        <f>'(1)예금승인내역'!F1537</f>
        <v>0</v>
      </c>
      <c r="AI916">
        <f>'(1)예금승인내역'!L1537</f>
        <v>0</v>
      </c>
      <c r="AJ916">
        <f>'(1)예금승인내역'!AG1537</f>
        <v>0</v>
      </c>
      <c r="AK916" s="834">
        <f>'(1)예금승인내역'!K1537</f>
        <v>0</v>
      </c>
    </row>
    <row r="917" spans="31:37">
      <c r="AE917" s="1">
        <f>'(1)예금승인내역'!H1538</f>
        <v>0</v>
      </c>
      <c r="AF917" s="1">
        <f t="shared" si="24"/>
        <v>0</v>
      </c>
      <c r="AG917" s="1">
        <f>'(1)예금승인내역'!G1538</f>
        <v>0</v>
      </c>
      <c r="AH917">
        <f>'(1)예금승인내역'!F1538</f>
        <v>0</v>
      </c>
      <c r="AI917">
        <f>'(1)예금승인내역'!L1538</f>
        <v>0</v>
      </c>
      <c r="AJ917">
        <f>'(1)예금승인내역'!AG1538</f>
        <v>0</v>
      </c>
      <c r="AK917" s="834">
        <f>'(1)예금승인내역'!K1538</f>
        <v>0</v>
      </c>
    </row>
    <row r="918" spans="31:37">
      <c r="AE918" s="1">
        <f>'(1)예금승인내역'!H1539</f>
        <v>0</v>
      </c>
      <c r="AF918" s="1">
        <f t="shared" si="24"/>
        <v>0</v>
      </c>
      <c r="AG918" s="1">
        <f>'(1)예금승인내역'!G1539</f>
        <v>0</v>
      </c>
      <c r="AH918">
        <f>'(1)예금승인내역'!F1539</f>
        <v>0</v>
      </c>
      <c r="AI918">
        <f>'(1)예금승인내역'!L1539</f>
        <v>0</v>
      </c>
      <c r="AJ918">
        <f>'(1)예금승인내역'!AG1539</f>
        <v>0</v>
      </c>
      <c r="AK918" s="834">
        <f>'(1)예금승인내역'!K1539</f>
        <v>0</v>
      </c>
    </row>
    <row r="919" spans="31:37">
      <c r="AE919" s="1">
        <f>'(1)예금승인내역'!H1540</f>
        <v>0</v>
      </c>
      <c r="AF919" s="1">
        <f t="shared" si="24"/>
        <v>0</v>
      </c>
      <c r="AG919" s="1">
        <f>'(1)예금승인내역'!G1540</f>
        <v>0</v>
      </c>
      <c r="AH919">
        <f>'(1)예금승인내역'!F1540</f>
        <v>0</v>
      </c>
      <c r="AI919">
        <f>'(1)예금승인내역'!L1540</f>
        <v>0</v>
      </c>
      <c r="AJ919">
        <f>'(1)예금승인내역'!AG1540</f>
        <v>0</v>
      </c>
      <c r="AK919" s="834">
        <f>'(1)예금승인내역'!K1540</f>
        <v>0</v>
      </c>
    </row>
    <row r="920" spans="31:37">
      <c r="AE920" s="1">
        <f>'(1)예금승인내역'!H1541</f>
        <v>0</v>
      </c>
      <c r="AF920" s="1">
        <f t="shared" si="24"/>
        <v>0</v>
      </c>
      <c r="AG920" s="1">
        <f>'(1)예금승인내역'!G1541</f>
        <v>0</v>
      </c>
      <c r="AH920">
        <f>'(1)예금승인내역'!F1541</f>
        <v>0</v>
      </c>
      <c r="AI920">
        <f>'(1)예금승인내역'!L1541</f>
        <v>0</v>
      </c>
      <c r="AJ920">
        <f>'(1)예금승인내역'!AG1541</f>
        <v>0</v>
      </c>
      <c r="AK920" s="834">
        <f>'(1)예금승인내역'!K1541</f>
        <v>0</v>
      </c>
    </row>
    <row r="921" spans="31:37">
      <c r="AE921" s="1">
        <f>'(1)예금승인내역'!H1542</f>
        <v>0</v>
      </c>
      <c r="AF921" s="1">
        <f t="shared" si="24"/>
        <v>0</v>
      </c>
      <c r="AG921" s="1">
        <f>'(1)예금승인내역'!G1542</f>
        <v>0</v>
      </c>
      <c r="AH921">
        <f>'(1)예금승인내역'!F1542</f>
        <v>0</v>
      </c>
      <c r="AI921">
        <f>'(1)예금승인내역'!L1542</f>
        <v>0</v>
      </c>
      <c r="AJ921">
        <f>'(1)예금승인내역'!AG1542</f>
        <v>0</v>
      </c>
      <c r="AK921" s="834">
        <f>'(1)예금승인내역'!K1542</f>
        <v>0</v>
      </c>
    </row>
    <row r="922" spans="31:37">
      <c r="AE922" s="1">
        <f>'(1)예금승인내역'!H1543</f>
        <v>0</v>
      </c>
      <c r="AF922" s="1">
        <f t="shared" si="24"/>
        <v>0</v>
      </c>
      <c r="AG922" s="1">
        <f>'(1)예금승인내역'!G1543</f>
        <v>0</v>
      </c>
      <c r="AH922">
        <f>'(1)예금승인내역'!F1543</f>
        <v>0</v>
      </c>
      <c r="AI922">
        <f>'(1)예금승인내역'!L1543</f>
        <v>0</v>
      </c>
      <c r="AJ922">
        <f>'(1)예금승인내역'!AG1543</f>
        <v>0</v>
      </c>
      <c r="AK922" s="834">
        <f>'(1)예금승인내역'!K1543</f>
        <v>0</v>
      </c>
    </row>
    <row r="923" spans="31:37">
      <c r="AE923" s="1">
        <f>'(1)예금승인내역'!H1544</f>
        <v>0</v>
      </c>
      <c r="AF923" s="1">
        <f t="shared" si="24"/>
        <v>0</v>
      </c>
      <c r="AG923" s="1">
        <f>'(1)예금승인내역'!G1544</f>
        <v>0</v>
      </c>
      <c r="AH923">
        <f>'(1)예금승인내역'!F1544</f>
        <v>0</v>
      </c>
      <c r="AI923">
        <f>'(1)예금승인내역'!L1544</f>
        <v>0</v>
      </c>
      <c r="AJ923">
        <f>'(1)예금승인내역'!AG1544</f>
        <v>0</v>
      </c>
      <c r="AK923" s="834">
        <f>'(1)예금승인내역'!K1544</f>
        <v>0</v>
      </c>
    </row>
    <row r="924" spans="31:37">
      <c r="AE924" s="1">
        <f>'(1)예금승인내역'!H1545</f>
        <v>0</v>
      </c>
      <c r="AF924" s="1">
        <f t="shared" si="24"/>
        <v>0</v>
      </c>
      <c r="AG924" s="1">
        <f>'(1)예금승인내역'!G1545</f>
        <v>0</v>
      </c>
      <c r="AH924">
        <f>'(1)예금승인내역'!F1545</f>
        <v>0</v>
      </c>
      <c r="AI924">
        <f>'(1)예금승인내역'!L1545</f>
        <v>0</v>
      </c>
      <c r="AJ924">
        <f>'(1)예금승인내역'!AG1545</f>
        <v>0</v>
      </c>
      <c r="AK924" s="834">
        <f>'(1)예금승인내역'!K1545</f>
        <v>0</v>
      </c>
    </row>
    <row r="925" spans="31:37">
      <c r="AE925" s="1">
        <f>'(1)예금승인내역'!H1546</f>
        <v>0</v>
      </c>
      <c r="AF925" s="1">
        <f t="shared" si="24"/>
        <v>0</v>
      </c>
      <c r="AG925" s="1">
        <f>'(1)예금승인내역'!G1546</f>
        <v>0</v>
      </c>
      <c r="AH925">
        <f>'(1)예금승인내역'!F1546</f>
        <v>0</v>
      </c>
      <c r="AI925">
        <f>'(1)예금승인내역'!L1546</f>
        <v>0</v>
      </c>
      <c r="AJ925">
        <f>'(1)예금승인내역'!AG1546</f>
        <v>0</v>
      </c>
      <c r="AK925" s="834">
        <f>'(1)예금승인내역'!K1546</f>
        <v>0</v>
      </c>
    </row>
    <row r="926" spans="31:37">
      <c r="AE926" s="1">
        <f>'(1)예금승인내역'!H1547</f>
        <v>0</v>
      </c>
      <c r="AF926" s="1">
        <f t="shared" si="24"/>
        <v>0</v>
      </c>
      <c r="AG926" s="1">
        <f>'(1)예금승인내역'!G1547</f>
        <v>0</v>
      </c>
      <c r="AH926">
        <f>'(1)예금승인내역'!F1547</f>
        <v>0</v>
      </c>
      <c r="AI926">
        <f>'(1)예금승인내역'!L1547</f>
        <v>0</v>
      </c>
      <c r="AJ926">
        <f>'(1)예금승인내역'!AG1547</f>
        <v>0</v>
      </c>
      <c r="AK926" s="834">
        <f>'(1)예금승인내역'!K1547</f>
        <v>0</v>
      </c>
    </row>
    <row r="927" spans="31:37">
      <c r="AE927" s="1">
        <f>'(1)예금승인내역'!H1548</f>
        <v>0</v>
      </c>
      <c r="AF927" s="1">
        <f t="shared" si="24"/>
        <v>0</v>
      </c>
      <c r="AG927" s="1">
        <f>'(1)예금승인내역'!G1548</f>
        <v>0</v>
      </c>
      <c r="AH927">
        <f>'(1)예금승인내역'!F1548</f>
        <v>0</v>
      </c>
      <c r="AI927">
        <f>'(1)예금승인내역'!L1548</f>
        <v>0</v>
      </c>
      <c r="AJ927">
        <f>'(1)예금승인내역'!AG1548</f>
        <v>0</v>
      </c>
      <c r="AK927" s="834">
        <f>'(1)예금승인내역'!K1548</f>
        <v>0</v>
      </c>
    </row>
    <row r="928" spans="31:37">
      <c r="AE928" s="1">
        <f>'(1)예금승인내역'!H1549</f>
        <v>0</v>
      </c>
      <c r="AF928" s="1">
        <f t="shared" si="24"/>
        <v>0</v>
      </c>
      <c r="AG928" s="1">
        <f>'(1)예금승인내역'!G1549</f>
        <v>0</v>
      </c>
      <c r="AH928">
        <f>'(1)예금승인내역'!F1549</f>
        <v>0</v>
      </c>
      <c r="AI928">
        <f>'(1)예금승인내역'!L1549</f>
        <v>0</v>
      </c>
      <c r="AJ928">
        <f>'(1)예금승인내역'!AG1549</f>
        <v>0</v>
      </c>
      <c r="AK928" s="834">
        <f>'(1)예금승인내역'!K1549</f>
        <v>0</v>
      </c>
    </row>
    <row r="929" spans="31:37">
      <c r="AE929" s="1">
        <f>'(1)예금승인내역'!H1550</f>
        <v>0</v>
      </c>
      <c r="AF929" s="1">
        <f t="shared" si="24"/>
        <v>0</v>
      </c>
      <c r="AG929" s="1">
        <f>'(1)예금승인내역'!G1550</f>
        <v>0</v>
      </c>
      <c r="AH929">
        <f>'(1)예금승인내역'!F1550</f>
        <v>0</v>
      </c>
      <c r="AI929">
        <f>'(1)예금승인내역'!L1550</f>
        <v>0</v>
      </c>
      <c r="AJ929">
        <f>'(1)예금승인내역'!AG1550</f>
        <v>0</v>
      </c>
      <c r="AK929" s="834">
        <f>'(1)예금승인내역'!K1550</f>
        <v>0</v>
      </c>
    </row>
    <row r="930" spans="31:37">
      <c r="AE930" s="1">
        <f>'(1)예금승인내역'!H1551</f>
        <v>0</v>
      </c>
      <c r="AF930" s="1">
        <f t="shared" si="24"/>
        <v>0</v>
      </c>
      <c r="AG930" s="1">
        <f>'(1)예금승인내역'!G1551</f>
        <v>0</v>
      </c>
      <c r="AH930">
        <f>'(1)예금승인내역'!F1551</f>
        <v>0</v>
      </c>
      <c r="AI930">
        <f>'(1)예금승인내역'!L1551</f>
        <v>0</v>
      </c>
      <c r="AJ930">
        <f>'(1)예금승인내역'!AG1551</f>
        <v>0</v>
      </c>
      <c r="AK930" s="834">
        <f>'(1)예금승인내역'!K1551</f>
        <v>0</v>
      </c>
    </row>
    <row r="931" spans="31:37">
      <c r="AE931" s="1">
        <f>'(1)예금승인내역'!H1552</f>
        <v>0</v>
      </c>
      <c r="AF931" s="1">
        <f t="shared" si="24"/>
        <v>0</v>
      </c>
      <c r="AG931" s="1">
        <f>'(1)예금승인내역'!G1552</f>
        <v>0</v>
      </c>
      <c r="AH931">
        <f>'(1)예금승인내역'!F1552</f>
        <v>0</v>
      </c>
      <c r="AI931">
        <f>'(1)예금승인내역'!L1552</f>
        <v>0</v>
      </c>
      <c r="AJ931">
        <f>'(1)예금승인내역'!AG1552</f>
        <v>0</v>
      </c>
      <c r="AK931" s="834">
        <f>'(1)예금승인내역'!K1552</f>
        <v>0</v>
      </c>
    </row>
    <row r="932" spans="31:37">
      <c r="AE932" s="1">
        <f>'(1)예금승인내역'!H1553</f>
        <v>0</v>
      </c>
      <c r="AF932" s="1">
        <f t="shared" si="24"/>
        <v>0</v>
      </c>
      <c r="AG932" s="1">
        <f>'(1)예금승인내역'!G1553</f>
        <v>0</v>
      </c>
      <c r="AH932">
        <f>'(1)예금승인내역'!F1553</f>
        <v>0</v>
      </c>
      <c r="AI932">
        <f>'(1)예금승인내역'!L1553</f>
        <v>0</v>
      </c>
      <c r="AJ932">
        <f>'(1)예금승인내역'!AG1553</f>
        <v>0</v>
      </c>
      <c r="AK932" s="834">
        <f>'(1)예금승인내역'!K1553</f>
        <v>0</v>
      </c>
    </row>
    <row r="933" spans="31:37">
      <c r="AE933" s="1">
        <f>'(1)예금승인내역'!H1554</f>
        <v>0</v>
      </c>
      <c r="AF933" s="1">
        <f t="shared" si="24"/>
        <v>0</v>
      </c>
      <c r="AG933" s="1">
        <f>'(1)예금승인내역'!G1554</f>
        <v>0</v>
      </c>
      <c r="AH933">
        <f>'(1)예금승인내역'!F1554</f>
        <v>0</v>
      </c>
      <c r="AI933">
        <f>'(1)예금승인내역'!L1554</f>
        <v>0</v>
      </c>
      <c r="AJ933">
        <f>'(1)예금승인내역'!AG1554</f>
        <v>0</v>
      </c>
      <c r="AK933" s="834">
        <f>'(1)예금승인내역'!K1554</f>
        <v>0</v>
      </c>
    </row>
    <row r="934" spans="31:37">
      <c r="AE934" s="1">
        <f>'(1)예금승인내역'!H1555</f>
        <v>0</v>
      </c>
      <c r="AF934" s="1">
        <f t="shared" si="24"/>
        <v>0</v>
      </c>
      <c r="AG934" s="1">
        <f>'(1)예금승인내역'!G1555</f>
        <v>0</v>
      </c>
      <c r="AH934">
        <f>'(1)예금승인내역'!F1555</f>
        <v>0</v>
      </c>
      <c r="AI934">
        <f>'(1)예금승인내역'!L1555</f>
        <v>0</v>
      </c>
      <c r="AJ934">
        <f>'(1)예금승인내역'!AG1555</f>
        <v>0</v>
      </c>
      <c r="AK934" s="834">
        <f>'(1)예금승인내역'!K1555</f>
        <v>0</v>
      </c>
    </row>
    <row r="935" spans="31:37">
      <c r="AE935" s="1">
        <f>'(1)예금승인내역'!H1556</f>
        <v>0</v>
      </c>
      <c r="AF935" s="1">
        <f t="shared" si="24"/>
        <v>0</v>
      </c>
      <c r="AG935" s="1">
        <f>'(1)예금승인내역'!G1556</f>
        <v>0</v>
      </c>
      <c r="AH935">
        <f>'(1)예금승인내역'!F1556</f>
        <v>0</v>
      </c>
      <c r="AI935">
        <f>'(1)예금승인내역'!L1556</f>
        <v>0</v>
      </c>
      <c r="AJ935">
        <f>'(1)예금승인내역'!AG1556</f>
        <v>0</v>
      </c>
      <c r="AK935" s="834">
        <f>'(1)예금승인내역'!K1556</f>
        <v>0</v>
      </c>
    </row>
    <row r="936" spans="31:37">
      <c r="AE936" s="1">
        <f>'(1)예금승인내역'!H1557</f>
        <v>0</v>
      </c>
      <c r="AF936" s="1">
        <f t="shared" si="24"/>
        <v>0</v>
      </c>
      <c r="AG936" s="1">
        <f>'(1)예금승인내역'!G1557</f>
        <v>0</v>
      </c>
      <c r="AH936">
        <f>'(1)예금승인내역'!F1557</f>
        <v>0</v>
      </c>
      <c r="AI936">
        <f>'(1)예금승인내역'!L1557</f>
        <v>0</v>
      </c>
      <c r="AJ936">
        <f>'(1)예금승인내역'!AG1557</f>
        <v>0</v>
      </c>
      <c r="AK936" s="834">
        <f>'(1)예금승인내역'!K1557</f>
        <v>0</v>
      </c>
    </row>
    <row r="937" spans="31:37">
      <c r="AE937" s="1">
        <f>'(1)예금승인내역'!H1558</f>
        <v>0</v>
      </c>
      <c r="AF937" s="1">
        <f t="shared" si="24"/>
        <v>0</v>
      </c>
      <c r="AG937" s="1">
        <f>'(1)예금승인내역'!G1558</f>
        <v>0</v>
      </c>
      <c r="AH937">
        <f>'(1)예금승인내역'!F1558</f>
        <v>0</v>
      </c>
      <c r="AI937">
        <f>'(1)예금승인내역'!L1558</f>
        <v>0</v>
      </c>
      <c r="AJ937">
        <f>'(1)예금승인내역'!AG1558</f>
        <v>0</v>
      </c>
      <c r="AK937" s="834">
        <f>'(1)예금승인내역'!K1558</f>
        <v>0</v>
      </c>
    </row>
    <row r="938" spans="31:37">
      <c r="AE938" s="1">
        <f>'(1)예금승인내역'!H1559</f>
        <v>0</v>
      </c>
      <c r="AF938" s="1">
        <f t="shared" si="24"/>
        <v>0</v>
      </c>
      <c r="AG938" s="1">
        <f>'(1)예금승인내역'!G1559</f>
        <v>0</v>
      </c>
      <c r="AH938">
        <f>'(1)예금승인내역'!F1559</f>
        <v>0</v>
      </c>
      <c r="AI938">
        <f>'(1)예금승인내역'!L1559</f>
        <v>0</v>
      </c>
      <c r="AJ938">
        <f>'(1)예금승인내역'!AG1559</f>
        <v>0</v>
      </c>
      <c r="AK938" s="834">
        <f>'(1)예금승인내역'!K1559</f>
        <v>0</v>
      </c>
    </row>
    <row r="939" spans="31:37">
      <c r="AE939" s="1">
        <f>'(1)예금승인내역'!H1560</f>
        <v>0</v>
      </c>
      <c r="AF939" s="1">
        <f t="shared" si="24"/>
        <v>0</v>
      </c>
      <c r="AG939" s="1">
        <f>'(1)예금승인내역'!G1560</f>
        <v>0</v>
      </c>
      <c r="AH939">
        <f>'(1)예금승인내역'!F1560</f>
        <v>0</v>
      </c>
      <c r="AI939">
        <f>'(1)예금승인내역'!L1560</f>
        <v>0</v>
      </c>
      <c r="AJ939">
        <f>'(1)예금승인내역'!AG1560</f>
        <v>0</v>
      </c>
      <c r="AK939" s="834">
        <f>'(1)예금승인내역'!K1560</f>
        <v>0</v>
      </c>
    </row>
    <row r="940" spans="31:37">
      <c r="AE940" s="1">
        <f>'(1)예금승인내역'!H1561</f>
        <v>0</v>
      </c>
      <c r="AF940" s="1">
        <f t="shared" si="24"/>
        <v>0</v>
      </c>
      <c r="AG940" s="1">
        <f>'(1)예금승인내역'!G1561</f>
        <v>0</v>
      </c>
      <c r="AH940">
        <f>'(1)예금승인내역'!F1561</f>
        <v>0</v>
      </c>
      <c r="AI940">
        <f>'(1)예금승인내역'!L1561</f>
        <v>0</v>
      </c>
      <c r="AJ940">
        <f>'(1)예금승인내역'!AG1561</f>
        <v>0</v>
      </c>
      <c r="AK940" s="834">
        <f>'(1)예금승인내역'!K1561</f>
        <v>0</v>
      </c>
    </row>
    <row r="941" spans="31:37">
      <c r="AE941" s="1">
        <f>'(1)예금승인내역'!H1562</f>
        <v>0</v>
      </c>
      <c r="AF941" s="1">
        <f t="shared" si="24"/>
        <v>0</v>
      </c>
      <c r="AG941" s="1">
        <f>'(1)예금승인내역'!G1562</f>
        <v>0</v>
      </c>
      <c r="AH941">
        <f>'(1)예금승인내역'!F1562</f>
        <v>0</v>
      </c>
      <c r="AI941">
        <f>'(1)예금승인내역'!L1562</f>
        <v>0</v>
      </c>
      <c r="AJ941">
        <f>'(1)예금승인내역'!AG1562</f>
        <v>0</v>
      </c>
      <c r="AK941" s="834">
        <f>'(1)예금승인내역'!K1562</f>
        <v>0</v>
      </c>
    </row>
    <row r="942" spans="31:37">
      <c r="AE942" s="1">
        <f>'(1)예금승인내역'!H1563</f>
        <v>0</v>
      </c>
      <c r="AF942" s="1">
        <f t="shared" si="24"/>
        <v>0</v>
      </c>
      <c r="AG942" s="1">
        <f>'(1)예금승인내역'!G1563</f>
        <v>0</v>
      </c>
      <c r="AH942">
        <f>'(1)예금승인내역'!F1563</f>
        <v>0</v>
      </c>
      <c r="AI942">
        <f>'(1)예금승인내역'!L1563</f>
        <v>0</v>
      </c>
      <c r="AJ942">
        <f>'(1)예금승인내역'!AG1563</f>
        <v>0</v>
      </c>
      <c r="AK942" s="834">
        <f>'(1)예금승인내역'!K1563</f>
        <v>0</v>
      </c>
    </row>
    <row r="943" spans="31:37">
      <c r="AE943" s="1">
        <f>'(1)예금승인내역'!H1564</f>
        <v>0</v>
      </c>
      <c r="AF943" s="1">
        <f t="shared" si="24"/>
        <v>0</v>
      </c>
      <c r="AG943" s="1">
        <f>'(1)예금승인내역'!G1564</f>
        <v>0</v>
      </c>
      <c r="AH943">
        <f>'(1)예금승인내역'!F1564</f>
        <v>0</v>
      </c>
      <c r="AI943">
        <f>'(1)예금승인내역'!L1564</f>
        <v>0</v>
      </c>
      <c r="AJ943">
        <f>'(1)예금승인내역'!AG1564</f>
        <v>0</v>
      </c>
      <c r="AK943" s="834">
        <f>'(1)예금승인내역'!K1564</f>
        <v>0</v>
      </c>
    </row>
    <row r="944" spans="31:37">
      <c r="AE944" s="1">
        <f>'(1)예금승인내역'!H1565</f>
        <v>0</v>
      </c>
      <c r="AF944" s="1">
        <f t="shared" si="24"/>
        <v>0</v>
      </c>
      <c r="AG944" s="1">
        <f>'(1)예금승인내역'!G1565</f>
        <v>0</v>
      </c>
      <c r="AH944">
        <f>'(1)예금승인내역'!F1565</f>
        <v>0</v>
      </c>
      <c r="AI944">
        <f>'(1)예금승인내역'!L1565</f>
        <v>0</v>
      </c>
      <c r="AJ944">
        <f>'(1)예금승인내역'!AG1565</f>
        <v>0</v>
      </c>
      <c r="AK944" s="834">
        <f>'(1)예금승인내역'!K1565</f>
        <v>0</v>
      </c>
    </row>
    <row r="945" spans="31:37">
      <c r="AE945" s="1">
        <f>'(1)예금승인내역'!H1566</f>
        <v>0</v>
      </c>
      <c r="AF945" s="1">
        <f t="shared" si="24"/>
        <v>0</v>
      </c>
      <c r="AG945" s="1">
        <f>'(1)예금승인내역'!G1566</f>
        <v>0</v>
      </c>
      <c r="AH945">
        <f>'(1)예금승인내역'!F1566</f>
        <v>0</v>
      </c>
      <c r="AI945">
        <f>'(1)예금승인내역'!L1566</f>
        <v>0</v>
      </c>
      <c r="AJ945">
        <f>'(1)예금승인내역'!AG1566</f>
        <v>0</v>
      </c>
      <c r="AK945" s="834">
        <f>'(1)예금승인내역'!K1566</f>
        <v>0</v>
      </c>
    </row>
    <row r="946" spans="31:37">
      <c r="AE946" s="1">
        <f>'(1)예금승인내역'!H1567</f>
        <v>0</v>
      </c>
      <c r="AF946" s="1">
        <f t="shared" si="24"/>
        <v>0</v>
      </c>
      <c r="AG946" s="1">
        <f>'(1)예금승인내역'!G1567</f>
        <v>0</v>
      </c>
      <c r="AH946">
        <f>'(1)예금승인내역'!F1567</f>
        <v>0</v>
      </c>
      <c r="AI946">
        <f>'(1)예금승인내역'!L1567</f>
        <v>0</v>
      </c>
      <c r="AJ946">
        <f>'(1)예금승인내역'!AG1567</f>
        <v>0</v>
      </c>
      <c r="AK946" s="834">
        <f>'(1)예금승인내역'!K1567</f>
        <v>0</v>
      </c>
    </row>
    <row r="947" spans="31:37">
      <c r="AE947" s="1">
        <f>'(1)예금승인내역'!H1568</f>
        <v>0</v>
      </c>
      <c r="AF947" s="1">
        <f t="shared" si="24"/>
        <v>0</v>
      </c>
      <c r="AG947" s="1">
        <f>'(1)예금승인내역'!G1568</f>
        <v>0</v>
      </c>
      <c r="AH947">
        <f>'(1)예금승인내역'!F1568</f>
        <v>0</v>
      </c>
      <c r="AI947">
        <f>'(1)예금승인내역'!L1568</f>
        <v>0</v>
      </c>
      <c r="AJ947">
        <f>'(1)예금승인내역'!AG1568</f>
        <v>0</v>
      </c>
      <c r="AK947" s="834">
        <f>'(1)예금승인내역'!K1568</f>
        <v>0</v>
      </c>
    </row>
    <row r="948" spans="31:37">
      <c r="AE948" s="1">
        <f>'(1)예금승인내역'!H1569</f>
        <v>0</v>
      </c>
      <c r="AF948" s="1">
        <f t="shared" si="24"/>
        <v>0</v>
      </c>
      <c r="AG948" s="1">
        <f>'(1)예금승인내역'!G1569</f>
        <v>0</v>
      </c>
      <c r="AH948">
        <f>'(1)예금승인내역'!F1569</f>
        <v>0</v>
      </c>
      <c r="AI948">
        <f>'(1)예금승인내역'!L1569</f>
        <v>0</v>
      </c>
      <c r="AJ948">
        <f>'(1)예금승인내역'!AG1569</f>
        <v>0</v>
      </c>
      <c r="AK948" s="834">
        <f>'(1)예금승인내역'!K1569</f>
        <v>0</v>
      </c>
    </row>
    <row r="949" spans="31:37">
      <c r="AE949" s="1">
        <f>'(1)예금승인내역'!H1570</f>
        <v>0</v>
      </c>
      <c r="AF949" s="1">
        <f t="shared" si="24"/>
        <v>0</v>
      </c>
      <c r="AG949" s="1">
        <f>'(1)예금승인내역'!G1570</f>
        <v>0</v>
      </c>
      <c r="AH949">
        <f>'(1)예금승인내역'!F1570</f>
        <v>0</v>
      </c>
      <c r="AI949">
        <f>'(1)예금승인내역'!L1570</f>
        <v>0</v>
      </c>
      <c r="AJ949">
        <f>'(1)예금승인내역'!AG1570</f>
        <v>0</v>
      </c>
      <c r="AK949" s="834">
        <f>'(1)예금승인내역'!K1570</f>
        <v>0</v>
      </c>
    </row>
    <row r="950" spans="31:37">
      <c r="AE950" s="1">
        <f>'(1)예금승인내역'!H1571</f>
        <v>0</v>
      </c>
      <c r="AF950" s="1">
        <f t="shared" si="24"/>
        <v>0</v>
      </c>
      <c r="AG950" s="1">
        <f>'(1)예금승인내역'!G1571</f>
        <v>0</v>
      </c>
      <c r="AH950">
        <f>'(1)예금승인내역'!F1571</f>
        <v>0</v>
      </c>
      <c r="AI950">
        <f>'(1)예금승인내역'!L1571</f>
        <v>0</v>
      </c>
      <c r="AJ950">
        <f>'(1)예금승인내역'!AG1571</f>
        <v>0</v>
      </c>
      <c r="AK950" s="834">
        <f>'(1)예금승인내역'!K1571</f>
        <v>0</v>
      </c>
    </row>
    <row r="951" spans="31:37">
      <c r="AE951" s="1">
        <f>'(1)예금승인내역'!H1572</f>
        <v>0</v>
      </c>
      <c r="AF951" s="1">
        <f t="shared" si="24"/>
        <v>0</v>
      </c>
      <c r="AG951" s="1">
        <f>'(1)예금승인내역'!G1572</f>
        <v>0</v>
      </c>
      <c r="AH951">
        <f>'(1)예금승인내역'!F1572</f>
        <v>0</v>
      </c>
      <c r="AI951">
        <f>'(1)예금승인내역'!L1572</f>
        <v>0</v>
      </c>
      <c r="AJ951">
        <f>'(1)예금승인내역'!AG1572</f>
        <v>0</v>
      </c>
      <c r="AK951" s="834">
        <f>'(1)예금승인내역'!K1572</f>
        <v>0</v>
      </c>
    </row>
    <row r="952" spans="31:37">
      <c r="AE952" s="1">
        <f>'(1)예금승인내역'!H1573</f>
        <v>0</v>
      </c>
      <c r="AF952" s="1">
        <f t="shared" si="24"/>
        <v>0</v>
      </c>
      <c r="AG952" s="1">
        <f>'(1)예금승인내역'!G1573</f>
        <v>0</v>
      </c>
      <c r="AH952">
        <f>'(1)예금승인내역'!F1573</f>
        <v>0</v>
      </c>
      <c r="AI952">
        <f>'(1)예금승인내역'!L1573</f>
        <v>0</v>
      </c>
      <c r="AJ952">
        <f>'(1)예금승인내역'!AG1573</f>
        <v>0</v>
      </c>
      <c r="AK952" s="834">
        <f>'(1)예금승인내역'!K1573</f>
        <v>0</v>
      </c>
    </row>
    <row r="953" spans="31:37">
      <c r="AE953" s="1">
        <f>'(1)예금승인내역'!H1574</f>
        <v>0</v>
      </c>
      <c r="AF953" s="1">
        <f t="shared" si="24"/>
        <v>0</v>
      </c>
      <c r="AG953" s="1">
        <f>'(1)예금승인내역'!G1574</f>
        <v>0</v>
      </c>
      <c r="AH953">
        <f>'(1)예금승인내역'!F1574</f>
        <v>0</v>
      </c>
      <c r="AI953">
        <f>'(1)예금승인내역'!L1574</f>
        <v>0</v>
      </c>
      <c r="AJ953">
        <f>'(1)예금승인내역'!AG1574</f>
        <v>0</v>
      </c>
      <c r="AK953" s="834">
        <f>'(1)예금승인내역'!K1574</f>
        <v>0</v>
      </c>
    </row>
    <row r="954" spans="31:37">
      <c r="AE954" s="1">
        <f>'(1)예금승인내역'!H1575</f>
        <v>0</v>
      </c>
      <c r="AF954" s="1">
        <f t="shared" ref="AF954:AF1017" si="25">VALUE(AE954)</f>
        <v>0</v>
      </c>
      <c r="AG954" s="1">
        <f>'(1)예금승인내역'!G1575</f>
        <v>0</v>
      </c>
      <c r="AH954">
        <f>'(1)예금승인내역'!F1575</f>
        <v>0</v>
      </c>
      <c r="AI954">
        <f>'(1)예금승인내역'!L1575</f>
        <v>0</v>
      </c>
      <c r="AJ954">
        <f>'(1)예금승인내역'!AG1575</f>
        <v>0</v>
      </c>
      <c r="AK954" s="834">
        <f>'(1)예금승인내역'!K1575</f>
        <v>0</v>
      </c>
    </row>
    <row r="955" spans="31:37">
      <c r="AE955" s="1">
        <f>'(1)예금승인내역'!H1576</f>
        <v>0</v>
      </c>
      <c r="AF955" s="1">
        <f t="shared" si="25"/>
        <v>0</v>
      </c>
      <c r="AG955" s="1">
        <f>'(1)예금승인내역'!G1576</f>
        <v>0</v>
      </c>
      <c r="AH955">
        <f>'(1)예금승인내역'!F1576</f>
        <v>0</v>
      </c>
      <c r="AI955">
        <f>'(1)예금승인내역'!L1576</f>
        <v>0</v>
      </c>
      <c r="AJ955">
        <f>'(1)예금승인내역'!AG1576</f>
        <v>0</v>
      </c>
      <c r="AK955" s="834">
        <f>'(1)예금승인내역'!K1576</f>
        <v>0</v>
      </c>
    </row>
    <row r="956" spans="31:37">
      <c r="AE956" s="1">
        <f>'(1)예금승인내역'!H1577</f>
        <v>0</v>
      </c>
      <c r="AF956" s="1">
        <f t="shared" si="25"/>
        <v>0</v>
      </c>
      <c r="AG956" s="1">
        <f>'(1)예금승인내역'!G1577</f>
        <v>0</v>
      </c>
      <c r="AH956">
        <f>'(1)예금승인내역'!F1577</f>
        <v>0</v>
      </c>
      <c r="AI956">
        <f>'(1)예금승인내역'!L1577</f>
        <v>0</v>
      </c>
      <c r="AJ956">
        <f>'(1)예금승인내역'!AG1577</f>
        <v>0</v>
      </c>
      <c r="AK956" s="834">
        <f>'(1)예금승인내역'!K1577</f>
        <v>0</v>
      </c>
    </row>
    <row r="957" spans="31:37">
      <c r="AE957" s="1">
        <f>'(1)예금승인내역'!H1578</f>
        <v>0</v>
      </c>
      <c r="AF957" s="1">
        <f t="shared" si="25"/>
        <v>0</v>
      </c>
      <c r="AG957" s="1">
        <f>'(1)예금승인내역'!G1578</f>
        <v>0</v>
      </c>
      <c r="AH957">
        <f>'(1)예금승인내역'!F1578</f>
        <v>0</v>
      </c>
      <c r="AI957">
        <f>'(1)예금승인내역'!L1578</f>
        <v>0</v>
      </c>
      <c r="AJ957">
        <f>'(1)예금승인내역'!AG1578</f>
        <v>0</v>
      </c>
      <c r="AK957" s="834">
        <f>'(1)예금승인내역'!K1578</f>
        <v>0</v>
      </c>
    </row>
    <row r="958" spans="31:37">
      <c r="AE958" s="1">
        <f>'(1)예금승인내역'!H1579</f>
        <v>0</v>
      </c>
      <c r="AF958" s="1">
        <f t="shared" si="25"/>
        <v>0</v>
      </c>
      <c r="AG958" s="1">
        <f>'(1)예금승인내역'!G1579</f>
        <v>0</v>
      </c>
      <c r="AH958">
        <f>'(1)예금승인내역'!F1579</f>
        <v>0</v>
      </c>
      <c r="AI958">
        <f>'(1)예금승인내역'!L1579</f>
        <v>0</v>
      </c>
      <c r="AJ958">
        <f>'(1)예금승인내역'!AG1579</f>
        <v>0</v>
      </c>
      <c r="AK958" s="834">
        <f>'(1)예금승인내역'!K1579</f>
        <v>0</v>
      </c>
    </row>
    <row r="959" spans="31:37">
      <c r="AE959" s="1">
        <f>'(1)예금승인내역'!H1580</f>
        <v>0</v>
      </c>
      <c r="AF959" s="1">
        <f t="shared" si="25"/>
        <v>0</v>
      </c>
      <c r="AG959" s="1">
        <f>'(1)예금승인내역'!G1580</f>
        <v>0</v>
      </c>
      <c r="AH959">
        <f>'(1)예금승인내역'!F1580</f>
        <v>0</v>
      </c>
      <c r="AI959">
        <f>'(1)예금승인내역'!L1580</f>
        <v>0</v>
      </c>
      <c r="AJ959">
        <f>'(1)예금승인내역'!AG1580</f>
        <v>0</v>
      </c>
      <c r="AK959" s="834">
        <f>'(1)예금승인내역'!K1580</f>
        <v>0</v>
      </c>
    </row>
    <row r="960" spans="31:37">
      <c r="AE960" s="1">
        <f>'(1)예금승인내역'!H1581</f>
        <v>0</v>
      </c>
      <c r="AF960" s="1">
        <f t="shared" si="25"/>
        <v>0</v>
      </c>
      <c r="AG960" s="1">
        <f>'(1)예금승인내역'!G1581</f>
        <v>0</v>
      </c>
      <c r="AH960">
        <f>'(1)예금승인내역'!F1581</f>
        <v>0</v>
      </c>
      <c r="AI960">
        <f>'(1)예금승인내역'!L1581</f>
        <v>0</v>
      </c>
      <c r="AJ960">
        <f>'(1)예금승인내역'!AG1581</f>
        <v>0</v>
      </c>
      <c r="AK960" s="834">
        <f>'(1)예금승인내역'!K1581</f>
        <v>0</v>
      </c>
    </row>
    <row r="961" spans="31:37">
      <c r="AE961" s="1">
        <f>'(1)예금승인내역'!H1582</f>
        <v>0</v>
      </c>
      <c r="AF961" s="1">
        <f t="shared" si="25"/>
        <v>0</v>
      </c>
      <c r="AG961" s="1">
        <f>'(1)예금승인내역'!G1582</f>
        <v>0</v>
      </c>
      <c r="AH961">
        <f>'(1)예금승인내역'!F1582</f>
        <v>0</v>
      </c>
      <c r="AI961">
        <f>'(1)예금승인내역'!L1582</f>
        <v>0</v>
      </c>
      <c r="AJ961">
        <f>'(1)예금승인내역'!AG1582</f>
        <v>0</v>
      </c>
      <c r="AK961" s="834">
        <f>'(1)예금승인내역'!K1582</f>
        <v>0</v>
      </c>
    </row>
    <row r="962" spans="31:37">
      <c r="AE962" s="1">
        <f>'(1)예금승인내역'!H1583</f>
        <v>0</v>
      </c>
      <c r="AF962" s="1">
        <f t="shared" si="25"/>
        <v>0</v>
      </c>
      <c r="AG962" s="1">
        <f>'(1)예금승인내역'!G1583</f>
        <v>0</v>
      </c>
      <c r="AH962">
        <f>'(1)예금승인내역'!F1583</f>
        <v>0</v>
      </c>
      <c r="AI962">
        <f>'(1)예금승인내역'!L1583</f>
        <v>0</v>
      </c>
      <c r="AJ962">
        <f>'(1)예금승인내역'!AG1583</f>
        <v>0</v>
      </c>
      <c r="AK962" s="834">
        <f>'(1)예금승인내역'!K1583</f>
        <v>0</v>
      </c>
    </row>
    <row r="963" spans="31:37">
      <c r="AE963" s="1">
        <f>'(1)예금승인내역'!H1584</f>
        <v>0</v>
      </c>
      <c r="AF963" s="1">
        <f t="shared" si="25"/>
        <v>0</v>
      </c>
      <c r="AG963" s="1">
        <f>'(1)예금승인내역'!G1584</f>
        <v>0</v>
      </c>
      <c r="AH963">
        <f>'(1)예금승인내역'!F1584</f>
        <v>0</v>
      </c>
      <c r="AI963">
        <f>'(1)예금승인내역'!L1584</f>
        <v>0</v>
      </c>
      <c r="AJ963">
        <f>'(1)예금승인내역'!AG1584</f>
        <v>0</v>
      </c>
      <c r="AK963" s="834">
        <f>'(1)예금승인내역'!K1584</f>
        <v>0</v>
      </c>
    </row>
    <row r="964" spans="31:37">
      <c r="AE964" s="1">
        <f>'(1)예금승인내역'!H1585</f>
        <v>0</v>
      </c>
      <c r="AF964" s="1">
        <f t="shared" si="25"/>
        <v>0</v>
      </c>
      <c r="AG964" s="1">
        <f>'(1)예금승인내역'!G1585</f>
        <v>0</v>
      </c>
      <c r="AH964">
        <f>'(1)예금승인내역'!F1585</f>
        <v>0</v>
      </c>
      <c r="AI964">
        <f>'(1)예금승인내역'!L1585</f>
        <v>0</v>
      </c>
      <c r="AJ964">
        <f>'(1)예금승인내역'!AG1585</f>
        <v>0</v>
      </c>
      <c r="AK964" s="834">
        <f>'(1)예금승인내역'!K1585</f>
        <v>0</v>
      </c>
    </row>
    <row r="965" spans="31:37">
      <c r="AE965" s="1">
        <f>'(1)예금승인내역'!H1586</f>
        <v>0</v>
      </c>
      <c r="AF965" s="1">
        <f t="shared" si="25"/>
        <v>0</v>
      </c>
      <c r="AG965" s="1">
        <f>'(1)예금승인내역'!G1586</f>
        <v>0</v>
      </c>
      <c r="AH965">
        <f>'(1)예금승인내역'!F1586</f>
        <v>0</v>
      </c>
      <c r="AI965">
        <f>'(1)예금승인내역'!L1586</f>
        <v>0</v>
      </c>
      <c r="AJ965">
        <f>'(1)예금승인내역'!AG1586</f>
        <v>0</v>
      </c>
      <c r="AK965" s="834">
        <f>'(1)예금승인내역'!K1586</f>
        <v>0</v>
      </c>
    </row>
    <row r="966" spans="31:37">
      <c r="AE966" s="1">
        <f>'(1)예금승인내역'!H1587</f>
        <v>0</v>
      </c>
      <c r="AF966" s="1">
        <f t="shared" si="25"/>
        <v>0</v>
      </c>
      <c r="AG966" s="1">
        <f>'(1)예금승인내역'!G1587</f>
        <v>0</v>
      </c>
      <c r="AH966">
        <f>'(1)예금승인내역'!F1587</f>
        <v>0</v>
      </c>
      <c r="AI966">
        <f>'(1)예금승인내역'!L1587</f>
        <v>0</v>
      </c>
      <c r="AJ966">
        <f>'(1)예금승인내역'!AG1587</f>
        <v>0</v>
      </c>
      <c r="AK966" s="834">
        <f>'(1)예금승인내역'!K1587</f>
        <v>0</v>
      </c>
    </row>
    <row r="967" spans="31:37">
      <c r="AE967" s="1">
        <f>'(1)예금승인내역'!H1588</f>
        <v>0</v>
      </c>
      <c r="AF967" s="1">
        <f t="shared" si="25"/>
        <v>0</v>
      </c>
      <c r="AG967" s="1">
        <f>'(1)예금승인내역'!G1588</f>
        <v>0</v>
      </c>
      <c r="AH967">
        <f>'(1)예금승인내역'!F1588</f>
        <v>0</v>
      </c>
      <c r="AI967">
        <f>'(1)예금승인내역'!L1588</f>
        <v>0</v>
      </c>
      <c r="AJ967">
        <f>'(1)예금승인내역'!AG1588</f>
        <v>0</v>
      </c>
      <c r="AK967" s="834">
        <f>'(1)예금승인내역'!K1588</f>
        <v>0</v>
      </c>
    </row>
    <row r="968" spans="31:37">
      <c r="AE968" s="1">
        <f>'(1)예금승인내역'!H1589</f>
        <v>0</v>
      </c>
      <c r="AF968" s="1">
        <f t="shared" si="25"/>
        <v>0</v>
      </c>
      <c r="AG968" s="1">
        <f>'(1)예금승인내역'!G1589</f>
        <v>0</v>
      </c>
      <c r="AH968">
        <f>'(1)예금승인내역'!F1589</f>
        <v>0</v>
      </c>
      <c r="AI968">
        <f>'(1)예금승인내역'!L1589</f>
        <v>0</v>
      </c>
      <c r="AJ968">
        <f>'(1)예금승인내역'!AG1589</f>
        <v>0</v>
      </c>
      <c r="AK968" s="834">
        <f>'(1)예금승인내역'!K1589</f>
        <v>0</v>
      </c>
    </row>
    <row r="969" spans="31:37">
      <c r="AE969" s="1">
        <f>'(1)예금승인내역'!H1590</f>
        <v>0</v>
      </c>
      <c r="AF969" s="1">
        <f t="shared" si="25"/>
        <v>0</v>
      </c>
      <c r="AG969" s="1">
        <f>'(1)예금승인내역'!G1590</f>
        <v>0</v>
      </c>
      <c r="AH969">
        <f>'(1)예금승인내역'!F1590</f>
        <v>0</v>
      </c>
      <c r="AI969">
        <f>'(1)예금승인내역'!L1590</f>
        <v>0</v>
      </c>
      <c r="AJ969">
        <f>'(1)예금승인내역'!AG1590</f>
        <v>0</v>
      </c>
      <c r="AK969" s="834">
        <f>'(1)예금승인내역'!K1590</f>
        <v>0</v>
      </c>
    </row>
    <row r="970" spans="31:37">
      <c r="AE970" s="1">
        <f>'(1)예금승인내역'!H1591</f>
        <v>0</v>
      </c>
      <c r="AF970" s="1">
        <f t="shared" si="25"/>
        <v>0</v>
      </c>
      <c r="AG970" s="1">
        <f>'(1)예금승인내역'!G1591</f>
        <v>0</v>
      </c>
      <c r="AH970">
        <f>'(1)예금승인내역'!F1591</f>
        <v>0</v>
      </c>
      <c r="AI970">
        <f>'(1)예금승인내역'!L1591</f>
        <v>0</v>
      </c>
      <c r="AJ970">
        <f>'(1)예금승인내역'!AG1591</f>
        <v>0</v>
      </c>
      <c r="AK970" s="834">
        <f>'(1)예금승인내역'!K1591</f>
        <v>0</v>
      </c>
    </row>
    <row r="971" spans="31:37">
      <c r="AE971" s="1">
        <f>'(1)예금승인내역'!H1592</f>
        <v>0</v>
      </c>
      <c r="AF971" s="1">
        <f t="shared" si="25"/>
        <v>0</v>
      </c>
      <c r="AG971" s="1">
        <f>'(1)예금승인내역'!G1592</f>
        <v>0</v>
      </c>
      <c r="AH971">
        <f>'(1)예금승인내역'!F1592</f>
        <v>0</v>
      </c>
      <c r="AI971">
        <f>'(1)예금승인내역'!L1592</f>
        <v>0</v>
      </c>
      <c r="AJ971">
        <f>'(1)예금승인내역'!AG1592</f>
        <v>0</v>
      </c>
      <c r="AK971" s="834">
        <f>'(1)예금승인내역'!K1592</f>
        <v>0</v>
      </c>
    </row>
    <row r="972" spans="31:37">
      <c r="AE972" s="1">
        <f>'(1)예금승인내역'!H1593</f>
        <v>0</v>
      </c>
      <c r="AF972" s="1">
        <f t="shared" si="25"/>
        <v>0</v>
      </c>
      <c r="AG972" s="1">
        <f>'(1)예금승인내역'!G1593</f>
        <v>0</v>
      </c>
      <c r="AH972">
        <f>'(1)예금승인내역'!F1593</f>
        <v>0</v>
      </c>
      <c r="AI972">
        <f>'(1)예금승인내역'!L1593</f>
        <v>0</v>
      </c>
      <c r="AJ972">
        <f>'(1)예금승인내역'!AG1593</f>
        <v>0</v>
      </c>
      <c r="AK972" s="834">
        <f>'(1)예금승인내역'!K1593</f>
        <v>0</v>
      </c>
    </row>
    <row r="973" spans="31:37">
      <c r="AE973" s="1">
        <f>'(1)예금승인내역'!H1594</f>
        <v>0</v>
      </c>
      <c r="AF973" s="1">
        <f t="shared" si="25"/>
        <v>0</v>
      </c>
      <c r="AG973" s="1">
        <f>'(1)예금승인내역'!G1594</f>
        <v>0</v>
      </c>
      <c r="AH973">
        <f>'(1)예금승인내역'!F1594</f>
        <v>0</v>
      </c>
      <c r="AI973">
        <f>'(1)예금승인내역'!L1594</f>
        <v>0</v>
      </c>
      <c r="AJ973">
        <f>'(1)예금승인내역'!AG1594</f>
        <v>0</v>
      </c>
      <c r="AK973" s="834">
        <f>'(1)예금승인내역'!K1594</f>
        <v>0</v>
      </c>
    </row>
    <row r="974" spans="31:37">
      <c r="AE974" s="1">
        <f>'(1)예금승인내역'!H1595</f>
        <v>0</v>
      </c>
      <c r="AF974" s="1">
        <f t="shared" si="25"/>
        <v>0</v>
      </c>
      <c r="AG974" s="1">
        <f>'(1)예금승인내역'!G1595</f>
        <v>0</v>
      </c>
      <c r="AH974">
        <f>'(1)예금승인내역'!F1595</f>
        <v>0</v>
      </c>
      <c r="AI974">
        <f>'(1)예금승인내역'!L1595</f>
        <v>0</v>
      </c>
      <c r="AJ974">
        <f>'(1)예금승인내역'!AG1595</f>
        <v>0</v>
      </c>
      <c r="AK974" s="834">
        <f>'(1)예금승인내역'!K1595</f>
        <v>0</v>
      </c>
    </row>
    <row r="975" spans="31:37">
      <c r="AE975" s="1">
        <f>'(1)예금승인내역'!H1596</f>
        <v>0</v>
      </c>
      <c r="AF975" s="1">
        <f t="shared" si="25"/>
        <v>0</v>
      </c>
      <c r="AG975" s="1">
        <f>'(1)예금승인내역'!G1596</f>
        <v>0</v>
      </c>
      <c r="AH975">
        <f>'(1)예금승인내역'!F1596</f>
        <v>0</v>
      </c>
      <c r="AI975">
        <f>'(1)예금승인내역'!L1596</f>
        <v>0</v>
      </c>
      <c r="AJ975">
        <f>'(1)예금승인내역'!AG1596</f>
        <v>0</v>
      </c>
      <c r="AK975" s="834">
        <f>'(1)예금승인내역'!K1596</f>
        <v>0</v>
      </c>
    </row>
    <row r="976" spans="31:37">
      <c r="AE976" s="1">
        <f>'(1)예금승인내역'!H1597</f>
        <v>0</v>
      </c>
      <c r="AF976" s="1">
        <f t="shared" si="25"/>
        <v>0</v>
      </c>
      <c r="AG976" s="1">
        <f>'(1)예금승인내역'!G1597</f>
        <v>0</v>
      </c>
      <c r="AH976">
        <f>'(1)예금승인내역'!F1597</f>
        <v>0</v>
      </c>
      <c r="AI976">
        <f>'(1)예금승인내역'!L1597</f>
        <v>0</v>
      </c>
      <c r="AJ976">
        <f>'(1)예금승인내역'!AG1597</f>
        <v>0</v>
      </c>
      <c r="AK976" s="834">
        <f>'(1)예금승인내역'!K1597</f>
        <v>0</v>
      </c>
    </row>
    <row r="977" spans="31:37">
      <c r="AE977" s="1">
        <f>'(1)예금승인내역'!H1598</f>
        <v>0</v>
      </c>
      <c r="AF977" s="1">
        <f t="shared" si="25"/>
        <v>0</v>
      </c>
      <c r="AG977" s="1">
        <f>'(1)예금승인내역'!G1598</f>
        <v>0</v>
      </c>
      <c r="AH977">
        <f>'(1)예금승인내역'!F1598</f>
        <v>0</v>
      </c>
      <c r="AI977">
        <f>'(1)예금승인내역'!L1598</f>
        <v>0</v>
      </c>
      <c r="AJ977">
        <f>'(1)예금승인내역'!AG1598</f>
        <v>0</v>
      </c>
      <c r="AK977" s="834">
        <f>'(1)예금승인내역'!K1598</f>
        <v>0</v>
      </c>
    </row>
    <row r="978" spans="31:37">
      <c r="AE978" s="1">
        <f>'(1)예금승인내역'!H1599</f>
        <v>0</v>
      </c>
      <c r="AF978" s="1">
        <f t="shared" si="25"/>
        <v>0</v>
      </c>
      <c r="AG978" s="1">
        <f>'(1)예금승인내역'!G1599</f>
        <v>0</v>
      </c>
      <c r="AH978">
        <f>'(1)예금승인내역'!F1599</f>
        <v>0</v>
      </c>
      <c r="AI978">
        <f>'(1)예금승인내역'!L1599</f>
        <v>0</v>
      </c>
      <c r="AJ978">
        <f>'(1)예금승인내역'!AG1599</f>
        <v>0</v>
      </c>
      <c r="AK978" s="834">
        <f>'(1)예금승인내역'!K1599</f>
        <v>0</v>
      </c>
    </row>
    <row r="979" spans="31:37">
      <c r="AE979" s="1">
        <f>'(1)예금승인내역'!H1600</f>
        <v>0</v>
      </c>
      <c r="AF979" s="1">
        <f t="shared" si="25"/>
        <v>0</v>
      </c>
      <c r="AG979" s="1">
        <f>'(1)예금승인내역'!G1600</f>
        <v>0</v>
      </c>
      <c r="AH979">
        <f>'(1)예금승인내역'!F1600</f>
        <v>0</v>
      </c>
      <c r="AI979">
        <f>'(1)예금승인내역'!L1600</f>
        <v>0</v>
      </c>
      <c r="AJ979">
        <f>'(1)예금승인내역'!AG1600</f>
        <v>0</v>
      </c>
      <c r="AK979" s="834">
        <f>'(1)예금승인내역'!K1600</f>
        <v>0</v>
      </c>
    </row>
    <row r="980" spans="31:37">
      <c r="AE980" s="1">
        <f>'(1)예금승인내역'!H1601</f>
        <v>0</v>
      </c>
      <c r="AF980" s="1">
        <f t="shared" si="25"/>
        <v>0</v>
      </c>
      <c r="AG980" s="1">
        <f>'(1)예금승인내역'!G1601</f>
        <v>0</v>
      </c>
      <c r="AH980">
        <f>'(1)예금승인내역'!F1601</f>
        <v>0</v>
      </c>
      <c r="AI980">
        <f>'(1)예금승인내역'!L1601</f>
        <v>0</v>
      </c>
      <c r="AJ980">
        <f>'(1)예금승인내역'!AG1601</f>
        <v>0</v>
      </c>
      <c r="AK980" s="834">
        <f>'(1)예금승인내역'!K1601</f>
        <v>0</v>
      </c>
    </row>
    <row r="981" spans="31:37">
      <c r="AE981" s="1">
        <f>'(1)예금승인내역'!H1602</f>
        <v>0</v>
      </c>
      <c r="AF981" s="1">
        <f t="shared" si="25"/>
        <v>0</v>
      </c>
      <c r="AG981" s="1">
        <f>'(1)예금승인내역'!G1602</f>
        <v>0</v>
      </c>
      <c r="AH981">
        <f>'(1)예금승인내역'!F1602</f>
        <v>0</v>
      </c>
      <c r="AI981">
        <f>'(1)예금승인내역'!L1602</f>
        <v>0</v>
      </c>
      <c r="AJ981">
        <f>'(1)예금승인내역'!AG1602</f>
        <v>0</v>
      </c>
      <c r="AK981" s="834">
        <f>'(1)예금승인내역'!K1602</f>
        <v>0</v>
      </c>
    </row>
    <row r="982" spans="31:37">
      <c r="AE982" s="1">
        <f>'(1)예금승인내역'!H1603</f>
        <v>0</v>
      </c>
      <c r="AF982" s="1">
        <f t="shared" si="25"/>
        <v>0</v>
      </c>
      <c r="AG982" s="1">
        <f>'(1)예금승인내역'!G1603</f>
        <v>0</v>
      </c>
      <c r="AH982">
        <f>'(1)예금승인내역'!F1603</f>
        <v>0</v>
      </c>
      <c r="AI982">
        <f>'(1)예금승인내역'!L1603</f>
        <v>0</v>
      </c>
      <c r="AJ982">
        <f>'(1)예금승인내역'!AG1603</f>
        <v>0</v>
      </c>
      <c r="AK982" s="834">
        <f>'(1)예금승인내역'!K1603</f>
        <v>0</v>
      </c>
    </row>
    <row r="983" spans="31:37">
      <c r="AE983" s="1">
        <f>'(1)예금승인내역'!H1604</f>
        <v>0</v>
      </c>
      <c r="AF983" s="1">
        <f t="shared" si="25"/>
        <v>0</v>
      </c>
      <c r="AG983" s="1">
        <f>'(1)예금승인내역'!G1604</f>
        <v>0</v>
      </c>
      <c r="AH983">
        <f>'(1)예금승인내역'!F1604</f>
        <v>0</v>
      </c>
      <c r="AI983">
        <f>'(1)예금승인내역'!L1604</f>
        <v>0</v>
      </c>
      <c r="AJ983">
        <f>'(1)예금승인내역'!AG1604</f>
        <v>0</v>
      </c>
      <c r="AK983" s="834">
        <f>'(1)예금승인내역'!K1604</f>
        <v>0</v>
      </c>
    </row>
    <row r="984" spans="31:37">
      <c r="AE984" s="1">
        <f>'(1)예금승인내역'!H1605</f>
        <v>0</v>
      </c>
      <c r="AF984" s="1">
        <f t="shared" si="25"/>
        <v>0</v>
      </c>
      <c r="AG984" s="1">
        <f>'(1)예금승인내역'!G1605</f>
        <v>0</v>
      </c>
      <c r="AH984">
        <f>'(1)예금승인내역'!F1605</f>
        <v>0</v>
      </c>
      <c r="AI984">
        <f>'(1)예금승인내역'!L1605</f>
        <v>0</v>
      </c>
      <c r="AJ984">
        <f>'(1)예금승인내역'!AG1605</f>
        <v>0</v>
      </c>
      <c r="AK984" s="834">
        <f>'(1)예금승인내역'!K1605</f>
        <v>0</v>
      </c>
    </row>
    <row r="985" spans="31:37">
      <c r="AE985" s="1">
        <f>'(1)예금승인내역'!H1606</f>
        <v>0</v>
      </c>
      <c r="AF985" s="1">
        <f t="shared" si="25"/>
        <v>0</v>
      </c>
      <c r="AG985" s="1">
        <f>'(1)예금승인내역'!G1606</f>
        <v>0</v>
      </c>
      <c r="AH985">
        <f>'(1)예금승인내역'!F1606</f>
        <v>0</v>
      </c>
      <c r="AI985">
        <f>'(1)예금승인내역'!L1606</f>
        <v>0</v>
      </c>
      <c r="AJ985">
        <f>'(1)예금승인내역'!AG1606</f>
        <v>0</v>
      </c>
      <c r="AK985" s="834">
        <f>'(1)예금승인내역'!K1606</f>
        <v>0</v>
      </c>
    </row>
    <row r="986" spans="31:37">
      <c r="AE986" s="1">
        <f>'(1)예금승인내역'!H1607</f>
        <v>0</v>
      </c>
      <c r="AF986" s="1">
        <f t="shared" si="25"/>
        <v>0</v>
      </c>
      <c r="AG986" s="1">
        <f>'(1)예금승인내역'!G1607</f>
        <v>0</v>
      </c>
      <c r="AH986">
        <f>'(1)예금승인내역'!F1607</f>
        <v>0</v>
      </c>
      <c r="AI986">
        <f>'(1)예금승인내역'!L1607</f>
        <v>0</v>
      </c>
      <c r="AJ986">
        <f>'(1)예금승인내역'!AG1607</f>
        <v>0</v>
      </c>
      <c r="AK986" s="834">
        <f>'(1)예금승인내역'!K1607</f>
        <v>0</v>
      </c>
    </row>
    <row r="987" spans="31:37">
      <c r="AE987" s="1">
        <f>'(1)예금승인내역'!H1608</f>
        <v>0</v>
      </c>
      <c r="AF987" s="1">
        <f t="shared" si="25"/>
        <v>0</v>
      </c>
      <c r="AG987" s="1">
        <f>'(1)예금승인내역'!G1608</f>
        <v>0</v>
      </c>
      <c r="AH987">
        <f>'(1)예금승인내역'!F1608</f>
        <v>0</v>
      </c>
      <c r="AI987">
        <f>'(1)예금승인내역'!L1608</f>
        <v>0</v>
      </c>
      <c r="AJ987">
        <f>'(1)예금승인내역'!AG1608</f>
        <v>0</v>
      </c>
      <c r="AK987" s="834">
        <f>'(1)예금승인내역'!K1608</f>
        <v>0</v>
      </c>
    </row>
    <row r="988" spans="31:37">
      <c r="AE988" s="1">
        <f>'(1)예금승인내역'!H1609</f>
        <v>0</v>
      </c>
      <c r="AF988" s="1">
        <f t="shared" si="25"/>
        <v>0</v>
      </c>
      <c r="AG988" s="1">
        <f>'(1)예금승인내역'!G1609</f>
        <v>0</v>
      </c>
      <c r="AH988">
        <f>'(1)예금승인내역'!F1609</f>
        <v>0</v>
      </c>
      <c r="AI988">
        <f>'(1)예금승인내역'!L1609</f>
        <v>0</v>
      </c>
      <c r="AJ988">
        <f>'(1)예금승인내역'!AG1609</f>
        <v>0</v>
      </c>
      <c r="AK988" s="834">
        <f>'(1)예금승인내역'!K1609</f>
        <v>0</v>
      </c>
    </row>
    <row r="989" spans="31:37">
      <c r="AE989" s="1">
        <f>'(1)예금승인내역'!H1610</f>
        <v>0</v>
      </c>
      <c r="AF989" s="1">
        <f t="shared" si="25"/>
        <v>0</v>
      </c>
      <c r="AG989" s="1">
        <f>'(1)예금승인내역'!G1610</f>
        <v>0</v>
      </c>
      <c r="AH989">
        <f>'(1)예금승인내역'!F1610</f>
        <v>0</v>
      </c>
      <c r="AI989">
        <f>'(1)예금승인내역'!L1610</f>
        <v>0</v>
      </c>
      <c r="AJ989">
        <f>'(1)예금승인내역'!AG1610</f>
        <v>0</v>
      </c>
      <c r="AK989" s="834">
        <f>'(1)예금승인내역'!K1610</f>
        <v>0</v>
      </c>
    </row>
    <row r="990" spans="31:37">
      <c r="AE990" s="1">
        <f>'(1)예금승인내역'!H1611</f>
        <v>0</v>
      </c>
      <c r="AF990" s="1">
        <f t="shared" si="25"/>
        <v>0</v>
      </c>
      <c r="AG990" s="1">
        <f>'(1)예금승인내역'!G1611</f>
        <v>0</v>
      </c>
      <c r="AH990">
        <f>'(1)예금승인내역'!F1611</f>
        <v>0</v>
      </c>
      <c r="AI990">
        <f>'(1)예금승인내역'!L1611</f>
        <v>0</v>
      </c>
      <c r="AJ990">
        <f>'(1)예금승인내역'!AG1611</f>
        <v>0</v>
      </c>
      <c r="AK990" s="834">
        <f>'(1)예금승인내역'!K1611</f>
        <v>0</v>
      </c>
    </row>
    <row r="991" spans="31:37">
      <c r="AE991" s="1">
        <f>'(1)예금승인내역'!H1612</f>
        <v>0</v>
      </c>
      <c r="AF991" s="1">
        <f t="shared" si="25"/>
        <v>0</v>
      </c>
      <c r="AG991" s="1">
        <f>'(1)예금승인내역'!G1612</f>
        <v>0</v>
      </c>
      <c r="AH991">
        <f>'(1)예금승인내역'!F1612</f>
        <v>0</v>
      </c>
      <c r="AI991">
        <f>'(1)예금승인내역'!L1612</f>
        <v>0</v>
      </c>
      <c r="AJ991">
        <f>'(1)예금승인내역'!AG1612</f>
        <v>0</v>
      </c>
      <c r="AK991" s="834">
        <f>'(1)예금승인내역'!K1612</f>
        <v>0</v>
      </c>
    </row>
    <row r="992" spans="31:37">
      <c r="AE992" s="1">
        <f>'(1)예금승인내역'!H1613</f>
        <v>0</v>
      </c>
      <c r="AF992" s="1">
        <f t="shared" si="25"/>
        <v>0</v>
      </c>
      <c r="AG992" s="1">
        <f>'(1)예금승인내역'!G1613</f>
        <v>0</v>
      </c>
      <c r="AH992">
        <f>'(1)예금승인내역'!F1613</f>
        <v>0</v>
      </c>
      <c r="AI992">
        <f>'(1)예금승인내역'!L1613</f>
        <v>0</v>
      </c>
      <c r="AJ992">
        <f>'(1)예금승인내역'!AG1613</f>
        <v>0</v>
      </c>
      <c r="AK992" s="834">
        <f>'(1)예금승인내역'!K1613</f>
        <v>0</v>
      </c>
    </row>
    <row r="993" spans="31:37">
      <c r="AE993" s="1">
        <f>'(1)예금승인내역'!H1614</f>
        <v>0</v>
      </c>
      <c r="AF993" s="1">
        <f t="shared" si="25"/>
        <v>0</v>
      </c>
      <c r="AG993" s="1">
        <f>'(1)예금승인내역'!G1614</f>
        <v>0</v>
      </c>
      <c r="AH993">
        <f>'(1)예금승인내역'!F1614</f>
        <v>0</v>
      </c>
      <c r="AI993">
        <f>'(1)예금승인내역'!L1614</f>
        <v>0</v>
      </c>
      <c r="AJ993">
        <f>'(1)예금승인내역'!AG1614</f>
        <v>0</v>
      </c>
      <c r="AK993" s="834">
        <f>'(1)예금승인내역'!K1614</f>
        <v>0</v>
      </c>
    </row>
    <row r="994" spans="31:37">
      <c r="AE994" s="1">
        <f>'(1)예금승인내역'!H1615</f>
        <v>0</v>
      </c>
      <c r="AF994" s="1">
        <f t="shared" si="25"/>
        <v>0</v>
      </c>
      <c r="AG994" s="1">
        <f>'(1)예금승인내역'!G1615</f>
        <v>0</v>
      </c>
      <c r="AH994">
        <f>'(1)예금승인내역'!F1615</f>
        <v>0</v>
      </c>
      <c r="AI994">
        <f>'(1)예금승인내역'!L1615</f>
        <v>0</v>
      </c>
      <c r="AJ994">
        <f>'(1)예금승인내역'!AG1615</f>
        <v>0</v>
      </c>
      <c r="AK994" s="834">
        <f>'(1)예금승인내역'!K1615</f>
        <v>0</v>
      </c>
    </row>
    <row r="995" spans="31:37">
      <c r="AE995" s="1">
        <f>'(1)예금승인내역'!H1616</f>
        <v>0</v>
      </c>
      <c r="AF995" s="1">
        <f t="shared" si="25"/>
        <v>0</v>
      </c>
      <c r="AG995" s="1">
        <f>'(1)예금승인내역'!G1616</f>
        <v>0</v>
      </c>
      <c r="AH995">
        <f>'(1)예금승인내역'!F1616</f>
        <v>0</v>
      </c>
      <c r="AI995">
        <f>'(1)예금승인내역'!L1616</f>
        <v>0</v>
      </c>
      <c r="AJ995">
        <f>'(1)예금승인내역'!AG1616</f>
        <v>0</v>
      </c>
      <c r="AK995" s="834">
        <f>'(1)예금승인내역'!K1616</f>
        <v>0</v>
      </c>
    </row>
    <row r="996" spans="31:37">
      <c r="AE996" s="1">
        <f>'(1)예금승인내역'!H1617</f>
        <v>0</v>
      </c>
      <c r="AF996" s="1">
        <f t="shared" si="25"/>
        <v>0</v>
      </c>
      <c r="AG996" s="1">
        <f>'(1)예금승인내역'!G1617</f>
        <v>0</v>
      </c>
      <c r="AH996">
        <f>'(1)예금승인내역'!F1617</f>
        <v>0</v>
      </c>
      <c r="AI996">
        <f>'(1)예금승인내역'!L1617</f>
        <v>0</v>
      </c>
      <c r="AJ996">
        <f>'(1)예금승인내역'!AG1617</f>
        <v>0</v>
      </c>
      <c r="AK996" s="834">
        <f>'(1)예금승인내역'!K1617</f>
        <v>0</v>
      </c>
    </row>
    <row r="997" spans="31:37">
      <c r="AE997" s="1">
        <f>'(1)예금승인내역'!H1618</f>
        <v>0</v>
      </c>
      <c r="AF997" s="1">
        <f t="shared" si="25"/>
        <v>0</v>
      </c>
      <c r="AG997" s="1">
        <f>'(1)예금승인내역'!G1618</f>
        <v>0</v>
      </c>
      <c r="AH997">
        <f>'(1)예금승인내역'!F1618</f>
        <v>0</v>
      </c>
      <c r="AI997">
        <f>'(1)예금승인내역'!L1618</f>
        <v>0</v>
      </c>
      <c r="AJ997">
        <f>'(1)예금승인내역'!AG1618</f>
        <v>0</v>
      </c>
      <c r="AK997" s="834">
        <f>'(1)예금승인내역'!K1618</f>
        <v>0</v>
      </c>
    </row>
    <row r="998" spans="31:37">
      <c r="AE998" s="1">
        <f>'(1)예금승인내역'!H1619</f>
        <v>0</v>
      </c>
      <c r="AF998" s="1">
        <f t="shared" si="25"/>
        <v>0</v>
      </c>
      <c r="AG998" s="1">
        <f>'(1)예금승인내역'!G1619</f>
        <v>0</v>
      </c>
      <c r="AH998">
        <f>'(1)예금승인내역'!F1619</f>
        <v>0</v>
      </c>
      <c r="AI998">
        <f>'(1)예금승인내역'!L1619</f>
        <v>0</v>
      </c>
      <c r="AJ998">
        <f>'(1)예금승인내역'!AG1619</f>
        <v>0</v>
      </c>
      <c r="AK998" s="834">
        <f>'(1)예금승인내역'!K1619</f>
        <v>0</v>
      </c>
    </row>
    <row r="999" spans="31:37">
      <c r="AE999" s="1">
        <f>'(1)예금승인내역'!H1620</f>
        <v>0</v>
      </c>
      <c r="AF999" s="1">
        <f t="shared" si="25"/>
        <v>0</v>
      </c>
      <c r="AG999" s="1">
        <f>'(1)예금승인내역'!G1620</f>
        <v>0</v>
      </c>
      <c r="AH999">
        <f>'(1)예금승인내역'!F1620</f>
        <v>0</v>
      </c>
      <c r="AI999">
        <f>'(1)예금승인내역'!L1620</f>
        <v>0</v>
      </c>
      <c r="AJ999">
        <f>'(1)예금승인내역'!AG1620</f>
        <v>0</v>
      </c>
      <c r="AK999" s="834">
        <f>'(1)예금승인내역'!K1620</f>
        <v>0</v>
      </c>
    </row>
    <row r="1000" spans="31:37">
      <c r="AE1000" s="1">
        <f>'(1)예금승인내역'!H1621</f>
        <v>0</v>
      </c>
      <c r="AF1000" s="1">
        <f t="shared" si="25"/>
        <v>0</v>
      </c>
      <c r="AG1000" s="1">
        <f>'(1)예금승인내역'!G1621</f>
        <v>0</v>
      </c>
      <c r="AH1000">
        <f>'(1)예금승인내역'!F1621</f>
        <v>0</v>
      </c>
      <c r="AI1000">
        <f>'(1)예금승인내역'!L1621</f>
        <v>0</v>
      </c>
      <c r="AJ1000">
        <f>'(1)예금승인내역'!AG1621</f>
        <v>0</v>
      </c>
      <c r="AK1000" s="834">
        <f>'(1)예금승인내역'!K1621</f>
        <v>0</v>
      </c>
    </row>
    <row r="1001" spans="31:37">
      <c r="AE1001" s="1">
        <f>'(1)예금승인내역'!H1622</f>
        <v>0</v>
      </c>
      <c r="AF1001" s="1">
        <f t="shared" si="25"/>
        <v>0</v>
      </c>
      <c r="AG1001" s="1">
        <f>'(1)예금승인내역'!G1622</f>
        <v>0</v>
      </c>
      <c r="AH1001">
        <f>'(1)예금승인내역'!F1622</f>
        <v>0</v>
      </c>
      <c r="AI1001">
        <f>'(1)예금승인내역'!L1622</f>
        <v>0</v>
      </c>
      <c r="AJ1001">
        <f>'(1)예금승인내역'!AG1622</f>
        <v>0</v>
      </c>
      <c r="AK1001" s="834">
        <f>'(1)예금승인내역'!K1622</f>
        <v>0</v>
      </c>
    </row>
    <row r="1002" spans="31:37">
      <c r="AE1002" s="1">
        <f>'(1)예금승인내역'!H1623</f>
        <v>0</v>
      </c>
      <c r="AF1002" s="1">
        <f t="shared" si="25"/>
        <v>0</v>
      </c>
      <c r="AG1002" s="1">
        <f>'(1)예금승인내역'!G1623</f>
        <v>0</v>
      </c>
      <c r="AH1002">
        <f>'(1)예금승인내역'!F1623</f>
        <v>0</v>
      </c>
      <c r="AI1002">
        <f>'(1)예금승인내역'!L1623</f>
        <v>0</v>
      </c>
      <c r="AJ1002">
        <f>'(1)예금승인내역'!AG1623</f>
        <v>0</v>
      </c>
      <c r="AK1002" s="834">
        <f>'(1)예금승인내역'!K1623</f>
        <v>0</v>
      </c>
    </row>
    <row r="1003" spans="31:37">
      <c r="AE1003" s="1">
        <f>'(1)예금승인내역'!H1624</f>
        <v>0</v>
      </c>
      <c r="AF1003" s="1">
        <f t="shared" si="25"/>
        <v>0</v>
      </c>
      <c r="AG1003" s="1">
        <f>'(1)예금승인내역'!G1624</f>
        <v>0</v>
      </c>
      <c r="AH1003">
        <f>'(1)예금승인내역'!F1624</f>
        <v>0</v>
      </c>
      <c r="AI1003">
        <f>'(1)예금승인내역'!L1624</f>
        <v>0</v>
      </c>
      <c r="AJ1003">
        <f>'(1)예금승인내역'!AG1624</f>
        <v>0</v>
      </c>
      <c r="AK1003" s="834">
        <f>'(1)예금승인내역'!K1624</f>
        <v>0</v>
      </c>
    </row>
    <row r="1004" spans="31:37">
      <c r="AE1004" s="1">
        <f>'(1)예금승인내역'!H1625</f>
        <v>0</v>
      </c>
      <c r="AF1004" s="1">
        <f t="shared" si="25"/>
        <v>0</v>
      </c>
      <c r="AG1004" s="1">
        <f>'(1)예금승인내역'!G1625</f>
        <v>0</v>
      </c>
      <c r="AH1004">
        <f>'(1)예금승인내역'!F1625</f>
        <v>0</v>
      </c>
      <c r="AI1004">
        <f>'(1)예금승인내역'!L1625</f>
        <v>0</v>
      </c>
      <c r="AJ1004">
        <f>'(1)예금승인내역'!AG1625</f>
        <v>0</v>
      </c>
      <c r="AK1004" s="834">
        <f>'(1)예금승인내역'!K1625</f>
        <v>0</v>
      </c>
    </row>
    <row r="1005" spans="31:37">
      <c r="AE1005" s="1">
        <f>'(1)예금승인내역'!H1626</f>
        <v>0</v>
      </c>
      <c r="AF1005" s="1">
        <f t="shared" si="25"/>
        <v>0</v>
      </c>
      <c r="AG1005" s="1">
        <f>'(1)예금승인내역'!G1626</f>
        <v>0</v>
      </c>
      <c r="AH1005">
        <f>'(1)예금승인내역'!F1626</f>
        <v>0</v>
      </c>
      <c r="AI1005">
        <f>'(1)예금승인내역'!L1626</f>
        <v>0</v>
      </c>
      <c r="AJ1005">
        <f>'(1)예금승인내역'!AG1626</f>
        <v>0</v>
      </c>
      <c r="AK1005" s="834">
        <f>'(1)예금승인내역'!K1626</f>
        <v>0</v>
      </c>
    </row>
    <row r="1006" spans="31:37">
      <c r="AE1006" s="1">
        <f>'(1)예금승인내역'!H1627</f>
        <v>0</v>
      </c>
      <c r="AF1006" s="1">
        <f t="shared" si="25"/>
        <v>0</v>
      </c>
      <c r="AG1006" s="1">
        <f>'(1)예금승인내역'!G1627</f>
        <v>0</v>
      </c>
      <c r="AH1006">
        <f>'(1)예금승인내역'!F1627</f>
        <v>0</v>
      </c>
      <c r="AI1006">
        <f>'(1)예금승인내역'!L1627</f>
        <v>0</v>
      </c>
      <c r="AJ1006">
        <f>'(1)예금승인내역'!AG1627</f>
        <v>0</v>
      </c>
      <c r="AK1006" s="834">
        <f>'(1)예금승인내역'!K1627</f>
        <v>0</v>
      </c>
    </row>
    <row r="1007" spans="31:37">
      <c r="AE1007" s="1">
        <f>'(1)예금승인내역'!H1628</f>
        <v>0</v>
      </c>
      <c r="AF1007" s="1">
        <f t="shared" si="25"/>
        <v>0</v>
      </c>
      <c r="AG1007" s="1">
        <f>'(1)예금승인내역'!G1628</f>
        <v>0</v>
      </c>
      <c r="AH1007">
        <f>'(1)예금승인내역'!F1628</f>
        <v>0</v>
      </c>
      <c r="AI1007">
        <f>'(1)예금승인내역'!L1628</f>
        <v>0</v>
      </c>
      <c r="AJ1007">
        <f>'(1)예금승인내역'!AG1628</f>
        <v>0</v>
      </c>
      <c r="AK1007" s="834">
        <f>'(1)예금승인내역'!K1628</f>
        <v>0</v>
      </c>
    </row>
    <row r="1008" spans="31:37">
      <c r="AE1008" s="1">
        <f>'(1)예금승인내역'!H1629</f>
        <v>0</v>
      </c>
      <c r="AF1008" s="1">
        <f t="shared" si="25"/>
        <v>0</v>
      </c>
      <c r="AG1008" s="1">
        <f>'(1)예금승인내역'!G1629</f>
        <v>0</v>
      </c>
      <c r="AH1008">
        <f>'(1)예금승인내역'!F1629</f>
        <v>0</v>
      </c>
      <c r="AI1008">
        <f>'(1)예금승인내역'!L1629</f>
        <v>0</v>
      </c>
      <c r="AJ1008">
        <f>'(1)예금승인내역'!AG1629</f>
        <v>0</v>
      </c>
      <c r="AK1008" s="834">
        <f>'(1)예금승인내역'!K1629</f>
        <v>0</v>
      </c>
    </row>
    <row r="1009" spans="31:37">
      <c r="AE1009" s="1">
        <f>'(1)예금승인내역'!H1630</f>
        <v>0</v>
      </c>
      <c r="AF1009" s="1">
        <f t="shared" si="25"/>
        <v>0</v>
      </c>
      <c r="AG1009" s="1">
        <f>'(1)예금승인내역'!G1630</f>
        <v>0</v>
      </c>
      <c r="AH1009">
        <f>'(1)예금승인내역'!F1630</f>
        <v>0</v>
      </c>
      <c r="AI1009">
        <f>'(1)예금승인내역'!L1630</f>
        <v>0</v>
      </c>
      <c r="AJ1009">
        <f>'(1)예금승인내역'!AG1630</f>
        <v>0</v>
      </c>
      <c r="AK1009" s="834">
        <f>'(1)예금승인내역'!K1630</f>
        <v>0</v>
      </c>
    </row>
    <row r="1010" spans="31:37">
      <c r="AE1010" s="1">
        <f>'(1)예금승인내역'!H1631</f>
        <v>0</v>
      </c>
      <c r="AF1010" s="1">
        <f t="shared" si="25"/>
        <v>0</v>
      </c>
      <c r="AG1010" s="1">
        <f>'(1)예금승인내역'!G1631</f>
        <v>0</v>
      </c>
      <c r="AH1010">
        <f>'(1)예금승인내역'!F1631</f>
        <v>0</v>
      </c>
      <c r="AI1010">
        <f>'(1)예금승인내역'!L1631</f>
        <v>0</v>
      </c>
      <c r="AJ1010">
        <f>'(1)예금승인내역'!AG1631</f>
        <v>0</v>
      </c>
      <c r="AK1010" s="834">
        <f>'(1)예금승인내역'!K1631</f>
        <v>0</v>
      </c>
    </row>
    <row r="1011" spans="31:37">
      <c r="AE1011" s="1">
        <f>'(1)예금승인내역'!H1632</f>
        <v>0</v>
      </c>
      <c r="AF1011" s="1">
        <f t="shared" si="25"/>
        <v>0</v>
      </c>
      <c r="AG1011" s="1">
        <f>'(1)예금승인내역'!G1632</f>
        <v>0</v>
      </c>
      <c r="AH1011">
        <f>'(1)예금승인내역'!F1632</f>
        <v>0</v>
      </c>
      <c r="AI1011">
        <f>'(1)예금승인내역'!L1632</f>
        <v>0</v>
      </c>
      <c r="AJ1011">
        <f>'(1)예금승인내역'!AG1632</f>
        <v>0</v>
      </c>
      <c r="AK1011" s="834">
        <f>'(1)예금승인내역'!K1632</f>
        <v>0</v>
      </c>
    </row>
    <row r="1012" spans="31:37">
      <c r="AE1012" s="1">
        <f>'(1)예금승인내역'!H1633</f>
        <v>0</v>
      </c>
      <c r="AF1012" s="1">
        <f t="shared" si="25"/>
        <v>0</v>
      </c>
      <c r="AG1012" s="1">
        <f>'(1)예금승인내역'!G1633</f>
        <v>0</v>
      </c>
      <c r="AH1012">
        <f>'(1)예금승인내역'!F1633</f>
        <v>0</v>
      </c>
      <c r="AI1012">
        <f>'(1)예금승인내역'!L1633</f>
        <v>0</v>
      </c>
      <c r="AJ1012">
        <f>'(1)예금승인내역'!AG1633</f>
        <v>0</v>
      </c>
      <c r="AK1012" s="834">
        <f>'(1)예금승인내역'!K1633</f>
        <v>0</v>
      </c>
    </row>
    <row r="1013" spans="31:37">
      <c r="AE1013" s="1">
        <f>'(1)예금승인내역'!H1634</f>
        <v>0</v>
      </c>
      <c r="AF1013" s="1">
        <f t="shared" si="25"/>
        <v>0</v>
      </c>
      <c r="AG1013" s="1">
        <f>'(1)예금승인내역'!G1634</f>
        <v>0</v>
      </c>
      <c r="AH1013">
        <f>'(1)예금승인내역'!F1634</f>
        <v>0</v>
      </c>
      <c r="AI1013">
        <f>'(1)예금승인내역'!L1634</f>
        <v>0</v>
      </c>
      <c r="AJ1013">
        <f>'(1)예금승인내역'!AG1634</f>
        <v>0</v>
      </c>
      <c r="AK1013" s="834">
        <f>'(1)예금승인내역'!K1634</f>
        <v>0</v>
      </c>
    </row>
    <row r="1014" spans="31:37">
      <c r="AE1014" s="1">
        <f>'(1)예금승인내역'!H1635</f>
        <v>0</v>
      </c>
      <c r="AF1014" s="1">
        <f t="shared" si="25"/>
        <v>0</v>
      </c>
      <c r="AG1014" s="1">
        <f>'(1)예금승인내역'!G1635</f>
        <v>0</v>
      </c>
      <c r="AH1014">
        <f>'(1)예금승인내역'!F1635</f>
        <v>0</v>
      </c>
      <c r="AI1014">
        <f>'(1)예금승인내역'!L1635</f>
        <v>0</v>
      </c>
      <c r="AJ1014">
        <f>'(1)예금승인내역'!AG1635</f>
        <v>0</v>
      </c>
      <c r="AK1014" s="834">
        <f>'(1)예금승인내역'!K1635</f>
        <v>0</v>
      </c>
    </row>
    <row r="1015" spans="31:37">
      <c r="AE1015" s="1">
        <f>'(1)예금승인내역'!H1636</f>
        <v>0</v>
      </c>
      <c r="AF1015" s="1">
        <f t="shared" si="25"/>
        <v>0</v>
      </c>
      <c r="AG1015" s="1">
        <f>'(1)예금승인내역'!G1636</f>
        <v>0</v>
      </c>
      <c r="AH1015">
        <f>'(1)예금승인내역'!F1636</f>
        <v>0</v>
      </c>
      <c r="AI1015">
        <f>'(1)예금승인내역'!L1636</f>
        <v>0</v>
      </c>
      <c r="AJ1015">
        <f>'(1)예금승인내역'!AG1636</f>
        <v>0</v>
      </c>
      <c r="AK1015" s="834">
        <f>'(1)예금승인내역'!K1636</f>
        <v>0</v>
      </c>
    </row>
    <row r="1016" spans="31:37">
      <c r="AE1016" s="1">
        <f>'(1)예금승인내역'!H1637</f>
        <v>0</v>
      </c>
      <c r="AF1016" s="1">
        <f t="shared" si="25"/>
        <v>0</v>
      </c>
      <c r="AG1016" s="1">
        <f>'(1)예금승인내역'!G1637</f>
        <v>0</v>
      </c>
      <c r="AH1016">
        <f>'(1)예금승인내역'!F1637</f>
        <v>0</v>
      </c>
      <c r="AI1016">
        <f>'(1)예금승인내역'!L1637</f>
        <v>0</v>
      </c>
      <c r="AJ1016">
        <f>'(1)예금승인내역'!AG1637</f>
        <v>0</v>
      </c>
      <c r="AK1016" s="834">
        <f>'(1)예금승인내역'!K1637</f>
        <v>0</v>
      </c>
    </row>
    <row r="1017" spans="31:37">
      <c r="AE1017" s="1">
        <f>'(1)예금승인내역'!H1638</f>
        <v>0</v>
      </c>
      <c r="AF1017" s="1">
        <f t="shared" si="25"/>
        <v>0</v>
      </c>
      <c r="AG1017" s="1">
        <f>'(1)예금승인내역'!G1638</f>
        <v>0</v>
      </c>
      <c r="AH1017">
        <f>'(1)예금승인내역'!F1638</f>
        <v>0</v>
      </c>
      <c r="AI1017">
        <f>'(1)예금승인내역'!L1638</f>
        <v>0</v>
      </c>
      <c r="AJ1017">
        <f>'(1)예금승인내역'!AG1638</f>
        <v>0</v>
      </c>
      <c r="AK1017" s="834">
        <f>'(1)예금승인내역'!K1638</f>
        <v>0</v>
      </c>
    </row>
    <row r="1018" spans="31:37">
      <c r="AE1018" s="1">
        <f>'(1)예금승인내역'!H1639</f>
        <v>0</v>
      </c>
      <c r="AF1018" s="1">
        <f t="shared" ref="AF1018:AF1081" si="26">VALUE(AE1018)</f>
        <v>0</v>
      </c>
      <c r="AG1018" s="1">
        <f>'(1)예금승인내역'!G1639</f>
        <v>0</v>
      </c>
      <c r="AH1018">
        <f>'(1)예금승인내역'!F1639</f>
        <v>0</v>
      </c>
      <c r="AI1018">
        <f>'(1)예금승인내역'!L1639</f>
        <v>0</v>
      </c>
      <c r="AJ1018">
        <f>'(1)예금승인내역'!AG1639</f>
        <v>0</v>
      </c>
      <c r="AK1018" s="834">
        <f>'(1)예금승인내역'!K1639</f>
        <v>0</v>
      </c>
    </row>
    <row r="1019" spans="31:37">
      <c r="AE1019" s="1">
        <f>'(1)예금승인내역'!H1640</f>
        <v>0</v>
      </c>
      <c r="AF1019" s="1">
        <f t="shared" si="26"/>
        <v>0</v>
      </c>
      <c r="AG1019" s="1">
        <f>'(1)예금승인내역'!G1640</f>
        <v>0</v>
      </c>
      <c r="AH1019">
        <f>'(1)예금승인내역'!F1640</f>
        <v>0</v>
      </c>
      <c r="AI1019">
        <f>'(1)예금승인내역'!L1640</f>
        <v>0</v>
      </c>
      <c r="AJ1019">
        <f>'(1)예금승인내역'!AG1640</f>
        <v>0</v>
      </c>
      <c r="AK1019" s="834">
        <f>'(1)예금승인내역'!K1640</f>
        <v>0</v>
      </c>
    </row>
    <row r="1020" spans="31:37">
      <c r="AE1020" s="1">
        <f>'(1)예금승인내역'!H1641</f>
        <v>0</v>
      </c>
      <c r="AF1020" s="1">
        <f t="shared" si="26"/>
        <v>0</v>
      </c>
      <c r="AG1020" s="1">
        <f>'(1)예금승인내역'!G1641</f>
        <v>0</v>
      </c>
      <c r="AH1020">
        <f>'(1)예금승인내역'!F1641</f>
        <v>0</v>
      </c>
      <c r="AI1020">
        <f>'(1)예금승인내역'!L1641</f>
        <v>0</v>
      </c>
      <c r="AJ1020">
        <f>'(1)예금승인내역'!AG1641</f>
        <v>0</v>
      </c>
      <c r="AK1020" s="834">
        <f>'(1)예금승인내역'!K1641</f>
        <v>0</v>
      </c>
    </row>
    <row r="1021" spans="31:37">
      <c r="AE1021" s="1">
        <f>'(1)예금승인내역'!H1642</f>
        <v>0</v>
      </c>
      <c r="AF1021" s="1">
        <f t="shared" si="26"/>
        <v>0</v>
      </c>
      <c r="AG1021" s="1">
        <f>'(1)예금승인내역'!G1642</f>
        <v>0</v>
      </c>
      <c r="AH1021">
        <f>'(1)예금승인내역'!F1642</f>
        <v>0</v>
      </c>
      <c r="AI1021">
        <f>'(1)예금승인내역'!L1642</f>
        <v>0</v>
      </c>
      <c r="AJ1021">
        <f>'(1)예금승인내역'!AG1642</f>
        <v>0</v>
      </c>
      <c r="AK1021" s="834">
        <f>'(1)예금승인내역'!K1642</f>
        <v>0</v>
      </c>
    </row>
    <row r="1022" spans="31:37">
      <c r="AE1022" s="1">
        <f>'(1)예금승인내역'!H1643</f>
        <v>0</v>
      </c>
      <c r="AF1022" s="1">
        <f t="shared" si="26"/>
        <v>0</v>
      </c>
      <c r="AG1022" s="1">
        <f>'(1)예금승인내역'!G1643</f>
        <v>0</v>
      </c>
      <c r="AH1022">
        <f>'(1)예금승인내역'!F1643</f>
        <v>0</v>
      </c>
      <c r="AI1022">
        <f>'(1)예금승인내역'!L1643</f>
        <v>0</v>
      </c>
      <c r="AJ1022">
        <f>'(1)예금승인내역'!AG1643</f>
        <v>0</v>
      </c>
      <c r="AK1022" s="834">
        <f>'(1)예금승인내역'!K1643</f>
        <v>0</v>
      </c>
    </row>
    <row r="1023" spans="31:37">
      <c r="AE1023" s="1">
        <f>'(1)예금승인내역'!H1644</f>
        <v>0</v>
      </c>
      <c r="AF1023" s="1">
        <f t="shared" si="26"/>
        <v>0</v>
      </c>
      <c r="AG1023" s="1">
        <f>'(1)예금승인내역'!G1644</f>
        <v>0</v>
      </c>
      <c r="AH1023">
        <f>'(1)예금승인내역'!F1644</f>
        <v>0</v>
      </c>
      <c r="AI1023">
        <f>'(1)예금승인내역'!L1644</f>
        <v>0</v>
      </c>
      <c r="AJ1023">
        <f>'(1)예금승인내역'!AG1644</f>
        <v>0</v>
      </c>
      <c r="AK1023" s="834">
        <f>'(1)예금승인내역'!K1644</f>
        <v>0</v>
      </c>
    </row>
    <row r="1024" spans="31:37">
      <c r="AE1024" s="1">
        <f>'(1)예금승인내역'!H1645</f>
        <v>0</v>
      </c>
      <c r="AF1024" s="1">
        <f t="shared" si="26"/>
        <v>0</v>
      </c>
      <c r="AG1024" s="1">
        <f>'(1)예금승인내역'!G1645</f>
        <v>0</v>
      </c>
      <c r="AH1024">
        <f>'(1)예금승인내역'!F1645</f>
        <v>0</v>
      </c>
      <c r="AI1024">
        <f>'(1)예금승인내역'!L1645</f>
        <v>0</v>
      </c>
      <c r="AJ1024">
        <f>'(1)예금승인내역'!AG1645</f>
        <v>0</v>
      </c>
      <c r="AK1024" s="834">
        <f>'(1)예금승인내역'!K1645</f>
        <v>0</v>
      </c>
    </row>
    <row r="1025" spans="31:37">
      <c r="AE1025" s="1">
        <f>'(1)예금승인내역'!H1646</f>
        <v>0</v>
      </c>
      <c r="AF1025" s="1">
        <f t="shared" si="26"/>
        <v>0</v>
      </c>
      <c r="AG1025" s="1">
        <f>'(1)예금승인내역'!G1646</f>
        <v>0</v>
      </c>
      <c r="AH1025">
        <f>'(1)예금승인내역'!F1646</f>
        <v>0</v>
      </c>
      <c r="AI1025">
        <f>'(1)예금승인내역'!L1646</f>
        <v>0</v>
      </c>
      <c r="AJ1025">
        <f>'(1)예금승인내역'!AG1646</f>
        <v>0</v>
      </c>
      <c r="AK1025" s="834">
        <f>'(1)예금승인내역'!K1646</f>
        <v>0</v>
      </c>
    </row>
    <row r="1026" spans="31:37">
      <c r="AE1026" s="1">
        <f>'(1)예금승인내역'!H1647</f>
        <v>0</v>
      </c>
      <c r="AF1026" s="1">
        <f t="shared" si="26"/>
        <v>0</v>
      </c>
      <c r="AG1026" s="1">
        <f>'(1)예금승인내역'!G1647</f>
        <v>0</v>
      </c>
      <c r="AH1026">
        <f>'(1)예금승인내역'!F1647</f>
        <v>0</v>
      </c>
      <c r="AI1026">
        <f>'(1)예금승인내역'!L1647</f>
        <v>0</v>
      </c>
      <c r="AJ1026">
        <f>'(1)예금승인내역'!AG1647</f>
        <v>0</v>
      </c>
      <c r="AK1026" s="834">
        <f>'(1)예금승인내역'!K1647</f>
        <v>0</v>
      </c>
    </row>
    <row r="1027" spans="31:37">
      <c r="AE1027" s="1">
        <f>'(1)예금승인내역'!H1648</f>
        <v>0</v>
      </c>
      <c r="AF1027" s="1">
        <f t="shared" si="26"/>
        <v>0</v>
      </c>
      <c r="AG1027" s="1">
        <f>'(1)예금승인내역'!G1648</f>
        <v>0</v>
      </c>
      <c r="AH1027">
        <f>'(1)예금승인내역'!F1648</f>
        <v>0</v>
      </c>
      <c r="AI1027">
        <f>'(1)예금승인내역'!L1648</f>
        <v>0</v>
      </c>
      <c r="AJ1027">
        <f>'(1)예금승인내역'!AG1648</f>
        <v>0</v>
      </c>
      <c r="AK1027" s="834">
        <f>'(1)예금승인내역'!K1648</f>
        <v>0</v>
      </c>
    </row>
    <row r="1028" spans="31:37">
      <c r="AE1028" s="1">
        <f>'(1)예금승인내역'!H1649</f>
        <v>0</v>
      </c>
      <c r="AF1028" s="1">
        <f t="shared" si="26"/>
        <v>0</v>
      </c>
      <c r="AG1028" s="1">
        <f>'(1)예금승인내역'!G1649</f>
        <v>0</v>
      </c>
      <c r="AH1028">
        <f>'(1)예금승인내역'!F1649</f>
        <v>0</v>
      </c>
      <c r="AI1028">
        <f>'(1)예금승인내역'!L1649</f>
        <v>0</v>
      </c>
      <c r="AJ1028">
        <f>'(1)예금승인내역'!AG1649</f>
        <v>0</v>
      </c>
      <c r="AK1028" s="834">
        <f>'(1)예금승인내역'!K1649</f>
        <v>0</v>
      </c>
    </row>
    <row r="1029" spans="31:37">
      <c r="AE1029" s="1">
        <f>'(1)예금승인내역'!H1650</f>
        <v>0</v>
      </c>
      <c r="AF1029" s="1">
        <f t="shared" si="26"/>
        <v>0</v>
      </c>
      <c r="AG1029" s="1">
        <f>'(1)예금승인내역'!G1650</f>
        <v>0</v>
      </c>
      <c r="AH1029">
        <f>'(1)예금승인내역'!F1650</f>
        <v>0</v>
      </c>
      <c r="AI1029">
        <f>'(1)예금승인내역'!L1650</f>
        <v>0</v>
      </c>
      <c r="AJ1029">
        <f>'(1)예금승인내역'!AG1650</f>
        <v>0</v>
      </c>
      <c r="AK1029" s="834">
        <f>'(1)예금승인내역'!K1650</f>
        <v>0</v>
      </c>
    </row>
    <row r="1030" spans="31:37">
      <c r="AE1030" s="1">
        <f>'(1)예금승인내역'!H1651</f>
        <v>0</v>
      </c>
      <c r="AF1030" s="1">
        <f t="shared" si="26"/>
        <v>0</v>
      </c>
      <c r="AG1030" s="1">
        <f>'(1)예금승인내역'!G1651</f>
        <v>0</v>
      </c>
      <c r="AH1030">
        <f>'(1)예금승인내역'!F1651</f>
        <v>0</v>
      </c>
      <c r="AI1030">
        <f>'(1)예금승인내역'!L1651</f>
        <v>0</v>
      </c>
      <c r="AJ1030">
        <f>'(1)예금승인내역'!AG1651</f>
        <v>0</v>
      </c>
      <c r="AK1030" s="834">
        <f>'(1)예금승인내역'!K1651</f>
        <v>0</v>
      </c>
    </row>
    <row r="1031" spans="31:37">
      <c r="AE1031" s="1">
        <f>'(1)예금승인내역'!H1652</f>
        <v>0</v>
      </c>
      <c r="AF1031" s="1">
        <f t="shared" si="26"/>
        <v>0</v>
      </c>
      <c r="AG1031" s="1">
        <f>'(1)예금승인내역'!G1652</f>
        <v>0</v>
      </c>
      <c r="AH1031">
        <f>'(1)예금승인내역'!F1652</f>
        <v>0</v>
      </c>
      <c r="AI1031">
        <f>'(1)예금승인내역'!L1652</f>
        <v>0</v>
      </c>
      <c r="AJ1031">
        <f>'(1)예금승인내역'!AG1652</f>
        <v>0</v>
      </c>
      <c r="AK1031" s="834">
        <f>'(1)예금승인내역'!K1652</f>
        <v>0</v>
      </c>
    </row>
    <row r="1032" spans="31:37">
      <c r="AE1032" s="1">
        <f>'(1)예금승인내역'!H1653</f>
        <v>0</v>
      </c>
      <c r="AF1032" s="1">
        <f t="shared" si="26"/>
        <v>0</v>
      </c>
      <c r="AG1032" s="1">
        <f>'(1)예금승인내역'!G1653</f>
        <v>0</v>
      </c>
      <c r="AH1032">
        <f>'(1)예금승인내역'!F1653</f>
        <v>0</v>
      </c>
      <c r="AI1032">
        <f>'(1)예금승인내역'!L1653</f>
        <v>0</v>
      </c>
      <c r="AJ1032">
        <f>'(1)예금승인내역'!AG1653</f>
        <v>0</v>
      </c>
      <c r="AK1032" s="834">
        <f>'(1)예금승인내역'!K1653</f>
        <v>0</v>
      </c>
    </row>
    <row r="1033" spans="31:37">
      <c r="AE1033" s="1">
        <f>'(1)예금승인내역'!H1654</f>
        <v>0</v>
      </c>
      <c r="AF1033" s="1">
        <f t="shared" si="26"/>
        <v>0</v>
      </c>
      <c r="AG1033" s="1">
        <f>'(1)예금승인내역'!G1654</f>
        <v>0</v>
      </c>
      <c r="AH1033">
        <f>'(1)예금승인내역'!F1654</f>
        <v>0</v>
      </c>
      <c r="AI1033">
        <f>'(1)예금승인내역'!L1654</f>
        <v>0</v>
      </c>
      <c r="AJ1033">
        <f>'(1)예금승인내역'!AG1654</f>
        <v>0</v>
      </c>
      <c r="AK1033" s="834">
        <f>'(1)예금승인내역'!K1654</f>
        <v>0</v>
      </c>
    </row>
    <row r="1034" spans="31:37">
      <c r="AE1034" s="1">
        <f>'(1)예금승인내역'!H1655</f>
        <v>0</v>
      </c>
      <c r="AF1034" s="1">
        <f t="shared" si="26"/>
        <v>0</v>
      </c>
      <c r="AG1034" s="1">
        <f>'(1)예금승인내역'!G1655</f>
        <v>0</v>
      </c>
      <c r="AH1034">
        <f>'(1)예금승인내역'!F1655</f>
        <v>0</v>
      </c>
      <c r="AI1034">
        <f>'(1)예금승인내역'!L1655</f>
        <v>0</v>
      </c>
      <c r="AJ1034">
        <f>'(1)예금승인내역'!AG1655</f>
        <v>0</v>
      </c>
      <c r="AK1034" s="834">
        <f>'(1)예금승인내역'!K1655</f>
        <v>0</v>
      </c>
    </row>
    <row r="1035" spans="31:37">
      <c r="AE1035" s="1">
        <f>'(1)예금승인내역'!H1656</f>
        <v>0</v>
      </c>
      <c r="AF1035" s="1">
        <f t="shared" si="26"/>
        <v>0</v>
      </c>
      <c r="AG1035" s="1">
        <f>'(1)예금승인내역'!G1656</f>
        <v>0</v>
      </c>
      <c r="AH1035">
        <f>'(1)예금승인내역'!F1656</f>
        <v>0</v>
      </c>
      <c r="AI1035">
        <f>'(1)예금승인내역'!L1656</f>
        <v>0</v>
      </c>
      <c r="AJ1035">
        <f>'(1)예금승인내역'!AG1656</f>
        <v>0</v>
      </c>
      <c r="AK1035" s="834">
        <f>'(1)예금승인내역'!K1656</f>
        <v>0</v>
      </c>
    </row>
    <row r="1036" spans="31:37">
      <c r="AE1036" s="1">
        <f>'(1)예금승인내역'!H1657</f>
        <v>0</v>
      </c>
      <c r="AF1036" s="1">
        <f t="shared" si="26"/>
        <v>0</v>
      </c>
      <c r="AG1036" s="1">
        <f>'(1)예금승인내역'!G1657</f>
        <v>0</v>
      </c>
      <c r="AH1036">
        <f>'(1)예금승인내역'!F1657</f>
        <v>0</v>
      </c>
      <c r="AI1036">
        <f>'(1)예금승인내역'!L1657</f>
        <v>0</v>
      </c>
      <c r="AJ1036">
        <f>'(1)예금승인내역'!AG1657</f>
        <v>0</v>
      </c>
      <c r="AK1036" s="834">
        <f>'(1)예금승인내역'!K1657</f>
        <v>0</v>
      </c>
    </row>
    <row r="1037" spans="31:37">
      <c r="AE1037" s="1">
        <f>'(1)예금승인내역'!H1658</f>
        <v>0</v>
      </c>
      <c r="AF1037" s="1">
        <f t="shared" si="26"/>
        <v>0</v>
      </c>
      <c r="AG1037" s="1">
        <f>'(1)예금승인내역'!G1658</f>
        <v>0</v>
      </c>
      <c r="AH1037">
        <f>'(1)예금승인내역'!F1658</f>
        <v>0</v>
      </c>
      <c r="AI1037">
        <f>'(1)예금승인내역'!L1658</f>
        <v>0</v>
      </c>
      <c r="AJ1037">
        <f>'(1)예금승인내역'!AG1658</f>
        <v>0</v>
      </c>
      <c r="AK1037" s="834">
        <f>'(1)예금승인내역'!K1658</f>
        <v>0</v>
      </c>
    </row>
    <row r="1038" spans="31:37">
      <c r="AE1038" s="1">
        <f>'(1)예금승인내역'!H1659</f>
        <v>0</v>
      </c>
      <c r="AF1038" s="1">
        <f t="shared" si="26"/>
        <v>0</v>
      </c>
      <c r="AG1038" s="1">
        <f>'(1)예금승인내역'!G1659</f>
        <v>0</v>
      </c>
      <c r="AH1038">
        <f>'(1)예금승인내역'!F1659</f>
        <v>0</v>
      </c>
      <c r="AI1038">
        <f>'(1)예금승인내역'!L1659</f>
        <v>0</v>
      </c>
      <c r="AJ1038">
        <f>'(1)예금승인내역'!AG1659</f>
        <v>0</v>
      </c>
      <c r="AK1038" s="834">
        <f>'(1)예금승인내역'!K1659</f>
        <v>0</v>
      </c>
    </row>
    <row r="1039" spans="31:37">
      <c r="AE1039" s="1">
        <f>'(1)예금승인내역'!H1660</f>
        <v>0</v>
      </c>
      <c r="AF1039" s="1">
        <f t="shared" si="26"/>
        <v>0</v>
      </c>
      <c r="AG1039" s="1">
        <f>'(1)예금승인내역'!G1660</f>
        <v>0</v>
      </c>
      <c r="AH1039">
        <f>'(1)예금승인내역'!F1660</f>
        <v>0</v>
      </c>
      <c r="AI1039">
        <f>'(1)예금승인내역'!L1660</f>
        <v>0</v>
      </c>
      <c r="AJ1039">
        <f>'(1)예금승인내역'!AG1660</f>
        <v>0</v>
      </c>
      <c r="AK1039" s="834">
        <f>'(1)예금승인내역'!K1660</f>
        <v>0</v>
      </c>
    </row>
    <row r="1040" spans="31:37">
      <c r="AE1040" s="1">
        <f>'(1)예금승인내역'!H1661</f>
        <v>0</v>
      </c>
      <c r="AF1040" s="1">
        <f t="shared" si="26"/>
        <v>0</v>
      </c>
      <c r="AG1040" s="1">
        <f>'(1)예금승인내역'!G1661</f>
        <v>0</v>
      </c>
      <c r="AH1040">
        <f>'(1)예금승인내역'!F1661</f>
        <v>0</v>
      </c>
      <c r="AI1040">
        <f>'(1)예금승인내역'!L1661</f>
        <v>0</v>
      </c>
      <c r="AJ1040">
        <f>'(1)예금승인내역'!AG1661</f>
        <v>0</v>
      </c>
      <c r="AK1040" s="834">
        <f>'(1)예금승인내역'!K1661</f>
        <v>0</v>
      </c>
    </row>
    <row r="1041" spans="31:37">
      <c r="AE1041" s="1">
        <f>'(1)예금승인내역'!H1662</f>
        <v>0</v>
      </c>
      <c r="AF1041" s="1">
        <f t="shared" si="26"/>
        <v>0</v>
      </c>
      <c r="AG1041" s="1">
        <f>'(1)예금승인내역'!G1662</f>
        <v>0</v>
      </c>
      <c r="AH1041">
        <f>'(1)예금승인내역'!F1662</f>
        <v>0</v>
      </c>
      <c r="AI1041">
        <f>'(1)예금승인내역'!L1662</f>
        <v>0</v>
      </c>
      <c r="AJ1041">
        <f>'(1)예금승인내역'!AG1662</f>
        <v>0</v>
      </c>
      <c r="AK1041" s="834">
        <f>'(1)예금승인내역'!K1662</f>
        <v>0</v>
      </c>
    </row>
    <row r="1042" spans="31:37">
      <c r="AE1042" s="1">
        <f>'(1)예금승인내역'!H1663</f>
        <v>0</v>
      </c>
      <c r="AF1042" s="1">
        <f t="shared" si="26"/>
        <v>0</v>
      </c>
      <c r="AG1042" s="1">
        <f>'(1)예금승인내역'!G1663</f>
        <v>0</v>
      </c>
      <c r="AH1042">
        <f>'(1)예금승인내역'!F1663</f>
        <v>0</v>
      </c>
      <c r="AI1042">
        <f>'(1)예금승인내역'!L1663</f>
        <v>0</v>
      </c>
      <c r="AJ1042">
        <f>'(1)예금승인내역'!AG1663</f>
        <v>0</v>
      </c>
      <c r="AK1042" s="834">
        <f>'(1)예금승인내역'!K1663</f>
        <v>0</v>
      </c>
    </row>
    <row r="1043" spans="31:37">
      <c r="AE1043" s="1">
        <f>'(1)예금승인내역'!H1664</f>
        <v>0</v>
      </c>
      <c r="AF1043" s="1">
        <f t="shared" si="26"/>
        <v>0</v>
      </c>
      <c r="AG1043" s="1">
        <f>'(1)예금승인내역'!G1664</f>
        <v>0</v>
      </c>
      <c r="AH1043">
        <f>'(1)예금승인내역'!F1664</f>
        <v>0</v>
      </c>
      <c r="AI1043">
        <f>'(1)예금승인내역'!L1664</f>
        <v>0</v>
      </c>
      <c r="AJ1043">
        <f>'(1)예금승인내역'!AG1664</f>
        <v>0</v>
      </c>
      <c r="AK1043" s="834">
        <f>'(1)예금승인내역'!K1664</f>
        <v>0</v>
      </c>
    </row>
    <row r="1044" spans="31:37">
      <c r="AE1044" s="1">
        <f>'(1)예금승인내역'!H1665</f>
        <v>0</v>
      </c>
      <c r="AF1044" s="1">
        <f t="shared" si="26"/>
        <v>0</v>
      </c>
      <c r="AG1044" s="1">
        <f>'(1)예금승인내역'!G1665</f>
        <v>0</v>
      </c>
      <c r="AH1044">
        <f>'(1)예금승인내역'!F1665</f>
        <v>0</v>
      </c>
      <c r="AI1044">
        <f>'(1)예금승인내역'!L1665</f>
        <v>0</v>
      </c>
      <c r="AJ1044">
        <f>'(1)예금승인내역'!AG1665</f>
        <v>0</v>
      </c>
      <c r="AK1044" s="834">
        <f>'(1)예금승인내역'!K1665</f>
        <v>0</v>
      </c>
    </row>
    <row r="1045" spans="31:37">
      <c r="AE1045" s="1">
        <f>'(1)예금승인내역'!H1666</f>
        <v>0</v>
      </c>
      <c r="AF1045" s="1">
        <f t="shared" si="26"/>
        <v>0</v>
      </c>
      <c r="AG1045" s="1">
        <f>'(1)예금승인내역'!G1666</f>
        <v>0</v>
      </c>
      <c r="AH1045">
        <f>'(1)예금승인내역'!F1666</f>
        <v>0</v>
      </c>
      <c r="AI1045">
        <f>'(1)예금승인내역'!L1666</f>
        <v>0</v>
      </c>
      <c r="AJ1045">
        <f>'(1)예금승인내역'!AG1666</f>
        <v>0</v>
      </c>
      <c r="AK1045" s="834">
        <f>'(1)예금승인내역'!K1666</f>
        <v>0</v>
      </c>
    </row>
    <row r="1046" spans="31:37">
      <c r="AE1046" s="1">
        <f>'(1)예금승인내역'!H1667</f>
        <v>0</v>
      </c>
      <c r="AF1046" s="1">
        <f t="shared" si="26"/>
        <v>0</v>
      </c>
      <c r="AG1046" s="1">
        <f>'(1)예금승인내역'!G1667</f>
        <v>0</v>
      </c>
      <c r="AH1046">
        <f>'(1)예금승인내역'!F1667</f>
        <v>0</v>
      </c>
      <c r="AI1046">
        <f>'(1)예금승인내역'!L1667</f>
        <v>0</v>
      </c>
      <c r="AJ1046">
        <f>'(1)예금승인내역'!AG1667</f>
        <v>0</v>
      </c>
      <c r="AK1046" s="834">
        <f>'(1)예금승인내역'!K1667</f>
        <v>0</v>
      </c>
    </row>
    <row r="1047" spans="31:37">
      <c r="AE1047" s="1">
        <f>'(1)예금승인내역'!H1668</f>
        <v>0</v>
      </c>
      <c r="AF1047" s="1">
        <f t="shared" si="26"/>
        <v>0</v>
      </c>
      <c r="AG1047" s="1">
        <f>'(1)예금승인내역'!G1668</f>
        <v>0</v>
      </c>
      <c r="AH1047">
        <f>'(1)예금승인내역'!F1668</f>
        <v>0</v>
      </c>
      <c r="AI1047">
        <f>'(1)예금승인내역'!L1668</f>
        <v>0</v>
      </c>
      <c r="AJ1047">
        <f>'(1)예금승인내역'!AG1668</f>
        <v>0</v>
      </c>
      <c r="AK1047" s="834">
        <f>'(1)예금승인내역'!K1668</f>
        <v>0</v>
      </c>
    </row>
    <row r="1048" spans="31:37">
      <c r="AE1048" s="1">
        <f>'(1)예금승인내역'!H1669</f>
        <v>0</v>
      </c>
      <c r="AF1048" s="1">
        <f t="shared" si="26"/>
        <v>0</v>
      </c>
      <c r="AG1048" s="1">
        <f>'(1)예금승인내역'!G1669</f>
        <v>0</v>
      </c>
      <c r="AH1048">
        <f>'(1)예금승인내역'!F1669</f>
        <v>0</v>
      </c>
      <c r="AI1048">
        <f>'(1)예금승인내역'!L1669</f>
        <v>0</v>
      </c>
      <c r="AJ1048">
        <f>'(1)예금승인내역'!AG1669</f>
        <v>0</v>
      </c>
      <c r="AK1048" s="834">
        <f>'(1)예금승인내역'!K1669</f>
        <v>0</v>
      </c>
    </row>
    <row r="1049" spans="31:37">
      <c r="AE1049" s="1">
        <f>'(1)예금승인내역'!H1670</f>
        <v>0</v>
      </c>
      <c r="AF1049" s="1">
        <f t="shared" si="26"/>
        <v>0</v>
      </c>
      <c r="AG1049" s="1">
        <f>'(1)예금승인내역'!G1670</f>
        <v>0</v>
      </c>
      <c r="AH1049">
        <f>'(1)예금승인내역'!F1670</f>
        <v>0</v>
      </c>
      <c r="AI1049">
        <f>'(1)예금승인내역'!L1670</f>
        <v>0</v>
      </c>
      <c r="AJ1049">
        <f>'(1)예금승인내역'!AG1670</f>
        <v>0</v>
      </c>
      <c r="AK1049" s="834">
        <f>'(1)예금승인내역'!K1670</f>
        <v>0</v>
      </c>
    </row>
    <row r="1050" spans="31:37">
      <c r="AE1050" s="1">
        <f>'(1)예금승인내역'!H1671</f>
        <v>0</v>
      </c>
      <c r="AF1050" s="1">
        <f t="shared" si="26"/>
        <v>0</v>
      </c>
      <c r="AG1050" s="1">
        <f>'(1)예금승인내역'!G1671</f>
        <v>0</v>
      </c>
      <c r="AH1050">
        <f>'(1)예금승인내역'!F1671</f>
        <v>0</v>
      </c>
      <c r="AI1050">
        <f>'(1)예금승인내역'!L1671</f>
        <v>0</v>
      </c>
      <c r="AJ1050">
        <f>'(1)예금승인내역'!AG1671</f>
        <v>0</v>
      </c>
      <c r="AK1050" s="834">
        <f>'(1)예금승인내역'!K1671</f>
        <v>0</v>
      </c>
    </row>
    <row r="1051" spans="31:37">
      <c r="AE1051" s="1">
        <f>'(1)예금승인내역'!H1672</f>
        <v>0</v>
      </c>
      <c r="AF1051" s="1">
        <f t="shared" si="26"/>
        <v>0</v>
      </c>
      <c r="AG1051" s="1">
        <f>'(1)예금승인내역'!G1672</f>
        <v>0</v>
      </c>
      <c r="AH1051">
        <f>'(1)예금승인내역'!F1672</f>
        <v>0</v>
      </c>
      <c r="AI1051">
        <f>'(1)예금승인내역'!L1672</f>
        <v>0</v>
      </c>
      <c r="AJ1051">
        <f>'(1)예금승인내역'!AG1672</f>
        <v>0</v>
      </c>
      <c r="AK1051" s="834">
        <f>'(1)예금승인내역'!K1672</f>
        <v>0</v>
      </c>
    </row>
    <row r="1052" spans="31:37">
      <c r="AE1052" s="1">
        <f>'(1)예금승인내역'!H1673</f>
        <v>0</v>
      </c>
      <c r="AF1052" s="1">
        <f t="shared" si="26"/>
        <v>0</v>
      </c>
      <c r="AG1052" s="1">
        <f>'(1)예금승인내역'!G1673</f>
        <v>0</v>
      </c>
      <c r="AH1052">
        <f>'(1)예금승인내역'!F1673</f>
        <v>0</v>
      </c>
      <c r="AI1052">
        <f>'(1)예금승인내역'!L1673</f>
        <v>0</v>
      </c>
      <c r="AJ1052">
        <f>'(1)예금승인내역'!AG1673</f>
        <v>0</v>
      </c>
      <c r="AK1052" s="834">
        <f>'(1)예금승인내역'!K1673</f>
        <v>0</v>
      </c>
    </row>
    <row r="1053" spans="31:37">
      <c r="AE1053" s="1">
        <f>'(1)예금승인내역'!H1674</f>
        <v>0</v>
      </c>
      <c r="AF1053" s="1">
        <f t="shared" si="26"/>
        <v>0</v>
      </c>
      <c r="AG1053" s="1">
        <f>'(1)예금승인내역'!G1674</f>
        <v>0</v>
      </c>
      <c r="AH1053">
        <f>'(1)예금승인내역'!F1674</f>
        <v>0</v>
      </c>
      <c r="AI1053">
        <f>'(1)예금승인내역'!L1674</f>
        <v>0</v>
      </c>
      <c r="AJ1053">
        <f>'(1)예금승인내역'!AG1674</f>
        <v>0</v>
      </c>
      <c r="AK1053" s="834">
        <f>'(1)예금승인내역'!K1674</f>
        <v>0</v>
      </c>
    </row>
    <row r="1054" spans="31:37">
      <c r="AE1054" s="1">
        <f>'(1)예금승인내역'!H1675</f>
        <v>0</v>
      </c>
      <c r="AF1054" s="1">
        <f t="shared" si="26"/>
        <v>0</v>
      </c>
      <c r="AG1054" s="1">
        <f>'(1)예금승인내역'!G1675</f>
        <v>0</v>
      </c>
      <c r="AH1054">
        <f>'(1)예금승인내역'!F1675</f>
        <v>0</v>
      </c>
      <c r="AI1054">
        <f>'(1)예금승인내역'!L1675</f>
        <v>0</v>
      </c>
      <c r="AJ1054">
        <f>'(1)예금승인내역'!AG1675</f>
        <v>0</v>
      </c>
      <c r="AK1054" s="834">
        <f>'(1)예금승인내역'!K1675</f>
        <v>0</v>
      </c>
    </row>
    <row r="1055" spans="31:37">
      <c r="AE1055" s="1">
        <f>'(1)예금승인내역'!H1676</f>
        <v>0</v>
      </c>
      <c r="AF1055" s="1">
        <f t="shared" si="26"/>
        <v>0</v>
      </c>
      <c r="AG1055" s="1">
        <f>'(1)예금승인내역'!G1676</f>
        <v>0</v>
      </c>
      <c r="AH1055">
        <f>'(1)예금승인내역'!F1676</f>
        <v>0</v>
      </c>
      <c r="AI1055">
        <f>'(1)예금승인내역'!L1676</f>
        <v>0</v>
      </c>
      <c r="AJ1055">
        <f>'(1)예금승인내역'!AG1676</f>
        <v>0</v>
      </c>
      <c r="AK1055" s="834">
        <f>'(1)예금승인내역'!K1676</f>
        <v>0</v>
      </c>
    </row>
    <row r="1056" spans="31:37">
      <c r="AE1056" s="1">
        <f>'(1)예금승인내역'!H1677</f>
        <v>0</v>
      </c>
      <c r="AF1056" s="1">
        <f t="shared" si="26"/>
        <v>0</v>
      </c>
      <c r="AG1056" s="1">
        <f>'(1)예금승인내역'!G1677</f>
        <v>0</v>
      </c>
      <c r="AH1056">
        <f>'(1)예금승인내역'!F1677</f>
        <v>0</v>
      </c>
      <c r="AI1056">
        <f>'(1)예금승인내역'!L1677</f>
        <v>0</v>
      </c>
      <c r="AJ1056">
        <f>'(1)예금승인내역'!AG1677</f>
        <v>0</v>
      </c>
      <c r="AK1056" s="834">
        <f>'(1)예금승인내역'!K1677</f>
        <v>0</v>
      </c>
    </row>
    <row r="1057" spans="31:37">
      <c r="AE1057" s="1">
        <f>'(1)예금승인내역'!H1678</f>
        <v>0</v>
      </c>
      <c r="AF1057" s="1">
        <f t="shared" si="26"/>
        <v>0</v>
      </c>
      <c r="AG1057" s="1">
        <f>'(1)예금승인내역'!G1678</f>
        <v>0</v>
      </c>
      <c r="AH1057">
        <f>'(1)예금승인내역'!F1678</f>
        <v>0</v>
      </c>
      <c r="AI1057">
        <f>'(1)예금승인내역'!L1678</f>
        <v>0</v>
      </c>
      <c r="AJ1057">
        <f>'(1)예금승인내역'!AG1678</f>
        <v>0</v>
      </c>
      <c r="AK1057" s="834">
        <f>'(1)예금승인내역'!K1678</f>
        <v>0</v>
      </c>
    </row>
    <row r="1058" spans="31:37">
      <c r="AE1058" s="1">
        <f>'(1)예금승인내역'!H1679</f>
        <v>0</v>
      </c>
      <c r="AF1058" s="1">
        <f t="shared" si="26"/>
        <v>0</v>
      </c>
      <c r="AG1058" s="1">
        <f>'(1)예금승인내역'!G1679</f>
        <v>0</v>
      </c>
      <c r="AH1058">
        <f>'(1)예금승인내역'!F1679</f>
        <v>0</v>
      </c>
      <c r="AI1058">
        <f>'(1)예금승인내역'!L1679</f>
        <v>0</v>
      </c>
      <c r="AJ1058">
        <f>'(1)예금승인내역'!AG1679</f>
        <v>0</v>
      </c>
      <c r="AK1058" s="834">
        <f>'(1)예금승인내역'!K1679</f>
        <v>0</v>
      </c>
    </row>
    <row r="1059" spans="31:37">
      <c r="AE1059" s="1">
        <f>'(1)예금승인내역'!H1680</f>
        <v>0</v>
      </c>
      <c r="AF1059" s="1">
        <f t="shared" si="26"/>
        <v>0</v>
      </c>
      <c r="AG1059" s="1">
        <f>'(1)예금승인내역'!G1680</f>
        <v>0</v>
      </c>
      <c r="AH1059">
        <f>'(1)예금승인내역'!F1680</f>
        <v>0</v>
      </c>
      <c r="AI1059">
        <f>'(1)예금승인내역'!L1680</f>
        <v>0</v>
      </c>
      <c r="AJ1059">
        <f>'(1)예금승인내역'!AG1680</f>
        <v>0</v>
      </c>
      <c r="AK1059" s="834">
        <f>'(1)예금승인내역'!K1680</f>
        <v>0</v>
      </c>
    </row>
    <row r="1060" spans="31:37">
      <c r="AE1060" s="1">
        <f>'(1)예금승인내역'!H1681</f>
        <v>0</v>
      </c>
      <c r="AF1060" s="1">
        <f t="shared" si="26"/>
        <v>0</v>
      </c>
      <c r="AG1060" s="1">
        <f>'(1)예금승인내역'!G1681</f>
        <v>0</v>
      </c>
      <c r="AH1060">
        <f>'(1)예금승인내역'!F1681</f>
        <v>0</v>
      </c>
      <c r="AI1060">
        <f>'(1)예금승인내역'!L1681</f>
        <v>0</v>
      </c>
      <c r="AJ1060">
        <f>'(1)예금승인내역'!AG1681</f>
        <v>0</v>
      </c>
      <c r="AK1060" s="834">
        <f>'(1)예금승인내역'!K1681</f>
        <v>0</v>
      </c>
    </row>
    <row r="1061" spans="31:37">
      <c r="AE1061" s="1">
        <f>'(1)예금승인내역'!H1682</f>
        <v>0</v>
      </c>
      <c r="AF1061" s="1">
        <f t="shared" si="26"/>
        <v>0</v>
      </c>
      <c r="AG1061" s="1">
        <f>'(1)예금승인내역'!G1682</f>
        <v>0</v>
      </c>
      <c r="AH1061">
        <f>'(1)예금승인내역'!F1682</f>
        <v>0</v>
      </c>
      <c r="AI1061">
        <f>'(1)예금승인내역'!L1682</f>
        <v>0</v>
      </c>
      <c r="AJ1061">
        <f>'(1)예금승인내역'!AG1682</f>
        <v>0</v>
      </c>
      <c r="AK1061" s="834">
        <f>'(1)예금승인내역'!K1682</f>
        <v>0</v>
      </c>
    </row>
    <row r="1062" spans="31:37">
      <c r="AE1062" s="1">
        <f>'(1)예금승인내역'!H1683</f>
        <v>0</v>
      </c>
      <c r="AF1062" s="1">
        <f t="shared" si="26"/>
        <v>0</v>
      </c>
      <c r="AG1062" s="1">
        <f>'(1)예금승인내역'!G1683</f>
        <v>0</v>
      </c>
      <c r="AH1062">
        <f>'(1)예금승인내역'!F1683</f>
        <v>0</v>
      </c>
      <c r="AI1062">
        <f>'(1)예금승인내역'!L1683</f>
        <v>0</v>
      </c>
      <c r="AJ1062">
        <f>'(1)예금승인내역'!AG1683</f>
        <v>0</v>
      </c>
      <c r="AK1062" s="834">
        <f>'(1)예금승인내역'!K1683</f>
        <v>0</v>
      </c>
    </row>
    <row r="1063" spans="31:37">
      <c r="AE1063" s="1">
        <f>'(1)예금승인내역'!H1684</f>
        <v>0</v>
      </c>
      <c r="AF1063" s="1">
        <f t="shared" si="26"/>
        <v>0</v>
      </c>
      <c r="AG1063" s="1">
        <f>'(1)예금승인내역'!G1684</f>
        <v>0</v>
      </c>
      <c r="AH1063">
        <f>'(1)예금승인내역'!F1684</f>
        <v>0</v>
      </c>
      <c r="AI1063">
        <f>'(1)예금승인내역'!L1684</f>
        <v>0</v>
      </c>
      <c r="AJ1063">
        <f>'(1)예금승인내역'!AG1684</f>
        <v>0</v>
      </c>
      <c r="AK1063" s="834">
        <f>'(1)예금승인내역'!K1684</f>
        <v>0</v>
      </c>
    </row>
    <row r="1064" spans="31:37">
      <c r="AE1064" s="1">
        <f>'(1)예금승인내역'!H1685</f>
        <v>0</v>
      </c>
      <c r="AF1064" s="1">
        <f t="shared" si="26"/>
        <v>0</v>
      </c>
      <c r="AG1064" s="1">
        <f>'(1)예금승인내역'!G1685</f>
        <v>0</v>
      </c>
      <c r="AH1064">
        <f>'(1)예금승인내역'!F1685</f>
        <v>0</v>
      </c>
      <c r="AI1064">
        <f>'(1)예금승인내역'!L1685</f>
        <v>0</v>
      </c>
      <c r="AJ1064">
        <f>'(1)예금승인내역'!AG1685</f>
        <v>0</v>
      </c>
      <c r="AK1064" s="834">
        <f>'(1)예금승인내역'!K1685</f>
        <v>0</v>
      </c>
    </row>
    <row r="1065" spans="31:37">
      <c r="AE1065" s="1">
        <f>'(1)예금승인내역'!H1686</f>
        <v>0</v>
      </c>
      <c r="AF1065" s="1">
        <f t="shared" si="26"/>
        <v>0</v>
      </c>
      <c r="AG1065" s="1">
        <f>'(1)예금승인내역'!G1686</f>
        <v>0</v>
      </c>
      <c r="AH1065">
        <f>'(1)예금승인내역'!F1686</f>
        <v>0</v>
      </c>
      <c r="AI1065">
        <f>'(1)예금승인내역'!L1686</f>
        <v>0</v>
      </c>
      <c r="AJ1065">
        <f>'(1)예금승인내역'!AG1686</f>
        <v>0</v>
      </c>
      <c r="AK1065" s="834">
        <f>'(1)예금승인내역'!K1686</f>
        <v>0</v>
      </c>
    </row>
    <row r="1066" spans="31:37">
      <c r="AE1066" s="1">
        <f>'(1)예금승인내역'!H1687</f>
        <v>0</v>
      </c>
      <c r="AF1066" s="1">
        <f t="shared" si="26"/>
        <v>0</v>
      </c>
      <c r="AG1066" s="1">
        <f>'(1)예금승인내역'!G1687</f>
        <v>0</v>
      </c>
      <c r="AH1066">
        <f>'(1)예금승인내역'!F1687</f>
        <v>0</v>
      </c>
      <c r="AI1066">
        <f>'(1)예금승인내역'!L1687</f>
        <v>0</v>
      </c>
      <c r="AJ1066">
        <f>'(1)예금승인내역'!AG1687</f>
        <v>0</v>
      </c>
      <c r="AK1066" s="834">
        <f>'(1)예금승인내역'!K1687</f>
        <v>0</v>
      </c>
    </row>
    <row r="1067" spans="31:37">
      <c r="AE1067" s="1">
        <f>'(1)예금승인내역'!H1688</f>
        <v>0</v>
      </c>
      <c r="AF1067" s="1">
        <f t="shared" si="26"/>
        <v>0</v>
      </c>
      <c r="AG1067" s="1">
        <f>'(1)예금승인내역'!G1688</f>
        <v>0</v>
      </c>
      <c r="AH1067">
        <f>'(1)예금승인내역'!F1688</f>
        <v>0</v>
      </c>
      <c r="AI1067">
        <f>'(1)예금승인내역'!L1688</f>
        <v>0</v>
      </c>
      <c r="AJ1067">
        <f>'(1)예금승인내역'!AG1688</f>
        <v>0</v>
      </c>
      <c r="AK1067" s="834">
        <f>'(1)예금승인내역'!K1688</f>
        <v>0</v>
      </c>
    </row>
    <row r="1068" spans="31:37">
      <c r="AE1068" s="1">
        <f>'(1)예금승인내역'!H1689</f>
        <v>0</v>
      </c>
      <c r="AF1068" s="1">
        <f t="shared" si="26"/>
        <v>0</v>
      </c>
      <c r="AG1068" s="1">
        <f>'(1)예금승인내역'!G1689</f>
        <v>0</v>
      </c>
      <c r="AH1068">
        <f>'(1)예금승인내역'!F1689</f>
        <v>0</v>
      </c>
      <c r="AI1068">
        <f>'(1)예금승인내역'!L1689</f>
        <v>0</v>
      </c>
      <c r="AJ1068">
        <f>'(1)예금승인내역'!AG1689</f>
        <v>0</v>
      </c>
      <c r="AK1068" s="834">
        <f>'(1)예금승인내역'!K1689</f>
        <v>0</v>
      </c>
    </row>
    <row r="1069" spans="31:37">
      <c r="AE1069" s="1">
        <f>'(1)예금승인내역'!H1690</f>
        <v>0</v>
      </c>
      <c r="AF1069" s="1">
        <f t="shared" si="26"/>
        <v>0</v>
      </c>
      <c r="AG1069" s="1">
        <f>'(1)예금승인내역'!G1690</f>
        <v>0</v>
      </c>
      <c r="AH1069">
        <f>'(1)예금승인내역'!F1690</f>
        <v>0</v>
      </c>
      <c r="AI1069">
        <f>'(1)예금승인내역'!L1690</f>
        <v>0</v>
      </c>
      <c r="AJ1069">
        <f>'(1)예금승인내역'!AG1690</f>
        <v>0</v>
      </c>
      <c r="AK1069" s="834">
        <f>'(1)예금승인내역'!K1690</f>
        <v>0</v>
      </c>
    </row>
    <row r="1070" spans="31:37">
      <c r="AE1070" s="1">
        <f>'(1)예금승인내역'!H1691</f>
        <v>0</v>
      </c>
      <c r="AF1070" s="1">
        <f t="shared" si="26"/>
        <v>0</v>
      </c>
      <c r="AG1070" s="1">
        <f>'(1)예금승인내역'!G1691</f>
        <v>0</v>
      </c>
      <c r="AH1070">
        <f>'(1)예금승인내역'!F1691</f>
        <v>0</v>
      </c>
      <c r="AI1070">
        <f>'(1)예금승인내역'!L1691</f>
        <v>0</v>
      </c>
      <c r="AJ1070">
        <f>'(1)예금승인내역'!AG1691</f>
        <v>0</v>
      </c>
      <c r="AK1070" s="834">
        <f>'(1)예금승인내역'!K1691</f>
        <v>0</v>
      </c>
    </row>
    <row r="1071" spans="31:37">
      <c r="AE1071" s="1">
        <f>'(1)예금승인내역'!H1692</f>
        <v>0</v>
      </c>
      <c r="AF1071" s="1">
        <f t="shared" si="26"/>
        <v>0</v>
      </c>
      <c r="AG1071" s="1">
        <f>'(1)예금승인내역'!G1692</f>
        <v>0</v>
      </c>
      <c r="AH1071">
        <f>'(1)예금승인내역'!F1692</f>
        <v>0</v>
      </c>
      <c r="AI1071">
        <f>'(1)예금승인내역'!L1692</f>
        <v>0</v>
      </c>
      <c r="AJ1071">
        <f>'(1)예금승인내역'!AG1692</f>
        <v>0</v>
      </c>
      <c r="AK1071" s="834">
        <f>'(1)예금승인내역'!K1692</f>
        <v>0</v>
      </c>
    </row>
    <row r="1072" spans="31:37">
      <c r="AE1072" s="1">
        <f>'(1)예금승인내역'!H1693</f>
        <v>0</v>
      </c>
      <c r="AF1072" s="1">
        <f t="shared" si="26"/>
        <v>0</v>
      </c>
      <c r="AG1072" s="1">
        <f>'(1)예금승인내역'!G1693</f>
        <v>0</v>
      </c>
      <c r="AH1072">
        <f>'(1)예금승인내역'!F1693</f>
        <v>0</v>
      </c>
      <c r="AI1072">
        <f>'(1)예금승인내역'!L1693</f>
        <v>0</v>
      </c>
      <c r="AJ1072">
        <f>'(1)예금승인내역'!AG1693</f>
        <v>0</v>
      </c>
      <c r="AK1072" s="834">
        <f>'(1)예금승인내역'!K1693</f>
        <v>0</v>
      </c>
    </row>
    <row r="1073" spans="31:37">
      <c r="AE1073" s="1">
        <f>'(1)예금승인내역'!H1694</f>
        <v>0</v>
      </c>
      <c r="AF1073" s="1">
        <f t="shared" si="26"/>
        <v>0</v>
      </c>
      <c r="AG1073" s="1">
        <f>'(1)예금승인내역'!G1694</f>
        <v>0</v>
      </c>
      <c r="AH1073">
        <f>'(1)예금승인내역'!F1694</f>
        <v>0</v>
      </c>
      <c r="AI1073">
        <f>'(1)예금승인내역'!L1694</f>
        <v>0</v>
      </c>
      <c r="AJ1073">
        <f>'(1)예금승인내역'!AG1694</f>
        <v>0</v>
      </c>
      <c r="AK1073" s="834">
        <f>'(1)예금승인내역'!K1694</f>
        <v>0</v>
      </c>
    </row>
    <row r="1074" spans="31:37">
      <c r="AE1074" s="1">
        <f>'(1)예금승인내역'!H1695</f>
        <v>0</v>
      </c>
      <c r="AF1074" s="1">
        <f t="shared" si="26"/>
        <v>0</v>
      </c>
      <c r="AG1074" s="1">
        <f>'(1)예금승인내역'!G1695</f>
        <v>0</v>
      </c>
      <c r="AH1074">
        <f>'(1)예금승인내역'!F1695</f>
        <v>0</v>
      </c>
      <c r="AI1074">
        <f>'(1)예금승인내역'!L1695</f>
        <v>0</v>
      </c>
      <c r="AJ1074">
        <f>'(1)예금승인내역'!AG1695</f>
        <v>0</v>
      </c>
      <c r="AK1074" s="834">
        <f>'(1)예금승인내역'!K1695</f>
        <v>0</v>
      </c>
    </row>
    <row r="1075" spans="31:37">
      <c r="AE1075" s="1">
        <f>'(1)예금승인내역'!H1696</f>
        <v>0</v>
      </c>
      <c r="AF1075" s="1">
        <f t="shared" si="26"/>
        <v>0</v>
      </c>
      <c r="AG1075" s="1">
        <f>'(1)예금승인내역'!G1696</f>
        <v>0</v>
      </c>
      <c r="AH1075">
        <f>'(1)예금승인내역'!F1696</f>
        <v>0</v>
      </c>
      <c r="AI1075">
        <f>'(1)예금승인내역'!L1696</f>
        <v>0</v>
      </c>
      <c r="AJ1075">
        <f>'(1)예금승인내역'!AG1696</f>
        <v>0</v>
      </c>
      <c r="AK1075" s="834">
        <f>'(1)예금승인내역'!K1696</f>
        <v>0</v>
      </c>
    </row>
    <row r="1076" spans="31:37">
      <c r="AE1076" s="1">
        <f>'(1)예금승인내역'!H1697</f>
        <v>0</v>
      </c>
      <c r="AF1076" s="1">
        <f t="shared" si="26"/>
        <v>0</v>
      </c>
      <c r="AG1076" s="1">
        <f>'(1)예금승인내역'!G1697</f>
        <v>0</v>
      </c>
      <c r="AH1076">
        <f>'(1)예금승인내역'!F1697</f>
        <v>0</v>
      </c>
      <c r="AI1076">
        <f>'(1)예금승인내역'!L1697</f>
        <v>0</v>
      </c>
      <c r="AJ1076">
        <f>'(1)예금승인내역'!AG1697</f>
        <v>0</v>
      </c>
      <c r="AK1076" s="834">
        <f>'(1)예금승인내역'!K1697</f>
        <v>0</v>
      </c>
    </row>
    <row r="1077" spans="31:37">
      <c r="AE1077" s="1">
        <f>'(1)예금승인내역'!H1698</f>
        <v>0</v>
      </c>
      <c r="AF1077" s="1">
        <f t="shared" si="26"/>
        <v>0</v>
      </c>
      <c r="AG1077" s="1">
        <f>'(1)예금승인내역'!G1698</f>
        <v>0</v>
      </c>
      <c r="AH1077">
        <f>'(1)예금승인내역'!F1698</f>
        <v>0</v>
      </c>
      <c r="AI1077">
        <f>'(1)예금승인내역'!L1698</f>
        <v>0</v>
      </c>
      <c r="AJ1077">
        <f>'(1)예금승인내역'!AG1698</f>
        <v>0</v>
      </c>
      <c r="AK1077" s="834">
        <f>'(1)예금승인내역'!K1698</f>
        <v>0</v>
      </c>
    </row>
    <row r="1078" spans="31:37">
      <c r="AE1078" s="1">
        <f>'(1)예금승인내역'!H1699</f>
        <v>0</v>
      </c>
      <c r="AF1078" s="1">
        <f t="shared" si="26"/>
        <v>0</v>
      </c>
      <c r="AG1078" s="1">
        <f>'(1)예금승인내역'!G1699</f>
        <v>0</v>
      </c>
      <c r="AH1078">
        <f>'(1)예금승인내역'!F1699</f>
        <v>0</v>
      </c>
      <c r="AI1078">
        <f>'(1)예금승인내역'!L1699</f>
        <v>0</v>
      </c>
      <c r="AJ1078">
        <f>'(1)예금승인내역'!AG1699</f>
        <v>0</v>
      </c>
      <c r="AK1078" s="834">
        <f>'(1)예금승인내역'!K1699</f>
        <v>0</v>
      </c>
    </row>
    <row r="1079" spans="31:37">
      <c r="AE1079" s="1">
        <f>'(1)예금승인내역'!H1700</f>
        <v>0</v>
      </c>
      <c r="AF1079" s="1">
        <f t="shared" si="26"/>
        <v>0</v>
      </c>
      <c r="AG1079" s="1">
        <f>'(1)예금승인내역'!G1700</f>
        <v>0</v>
      </c>
      <c r="AH1079">
        <f>'(1)예금승인내역'!F1700</f>
        <v>0</v>
      </c>
      <c r="AI1079">
        <f>'(1)예금승인내역'!L1700</f>
        <v>0</v>
      </c>
      <c r="AJ1079">
        <f>'(1)예금승인내역'!AG1700</f>
        <v>0</v>
      </c>
      <c r="AK1079" s="834">
        <f>'(1)예금승인내역'!K1700</f>
        <v>0</v>
      </c>
    </row>
    <row r="1080" spans="31:37">
      <c r="AE1080" s="1">
        <f>'(1)예금승인내역'!H1701</f>
        <v>0</v>
      </c>
      <c r="AF1080" s="1">
        <f t="shared" si="26"/>
        <v>0</v>
      </c>
      <c r="AG1080" s="1">
        <f>'(1)예금승인내역'!G1701</f>
        <v>0</v>
      </c>
      <c r="AH1080">
        <f>'(1)예금승인내역'!F1701</f>
        <v>0</v>
      </c>
      <c r="AI1080">
        <f>'(1)예금승인내역'!L1701</f>
        <v>0</v>
      </c>
      <c r="AJ1080">
        <f>'(1)예금승인내역'!AG1701</f>
        <v>0</v>
      </c>
      <c r="AK1080" s="834">
        <f>'(1)예금승인내역'!K1701</f>
        <v>0</v>
      </c>
    </row>
    <row r="1081" spans="31:37">
      <c r="AE1081" s="1">
        <f>'(1)예금승인내역'!H1702</f>
        <v>0</v>
      </c>
      <c r="AF1081" s="1">
        <f t="shared" si="26"/>
        <v>0</v>
      </c>
      <c r="AG1081" s="1">
        <f>'(1)예금승인내역'!G1702</f>
        <v>0</v>
      </c>
      <c r="AH1081">
        <f>'(1)예금승인내역'!F1702</f>
        <v>0</v>
      </c>
      <c r="AI1081">
        <f>'(1)예금승인내역'!L1702</f>
        <v>0</v>
      </c>
      <c r="AJ1081">
        <f>'(1)예금승인내역'!AG1702</f>
        <v>0</v>
      </c>
      <c r="AK1081" s="834">
        <f>'(1)예금승인내역'!K1702</f>
        <v>0</v>
      </c>
    </row>
    <row r="1082" spans="31:37">
      <c r="AE1082" s="1">
        <f>'(1)예금승인내역'!H1703</f>
        <v>0</v>
      </c>
      <c r="AF1082" s="1">
        <f t="shared" ref="AF1082:AF1145" si="27">VALUE(AE1082)</f>
        <v>0</v>
      </c>
      <c r="AG1082" s="1">
        <f>'(1)예금승인내역'!G1703</f>
        <v>0</v>
      </c>
      <c r="AH1082">
        <f>'(1)예금승인내역'!F1703</f>
        <v>0</v>
      </c>
      <c r="AI1082">
        <f>'(1)예금승인내역'!L1703</f>
        <v>0</v>
      </c>
      <c r="AJ1082">
        <f>'(1)예금승인내역'!AG1703</f>
        <v>0</v>
      </c>
      <c r="AK1082" s="834">
        <f>'(1)예금승인내역'!K1703</f>
        <v>0</v>
      </c>
    </row>
    <row r="1083" spans="31:37">
      <c r="AE1083" s="1">
        <f>'(1)예금승인내역'!H1704</f>
        <v>0</v>
      </c>
      <c r="AF1083" s="1">
        <f t="shared" si="27"/>
        <v>0</v>
      </c>
      <c r="AG1083" s="1">
        <f>'(1)예금승인내역'!G1704</f>
        <v>0</v>
      </c>
      <c r="AH1083">
        <f>'(1)예금승인내역'!F1704</f>
        <v>0</v>
      </c>
      <c r="AI1083">
        <f>'(1)예금승인내역'!L1704</f>
        <v>0</v>
      </c>
      <c r="AJ1083">
        <f>'(1)예금승인내역'!AG1704</f>
        <v>0</v>
      </c>
      <c r="AK1083" s="834">
        <f>'(1)예금승인내역'!K1704</f>
        <v>0</v>
      </c>
    </row>
    <row r="1084" spans="31:37">
      <c r="AE1084" s="1">
        <f>'(1)예금승인내역'!H1705</f>
        <v>0</v>
      </c>
      <c r="AF1084" s="1">
        <f t="shared" si="27"/>
        <v>0</v>
      </c>
      <c r="AG1084" s="1">
        <f>'(1)예금승인내역'!G1705</f>
        <v>0</v>
      </c>
      <c r="AH1084">
        <f>'(1)예금승인내역'!F1705</f>
        <v>0</v>
      </c>
      <c r="AI1084">
        <f>'(1)예금승인내역'!L1705</f>
        <v>0</v>
      </c>
      <c r="AJ1084">
        <f>'(1)예금승인내역'!AG1705</f>
        <v>0</v>
      </c>
      <c r="AK1084" s="834">
        <f>'(1)예금승인내역'!K1705</f>
        <v>0</v>
      </c>
    </row>
    <row r="1085" spans="31:37">
      <c r="AE1085" s="1">
        <f>'(1)예금승인내역'!H1706</f>
        <v>0</v>
      </c>
      <c r="AF1085" s="1">
        <f t="shared" si="27"/>
        <v>0</v>
      </c>
      <c r="AG1085" s="1">
        <f>'(1)예금승인내역'!G1706</f>
        <v>0</v>
      </c>
      <c r="AH1085">
        <f>'(1)예금승인내역'!F1706</f>
        <v>0</v>
      </c>
      <c r="AI1085">
        <f>'(1)예금승인내역'!L1706</f>
        <v>0</v>
      </c>
      <c r="AJ1085">
        <f>'(1)예금승인내역'!AG1706</f>
        <v>0</v>
      </c>
      <c r="AK1085" s="834">
        <f>'(1)예금승인내역'!K1706</f>
        <v>0</v>
      </c>
    </row>
    <row r="1086" spans="31:37">
      <c r="AE1086" s="1">
        <f>'(1)예금승인내역'!H1707</f>
        <v>0</v>
      </c>
      <c r="AF1086" s="1">
        <f t="shared" si="27"/>
        <v>0</v>
      </c>
      <c r="AG1086" s="1">
        <f>'(1)예금승인내역'!G1707</f>
        <v>0</v>
      </c>
      <c r="AH1086">
        <f>'(1)예금승인내역'!F1707</f>
        <v>0</v>
      </c>
      <c r="AI1086">
        <f>'(1)예금승인내역'!L1707</f>
        <v>0</v>
      </c>
      <c r="AJ1086">
        <f>'(1)예금승인내역'!AG1707</f>
        <v>0</v>
      </c>
      <c r="AK1086" s="834">
        <f>'(1)예금승인내역'!K1707</f>
        <v>0</v>
      </c>
    </row>
    <row r="1087" spans="31:37">
      <c r="AE1087" s="1">
        <f>'(1)예금승인내역'!H1708</f>
        <v>0</v>
      </c>
      <c r="AF1087" s="1">
        <f t="shared" si="27"/>
        <v>0</v>
      </c>
      <c r="AG1087" s="1">
        <f>'(1)예금승인내역'!G1708</f>
        <v>0</v>
      </c>
      <c r="AH1087">
        <f>'(1)예금승인내역'!F1708</f>
        <v>0</v>
      </c>
      <c r="AI1087">
        <f>'(1)예금승인내역'!L1708</f>
        <v>0</v>
      </c>
      <c r="AJ1087">
        <f>'(1)예금승인내역'!AG1708</f>
        <v>0</v>
      </c>
      <c r="AK1087" s="834">
        <f>'(1)예금승인내역'!K1708</f>
        <v>0</v>
      </c>
    </row>
    <row r="1088" spans="31:37">
      <c r="AE1088" s="1">
        <f>'(1)예금승인내역'!H1709</f>
        <v>0</v>
      </c>
      <c r="AF1088" s="1">
        <f t="shared" si="27"/>
        <v>0</v>
      </c>
      <c r="AG1088" s="1">
        <f>'(1)예금승인내역'!G1709</f>
        <v>0</v>
      </c>
      <c r="AH1088">
        <f>'(1)예금승인내역'!F1709</f>
        <v>0</v>
      </c>
      <c r="AI1088">
        <f>'(1)예금승인내역'!L1709</f>
        <v>0</v>
      </c>
      <c r="AJ1088">
        <f>'(1)예금승인내역'!AG1709</f>
        <v>0</v>
      </c>
      <c r="AK1088" s="834">
        <f>'(1)예금승인내역'!K1709</f>
        <v>0</v>
      </c>
    </row>
    <row r="1089" spans="31:37">
      <c r="AE1089" s="1">
        <f>'(1)예금승인내역'!H1710</f>
        <v>0</v>
      </c>
      <c r="AF1089" s="1">
        <f t="shared" si="27"/>
        <v>0</v>
      </c>
      <c r="AG1089" s="1">
        <f>'(1)예금승인내역'!G1710</f>
        <v>0</v>
      </c>
      <c r="AH1089">
        <f>'(1)예금승인내역'!F1710</f>
        <v>0</v>
      </c>
      <c r="AI1089">
        <f>'(1)예금승인내역'!L1710</f>
        <v>0</v>
      </c>
      <c r="AJ1089">
        <f>'(1)예금승인내역'!AG1710</f>
        <v>0</v>
      </c>
      <c r="AK1089" s="834">
        <f>'(1)예금승인내역'!K1710</f>
        <v>0</v>
      </c>
    </row>
    <row r="1090" spans="31:37">
      <c r="AE1090" s="1">
        <f>'(1)예금승인내역'!H1711</f>
        <v>0</v>
      </c>
      <c r="AF1090" s="1">
        <f t="shared" si="27"/>
        <v>0</v>
      </c>
      <c r="AG1090" s="1">
        <f>'(1)예금승인내역'!G1711</f>
        <v>0</v>
      </c>
      <c r="AH1090">
        <f>'(1)예금승인내역'!F1711</f>
        <v>0</v>
      </c>
      <c r="AI1090">
        <f>'(1)예금승인내역'!L1711</f>
        <v>0</v>
      </c>
      <c r="AJ1090">
        <f>'(1)예금승인내역'!AG1711</f>
        <v>0</v>
      </c>
      <c r="AK1090" s="834">
        <f>'(1)예금승인내역'!K1711</f>
        <v>0</v>
      </c>
    </row>
    <row r="1091" spans="31:37">
      <c r="AE1091" s="1">
        <f>'(1)예금승인내역'!H1712</f>
        <v>0</v>
      </c>
      <c r="AF1091" s="1">
        <f t="shared" si="27"/>
        <v>0</v>
      </c>
      <c r="AG1091" s="1">
        <f>'(1)예금승인내역'!G1712</f>
        <v>0</v>
      </c>
      <c r="AH1091">
        <f>'(1)예금승인내역'!F1712</f>
        <v>0</v>
      </c>
      <c r="AI1091">
        <f>'(1)예금승인내역'!L1712</f>
        <v>0</v>
      </c>
      <c r="AJ1091">
        <f>'(1)예금승인내역'!AG1712</f>
        <v>0</v>
      </c>
      <c r="AK1091" s="834">
        <f>'(1)예금승인내역'!K1712</f>
        <v>0</v>
      </c>
    </row>
    <row r="1092" spans="31:37">
      <c r="AE1092" s="1">
        <f>'(1)예금승인내역'!H1713</f>
        <v>0</v>
      </c>
      <c r="AF1092" s="1">
        <f t="shared" si="27"/>
        <v>0</v>
      </c>
      <c r="AG1092" s="1">
        <f>'(1)예금승인내역'!G1713</f>
        <v>0</v>
      </c>
      <c r="AH1092">
        <f>'(1)예금승인내역'!F1713</f>
        <v>0</v>
      </c>
      <c r="AI1092">
        <f>'(1)예금승인내역'!L1713</f>
        <v>0</v>
      </c>
      <c r="AJ1092">
        <f>'(1)예금승인내역'!AG1713</f>
        <v>0</v>
      </c>
      <c r="AK1092" s="834">
        <f>'(1)예금승인내역'!K1713</f>
        <v>0</v>
      </c>
    </row>
    <row r="1093" spans="31:37">
      <c r="AE1093" s="1">
        <f>'(1)예금승인내역'!H1714</f>
        <v>0</v>
      </c>
      <c r="AF1093" s="1">
        <f t="shared" si="27"/>
        <v>0</v>
      </c>
      <c r="AG1093" s="1">
        <f>'(1)예금승인내역'!G1714</f>
        <v>0</v>
      </c>
      <c r="AH1093">
        <f>'(1)예금승인내역'!F1714</f>
        <v>0</v>
      </c>
      <c r="AI1093">
        <f>'(1)예금승인내역'!L1714</f>
        <v>0</v>
      </c>
      <c r="AJ1093">
        <f>'(1)예금승인내역'!AG1714</f>
        <v>0</v>
      </c>
      <c r="AK1093" s="834">
        <f>'(1)예금승인내역'!K1714</f>
        <v>0</v>
      </c>
    </row>
    <row r="1094" spans="31:37">
      <c r="AE1094" s="1">
        <f>'(1)예금승인내역'!H1715</f>
        <v>0</v>
      </c>
      <c r="AF1094" s="1">
        <f t="shared" si="27"/>
        <v>0</v>
      </c>
      <c r="AG1094" s="1">
        <f>'(1)예금승인내역'!G1715</f>
        <v>0</v>
      </c>
      <c r="AH1094">
        <f>'(1)예금승인내역'!F1715</f>
        <v>0</v>
      </c>
      <c r="AI1094">
        <f>'(1)예금승인내역'!L1715</f>
        <v>0</v>
      </c>
      <c r="AJ1094">
        <f>'(1)예금승인내역'!AG1715</f>
        <v>0</v>
      </c>
      <c r="AK1094" s="834">
        <f>'(1)예금승인내역'!K1715</f>
        <v>0</v>
      </c>
    </row>
    <row r="1095" spans="31:37">
      <c r="AE1095" s="1">
        <f>'(1)예금승인내역'!H1716</f>
        <v>0</v>
      </c>
      <c r="AF1095" s="1">
        <f t="shared" si="27"/>
        <v>0</v>
      </c>
      <c r="AG1095" s="1">
        <f>'(1)예금승인내역'!G1716</f>
        <v>0</v>
      </c>
      <c r="AH1095">
        <f>'(1)예금승인내역'!F1716</f>
        <v>0</v>
      </c>
      <c r="AI1095">
        <f>'(1)예금승인내역'!L1716</f>
        <v>0</v>
      </c>
      <c r="AJ1095">
        <f>'(1)예금승인내역'!AG1716</f>
        <v>0</v>
      </c>
      <c r="AK1095" s="834">
        <f>'(1)예금승인내역'!K1716</f>
        <v>0</v>
      </c>
    </row>
    <row r="1096" spans="31:37">
      <c r="AE1096" s="1">
        <f>'(1)예금승인내역'!H1717</f>
        <v>0</v>
      </c>
      <c r="AF1096" s="1">
        <f t="shared" si="27"/>
        <v>0</v>
      </c>
      <c r="AG1096" s="1">
        <f>'(1)예금승인내역'!G1717</f>
        <v>0</v>
      </c>
      <c r="AH1096">
        <f>'(1)예금승인내역'!F1717</f>
        <v>0</v>
      </c>
      <c r="AI1096">
        <f>'(1)예금승인내역'!L1717</f>
        <v>0</v>
      </c>
      <c r="AJ1096">
        <f>'(1)예금승인내역'!AG1717</f>
        <v>0</v>
      </c>
      <c r="AK1096" s="834">
        <f>'(1)예금승인내역'!K1717</f>
        <v>0</v>
      </c>
    </row>
    <row r="1097" spans="31:37">
      <c r="AE1097" s="1">
        <f>'(1)예금승인내역'!H1718</f>
        <v>0</v>
      </c>
      <c r="AF1097" s="1">
        <f t="shared" si="27"/>
        <v>0</v>
      </c>
      <c r="AG1097" s="1">
        <f>'(1)예금승인내역'!G1718</f>
        <v>0</v>
      </c>
      <c r="AH1097">
        <f>'(1)예금승인내역'!F1718</f>
        <v>0</v>
      </c>
      <c r="AI1097">
        <f>'(1)예금승인내역'!L1718</f>
        <v>0</v>
      </c>
      <c r="AJ1097">
        <f>'(1)예금승인내역'!AG1718</f>
        <v>0</v>
      </c>
      <c r="AK1097" s="834">
        <f>'(1)예금승인내역'!K1718</f>
        <v>0</v>
      </c>
    </row>
    <row r="1098" spans="31:37">
      <c r="AE1098" s="1">
        <f>'(1)예금승인내역'!H1719</f>
        <v>0</v>
      </c>
      <c r="AF1098" s="1">
        <f t="shared" si="27"/>
        <v>0</v>
      </c>
      <c r="AG1098" s="1">
        <f>'(1)예금승인내역'!G1719</f>
        <v>0</v>
      </c>
      <c r="AH1098">
        <f>'(1)예금승인내역'!F1719</f>
        <v>0</v>
      </c>
      <c r="AI1098">
        <f>'(1)예금승인내역'!L1719</f>
        <v>0</v>
      </c>
      <c r="AJ1098">
        <f>'(1)예금승인내역'!AG1719</f>
        <v>0</v>
      </c>
      <c r="AK1098" s="834">
        <f>'(1)예금승인내역'!K1719</f>
        <v>0</v>
      </c>
    </row>
    <row r="1099" spans="31:37">
      <c r="AE1099" s="1">
        <f>'(1)예금승인내역'!H1720</f>
        <v>0</v>
      </c>
      <c r="AF1099" s="1">
        <f t="shared" si="27"/>
        <v>0</v>
      </c>
      <c r="AG1099" s="1">
        <f>'(1)예금승인내역'!G1720</f>
        <v>0</v>
      </c>
      <c r="AH1099">
        <f>'(1)예금승인내역'!F1720</f>
        <v>0</v>
      </c>
      <c r="AI1099">
        <f>'(1)예금승인내역'!L1720</f>
        <v>0</v>
      </c>
      <c r="AJ1099">
        <f>'(1)예금승인내역'!AG1720</f>
        <v>0</v>
      </c>
      <c r="AK1099" s="834">
        <f>'(1)예금승인내역'!K1720</f>
        <v>0</v>
      </c>
    </row>
    <row r="1100" spans="31:37">
      <c r="AE1100" s="1">
        <f>'(1)예금승인내역'!H1721</f>
        <v>0</v>
      </c>
      <c r="AF1100" s="1">
        <f t="shared" si="27"/>
        <v>0</v>
      </c>
      <c r="AG1100" s="1">
        <f>'(1)예금승인내역'!G1721</f>
        <v>0</v>
      </c>
      <c r="AH1100">
        <f>'(1)예금승인내역'!F1721</f>
        <v>0</v>
      </c>
      <c r="AI1100">
        <f>'(1)예금승인내역'!L1721</f>
        <v>0</v>
      </c>
      <c r="AJ1100">
        <f>'(1)예금승인내역'!AG1721</f>
        <v>0</v>
      </c>
      <c r="AK1100" s="834">
        <f>'(1)예금승인내역'!K1721</f>
        <v>0</v>
      </c>
    </row>
    <row r="1101" spans="31:37">
      <c r="AE1101" s="1">
        <f>'(1)예금승인내역'!H1722</f>
        <v>0</v>
      </c>
      <c r="AF1101" s="1">
        <f t="shared" si="27"/>
        <v>0</v>
      </c>
      <c r="AG1101" s="1">
        <f>'(1)예금승인내역'!G1722</f>
        <v>0</v>
      </c>
      <c r="AH1101">
        <f>'(1)예금승인내역'!F1722</f>
        <v>0</v>
      </c>
      <c r="AI1101">
        <f>'(1)예금승인내역'!L1722</f>
        <v>0</v>
      </c>
      <c r="AJ1101">
        <f>'(1)예금승인내역'!AG1722</f>
        <v>0</v>
      </c>
      <c r="AK1101" s="834">
        <f>'(1)예금승인내역'!K1722</f>
        <v>0</v>
      </c>
    </row>
    <row r="1102" spans="31:37">
      <c r="AE1102" s="1">
        <f>'(1)예금승인내역'!H1723</f>
        <v>0</v>
      </c>
      <c r="AF1102" s="1">
        <f t="shared" si="27"/>
        <v>0</v>
      </c>
      <c r="AG1102" s="1">
        <f>'(1)예금승인내역'!G1723</f>
        <v>0</v>
      </c>
      <c r="AH1102">
        <f>'(1)예금승인내역'!F1723</f>
        <v>0</v>
      </c>
      <c r="AI1102">
        <f>'(1)예금승인내역'!L1723</f>
        <v>0</v>
      </c>
      <c r="AJ1102">
        <f>'(1)예금승인내역'!AG1723</f>
        <v>0</v>
      </c>
      <c r="AK1102" s="834">
        <f>'(1)예금승인내역'!K1723</f>
        <v>0</v>
      </c>
    </row>
    <row r="1103" spans="31:37">
      <c r="AE1103" s="1">
        <f>'(1)예금승인내역'!H1724</f>
        <v>0</v>
      </c>
      <c r="AF1103" s="1">
        <f t="shared" si="27"/>
        <v>0</v>
      </c>
      <c r="AG1103" s="1">
        <f>'(1)예금승인내역'!G1724</f>
        <v>0</v>
      </c>
      <c r="AH1103">
        <f>'(1)예금승인내역'!F1724</f>
        <v>0</v>
      </c>
      <c r="AI1103">
        <f>'(1)예금승인내역'!L1724</f>
        <v>0</v>
      </c>
      <c r="AJ1103">
        <f>'(1)예금승인내역'!AG1724</f>
        <v>0</v>
      </c>
      <c r="AK1103" s="834">
        <f>'(1)예금승인내역'!K1724</f>
        <v>0</v>
      </c>
    </row>
    <row r="1104" spans="31:37">
      <c r="AE1104" s="1">
        <f>'(1)예금승인내역'!H1725</f>
        <v>0</v>
      </c>
      <c r="AF1104" s="1">
        <f t="shared" si="27"/>
        <v>0</v>
      </c>
      <c r="AG1104" s="1">
        <f>'(1)예금승인내역'!G1725</f>
        <v>0</v>
      </c>
      <c r="AH1104">
        <f>'(1)예금승인내역'!F1725</f>
        <v>0</v>
      </c>
      <c r="AI1104">
        <f>'(1)예금승인내역'!L1725</f>
        <v>0</v>
      </c>
      <c r="AJ1104">
        <f>'(1)예금승인내역'!AG1725</f>
        <v>0</v>
      </c>
      <c r="AK1104" s="834">
        <f>'(1)예금승인내역'!K1725</f>
        <v>0</v>
      </c>
    </row>
    <row r="1105" spans="31:37">
      <c r="AE1105" s="1">
        <f>'(1)예금승인내역'!H1726</f>
        <v>0</v>
      </c>
      <c r="AF1105" s="1">
        <f t="shared" si="27"/>
        <v>0</v>
      </c>
      <c r="AG1105" s="1">
        <f>'(1)예금승인내역'!G1726</f>
        <v>0</v>
      </c>
      <c r="AH1105">
        <f>'(1)예금승인내역'!F1726</f>
        <v>0</v>
      </c>
      <c r="AI1105">
        <f>'(1)예금승인내역'!L1726</f>
        <v>0</v>
      </c>
      <c r="AJ1105">
        <f>'(1)예금승인내역'!AG1726</f>
        <v>0</v>
      </c>
      <c r="AK1105" s="834">
        <f>'(1)예금승인내역'!K1726</f>
        <v>0</v>
      </c>
    </row>
    <row r="1106" spans="31:37">
      <c r="AE1106" s="1">
        <f>'(1)예금승인내역'!H1727</f>
        <v>0</v>
      </c>
      <c r="AF1106" s="1">
        <f t="shared" si="27"/>
        <v>0</v>
      </c>
      <c r="AG1106" s="1">
        <f>'(1)예금승인내역'!G1727</f>
        <v>0</v>
      </c>
      <c r="AH1106">
        <f>'(1)예금승인내역'!F1727</f>
        <v>0</v>
      </c>
      <c r="AI1106">
        <f>'(1)예금승인내역'!L1727</f>
        <v>0</v>
      </c>
      <c r="AJ1106">
        <f>'(1)예금승인내역'!AG1727</f>
        <v>0</v>
      </c>
      <c r="AK1106" s="834">
        <f>'(1)예금승인내역'!K1727</f>
        <v>0</v>
      </c>
    </row>
    <row r="1107" spans="31:37">
      <c r="AE1107" s="1">
        <f>'(1)예금승인내역'!H1728</f>
        <v>0</v>
      </c>
      <c r="AF1107" s="1">
        <f t="shared" si="27"/>
        <v>0</v>
      </c>
      <c r="AG1107" s="1">
        <f>'(1)예금승인내역'!G1728</f>
        <v>0</v>
      </c>
      <c r="AH1107">
        <f>'(1)예금승인내역'!F1728</f>
        <v>0</v>
      </c>
      <c r="AI1107">
        <f>'(1)예금승인내역'!L1728</f>
        <v>0</v>
      </c>
      <c r="AJ1107">
        <f>'(1)예금승인내역'!AG1728</f>
        <v>0</v>
      </c>
      <c r="AK1107" s="834">
        <f>'(1)예금승인내역'!K1728</f>
        <v>0</v>
      </c>
    </row>
    <row r="1108" spans="31:37">
      <c r="AE1108" s="1">
        <f>'(1)예금승인내역'!H1729</f>
        <v>0</v>
      </c>
      <c r="AF1108" s="1">
        <f t="shared" si="27"/>
        <v>0</v>
      </c>
      <c r="AG1108" s="1">
        <f>'(1)예금승인내역'!G1729</f>
        <v>0</v>
      </c>
      <c r="AH1108">
        <f>'(1)예금승인내역'!F1729</f>
        <v>0</v>
      </c>
      <c r="AI1108">
        <f>'(1)예금승인내역'!L1729</f>
        <v>0</v>
      </c>
      <c r="AJ1108">
        <f>'(1)예금승인내역'!AG1729</f>
        <v>0</v>
      </c>
      <c r="AK1108" s="834">
        <f>'(1)예금승인내역'!K1729</f>
        <v>0</v>
      </c>
    </row>
    <row r="1109" spans="31:37">
      <c r="AE1109" s="1">
        <f>'(1)예금승인내역'!H1730</f>
        <v>0</v>
      </c>
      <c r="AF1109" s="1">
        <f t="shared" si="27"/>
        <v>0</v>
      </c>
      <c r="AG1109" s="1">
        <f>'(1)예금승인내역'!G1730</f>
        <v>0</v>
      </c>
      <c r="AH1109">
        <f>'(1)예금승인내역'!F1730</f>
        <v>0</v>
      </c>
      <c r="AI1109">
        <f>'(1)예금승인내역'!L1730</f>
        <v>0</v>
      </c>
      <c r="AJ1109">
        <f>'(1)예금승인내역'!AG1730</f>
        <v>0</v>
      </c>
      <c r="AK1109" s="834">
        <f>'(1)예금승인내역'!K1730</f>
        <v>0</v>
      </c>
    </row>
    <row r="1110" spans="31:37">
      <c r="AE1110" s="1">
        <f>'(1)예금승인내역'!H1731</f>
        <v>0</v>
      </c>
      <c r="AF1110" s="1">
        <f t="shared" si="27"/>
        <v>0</v>
      </c>
      <c r="AG1110" s="1">
        <f>'(1)예금승인내역'!G1731</f>
        <v>0</v>
      </c>
      <c r="AH1110">
        <f>'(1)예금승인내역'!F1731</f>
        <v>0</v>
      </c>
      <c r="AI1110">
        <f>'(1)예금승인내역'!L1731</f>
        <v>0</v>
      </c>
      <c r="AJ1110">
        <f>'(1)예금승인내역'!AG1731</f>
        <v>0</v>
      </c>
      <c r="AK1110" s="834">
        <f>'(1)예금승인내역'!K1731</f>
        <v>0</v>
      </c>
    </row>
    <row r="1111" spans="31:37">
      <c r="AE1111" s="1">
        <f>'(1)예금승인내역'!H1732</f>
        <v>0</v>
      </c>
      <c r="AF1111" s="1">
        <f t="shared" si="27"/>
        <v>0</v>
      </c>
      <c r="AG1111" s="1">
        <f>'(1)예금승인내역'!G1732</f>
        <v>0</v>
      </c>
      <c r="AH1111">
        <f>'(1)예금승인내역'!F1732</f>
        <v>0</v>
      </c>
      <c r="AI1111">
        <f>'(1)예금승인내역'!L1732</f>
        <v>0</v>
      </c>
      <c r="AJ1111">
        <f>'(1)예금승인내역'!AG1732</f>
        <v>0</v>
      </c>
      <c r="AK1111" s="834">
        <f>'(1)예금승인내역'!K1732</f>
        <v>0</v>
      </c>
    </row>
    <row r="1112" spans="31:37">
      <c r="AE1112" s="1">
        <f>'(1)예금승인내역'!H1733</f>
        <v>0</v>
      </c>
      <c r="AF1112" s="1">
        <f t="shared" si="27"/>
        <v>0</v>
      </c>
      <c r="AG1112" s="1">
        <f>'(1)예금승인내역'!G1733</f>
        <v>0</v>
      </c>
      <c r="AH1112">
        <f>'(1)예금승인내역'!F1733</f>
        <v>0</v>
      </c>
      <c r="AI1112">
        <f>'(1)예금승인내역'!L1733</f>
        <v>0</v>
      </c>
      <c r="AJ1112">
        <f>'(1)예금승인내역'!AG1733</f>
        <v>0</v>
      </c>
      <c r="AK1112" s="834">
        <f>'(1)예금승인내역'!K1733</f>
        <v>0</v>
      </c>
    </row>
    <row r="1113" spans="31:37">
      <c r="AE1113" s="1">
        <f>'(1)예금승인내역'!H1734</f>
        <v>0</v>
      </c>
      <c r="AF1113" s="1">
        <f t="shared" si="27"/>
        <v>0</v>
      </c>
      <c r="AG1113" s="1">
        <f>'(1)예금승인내역'!G1734</f>
        <v>0</v>
      </c>
      <c r="AH1113">
        <f>'(1)예금승인내역'!F1734</f>
        <v>0</v>
      </c>
      <c r="AI1113">
        <f>'(1)예금승인내역'!L1734</f>
        <v>0</v>
      </c>
      <c r="AJ1113">
        <f>'(1)예금승인내역'!AG1734</f>
        <v>0</v>
      </c>
      <c r="AK1113" s="834">
        <f>'(1)예금승인내역'!K1734</f>
        <v>0</v>
      </c>
    </row>
    <row r="1114" spans="31:37">
      <c r="AE1114" s="1">
        <f>'(1)예금승인내역'!H1735</f>
        <v>0</v>
      </c>
      <c r="AF1114" s="1">
        <f t="shared" si="27"/>
        <v>0</v>
      </c>
      <c r="AG1114" s="1">
        <f>'(1)예금승인내역'!G1735</f>
        <v>0</v>
      </c>
      <c r="AH1114">
        <f>'(1)예금승인내역'!F1735</f>
        <v>0</v>
      </c>
      <c r="AI1114">
        <f>'(1)예금승인내역'!L1735</f>
        <v>0</v>
      </c>
      <c r="AJ1114">
        <f>'(1)예금승인내역'!AG1735</f>
        <v>0</v>
      </c>
      <c r="AK1114" s="834">
        <f>'(1)예금승인내역'!K1735</f>
        <v>0</v>
      </c>
    </row>
    <row r="1115" spans="31:37">
      <c r="AE1115" s="1">
        <f>'(1)예금승인내역'!H1736</f>
        <v>0</v>
      </c>
      <c r="AF1115" s="1">
        <f t="shared" si="27"/>
        <v>0</v>
      </c>
      <c r="AG1115" s="1">
        <f>'(1)예금승인내역'!G1736</f>
        <v>0</v>
      </c>
      <c r="AH1115">
        <f>'(1)예금승인내역'!F1736</f>
        <v>0</v>
      </c>
      <c r="AI1115">
        <f>'(1)예금승인내역'!L1736</f>
        <v>0</v>
      </c>
      <c r="AJ1115">
        <f>'(1)예금승인내역'!AG1736</f>
        <v>0</v>
      </c>
      <c r="AK1115" s="834">
        <f>'(1)예금승인내역'!K1736</f>
        <v>0</v>
      </c>
    </row>
    <row r="1116" spans="31:37">
      <c r="AE1116" s="1">
        <f>'(1)예금승인내역'!H1737</f>
        <v>0</v>
      </c>
      <c r="AF1116" s="1">
        <f t="shared" si="27"/>
        <v>0</v>
      </c>
      <c r="AG1116" s="1">
        <f>'(1)예금승인내역'!G1737</f>
        <v>0</v>
      </c>
      <c r="AH1116">
        <f>'(1)예금승인내역'!F1737</f>
        <v>0</v>
      </c>
      <c r="AI1116">
        <f>'(1)예금승인내역'!L1737</f>
        <v>0</v>
      </c>
      <c r="AJ1116">
        <f>'(1)예금승인내역'!AG1737</f>
        <v>0</v>
      </c>
      <c r="AK1116" s="834">
        <f>'(1)예금승인내역'!K1737</f>
        <v>0</v>
      </c>
    </row>
    <row r="1117" spans="31:37">
      <c r="AE1117" s="1">
        <f>'(1)예금승인내역'!H1738</f>
        <v>0</v>
      </c>
      <c r="AF1117" s="1">
        <f t="shared" si="27"/>
        <v>0</v>
      </c>
      <c r="AG1117" s="1">
        <f>'(1)예금승인내역'!G1738</f>
        <v>0</v>
      </c>
      <c r="AH1117">
        <f>'(1)예금승인내역'!F1738</f>
        <v>0</v>
      </c>
      <c r="AI1117">
        <f>'(1)예금승인내역'!L1738</f>
        <v>0</v>
      </c>
      <c r="AJ1117">
        <f>'(1)예금승인내역'!AG1738</f>
        <v>0</v>
      </c>
      <c r="AK1117" s="834">
        <f>'(1)예금승인내역'!K1738</f>
        <v>0</v>
      </c>
    </row>
    <row r="1118" spans="31:37">
      <c r="AE1118" s="1">
        <f>'(1)예금승인내역'!H1739</f>
        <v>0</v>
      </c>
      <c r="AF1118" s="1">
        <f t="shared" si="27"/>
        <v>0</v>
      </c>
      <c r="AG1118" s="1">
        <f>'(1)예금승인내역'!G1739</f>
        <v>0</v>
      </c>
      <c r="AH1118">
        <f>'(1)예금승인내역'!F1739</f>
        <v>0</v>
      </c>
      <c r="AI1118">
        <f>'(1)예금승인내역'!L1739</f>
        <v>0</v>
      </c>
      <c r="AJ1118">
        <f>'(1)예금승인내역'!AG1739</f>
        <v>0</v>
      </c>
      <c r="AK1118" s="834">
        <f>'(1)예금승인내역'!K1739</f>
        <v>0</v>
      </c>
    </row>
    <row r="1119" spans="31:37">
      <c r="AE1119" s="1">
        <f>'(1)예금승인내역'!H1740</f>
        <v>0</v>
      </c>
      <c r="AF1119" s="1">
        <f t="shared" si="27"/>
        <v>0</v>
      </c>
      <c r="AG1119" s="1">
        <f>'(1)예금승인내역'!G1740</f>
        <v>0</v>
      </c>
      <c r="AH1119">
        <f>'(1)예금승인내역'!F1740</f>
        <v>0</v>
      </c>
      <c r="AI1119">
        <f>'(1)예금승인내역'!L1740</f>
        <v>0</v>
      </c>
      <c r="AJ1119">
        <f>'(1)예금승인내역'!AG1740</f>
        <v>0</v>
      </c>
      <c r="AK1119" s="834">
        <f>'(1)예금승인내역'!K1740</f>
        <v>0</v>
      </c>
    </row>
    <row r="1120" spans="31:37">
      <c r="AE1120" s="1">
        <f>'(1)예금승인내역'!H1741</f>
        <v>0</v>
      </c>
      <c r="AF1120" s="1">
        <f t="shared" si="27"/>
        <v>0</v>
      </c>
      <c r="AG1120" s="1">
        <f>'(1)예금승인내역'!G1741</f>
        <v>0</v>
      </c>
      <c r="AH1120">
        <f>'(1)예금승인내역'!F1741</f>
        <v>0</v>
      </c>
      <c r="AI1120">
        <f>'(1)예금승인내역'!L1741</f>
        <v>0</v>
      </c>
      <c r="AJ1120">
        <f>'(1)예금승인내역'!AG1741</f>
        <v>0</v>
      </c>
      <c r="AK1120" s="834">
        <f>'(1)예금승인내역'!K1741</f>
        <v>0</v>
      </c>
    </row>
    <row r="1121" spans="31:37">
      <c r="AE1121" s="1">
        <f>'(1)예금승인내역'!H1742</f>
        <v>0</v>
      </c>
      <c r="AF1121" s="1">
        <f t="shared" si="27"/>
        <v>0</v>
      </c>
      <c r="AG1121" s="1">
        <f>'(1)예금승인내역'!G1742</f>
        <v>0</v>
      </c>
      <c r="AH1121">
        <f>'(1)예금승인내역'!F1742</f>
        <v>0</v>
      </c>
      <c r="AI1121">
        <f>'(1)예금승인내역'!L1742</f>
        <v>0</v>
      </c>
      <c r="AJ1121">
        <f>'(1)예금승인내역'!AG1742</f>
        <v>0</v>
      </c>
      <c r="AK1121" s="834">
        <f>'(1)예금승인내역'!K1742</f>
        <v>0</v>
      </c>
    </row>
    <row r="1122" spans="31:37">
      <c r="AE1122" s="1">
        <f>'(1)예금승인내역'!H1743</f>
        <v>0</v>
      </c>
      <c r="AF1122" s="1">
        <f t="shared" si="27"/>
        <v>0</v>
      </c>
      <c r="AG1122" s="1">
        <f>'(1)예금승인내역'!G1743</f>
        <v>0</v>
      </c>
      <c r="AH1122">
        <f>'(1)예금승인내역'!F1743</f>
        <v>0</v>
      </c>
      <c r="AI1122">
        <f>'(1)예금승인내역'!L1743</f>
        <v>0</v>
      </c>
      <c r="AJ1122">
        <f>'(1)예금승인내역'!AG1743</f>
        <v>0</v>
      </c>
      <c r="AK1122" s="834">
        <f>'(1)예금승인내역'!K1743</f>
        <v>0</v>
      </c>
    </row>
    <row r="1123" spans="31:37">
      <c r="AE1123" s="1">
        <f>'(1)예금승인내역'!H1744</f>
        <v>0</v>
      </c>
      <c r="AF1123" s="1">
        <f t="shared" si="27"/>
        <v>0</v>
      </c>
      <c r="AG1123" s="1">
        <f>'(1)예금승인내역'!G1744</f>
        <v>0</v>
      </c>
      <c r="AH1123">
        <f>'(1)예금승인내역'!F1744</f>
        <v>0</v>
      </c>
      <c r="AI1123">
        <f>'(1)예금승인내역'!L1744</f>
        <v>0</v>
      </c>
      <c r="AJ1123">
        <f>'(1)예금승인내역'!AG1744</f>
        <v>0</v>
      </c>
      <c r="AK1123" s="834">
        <f>'(1)예금승인내역'!K1744</f>
        <v>0</v>
      </c>
    </row>
    <row r="1124" spans="31:37">
      <c r="AE1124" s="1">
        <f>'(1)예금승인내역'!H1745</f>
        <v>0</v>
      </c>
      <c r="AF1124" s="1">
        <f t="shared" si="27"/>
        <v>0</v>
      </c>
      <c r="AG1124" s="1">
        <f>'(1)예금승인내역'!G1745</f>
        <v>0</v>
      </c>
      <c r="AH1124">
        <f>'(1)예금승인내역'!F1745</f>
        <v>0</v>
      </c>
      <c r="AI1124">
        <f>'(1)예금승인내역'!L1745</f>
        <v>0</v>
      </c>
      <c r="AJ1124">
        <f>'(1)예금승인내역'!AG1745</f>
        <v>0</v>
      </c>
      <c r="AK1124" s="834">
        <f>'(1)예금승인내역'!K1745</f>
        <v>0</v>
      </c>
    </row>
    <row r="1125" spans="31:37">
      <c r="AE1125" s="1">
        <f>'(1)예금승인내역'!H1746</f>
        <v>0</v>
      </c>
      <c r="AF1125" s="1">
        <f t="shared" si="27"/>
        <v>0</v>
      </c>
      <c r="AG1125" s="1">
        <f>'(1)예금승인내역'!G1746</f>
        <v>0</v>
      </c>
      <c r="AH1125">
        <f>'(1)예금승인내역'!F1746</f>
        <v>0</v>
      </c>
      <c r="AI1125">
        <f>'(1)예금승인내역'!L1746</f>
        <v>0</v>
      </c>
      <c r="AJ1125">
        <f>'(1)예금승인내역'!AG1746</f>
        <v>0</v>
      </c>
      <c r="AK1125" s="834">
        <f>'(1)예금승인내역'!K1746</f>
        <v>0</v>
      </c>
    </row>
    <row r="1126" spans="31:37">
      <c r="AE1126" s="1">
        <f>'(1)예금승인내역'!H1747</f>
        <v>0</v>
      </c>
      <c r="AF1126" s="1">
        <f t="shared" si="27"/>
        <v>0</v>
      </c>
      <c r="AG1126" s="1">
        <f>'(1)예금승인내역'!G1747</f>
        <v>0</v>
      </c>
      <c r="AH1126">
        <f>'(1)예금승인내역'!F1747</f>
        <v>0</v>
      </c>
      <c r="AI1126">
        <f>'(1)예금승인내역'!L1747</f>
        <v>0</v>
      </c>
      <c r="AJ1126">
        <f>'(1)예금승인내역'!AG1747</f>
        <v>0</v>
      </c>
      <c r="AK1126" s="834">
        <f>'(1)예금승인내역'!K1747</f>
        <v>0</v>
      </c>
    </row>
    <row r="1127" spans="31:37">
      <c r="AE1127" s="1">
        <f>'(1)예금승인내역'!H1748</f>
        <v>0</v>
      </c>
      <c r="AF1127" s="1">
        <f t="shared" si="27"/>
        <v>0</v>
      </c>
      <c r="AG1127" s="1">
        <f>'(1)예금승인내역'!G1748</f>
        <v>0</v>
      </c>
      <c r="AH1127">
        <f>'(1)예금승인내역'!F1748</f>
        <v>0</v>
      </c>
      <c r="AI1127">
        <f>'(1)예금승인내역'!L1748</f>
        <v>0</v>
      </c>
      <c r="AJ1127">
        <f>'(1)예금승인내역'!AG1748</f>
        <v>0</v>
      </c>
      <c r="AK1127" s="834">
        <f>'(1)예금승인내역'!K1748</f>
        <v>0</v>
      </c>
    </row>
    <row r="1128" spans="31:37">
      <c r="AE1128" s="1">
        <f>'(1)예금승인내역'!H1749</f>
        <v>0</v>
      </c>
      <c r="AF1128" s="1">
        <f t="shared" si="27"/>
        <v>0</v>
      </c>
      <c r="AG1128" s="1">
        <f>'(1)예금승인내역'!G1749</f>
        <v>0</v>
      </c>
      <c r="AH1128">
        <f>'(1)예금승인내역'!F1749</f>
        <v>0</v>
      </c>
      <c r="AI1128">
        <f>'(1)예금승인내역'!L1749</f>
        <v>0</v>
      </c>
      <c r="AJ1128">
        <f>'(1)예금승인내역'!AG1749</f>
        <v>0</v>
      </c>
      <c r="AK1128" s="834">
        <f>'(1)예금승인내역'!K1749</f>
        <v>0</v>
      </c>
    </row>
    <row r="1129" spans="31:37">
      <c r="AE1129" s="1">
        <f>'(1)예금승인내역'!H1750</f>
        <v>0</v>
      </c>
      <c r="AF1129" s="1">
        <f t="shared" si="27"/>
        <v>0</v>
      </c>
      <c r="AG1129" s="1">
        <f>'(1)예금승인내역'!G1750</f>
        <v>0</v>
      </c>
      <c r="AH1129">
        <f>'(1)예금승인내역'!F1750</f>
        <v>0</v>
      </c>
      <c r="AI1129">
        <f>'(1)예금승인내역'!L1750</f>
        <v>0</v>
      </c>
      <c r="AJ1129">
        <f>'(1)예금승인내역'!AG1750</f>
        <v>0</v>
      </c>
      <c r="AK1129" s="834">
        <f>'(1)예금승인내역'!K1750</f>
        <v>0</v>
      </c>
    </row>
    <row r="1130" spans="31:37">
      <c r="AE1130" s="1">
        <f>'(1)예금승인내역'!H1751</f>
        <v>0</v>
      </c>
      <c r="AF1130" s="1">
        <f t="shared" si="27"/>
        <v>0</v>
      </c>
      <c r="AG1130" s="1">
        <f>'(1)예금승인내역'!G1751</f>
        <v>0</v>
      </c>
      <c r="AH1130">
        <f>'(1)예금승인내역'!F1751</f>
        <v>0</v>
      </c>
      <c r="AI1130">
        <f>'(1)예금승인내역'!L1751</f>
        <v>0</v>
      </c>
      <c r="AJ1130">
        <f>'(1)예금승인내역'!AG1751</f>
        <v>0</v>
      </c>
      <c r="AK1130" s="834">
        <f>'(1)예금승인내역'!K1751</f>
        <v>0</v>
      </c>
    </row>
    <row r="1131" spans="31:37">
      <c r="AE1131" s="1">
        <f>'(1)예금승인내역'!H1752</f>
        <v>0</v>
      </c>
      <c r="AF1131" s="1">
        <f t="shared" si="27"/>
        <v>0</v>
      </c>
      <c r="AG1131" s="1">
        <f>'(1)예금승인내역'!G1752</f>
        <v>0</v>
      </c>
      <c r="AH1131">
        <f>'(1)예금승인내역'!F1752</f>
        <v>0</v>
      </c>
      <c r="AI1131">
        <f>'(1)예금승인내역'!L1752</f>
        <v>0</v>
      </c>
      <c r="AJ1131">
        <f>'(1)예금승인내역'!AG1752</f>
        <v>0</v>
      </c>
      <c r="AK1131" s="834">
        <f>'(1)예금승인내역'!K1752</f>
        <v>0</v>
      </c>
    </row>
    <row r="1132" spans="31:37">
      <c r="AE1132" s="1">
        <f>'(1)예금승인내역'!H1753</f>
        <v>0</v>
      </c>
      <c r="AF1132" s="1">
        <f t="shared" si="27"/>
        <v>0</v>
      </c>
      <c r="AG1132" s="1">
        <f>'(1)예금승인내역'!G1753</f>
        <v>0</v>
      </c>
      <c r="AH1132">
        <f>'(1)예금승인내역'!F1753</f>
        <v>0</v>
      </c>
      <c r="AI1132">
        <f>'(1)예금승인내역'!L1753</f>
        <v>0</v>
      </c>
      <c r="AJ1132">
        <f>'(1)예금승인내역'!AG1753</f>
        <v>0</v>
      </c>
      <c r="AK1132" s="834">
        <f>'(1)예금승인내역'!K1753</f>
        <v>0</v>
      </c>
    </row>
    <row r="1133" spans="31:37">
      <c r="AE1133" s="1">
        <f>'(1)예금승인내역'!H1754</f>
        <v>0</v>
      </c>
      <c r="AF1133" s="1">
        <f t="shared" si="27"/>
        <v>0</v>
      </c>
      <c r="AG1133" s="1">
        <f>'(1)예금승인내역'!G1754</f>
        <v>0</v>
      </c>
      <c r="AH1133">
        <f>'(1)예금승인내역'!F1754</f>
        <v>0</v>
      </c>
      <c r="AI1133">
        <f>'(1)예금승인내역'!L1754</f>
        <v>0</v>
      </c>
      <c r="AJ1133">
        <f>'(1)예금승인내역'!AG1754</f>
        <v>0</v>
      </c>
      <c r="AK1133" s="834">
        <f>'(1)예금승인내역'!K1754</f>
        <v>0</v>
      </c>
    </row>
    <row r="1134" spans="31:37">
      <c r="AE1134" s="1">
        <f>'(1)예금승인내역'!H1755</f>
        <v>0</v>
      </c>
      <c r="AF1134" s="1">
        <f t="shared" si="27"/>
        <v>0</v>
      </c>
      <c r="AG1134" s="1">
        <f>'(1)예금승인내역'!G1755</f>
        <v>0</v>
      </c>
      <c r="AH1134">
        <f>'(1)예금승인내역'!F1755</f>
        <v>0</v>
      </c>
      <c r="AI1134">
        <f>'(1)예금승인내역'!L1755</f>
        <v>0</v>
      </c>
      <c r="AJ1134">
        <f>'(1)예금승인내역'!AG1755</f>
        <v>0</v>
      </c>
      <c r="AK1134" s="834">
        <f>'(1)예금승인내역'!K1755</f>
        <v>0</v>
      </c>
    </row>
    <row r="1135" spans="31:37">
      <c r="AE1135" s="1">
        <f>'(1)예금승인내역'!H1756</f>
        <v>0</v>
      </c>
      <c r="AF1135" s="1">
        <f t="shared" si="27"/>
        <v>0</v>
      </c>
      <c r="AG1135" s="1">
        <f>'(1)예금승인내역'!G1756</f>
        <v>0</v>
      </c>
      <c r="AH1135">
        <f>'(1)예금승인내역'!F1756</f>
        <v>0</v>
      </c>
      <c r="AI1135">
        <f>'(1)예금승인내역'!L1756</f>
        <v>0</v>
      </c>
      <c r="AJ1135">
        <f>'(1)예금승인내역'!AG1756</f>
        <v>0</v>
      </c>
      <c r="AK1135" s="834">
        <f>'(1)예금승인내역'!K1756</f>
        <v>0</v>
      </c>
    </row>
    <row r="1136" spans="31:37">
      <c r="AE1136" s="1">
        <f>'(1)예금승인내역'!H1757</f>
        <v>0</v>
      </c>
      <c r="AF1136" s="1">
        <f t="shared" si="27"/>
        <v>0</v>
      </c>
      <c r="AG1136" s="1">
        <f>'(1)예금승인내역'!G1757</f>
        <v>0</v>
      </c>
      <c r="AH1136">
        <f>'(1)예금승인내역'!F1757</f>
        <v>0</v>
      </c>
      <c r="AI1136">
        <f>'(1)예금승인내역'!L1757</f>
        <v>0</v>
      </c>
      <c r="AJ1136">
        <f>'(1)예금승인내역'!AG1757</f>
        <v>0</v>
      </c>
      <c r="AK1136" s="834">
        <f>'(1)예금승인내역'!K1757</f>
        <v>0</v>
      </c>
    </row>
    <row r="1137" spans="31:37">
      <c r="AE1137" s="1">
        <f>'(1)예금승인내역'!H1758</f>
        <v>0</v>
      </c>
      <c r="AF1137" s="1">
        <f t="shared" si="27"/>
        <v>0</v>
      </c>
      <c r="AG1137" s="1">
        <f>'(1)예금승인내역'!G1758</f>
        <v>0</v>
      </c>
      <c r="AH1137">
        <f>'(1)예금승인내역'!F1758</f>
        <v>0</v>
      </c>
      <c r="AI1137">
        <f>'(1)예금승인내역'!L1758</f>
        <v>0</v>
      </c>
      <c r="AJ1137">
        <f>'(1)예금승인내역'!AG1758</f>
        <v>0</v>
      </c>
      <c r="AK1137" s="834">
        <f>'(1)예금승인내역'!K1758</f>
        <v>0</v>
      </c>
    </row>
    <row r="1138" spans="31:37">
      <c r="AE1138" s="1">
        <f>'(1)예금승인내역'!H1759</f>
        <v>0</v>
      </c>
      <c r="AF1138" s="1">
        <f t="shared" si="27"/>
        <v>0</v>
      </c>
      <c r="AG1138" s="1">
        <f>'(1)예금승인내역'!G1759</f>
        <v>0</v>
      </c>
      <c r="AH1138">
        <f>'(1)예금승인내역'!F1759</f>
        <v>0</v>
      </c>
      <c r="AI1138">
        <f>'(1)예금승인내역'!L1759</f>
        <v>0</v>
      </c>
      <c r="AJ1138">
        <f>'(1)예금승인내역'!AG1759</f>
        <v>0</v>
      </c>
      <c r="AK1138" s="834">
        <f>'(1)예금승인내역'!K1759</f>
        <v>0</v>
      </c>
    </row>
    <row r="1139" spans="31:37">
      <c r="AE1139" s="1">
        <f>'(1)예금승인내역'!H1760</f>
        <v>0</v>
      </c>
      <c r="AF1139" s="1">
        <f t="shared" si="27"/>
        <v>0</v>
      </c>
      <c r="AG1139" s="1">
        <f>'(1)예금승인내역'!G1760</f>
        <v>0</v>
      </c>
      <c r="AH1139">
        <f>'(1)예금승인내역'!F1760</f>
        <v>0</v>
      </c>
      <c r="AI1139">
        <f>'(1)예금승인내역'!L1760</f>
        <v>0</v>
      </c>
      <c r="AJ1139">
        <f>'(1)예금승인내역'!AG1760</f>
        <v>0</v>
      </c>
      <c r="AK1139" s="834">
        <f>'(1)예금승인내역'!K1760</f>
        <v>0</v>
      </c>
    </row>
    <row r="1140" spans="31:37">
      <c r="AE1140" s="1">
        <f>'(1)예금승인내역'!H1761</f>
        <v>0</v>
      </c>
      <c r="AF1140" s="1">
        <f t="shared" si="27"/>
        <v>0</v>
      </c>
      <c r="AG1140" s="1">
        <f>'(1)예금승인내역'!G1761</f>
        <v>0</v>
      </c>
      <c r="AH1140">
        <f>'(1)예금승인내역'!F1761</f>
        <v>0</v>
      </c>
      <c r="AI1140">
        <f>'(1)예금승인내역'!L1761</f>
        <v>0</v>
      </c>
      <c r="AJ1140">
        <f>'(1)예금승인내역'!AG1761</f>
        <v>0</v>
      </c>
      <c r="AK1140" s="834">
        <f>'(1)예금승인내역'!K1761</f>
        <v>0</v>
      </c>
    </row>
    <row r="1141" spans="31:37">
      <c r="AE1141" s="1">
        <f>'(1)예금승인내역'!H1762</f>
        <v>0</v>
      </c>
      <c r="AF1141" s="1">
        <f t="shared" si="27"/>
        <v>0</v>
      </c>
      <c r="AG1141" s="1">
        <f>'(1)예금승인내역'!G1762</f>
        <v>0</v>
      </c>
      <c r="AH1141">
        <f>'(1)예금승인내역'!F1762</f>
        <v>0</v>
      </c>
      <c r="AI1141">
        <f>'(1)예금승인내역'!L1762</f>
        <v>0</v>
      </c>
      <c r="AJ1141">
        <f>'(1)예금승인내역'!AG1762</f>
        <v>0</v>
      </c>
      <c r="AK1141" s="834">
        <f>'(1)예금승인내역'!K1762</f>
        <v>0</v>
      </c>
    </row>
    <row r="1142" spans="31:37">
      <c r="AE1142" s="1">
        <f>'(1)예금승인내역'!H1763</f>
        <v>0</v>
      </c>
      <c r="AF1142" s="1">
        <f t="shared" si="27"/>
        <v>0</v>
      </c>
      <c r="AG1142" s="1">
        <f>'(1)예금승인내역'!G1763</f>
        <v>0</v>
      </c>
      <c r="AH1142">
        <f>'(1)예금승인내역'!F1763</f>
        <v>0</v>
      </c>
      <c r="AI1142">
        <f>'(1)예금승인내역'!L1763</f>
        <v>0</v>
      </c>
      <c r="AJ1142">
        <f>'(1)예금승인내역'!AG1763</f>
        <v>0</v>
      </c>
      <c r="AK1142" s="834">
        <f>'(1)예금승인내역'!K1763</f>
        <v>0</v>
      </c>
    </row>
    <row r="1143" spans="31:37">
      <c r="AE1143" s="1">
        <f>'(1)예금승인내역'!H1764</f>
        <v>0</v>
      </c>
      <c r="AF1143" s="1">
        <f t="shared" si="27"/>
        <v>0</v>
      </c>
      <c r="AG1143" s="1">
        <f>'(1)예금승인내역'!G1764</f>
        <v>0</v>
      </c>
      <c r="AH1143">
        <f>'(1)예금승인내역'!F1764</f>
        <v>0</v>
      </c>
      <c r="AI1143">
        <f>'(1)예금승인내역'!L1764</f>
        <v>0</v>
      </c>
      <c r="AJ1143">
        <f>'(1)예금승인내역'!AG1764</f>
        <v>0</v>
      </c>
      <c r="AK1143" s="834">
        <f>'(1)예금승인내역'!K1764</f>
        <v>0</v>
      </c>
    </row>
    <row r="1144" spans="31:37">
      <c r="AE1144" s="1">
        <f>'(1)예금승인내역'!H1765</f>
        <v>0</v>
      </c>
      <c r="AF1144" s="1">
        <f t="shared" si="27"/>
        <v>0</v>
      </c>
      <c r="AG1144" s="1">
        <f>'(1)예금승인내역'!G1765</f>
        <v>0</v>
      </c>
      <c r="AH1144">
        <f>'(1)예금승인내역'!F1765</f>
        <v>0</v>
      </c>
      <c r="AI1144">
        <f>'(1)예금승인내역'!L1765</f>
        <v>0</v>
      </c>
      <c r="AJ1144">
        <f>'(1)예금승인내역'!AG1765</f>
        <v>0</v>
      </c>
      <c r="AK1144" s="834">
        <f>'(1)예금승인내역'!K1765</f>
        <v>0</v>
      </c>
    </row>
    <row r="1145" spans="31:37">
      <c r="AE1145" s="1">
        <f>'(1)예금승인내역'!H1766</f>
        <v>0</v>
      </c>
      <c r="AF1145" s="1">
        <f t="shared" si="27"/>
        <v>0</v>
      </c>
      <c r="AG1145" s="1">
        <f>'(1)예금승인내역'!G1766</f>
        <v>0</v>
      </c>
      <c r="AH1145">
        <f>'(1)예금승인내역'!F1766</f>
        <v>0</v>
      </c>
      <c r="AI1145">
        <f>'(1)예금승인내역'!L1766</f>
        <v>0</v>
      </c>
      <c r="AJ1145">
        <f>'(1)예금승인내역'!AG1766</f>
        <v>0</v>
      </c>
      <c r="AK1145" s="834">
        <f>'(1)예금승인내역'!K1766</f>
        <v>0</v>
      </c>
    </row>
    <row r="1146" spans="31:37">
      <c r="AE1146" s="1">
        <f>'(1)예금승인내역'!H1767</f>
        <v>0</v>
      </c>
      <c r="AF1146" s="1">
        <f t="shared" ref="AF1146:AF1209" si="28">VALUE(AE1146)</f>
        <v>0</v>
      </c>
      <c r="AG1146" s="1">
        <f>'(1)예금승인내역'!G1767</f>
        <v>0</v>
      </c>
      <c r="AH1146">
        <f>'(1)예금승인내역'!F1767</f>
        <v>0</v>
      </c>
      <c r="AI1146">
        <f>'(1)예금승인내역'!L1767</f>
        <v>0</v>
      </c>
      <c r="AJ1146">
        <f>'(1)예금승인내역'!AG1767</f>
        <v>0</v>
      </c>
      <c r="AK1146" s="834">
        <f>'(1)예금승인내역'!K1767</f>
        <v>0</v>
      </c>
    </row>
    <row r="1147" spans="31:37">
      <c r="AE1147" s="1">
        <f>'(1)예금승인내역'!H1768</f>
        <v>0</v>
      </c>
      <c r="AF1147" s="1">
        <f t="shared" si="28"/>
        <v>0</v>
      </c>
      <c r="AG1147" s="1">
        <f>'(1)예금승인내역'!G1768</f>
        <v>0</v>
      </c>
      <c r="AH1147">
        <f>'(1)예금승인내역'!F1768</f>
        <v>0</v>
      </c>
      <c r="AI1147">
        <f>'(1)예금승인내역'!L1768</f>
        <v>0</v>
      </c>
      <c r="AJ1147">
        <f>'(1)예금승인내역'!AG1768</f>
        <v>0</v>
      </c>
      <c r="AK1147" s="834">
        <f>'(1)예금승인내역'!K1768</f>
        <v>0</v>
      </c>
    </row>
    <row r="1148" spans="31:37">
      <c r="AE1148" s="1">
        <f>'(1)예금승인내역'!H1769</f>
        <v>0</v>
      </c>
      <c r="AF1148" s="1">
        <f t="shared" si="28"/>
        <v>0</v>
      </c>
      <c r="AG1148" s="1">
        <f>'(1)예금승인내역'!G1769</f>
        <v>0</v>
      </c>
      <c r="AH1148">
        <f>'(1)예금승인내역'!F1769</f>
        <v>0</v>
      </c>
      <c r="AI1148">
        <f>'(1)예금승인내역'!L1769</f>
        <v>0</v>
      </c>
      <c r="AJ1148">
        <f>'(1)예금승인내역'!AG1769</f>
        <v>0</v>
      </c>
      <c r="AK1148" s="834">
        <f>'(1)예금승인내역'!K1769</f>
        <v>0</v>
      </c>
    </row>
    <row r="1149" spans="31:37">
      <c r="AE1149" s="1">
        <f>'(1)예금승인내역'!H1770</f>
        <v>0</v>
      </c>
      <c r="AF1149" s="1">
        <f t="shared" si="28"/>
        <v>0</v>
      </c>
      <c r="AG1149" s="1">
        <f>'(1)예금승인내역'!G1770</f>
        <v>0</v>
      </c>
      <c r="AH1149">
        <f>'(1)예금승인내역'!F1770</f>
        <v>0</v>
      </c>
      <c r="AI1149">
        <f>'(1)예금승인내역'!L1770</f>
        <v>0</v>
      </c>
      <c r="AJ1149">
        <f>'(1)예금승인내역'!AG1770</f>
        <v>0</v>
      </c>
      <c r="AK1149" s="834">
        <f>'(1)예금승인내역'!K1770</f>
        <v>0</v>
      </c>
    </row>
    <row r="1150" spans="31:37">
      <c r="AE1150" s="1">
        <f>'(1)예금승인내역'!H1771</f>
        <v>0</v>
      </c>
      <c r="AF1150" s="1">
        <f t="shared" si="28"/>
        <v>0</v>
      </c>
      <c r="AG1150" s="1">
        <f>'(1)예금승인내역'!G1771</f>
        <v>0</v>
      </c>
      <c r="AH1150">
        <f>'(1)예금승인내역'!F1771</f>
        <v>0</v>
      </c>
      <c r="AI1150">
        <f>'(1)예금승인내역'!L1771</f>
        <v>0</v>
      </c>
      <c r="AJ1150">
        <f>'(1)예금승인내역'!AG1771</f>
        <v>0</v>
      </c>
      <c r="AK1150" s="834">
        <f>'(1)예금승인내역'!K1771</f>
        <v>0</v>
      </c>
    </row>
    <row r="1151" spans="31:37">
      <c r="AE1151" s="1">
        <f>'(1)예금승인내역'!H1772</f>
        <v>0</v>
      </c>
      <c r="AF1151" s="1">
        <f t="shared" si="28"/>
        <v>0</v>
      </c>
      <c r="AG1151" s="1">
        <f>'(1)예금승인내역'!G1772</f>
        <v>0</v>
      </c>
      <c r="AH1151">
        <f>'(1)예금승인내역'!F1772</f>
        <v>0</v>
      </c>
      <c r="AI1151">
        <f>'(1)예금승인내역'!L1772</f>
        <v>0</v>
      </c>
      <c r="AJ1151">
        <f>'(1)예금승인내역'!AG1772</f>
        <v>0</v>
      </c>
      <c r="AK1151" s="834">
        <f>'(1)예금승인내역'!K1772</f>
        <v>0</v>
      </c>
    </row>
    <row r="1152" spans="31:37">
      <c r="AE1152" s="1">
        <f>'(1)예금승인내역'!H1773</f>
        <v>0</v>
      </c>
      <c r="AF1152" s="1">
        <f t="shared" si="28"/>
        <v>0</v>
      </c>
      <c r="AG1152" s="1">
        <f>'(1)예금승인내역'!G1773</f>
        <v>0</v>
      </c>
      <c r="AH1152">
        <f>'(1)예금승인내역'!F1773</f>
        <v>0</v>
      </c>
      <c r="AI1152">
        <f>'(1)예금승인내역'!L1773</f>
        <v>0</v>
      </c>
      <c r="AJ1152">
        <f>'(1)예금승인내역'!AG1773</f>
        <v>0</v>
      </c>
      <c r="AK1152" s="834">
        <f>'(1)예금승인내역'!K1773</f>
        <v>0</v>
      </c>
    </row>
    <row r="1153" spans="31:37">
      <c r="AE1153" s="1">
        <f>'(1)예금승인내역'!H1774</f>
        <v>0</v>
      </c>
      <c r="AF1153" s="1">
        <f t="shared" si="28"/>
        <v>0</v>
      </c>
      <c r="AG1153" s="1">
        <f>'(1)예금승인내역'!G1774</f>
        <v>0</v>
      </c>
      <c r="AH1153">
        <f>'(1)예금승인내역'!F1774</f>
        <v>0</v>
      </c>
      <c r="AI1153">
        <f>'(1)예금승인내역'!L1774</f>
        <v>0</v>
      </c>
      <c r="AJ1153">
        <f>'(1)예금승인내역'!AG1774</f>
        <v>0</v>
      </c>
      <c r="AK1153" s="834">
        <f>'(1)예금승인내역'!K1774</f>
        <v>0</v>
      </c>
    </row>
    <row r="1154" spans="31:37">
      <c r="AE1154" s="1">
        <f>'(1)예금승인내역'!H1775</f>
        <v>0</v>
      </c>
      <c r="AF1154" s="1">
        <f t="shared" si="28"/>
        <v>0</v>
      </c>
      <c r="AG1154" s="1">
        <f>'(1)예금승인내역'!G1775</f>
        <v>0</v>
      </c>
      <c r="AH1154">
        <f>'(1)예금승인내역'!F1775</f>
        <v>0</v>
      </c>
      <c r="AI1154">
        <f>'(1)예금승인내역'!L1775</f>
        <v>0</v>
      </c>
      <c r="AJ1154">
        <f>'(1)예금승인내역'!AG1775</f>
        <v>0</v>
      </c>
      <c r="AK1154" s="834">
        <f>'(1)예금승인내역'!K1775</f>
        <v>0</v>
      </c>
    </row>
    <row r="1155" spans="31:37">
      <c r="AE1155" s="1">
        <f>'(1)예금승인내역'!H1776</f>
        <v>0</v>
      </c>
      <c r="AF1155" s="1">
        <f t="shared" si="28"/>
        <v>0</v>
      </c>
      <c r="AG1155" s="1">
        <f>'(1)예금승인내역'!G1776</f>
        <v>0</v>
      </c>
      <c r="AH1155">
        <f>'(1)예금승인내역'!F1776</f>
        <v>0</v>
      </c>
      <c r="AI1155">
        <f>'(1)예금승인내역'!L1776</f>
        <v>0</v>
      </c>
      <c r="AJ1155">
        <f>'(1)예금승인내역'!AG1776</f>
        <v>0</v>
      </c>
      <c r="AK1155" s="834">
        <f>'(1)예금승인내역'!K1776</f>
        <v>0</v>
      </c>
    </row>
    <row r="1156" spans="31:37">
      <c r="AE1156" s="1">
        <f>'(1)예금승인내역'!H1777</f>
        <v>0</v>
      </c>
      <c r="AF1156" s="1">
        <f t="shared" si="28"/>
        <v>0</v>
      </c>
      <c r="AG1156" s="1">
        <f>'(1)예금승인내역'!G1777</f>
        <v>0</v>
      </c>
      <c r="AH1156">
        <f>'(1)예금승인내역'!F1777</f>
        <v>0</v>
      </c>
      <c r="AI1156">
        <f>'(1)예금승인내역'!L1777</f>
        <v>0</v>
      </c>
      <c r="AJ1156">
        <f>'(1)예금승인내역'!AG1777</f>
        <v>0</v>
      </c>
      <c r="AK1156" s="834">
        <f>'(1)예금승인내역'!K1777</f>
        <v>0</v>
      </c>
    </row>
    <row r="1157" spans="31:37">
      <c r="AE1157" s="1">
        <f>'(1)예금승인내역'!H1778</f>
        <v>0</v>
      </c>
      <c r="AF1157" s="1">
        <f t="shared" si="28"/>
        <v>0</v>
      </c>
      <c r="AG1157" s="1">
        <f>'(1)예금승인내역'!G1778</f>
        <v>0</v>
      </c>
      <c r="AH1157">
        <f>'(1)예금승인내역'!F1778</f>
        <v>0</v>
      </c>
      <c r="AI1157">
        <f>'(1)예금승인내역'!L1778</f>
        <v>0</v>
      </c>
      <c r="AJ1157">
        <f>'(1)예금승인내역'!AG1778</f>
        <v>0</v>
      </c>
      <c r="AK1157" s="834">
        <f>'(1)예금승인내역'!K1778</f>
        <v>0</v>
      </c>
    </row>
    <row r="1158" spans="31:37">
      <c r="AE1158" s="1">
        <f>'(1)예금승인내역'!H1779</f>
        <v>0</v>
      </c>
      <c r="AF1158" s="1">
        <f t="shared" si="28"/>
        <v>0</v>
      </c>
      <c r="AG1158" s="1">
        <f>'(1)예금승인내역'!G1779</f>
        <v>0</v>
      </c>
      <c r="AH1158">
        <f>'(1)예금승인내역'!F1779</f>
        <v>0</v>
      </c>
      <c r="AI1158">
        <f>'(1)예금승인내역'!L1779</f>
        <v>0</v>
      </c>
      <c r="AJ1158">
        <f>'(1)예금승인내역'!AG1779</f>
        <v>0</v>
      </c>
      <c r="AK1158" s="834">
        <f>'(1)예금승인내역'!K1779</f>
        <v>0</v>
      </c>
    </row>
    <row r="1159" spans="31:37">
      <c r="AE1159" s="1">
        <f>'(1)예금승인내역'!H1780</f>
        <v>0</v>
      </c>
      <c r="AF1159" s="1">
        <f t="shared" si="28"/>
        <v>0</v>
      </c>
      <c r="AG1159" s="1">
        <f>'(1)예금승인내역'!G1780</f>
        <v>0</v>
      </c>
      <c r="AH1159">
        <f>'(1)예금승인내역'!F1780</f>
        <v>0</v>
      </c>
      <c r="AI1159">
        <f>'(1)예금승인내역'!L1780</f>
        <v>0</v>
      </c>
      <c r="AJ1159">
        <f>'(1)예금승인내역'!AG1780</f>
        <v>0</v>
      </c>
      <c r="AK1159" s="834">
        <f>'(1)예금승인내역'!K1780</f>
        <v>0</v>
      </c>
    </row>
    <row r="1160" spans="31:37">
      <c r="AE1160" s="1">
        <f>'(1)예금승인내역'!H1781</f>
        <v>0</v>
      </c>
      <c r="AF1160" s="1">
        <f t="shared" si="28"/>
        <v>0</v>
      </c>
      <c r="AG1160" s="1">
        <f>'(1)예금승인내역'!G1781</f>
        <v>0</v>
      </c>
      <c r="AH1160">
        <f>'(1)예금승인내역'!F1781</f>
        <v>0</v>
      </c>
      <c r="AI1160">
        <f>'(1)예금승인내역'!L1781</f>
        <v>0</v>
      </c>
      <c r="AJ1160">
        <f>'(1)예금승인내역'!AG1781</f>
        <v>0</v>
      </c>
      <c r="AK1160" s="834">
        <f>'(1)예금승인내역'!K1781</f>
        <v>0</v>
      </c>
    </row>
    <row r="1161" spans="31:37">
      <c r="AE1161" s="1">
        <f>'(1)예금승인내역'!H1782</f>
        <v>0</v>
      </c>
      <c r="AF1161" s="1">
        <f t="shared" si="28"/>
        <v>0</v>
      </c>
      <c r="AG1161" s="1">
        <f>'(1)예금승인내역'!G1782</f>
        <v>0</v>
      </c>
      <c r="AH1161">
        <f>'(1)예금승인내역'!F1782</f>
        <v>0</v>
      </c>
      <c r="AI1161">
        <f>'(1)예금승인내역'!L1782</f>
        <v>0</v>
      </c>
      <c r="AJ1161">
        <f>'(1)예금승인내역'!AG1782</f>
        <v>0</v>
      </c>
      <c r="AK1161" s="834">
        <f>'(1)예금승인내역'!K1782</f>
        <v>0</v>
      </c>
    </row>
    <row r="1162" spans="31:37">
      <c r="AE1162" s="1">
        <f>'(1)예금승인내역'!H1783</f>
        <v>0</v>
      </c>
      <c r="AF1162" s="1">
        <f t="shared" si="28"/>
        <v>0</v>
      </c>
      <c r="AG1162" s="1">
        <f>'(1)예금승인내역'!G1783</f>
        <v>0</v>
      </c>
      <c r="AH1162">
        <f>'(1)예금승인내역'!F1783</f>
        <v>0</v>
      </c>
      <c r="AI1162">
        <f>'(1)예금승인내역'!L1783</f>
        <v>0</v>
      </c>
      <c r="AJ1162">
        <f>'(1)예금승인내역'!AG1783</f>
        <v>0</v>
      </c>
      <c r="AK1162" s="834">
        <f>'(1)예금승인내역'!K1783</f>
        <v>0</v>
      </c>
    </row>
    <row r="1163" spans="31:37">
      <c r="AE1163" s="1">
        <f>'(1)예금승인내역'!H1784</f>
        <v>0</v>
      </c>
      <c r="AF1163" s="1">
        <f t="shared" si="28"/>
        <v>0</v>
      </c>
      <c r="AG1163" s="1">
        <f>'(1)예금승인내역'!G1784</f>
        <v>0</v>
      </c>
      <c r="AH1163">
        <f>'(1)예금승인내역'!F1784</f>
        <v>0</v>
      </c>
      <c r="AI1163">
        <f>'(1)예금승인내역'!L1784</f>
        <v>0</v>
      </c>
      <c r="AJ1163">
        <f>'(1)예금승인내역'!AG1784</f>
        <v>0</v>
      </c>
      <c r="AK1163" s="834">
        <f>'(1)예금승인내역'!K1784</f>
        <v>0</v>
      </c>
    </row>
    <row r="1164" spans="31:37">
      <c r="AE1164" s="1">
        <f>'(1)예금승인내역'!H1785</f>
        <v>0</v>
      </c>
      <c r="AF1164" s="1">
        <f t="shared" si="28"/>
        <v>0</v>
      </c>
      <c r="AG1164" s="1">
        <f>'(1)예금승인내역'!G1785</f>
        <v>0</v>
      </c>
      <c r="AH1164">
        <f>'(1)예금승인내역'!F1785</f>
        <v>0</v>
      </c>
      <c r="AI1164">
        <f>'(1)예금승인내역'!L1785</f>
        <v>0</v>
      </c>
      <c r="AJ1164">
        <f>'(1)예금승인내역'!AG1785</f>
        <v>0</v>
      </c>
      <c r="AK1164" s="834">
        <f>'(1)예금승인내역'!K1785</f>
        <v>0</v>
      </c>
    </row>
    <row r="1165" spans="31:37">
      <c r="AE1165" s="1">
        <f>'(1)예금승인내역'!H1786</f>
        <v>0</v>
      </c>
      <c r="AF1165" s="1">
        <f t="shared" si="28"/>
        <v>0</v>
      </c>
      <c r="AG1165" s="1">
        <f>'(1)예금승인내역'!G1786</f>
        <v>0</v>
      </c>
      <c r="AH1165">
        <f>'(1)예금승인내역'!F1786</f>
        <v>0</v>
      </c>
      <c r="AI1165">
        <f>'(1)예금승인내역'!L1786</f>
        <v>0</v>
      </c>
      <c r="AJ1165">
        <f>'(1)예금승인내역'!AG1786</f>
        <v>0</v>
      </c>
      <c r="AK1165" s="834">
        <f>'(1)예금승인내역'!K1786</f>
        <v>0</v>
      </c>
    </row>
    <row r="1166" spans="31:37">
      <c r="AE1166" s="1">
        <f>'(1)예금승인내역'!H1787</f>
        <v>0</v>
      </c>
      <c r="AF1166" s="1">
        <f t="shared" si="28"/>
        <v>0</v>
      </c>
      <c r="AG1166" s="1">
        <f>'(1)예금승인내역'!G1787</f>
        <v>0</v>
      </c>
      <c r="AH1166">
        <f>'(1)예금승인내역'!F1787</f>
        <v>0</v>
      </c>
      <c r="AI1166">
        <f>'(1)예금승인내역'!L1787</f>
        <v>0</v>
      </c>
      <c r="AJ1166">
        <f>'(1)예금승인내역'!AG1787</f>
        <v>0</v>
      </c>
      <c r="AK1166" s="834">
        <f>'(1)예금승인내역'!K1787</f>
        <v>0</v>
      </c>
    </row>
    <row r="1167" spans="31:37">
      <c r="AE1167" s="1">
        <f>'(1)예금승인내역'!H1788</f>
        <v>0</v>
      </c>
      <c r="AF1167" s="1">
        <f t="shared" si="28"/>
        <v>0</v>
      </c>
      <c r="AG1167" s="1">
        <f>'(1)예금승인내역'!G1788</f>
        <v>0</v>
      </c>
      <c r="AH1167">
        <f>'(1)예금승인내역'!F1788</f>
        <v>0</v>
      </c>
      <c r="AI1167">
        <f>'(1)예금승인내역'!L1788</f>
        <v>0</v>
      </c>
      <c r="AJ1167">
        <f>'(1)예금승인내역'!AG1788</f>
        <v>0</v>
      </c>
      <c r="AK1167" s="834">
        <f>'(1)예금승인내역'!K1788</f>
        <v>0</v>
      </c>
    </row>
    <row r="1168" spans="31:37">
      <c r="AE1168" s="1">
        <f>'(1)예금승인내역'!H1789</f>
        <v>0</v>
      </c>
      <c r="AF1168" s="1">
        <f t="shared" si="28"/>
        <v>0</v>
      </c>
      <c r="AG1168" s="1">
        <f>'(1)예금승인내역'!G1789</f>
        <v>0</v>
      </c>
      <c r="AH1168">
        <f>'(1)예금승인내역'!F1789</f>
        <v>0</v>
      </c>
      <c r="AI1168">
        <f>'(1)예금승인내역'!L1789</f>
        <v>0</v>
      </c>
      <c r="AJ1168">
        <f>'(1)예금승인내역'!AG1789</f>
        <v>0</v>
      </c>
      <c r="AK1168" s="834">
        <f>'(1)예금승인내역'!K1789</f>
        <v>0</v>
      </c>
    </row>
    <row r="1169" spans="31:37">
      <c r="AE1169" s="1">
        <f>'(1)예금승인내역'!H1790</f>
        <v>0</v>
      </c>
      <c r="AF1169" s="1">
        <f t="shared" si="28"/>
        <v>0</v>
      </c>
      <c r="AG1169" s="1">
        <f>'(1)예금승인내역'!G1790</f>
        <v>0</v>
      </c>
      <c r="AH1169">
        <f>'(1)예금승인내역'!F1790</f>
        <v>0</v>
      </c>
      <c r="AI1169">
        <f>'(1)예금승인내역'!L1790</f>
        <v>0</v>
      </c>
      <c r="AJ1169">
        <f>'(1)예금승인내역'!AG1790</f>
        <v>0</v>
      </c>
      <c r="AK1169" s="834">
        <f>'(1)예금승인내역'!K1790</f>
        <v>0</v>
      </c>
    </row>
    <row r="1170" spans="31:37">
      <c r="AE1170" s="1">
        <f>'(1)예금승인내역'!H1791</f>
        <v>0</v>
      </c>
      <c r="AF1170" s="1">
        <f t="shared" si="28"/>
        <v>0</v>
      </c>
      <c r="AG1170" s="1">
        <f>'(1)예금승인내역'!G1791</f>
        <v>0</v>
      </c>
      <c r="AH1170">
        <f>'(1)예금승인내역'!F1791</f>
        <v>0</v>
      </c>
      <c r="AI1170">
        <f>'(1)예금승인내역'!L1791</f>
        <v>0</v>
      </c>
      <c r="AJ1170">
        <f>'(1)예금승인내역'!AG1791</f>
        <v>0</v>
      </c>
      <c r="AK1170" s="834">
        <f>'(1)예금승인내역'!K1791</f>
        <v>0</v>
      </c>
    </row>
    <row r="1171" spans="31:37">
      <c r="AE1171" s="1">
        <f>'(1)예금승인내역'!H1792</f>
        <v>0</v>
      </c>
      <c r="AF1171" s="1">
        <f t="shared" si="28"/>
        <v>0</v>
      </c>
      <c r="AG1171" s="1">
        <f>'(1)예금승인내역'!G1792</f>
        <v>0</v>
      </c>
      <c r="AH1171">
        <f>'(1)예금승인내역'!F1792</f>
        <v>0</v>
      </c>
      <c r="AI1171">
        <f>'(1)예금승인내역'!L1792</f>
        <v>0</v>
      </c>
      <c r="AJ1171">
        <f>'(1)예금승인내역'!AG1792</f>
        <v>0</v>
      </c>
      <c r="AK1171" s="834">
        <f>'(1)예금승인내역'!K1792</f>
        <v>0</v>
      </c>
    </row>
    <row r="1172" spans="31:37">
      <c r="AE1172" s="1">
        <f>'(1)예금승인내역'!H1793</f>
        <v>0</v>
      </c>
      <c r="AF1172" s="1">
        <f t="shared" si="28"/>
        <v>0</v>
      </c>
      <c r="AG1172" s="1">
        <f>'(1)예금승인내역'!G1793</f>
        <v>0</v>
      </c>
      <c r="AH1172">
        <f>'(1)예금승인내역'!F1793</f>
        <v>0</v>
      </c>
      <c r="AI1172">
        <f>'(1)예금승인내역'!L1793</f>
        <v>0</v>
      </c>
      <c r="AJ1172">
        <f>'(1)예금승인내역'!AG1793</f>
        <v>0</v>
      </c>
      <c r="AK1172" s="834">
        <f>'(1)예금승인내역'!K1793</f>
        <v>0</v>
      </c>
    </row>
    <row r="1173" spans="31:37">
      <c r="AE1173" s="1">
        <f>'(1)예금승인내역'!H1794</f>
        <v>0</v>
      </c>
      <c r="AF1173" s="1">
        <f t="shared" si="28"/>
        <v>0</v>
      </c>
      <c r="AG1173" s="1">
        <f>'(1)예금승인내역'!G1794</f>
        <v>0</v>
      </c>
      <c r="AH1173">
        <f>'(1)예금승인내역'!F1794</f>
        <v>0</v>
      </c>
      <c r="AI1173">
        <f>'(1)예금승인내역'!L1794</f>
        <v>0</v>
      </c>
      <c r="AJ1173">
        <f>'(1)예금승인내역'!AG1794</f>
        <v>0</v>
      </c>
      <c r="AK1173" s="834">
        <f>'(1)예금승인내역'!K1794</f>
        <v>0</v>
      </c>
    </row>
    <row r="1174" spans="31:37">
      <c r="AE1174" s="1">
        <f>'(1)예금승인내역'!H1795</f>
        <v>0</v>
      </c>
      <c r="AF1174" s="1">
        <f t="shared" si="28"/>
        <v>0</v>
      </c>
      <c r="AG1174" s="1">
        <f>'(1)예금승인내역'!G1795</f>
        <v>0</v>
      </c>
      <c r="AH1174">
        <f>'(1)예금승인내역'!F1795</f>
        <v>0</v>
      </c>
      <c r="AI1174">
        <f>'(1)예금승인내역'!L1795</f>
        <v>0</v>
      </c>
      <c r="AJ1174">
        <f>'(1)예금승인내역'!AG1795</f>
        <v>0</v>
      </c>
      <c r="AK1174" s="834">
        <f>'(1)예금승인내역'!K1795</f>
        <v>0</v>
      </c>
    </row>
    <row r="1175" spans="31:37">
      <c r="AE1175" s="1">
        <f>'(1)예금승인내역'!H1796</f>
        <v>0</v>
      </c>
      <c r="AF1175" s="1">
        <f t="shared" si="28"/>
        <v>0</v>
      </c>
      <c r="AG1175" s="1">
        <f>'(1)예금승인내역'!G1796</f>
        <v>0</v>
      </c>
      <c r="AH1175">
        <f>'(1)예금승인내역'!F1796</f>
        <v>0</v>
      </c>
      <c r="AI1175">
        <f>'(1)예금승인내역'!L1796</f>
        <v>0</v>
      </c>
      <c r="AJ1175">
        <f>'(1)예금승인내역'!AG1796</f>
        <v>0</v>
      </c>
      <c r="AK1175" s="834">
        <f>'(1)예금승인내역'!K1796</f>
        <v>0</v>
      </c>
    </row>
    <row r="1176" spans="31:37">
      <c r="AE1176" s="1">
        <f>'(1)예금승인내역'!H1797</f>
        <v>0</v>
      </c>
      <c r="AF1176" s="1">
        <f t="shared" si="28"/>
        <v>0</v>
      </c>
      <c r="AG1176" s="1">
        <f>'(1)예금승인내역'!G1797</f>
        <v>0</v>
      </c>
      <c r="AH1176">
        <f>'(1)예금승인내역'!F1797</f>
        <v>0</v>
      </c>
      <c r="AI1176">
        <f>'(1)예금승인내역'!L1797</f>
        <v>0</v>
      </c>
      <c r="AJ1176">
        <f>'(1)예금승인내역'!AG1797</f>
        <v>0</v>
      </c>
      <c r="AK1176" s="834">
        <f>'(1)예금승인내역'!K1797</f>
        <v>0</v>
      </c>
    </row>
    <row r="1177" spans="31:37">
      <c r="AE1177" s="1">
        <f>'(1)예금승인내역'!H1798</f>
        <v>0</v>
      </c>
      <c r="AF1177" s="1">
        <f t="shared" si="28"/>
        <v>0</v>
      </c>
      <c r="AG1177" s="1">
        <f>'(1)예금승인내역'!G1798</f>
        <v>0</v>
      </c>
      <c r="AH1177">
        <f>'(1)예금승인내역'!F1798</f>
        <v>0</v>
      </c>
      <c r="AI1177">
        <f>'(1)예금승인내역'!L1798</f>
        <v>0</v>
      </c>
      <c r="AJ1177">
        <f>'(1)예금승인내역'!AG1798</f>
        <v>0</v>
      </c>
      <c r="AK1177" s="834">
        <f>'(1)예금승인내역'!K1798</f>
        <v>0</v>
      </c>
    </row>
    <row r="1178" spans="31:37">
      <c r="AE1178" s="1">
        <f>'(1)예금승인내역'!H1799</f>
        <v>0</v>
      </c>
      <c r="AF1178" s="1">
        <f t="shared" si="28"/>
        <v>0</v>
      </c>
      <c r="AG1178" s="1">
        <f>'(1)예금승인내역'!G1799</f>
        <v>0</v>
      </c>
      <c r="AH1178">
        <f>'(1)예금승인내역'!F1799</f>
        <v>0</v>
      </c>
      <c r="AI1178">
        <f>'(1)예금승인내역'!L1799</f>
        <v>0</v>
      </c>
      <c r="AJ1178">
        <f>'(1)예금승인내역'!AG1799</f>
        <v>0</v>
      </c>
      <c r="AK1178" s="834">
        <f>'(1)예금승인내역'!K1799</f>
        <v>0</v>
      </c>
    </row>
    <row r="1179" spans="31:37">
      <c r="AE1179" s="1">
        <f>'(1)예금승인내역'!H1800</f>
        <v>0</v>
      </c>
      <c r="AF1179" s="1">
        <f t="shared" si="28"/>
        <v>0</v>
      </c>
      <c r="AG1179" s="1">
        <f>'(1)예금승인내역'!G1800</f>
        <v>0</v>
      </c>
      <c r="AH1179">
        <f>'(1)예금승인내역'!F1800</f>
        <v>0</v>
      </c>
      <c r="AI1179">
        <f>'(1)예금승인내역'!L1800</f>
        <v>0</v>
      </c>
      <c r="AJ1179">
        <f>'(1)예금승인내역'!AG1800</f>
        <v>0</v>
      </c>
      <c r="AK1179" s="834">
        <f>'(1)예금승인내역'!K1800</f>
        <v>0</v>
      </c>
    </row>
    <row r="1180" spans="31:37">
      <c r="AE1180" s="1">
        <f>'(1)예금승인내역'!H1801</f>
        <v>0</v>
      </c>
      <c r="AF1180" s="1">
        <f t="shared" si="28"/>
        <v>0</v>
      </c>
      <c r="AG1180" s="1">
        <f>'(1)예금승인내역'!G1801</f>
        <v>0</v>
      </c>
      <c r="AH1180">
        <f>'(1)예금승인내역'!F1801</f>
        <v>0</v>
      </c>
      <c r="AI1180">
        <f>'(1)예금승인내역'!L1801</f>
        <v>0</v>
      </c>
      <c r="AJ1180">
        <f>'(1)예금승인내역'!AG1801</f>
        <v>0</v>
      </c>
      <c r="AK1180" s="834">
        <f>'(1)예금승인내역'!K1801</f>
        <v>0</v>
      </c>
    </row>
    <row r="1181" spans="31:37">
      <c r="AE1181" s="1">
        <f>'(1)예금승인내역'!H1802</f>
        <v>0</v>
      </c>
      <c r="AF1181" s="1">
        <f t="shared" si="28"/>
        <v>0</v>
      </c>
      <c r="AG1181" s="1">
        <f>'(1)예금승인내역'!G1802</f>
        <v>0</v>
      </c>
      <c r="AH1181">
        <f>'(1)예금승인내역'!F1802</f>
        <v>0</v>
      </c>
      <c r="AI1181">
        <f>'(1)예금승인내역'!L1802</f>
        <v>0</v>
      </c>
      <c r="AJ1181">
        <f>'(1)예금승인내역'!AG1802</f>
        <v>0</v>
      </c>
      <c r="AK1181" s="834">
        <f>'(1)예금승인내역'!K1802</f>
        <v>0</v>
      </c>
    </row>
    <row r="1182" spans="31:37">
      <c r="AE1182" s="1">
        <f>'(1)예금승인내역'!H1803</f>
        <v>0</v>
      </c>
      <c r="AF1182" s="1">
        <f t="shared" si="28"/>
        <v>0</v>
      </c>
      <c r="AG1182" s="1">
        <f>'(1)예금승인내역'!G1803</f>
        <v>0</v>
      </c>
      <c r="AH1182">
        <f>'(1)예금승인내역'!F1803</f>
        <v>0</v>
      </c>
      <c r="AI1182">
        <f>'(1)예금승인내역'!L1803</f>
        <v>0</v>
      </c>
      <c r="AJ1182">
        <f>'(1)예금승인내역'!AG1803</f>
        <v>0</v>
      </c>
      <c r="AK1182" s="834">
        <f>'(1)예금승인내역'!K1803</f>
        <v>0</v>
      </c>
    </row>
    <row r="1183" spans="31:37">
      <c r="AE1183" s="1">
        <f>'(1)예금승인내역'!H1804</f>
        <v>0</v>
      </c>
      <c r="AF1183" s="1">
        <f t="shared" si="28"/>
        <v>0</v>
      </c>
      <c r="AG1183" s="1">
        <f>'(1)예금승인내역'!G1804</f>
        <v>0</v>
      </c>
      <c r="AH1183">
        <f>'(1)예금승인내역'!F1804</f>
        <v>0</v>
      </c>
      <c r="AI1183">
        <f>'(1)예금승인내역'!L1804</f>
        <v>0</v>
      </c>
      <c r="AJ1183">
        <f>'(1)예금승인내역'!AG1804</f>
        <v>0</v>
      </c>
      <c r="AK1183" s="834">
        <f>'(1)예금승인내역'!K1804</f>
        <v>0</v>
      </c>
    </row>
    <row r="1184" spans="31:37">
      <c r="AE1184" s="1">
        <f>'(1)예금승인내역'!H1805</f>
        <v>0</v>
      </c>
      <c r="AF1184" s="1">
        <f t="shared" si="28"/>
        <v>0</v>
      </c>
      <c r="AG1184" s="1">
        <f>'(1)예금승인내역'!G1805</f>
        <v>0</v>
      </c>
      <c r="AH1184">
        <f>'(1)예금승인내역'!F1805</f>
        <v>0</v>
      </c>
      <c r="AI1184">
        <f>'(1)예금승인내역'!L1805</f>
        <v>0</v>
      </c>
      <c r="AJ1184">
        <f>'(1)예금승인내역'!AG1805</f>
        <v>0</v>
      </c>
      <c r="AK1184" s="834">
        <f>'(1)예금승인내역'!K1805</f>
        <v>0</v>
      </c>
    </row>
    <row r="1185" spans="31:37">
      <c r="AE1185" s="1">
        <f>'(1)예금승인내역'!H1806</f>
        <v>0</v>
      </c>
      <c r="AF1185" s="1">
        <f t="shared" si="28"/>
        <v>0</v>
      </c>
      <c r="AG1185" s="1">
        <f>'(1)예금승인내역'!G1806</f>
        <v>0</v>
      </c>
      <c r="AH1185">
        <f>'(1)예금승인내역'!F1806</f>
        <v>0</v>
      </c>
      <c r="AI1185">
        <f>'(1)예금승인내역'!L1806</f>
        <v>0</v>
      </c>
      <c r="AJ1185">
        <f>'(1)예금승인내역'!AG1806</f>
        <v>0</v>
      </c>
      <c r="AK1185" s="834">
        <f>'(1)예금승인내역'!K1806</f>
        <v>0</v>
      </c>
    </row>
    <row r="1186" spans="31:37">
      <c r="AE1186" s="1">
        <f>'(1)예금승인내역'!H1807</f>
        <v>0</v>
      </c>
      <c r="AF1186" s="1">
        <f t="shared" si="28"/>
        <v>0</v>
      </c>
      <c r="AG1186" s="1">
        <f>'(1)예금승인내역'!G1807</f>
        <v>0</v>
      </c>
      <c r="AH1186">
        <f>'(1)예금승인내역'!F1807</f>
        <v>0</v>
      </c>
      <c r="AI1186">
        <f>'(1)예금승인내역'!L1807</f>
        <v>0</v>
      </c>
      <c r="AJ1186">
        <f>'(1)예금승인내역'!AG1807</f>
        <v>0</v>
      </c>
      <c r="AK1186" s="834">
        <f>'(1)예금승인내역'!K1807</f>
        <v>0</v>
      </c>
    </row>
    <row r="1187" spans="31:37">
      <c r="AE1187" s="1">
        <f>'(1)예금승인내역'!H1808</f>
        <v>0</v>
      </c>
      <c r="AF1187" s="1">
        <f t="shared" si="28"/>
        <v>0</v>
      </c>
      <c r="AG1187" s="1">
        <f>'(1)예금승인내역'!G1808</f>
        <v>0</v>
      </c>
      <c r="AH1187">
        <f>'(1)예금승인내역'!F1808</f>
        <v>0</v>
      </c>
      <c r="AI1187">
        <f>'(1)예금승인내역'!L1808</f>
        <v>0</v>
      </c>
      <c r="AJ1187">
        <f>'(1)예금승인내역'!AG1808</f>
        <v>0</v>
      </c>
      <c r="AK1187" s="834">
        <f>'(1)예금승인내역'!K1808</f>
        <v>0</v>
      </c>
    </row>
    <row r="1188" spans="31:37">
      <c r="AE1188" s="1">
        <f>'(1)예금승인내역'!H1809</f>
        <v>0</v>
      </c>
      <c r="AF1188" s="1">
        <f t="shared" si="28"/>
        <v>0</v>
      </c>
      <c r="AG1188" s="1">
        <f>'(1)예금승인내역'!G1809</f>
        <v>0</v>
      </c>
      <c r="AH1188">
        <f>'(1)예금승인내역'!F1809</f>
        <v>0</v>
      </c>
      <c r="AI1188">
        <f>'(1)예금승인내역'!L1809</f>
        <v>0</v>
      </c>
      <c r="AJ1188">
        <f>'(1)예금승인내역'!AG1809</f>
        <v>0</v>
      </c>
      <c r="AK1188" s="834">
        <f>'(1)예금승인내역'!K1809</f>
        <v>0</v>
      </c>
    </row>
    <row r="1189" spans="31:37">
      <c r="AE1189" s="1">
        <f>'(1)예금승인내역'!H1810</f>
        <v>0</v>
      </c>
      <c r="AF1189" s="1">
        <f t="shared" si="28"/>
        <v>0</v>
      </c>
      <c r="AG1189" s="1">
        <f>'(1)예금승인내역'!G1810</f>
        <v>0</v>
      </c>
      <c r="AH1189">
        <f>'(1)예금승인내역'!F1810</f>
        <v>0</v>
      </c>
      <c r="AI1189">
        <f>'(1)예금승인내역'!L1810</f>
        <v>0</v>
      </c>
      <c r="AJ1189">
        <f>'(1)예금승인내역'!AG1810</f>
        <v>0</v>
      </c>
      <c r="AK1189" s="834">
        <f>'(1)예금승인내역'!K1810</f>
        <v>0</v>
      </c>
    </row>
    <row r="1190" spans="31:37">
      <c r="AE1190" s="1">
        <f>'(1)예금승인내역'!H1811</f>
        <v>0</v>
      </c>
      <c r="AF1190" s="1">
        <f t="shared" si="28"/>
        <v>0</v>
      </c>
      <c r="AG1190" s="1">
        <f>'(1)예금승인내역'!G1811</f>
        <v>0</v>
      </c>
      <c r="AH1190">
        <f>'(1)예금승인내역'!F1811</f>
        <v>0</v>
      </c>
      <c r="AI1190">
        <f>'(1)예금승인내역'!L1811</f>
        <v>0</v>
      </c>
      <c r="AJ1190">
        <f>'(1)예금승인내역'!AG1811</f>
        <v>0</v>
      </c>
      <c r="AK1190" s="834">
        <f>'(1)예금승인내역'!K1811</f>
        <v>0</v>
      </c>
    </row>
    <row r="1191" spans="31:37">
      <c r="AE1191" s="1">
        <f>'(1)예금승인내역'!H1812</f>
        <v>0</v>
      </c>
      <c r="AF1191" s="1">
        <f t="shared" si="28"/>
        <v>0</v>
      </c>
      <c r="AG1191" s="1">
        <f>'(1)예금승인내역'!G1812</f>
        <v>0</v>
      </c>
      <c r="AH1191">
        <f>'(1)예금승인내역'!F1812</f>
        <v>0</v>
      </c>
      <c r="AI1191">
        <f>'(1)예금승인내역'!L1812</f>
        <v>0</v>
      </c>
      <c r="AJ1191">
        <f>'(1)예금승인내역'!AG1812</f>
        <v>0</v>
      </c>
      <c r="AK1191" s="834">
        <f>'(1)예금승인내역'!K1812</f>
        <v>0</v>
      </c>
    </row>
    <row r="1192" spans="31:37">
      <c r="AE1192" s="1">
        <f>'(1)예금승인내역'!H1813</f>
        <v>0</v>
      </c>
      <c r="AF1192" s="1">
        <f t="shared" si="28"/>
        <v>0</v>
      </c>
      <c r="AG1192" s="1">
        <f>'(1)예금승인내역'!G1813</f>
        <v>0</v>
      </c>
      <c r="AH1192">
        <f>'(1)예금승인내역'!F1813</f>
        <v>0</v>
      </c>
      <c r="AI1192">
        <f>'(1)예금승인내역'!L1813</f>
        <v>0</v>
      </c>
      <c r="AJ1192">
        <f>'(1)예금승인내역'!AG1813</f>
        <v>0</v>
      </c>
      <c r="AK1192" s="834">
        <f>'(1)예금승인내역'!K1813</f>
        <v>0</v>
      </c>
    </row>
    <row r="1193" spans="31:37">
      <c r="AE1193" s="1">
        <f>'(1)예금승인내역'!H1814</f>
        <v>0</v>
      </c>
      <c r="AF1193" s="1">
        <f t="shared" si="28"/>
        <v>0</v>
      </c>
      <c r="AG1193" s="1">
        <f>'(1)예금승인내역'!G1814</f>
        <v>0</v>
      </c>
      <c r="AH1193">
        <f>'(1)예금승인내역'!F1814</f>
        <v>0</v>
      </c>
      <c r="AI1193">
        <f>'(1)예금승인내역'!L1814</f>
        <v>0</v>
      </c>
      <c r="AJ1193">
        <f>'(1)예금승인내역'!AG1814</f>
        <v>0</v>
      </c>
      <c r="AK1193" s="834">
        <f>'(1)예금승인내역'!K1814</f>
        <v>0</v>
      </c>
    </row>
    <row r="1194" spans="31:37">
      <c r="AE1194" s="1">
        <f>'(1)예금승인내역'!H1815</f>
        <v>0</v>
      </c>
      <c r="AF1194" s="1">
        <f t="shared" si="28"/>
        <v>0</v>
      </c>
      <c r="AG1194" s="1">
        <f>'(1)예금승인내역'!G1815</f>
        <v>0</v>
      </c>
      <c r="AH1194">
        <f>'(1)예금승인내역'!F1815</f>
        <v>0</v>
      </c>
      <c r="AI1194">
        <f>'(1)예금승인내역'!L1815</f>
        <v>0</v>
      </c>
      <c r="AJ1194">
        <f>'(1)예금승인내역'!AG1815</f>
        <v>0</v>
      </c>
      <c r="AK1194" s="834">
        <f>'(1)예금승인내역'!K1815</f>
        <v>0</v>
      </c>
    </row>
    <row r="1195" spans="31:37">
      <c r="AE1195" s="1">
        <f>'(1)예금승인내역'!H1816</f>
        <v>0</v>
      </c>
      <c r="AF1195" s="1">
        <f t="shared" si="28"/>
        <v>0</v>
      </c>
      <c r="AG1195" s="1">
        <f>'(1)예금승인내역'!G1816</f>
        <v>0</v>
      </c>
      <c r="AH1195">
        <f>'(1)예금승인내역'!F1816</f>
        <v>0</v>
      </c>
      <c r="AI1195">
        <f>'(1)예금승인내역'!L1816</f>
        <v>0</v>
      </c>
      <c r="AJ1195">
        <f>'(1)예금승인내역'!AG1816</f>
        <v>0</v>
      </c>
      <c r="AK1195" s="834">
        <f>'(1)예금승인내역'!K1816</f>
        <v>0</v>
      </c>
    </row>
    <row r="1196" spans="31:37">
      <c r="AE1196" s="1">
        <f>'(1)예금승인내역'!H1817</f>
        <v>0</v>
      </c>
      <c r="AF1196" s="1">
        <f t="shared" si="28"/>
        <v>0</v>
      </c>
      <c r="AG1196" s="1">
        <f>'(1)예금승인내역'!G1817</f>
        <v>0</v>
      </c>
      <c r="AH1196">
        <f>'(1)예금승인내역'!F1817</f>
        <v>0</v>
      </c>
      <c r="AI1196">
        <f>'(1)예금승인내역'!L1817</f>
        <v>0</v>
      </c>
      <c r="AJ1196">
        <f>'(1)예금승인내역'!AG1817</f>
        <v>0</v>
      </c>
      <c r="AK1196" s="834">
        <f>'(1)예금승인내역'!K1817</f>
        <v>0</v>
      </c>
    </row>
    <row r="1197" spans="31:37">
      <c r="AE1197" s="1">
        <f>'(1)예금승인내역'!H1818</f>
        <v>0</v>
      </c>
      <c r="AF1197" s="1">
        <f t="shared" si="28"/>
        <v>0</v>
      </c>
      <c r="AG1197" s="1">
        <f>'(1)예금승인내역'!G1818</f>
        <v>0</v>
      </c>
      <c r="AH1197">
        <f>'(1)예금승인내역'!F1818</f>
        <v>0</v>
      </c>
      <c r="AI1197">
        <f>'(1)예금승인내역'!L1818</f>
        <v>0</v>
      </c>
      <c r="AJ1197">
        <f>'(1)예금승인내역'!AG1818</f>
        <v>0</v>
      </c>
      <c r="AK1197" s="834">
        <f>'(1)예금승인내역'!K1818</f>
        <v>0</v>
      </c>
    </row>
    <row r="1198" spans="31:37">
      <c r="AE1198" s="1">
        <f>'(1)예금승인내역'!H1819</f>
        <v>0</v>
      </c>
      <c r="AF1198" s="1">
        <f t="shared" si="28"/>
        <v>0</v>
      </c>
      <c r="AG1198" s="1">
        <f>'(1)예금승인내역'!G1819</f>
        <v>0</v>
      </c>
      <c r="AH1198">
        <f>'(1)예금승인내역'!F1819</f>
        <v>0</v>
      </c>
      <c r="AI1198">
        <f>'(1)예금승인내역'!L1819</f>
        <v>0</v>
      </c>
      <c r="AJ1198">
        <f>'(1)예금승인내역'!AG1819</f>
        <v>0</v>
      </c>
      <c r="AK1198" s="834">
        <f>'(1)예금승인내역'!K1819</f>
        <v>0</v>
      </c>
    </row>
    <row r="1199" spans="31:37">
      <c r="AE1199" s="1">
        <f>'(1)예금승인내역'!H1820</f>
        <v>0</v>
      </c>
      <c r="AF1199" s="1">
        <f t="shared" si="28"/>
        <v>0</v>
      </c>
      <c r="AG1199" s="1">
        <f>'(1)예금승인내역'!G1820</f>
        <v>0</v>
      </c>
      <c r="AH1199">
        <f>'(1)예금승인내역'!F1820</f>
        <v>0</v>
      </c>
      <c r="AI1199">
        <f>'(1)예금승인내역'!L1820</f>
        <v>0</v>
      </c>
      <c r="AJ1199">
        <f>'(1)예금승인내역'!AG1820</f>
        <v>0</v>
      </c>
      <c r="AK1199" s="834">
        <f>'(1)예금승인내역'!K1820</f>
        <v>0</v>
      </c>
    </row>
    <row r="1200" spans="31:37">
      <c r="AE1200" s="1">
        <f>'(1)예금승인내역'!H1821</f>
        <v>0</v>
      </c>
      <c r="AF1200" s="1">
        <f t="shared" si="28"/>
        <v>0</v>
      </c>
      <c r="AG1200" s="1">
        <f>'(1)예금승인내역'!G1821</f>
        <v>0</v>
      </c>
      <c r="AH1200">
        <f>'(1)예금승인내역'!F1821</f>
        <v>0</v>
      </c>
      <c r="AI1200">
        <f>'(1)예금승인내역'!L1821</f>
        <v>0</v>
      </c>
      <c r="AJ1200">
        <f>'(1)예금승인내역'!AG1821</f>
        <v>0</v>
      </c>
      <c r="AK1200" s="834">
        <f>'(1)예금승인내역'!K1821</f>
        <v>0</v>
      </c>
    </row>
    <row r="1201" spans="31:37">
      <c r="AE1201" s="1">
        <f>'(1)예금승인내역'!H1822</f>
        <v>0</v>
      </c>
      <c r="AF1201" s="1">
        <f t="shared" si="28"/>
        <v>0</v>
      </c>
      <c r="AG1201" s="1">
        <f>'(1)예금승인내역'!G1822</f>
        <v>0</v>
      </c>
      <c r="AH1201">
        <f>'(1)예금승인내역'!F1822</f>
        <v>0</v>
      </c>
      <c r="AI1201">
        <f>'(1)예금승인내역'!L1822</f>
        <v>0</v>
      </c>
      <c r="AJ1201">
        <f>'(1)예금승인내역'!AG1822</f>
        <v>0</v>
      </c>
      <c r="AK1201" s="834">
        <f>'(1)예금승인내역'!K1822</f>
        <v>0</v>
      </c>
    </row>
    <row r="1202" spans="31:37">
      <c r="AE1202" s="1">
        <f>'(1)예금승인내역'!H1823</f>
        <v>0</v>
      </c>
      <c r="AF1202" s="1">
        <f t="shared" si="28"/>
        <v>0</v>
      </c>
      <c r="AG1202" s="1">
        <f>'(1)예금승인내역'!G1823</f>
        <v>0</v>
      </c>
      <c r="AH1202">
        <f>'(1)예금승인내역'!F1823</f>
        <v>0</v>
      </c>
      <c r="AI1202">
        <f>'(1)예금승인내역'!L1823</f>
        <v>0</v>
      </c>
      <c r="AJ1202">
        <f>'(1)예금승인내역'!AG1823</f>
        <v>0</v>
      </c>
      <c r="AK1202" s="834">
        <f>'(1)예금승인내역'!K1823</f>
        <v>0</v>
      </c>
    </row>
    <row r="1203" spans="31:37">
      <c r="AE1203" s="1">
        <f>'(1)예금승인내역'!H1824</f>
        <v>0</v>
      </c>
      <c r="AF1203" s="1">
        <f t="shared" si="28"/>
        <v>0</v>
      </c>
      <c r="AG1203" s="1">
        <f>'(1)예금승인내역'!G1824</f>
        <v>0</v>
      </c>
      <c r="AH1203">
        <f>'(1)예금승인내역'!F1824</f>
        <v>0</v>
      </c>
      <c r="AI1203">
        <f>'(1)예금승인내역'!L1824</f>
        <v>0</v>
      </c>
      <c r="AJ1203">
        <f>'(1)예금승인내역'!AG1824</f>
        <v>0</v>
      </c>
      <c r="AK1203" s="834">
        <f>'(1)예금승인내역'!K1824</f>
        <v>0</v>
      </c>
    </row>
    <row r="1204" spans="31:37">
      <c r="AE1204" s="1">
        <f>'(1)예금승인내역'!H1825</f>
        <v>0</v>
      </c>
      <c r="AF1204" s="1">
        <f t="shared" si="28"/>
        <v>0</v>
      </c>
      <c r="AG1204" s="1">
        <f>'(1)예금승인내역'!G1825</f>
        <v>0</v>
      </c>
      <c r="AH1204">
        <f>'(1)예금승인내역'!F1825</f>
        <v>0</v>
      </c>
      <c r="AI1204">
        <f>'(1)예금승인내역'!L1825</f>
        <v>0</v>
      </c>
      <c r="AJ1204">
        <f>'(1)예금승인내역'!AG1825</f>
        <v>0</v>
      </c>
      <c r="AK1204" s="834">
        <f>'(1)예금승인내역'!K1825</f>
        <v>0</v>
      </c>
    </row>
    <row r="1205" spans="31:37">
      <c r="AE1205" s="1">
        <f>'(1)예금승인내역'!H1826</f>
        <v>0</v>
      </c>
      <c r="AF1205" s="1">
        <f t="shared" si="28"/>
        <v>0</v>
      </c>
      <c r="AG1205" s="1">
        <f>'(1)예금승인내역'!G1826</f>
        <v>0</v>
      </c>
      <c r="AH1205">
        <f>'(1)예금승인내역'!F1826</f>
        <v>0</v>
      </c>
      <c r="AI1205">
        <f>'(1)예금승인내역'!L1826</f>
        <v>0</v>
      </c>
      <c r="AJ1205">
        <f>'(1)예금승인내역'!AG1826</f>
        <v>0</v>
      </c>
      <c r="AK1205" s="834">
        <f>'(1)예금승인내역'!K1826</f>
        <v>0</v>
      </c>
    </row>
    <row r="1206" spans="31:37">
      <c r="AE1206" s="1">
        <f>'(1)예금승인내역'!H1827</f>
        <v>0</v>
      </c>
      <c r="AF1206" s="1">
        <f t="shared" si="28"/>
        <v>0</v>
      </c>
      <c r="AG1206" s="1">
        <f>'(1)예금승인내역'!G1827</f>
        <v>0</v>
      </c>
      <c r="AH1206">
        <f>'(1)예금승인내역'!F1827</f>
        <v>0</v>
      </c>
      <c r="AI1206">
        <f>'(1)예금승인내역'!L1827</f>
        <v>0</v>
      </c>
      <c r="AJ1206">
        <f>'(1)예금승인내역'!AG1827</f>
        <v>0</v>
      </c>
      <c r="AK1206" s="834">
        <f>'(1)예금승인내역'!K1827</f>
        <v>0</v>
      </c>
    </row>
    <row r="1207" spans="31:37">
      <c r="AE1207" s="1">
        <f>'(1)예금승인내역'!H1828</f>
        <v>0</v>
      </c>
      <c r="AF1207" s="1">
        <f t="shared" si="28"/>
        <v>0</v>
      </c>
      <c r="AG1207" s="1">
        <f>'(1)예금승인내역'!G1828</f>
        <v>0</v>
      </c>
      <c r="AH1207">
        <f>'(1)예금승인내역'!F1828</f>
        <v>0</v>
      </c>
      <c r="AI1207">
        <f>'(1)예금승인내역'!L1828</f>
        <v>0</v>
      </c>
      <c r="AJ1207">
        <f>'(1)예금승인내역'!AG1828</f>
        <v>0</v>
      </c>
      <c r="AK1207" s="834">
        <f>'(1)예금승인내역'!K1828</f>
        <v>0</v>
      </c>
    </row>
    <row r="1208" spans="31:37">
      <c r="AE1208" s="1">
        <f>'(1)예금승인내역'!H1829</f>
        <v>0</v>
      </c>
      <c r="AF1208" s="1">
        <f t="shared" si="28"/>
        <v>0</v>
      </c>
      <c r="AG1208" s="1">
        <f>'(1)예금승인내역'!G1829</f>
        <v>0</v>
      </c>
      <c r="AH1208">
        <f>'(1)예금승인내역'!F1829</f>
        <v>0</v>
      </c>
      <c r="AI1208">
        <f>'(1)예금승인내역'!L1829</f>
        <v>0</v>
      </c>
      <c r="AJ1208">
        <f>'(1)예금승인내역'!AG1829</f>
        <v>0</v>
      </c>
      <c r="AK1208" s="834">
        <f>'(1)예금승인내역'!K1829</f>
        <v>0</v>
      </c>
    </row>
    <row r="1209" spans="31:37">
      <c r="AE1209" s="1">
        <f>'(1)예금승인내역'!H1830</f>
        <v>0</v>
      </c>
      <c r="AF1209" s="1">
        <f t="shared" si="28"/>
        <v>0</v>
      </c>
      <c r="AG1209" s="1">
        <f>'(1)예금승인내역'!G1830</f>
        <v>0</v>
      </c>
      <c r="AH1209">
        <f>'(1)예금승인내역'!F1830</f>
        <v>0</v>
      </c>
      <c r="AI1209">
        <f>'(1)예금승인내역'!L1830</f>
        <v>0</v>
      </c>
      <c r="AJ1209">
        <f>'(1)예금승인내역'!AG1830</f>
        <v>0</v>
      </c>
      <c r="AK1209" s="834">
        <f>'(1)예금승인내역'!K1830</f>
        <v>0</v>
      </c>
    </row>
    <row r="1210" spans="31:37">
      <c r="AE1210" s="1">
        <f>'(1)예금승인내역'!H1831</f>
        <v>0</v>
      </c>
      <c r="AF1210" s="1">
        <f t="shared" ref="AF1210:AF1273" si="29">VALUE(AE1210)</f>
        <v>0</v>
      </c>
      <c r="AG1210" s="1">
        <f>'(1)예금승인내역'!G1831</f>
        <v>0</v>
      </c>
      <c r="AH1210">
        <f>'(1)예금승인내역'!F1831</f>
        <v>0</v>
      </c>
      <c r="AI1210">
        <f>'(1)예금승인내역'!L1831</f>
        <v>0</v>
      </c>
      <c r="AJ1210">
        <f>'(1)예금승인내역'!AG1831</f>
        <v>0</v>
      </c>
      <c r="AK1210" s="834">
        <f>'(1)예금승인내역'!K1831</f>
        <v>0</v>
      </c>
    </row>
    <row r="1211" spans="31:37">
      <c r="AE1211" s="1">
        <f>'(1)예금승인내역'!H1832</f>
        <v>0</v>
      </c>
      <c r="AF1211" s="1">
        <f t="shared" si="29"/>
        <v>0</v>
      </c>
      <c r="AG1211" s="1">
        <f>'(1)예금승인내역'!G1832</f>
        <v>0</v>
      </c>
      <c r="AH1211">
        <f>'(1)예금승인내역'!F1832</f>
        <v>0</v>
      </c>
      <c r="AI1211">
        <f>'(1)예금승인내역'!L1832</f>
        <v>0</v>
      </c>
      <c r="AJ1211">
        <f>'(1)예금승인내역'!AG1832</f>
        <v>0</v>
      </c>
      <c r="AK1211" s="834">
        <f>'(1)예금승인내역'!K1832</f>
        <v>0</v>
      </c>
    </row>
    <row r="1212" spans="31:37">
      <c r="AE1212" s="1">
        <f>'(1)예금승인내역'!H1833</f>
        <v>0</v>
      </c>
      <c r="AF1212" s="1">
        <f t="shared" si="29"/>
        <v>0</v>
      </c>
      <c r="AG1212" s="1">
        <f>'(1)예금승인내역'!G1833</f>
        <v>0</v>
      </c>
      <c r="AH1212">
        <f>'(1)예금승인내역'!F1833</f>
        <v>0</v>
      </c>
      <c r="AI1212">
        <f>'(1)예금승인내역'!L1833</f>
        <v>0</v>
      </c>
      <c r="AJ1212">
        <f>'(1)예금승인내역'!AG1833</f>
        <v>0</v>
      </c>
      <c r="AK1212" s="834">
        <f>'(1)예금승인내역'!K1833</f>
        <v>0</v>
      </c>
    </row>
    <row r="1213" spans="31:37">
      <c r="AE1213" s="1">
        <f>'(1)예금승인내역'!H1834</f>
        <v>0</v>
      </c>
      <c r="AF1213" s="1">
        <f t="shared" si="29"/>
        <v>0</v>
      </c>
      <c r="AG1213" s="1">
        <f>'(1)예금승인내역'!G1834</f>
        <v>0</v>
      </c>
      <c r="AH1213">
        <f>'(1)예금승인내역'!F1834</f>
        <v>0</v>
      </c>
      <c r="AI1213">
        <f>'(1)예금승인내역'!L1834</f>
        <v>0</v>
      </c>
      <c r="AJ1213">
        <f>'(1)예금승인내역'!AG1834</f>
        <v>0</v>
      </c>
      <c r="AK1213" s="834">
        <f>'(1)예금승인내역'!K1834</f>
        <v>0</v>
      </c>
    </row>
    <row r="1214" spans="31:37">
      <c r="AE1214" s="1">
        <f>'(1)예금승인내역'!H1835</f>
        <v>0</v>
      </c>
      <c r="AF1214" s="1">
        <f t="shared" si="29"/>
        <v>0</v>
      </c>
      <c r="AG1214" s="1">
        <f>'(1)예금승인내역'!G1835</f>
        <v>0</v>
      </c>
      <c r="AH1214">
        <f>'(1)예금승인내역'!F1835</f>
        <v>0</v>
      </c>
      <c r="AI1214">
        <f>'(1)예금승인내역'!L1835</f>
        <v>0</v>
      </c>
      <c r="AJ1214">
        <f>'(1)예금승인내역'!AG1835</f>
        <v>0</v>
      </c>
      <c r="AK1214" s="834">
        <f>'(1)예금승인내역'!K1835</f>
        <v>0</v>
      </c>
    </row>
    <row r="1215" spans="31:37">
      <c r="AE1215" s="1">
        <f>'(1)예금승인내역'!H1836</f>
        <v>0</v>
      </c>
      <c r="AF1215" s="1">
        <f t="shared" si="29"/>
        <v>0</v>
      </c>
      <c r="AG1215" s="1">
        <f>'(1)예금승인내역'!G1836</f>
        <v>0</v>
      </c>
      <c r="AH1215">
        <f>'(1)예금승인내역'!F1836</f>
        <v>0</v>
      </c>
      <c r="AI1215">
        <f>'(1)예금승인내역'!L1836</f>
        <v>0</v>
      </c>
      <c r="AJ1215">
        <f>'(1)예금승인내역'!AG1836</f>
        <v>0</v>
      </c>
      <c r="AK1215" s="834">
        <f>'(1)예금승인내역'!K1836</f>
        <v>0</v>
      </c>
    </row>
    <row r="1216" spans="31:37">
      <c r="AE1216" s="1">
        <f>'(1)예금승인내역'!H1837</f>
        <v>0</v>
      </c>
      <c r="AF1216" s="1">
        <f t="shared" si="29"/>
        <v>0</v>
      </c>
      <c r="AG1216" s="1">
        <f>'(1)예금승인내역'!G1837</f>
        <v>0</v>
      </c>
      <c r="AH1216">
        <f>'(1)예금승인내역'!F1837</f>
        <v>0</v>
      </c>
      <c r="AI1216">
        <f>'(1)예금승인내역'!L1837</f>
        <v>0</v>
      </c>
      <c r="AJ1216">
        <f>'(1)예금승인내역'!AG1837</f>
        <v>0</v>
      </c>
      <c r="AK1216" s="834">
        <f>'(1)예금승인내역'!K1837</f>
        <v>0</v>
      </c>
    </row>
    <row r="1217" spans="31:37">
      <c r="AE1217" s="1">
        <f>'(1)예금승인내역'!H1838</f>
        <v>0</v>
      </c>
      <c r="AF1217" s="1">
        <f t="shared" si="29"/>
        <v>0</v>
      </c>
      <c r="AG1217" s="1">
        <f>'(1)예금승인내역'!G1838</f>
        <v>0</v>
      </c>
      <c r="AH1217">
        <f>'(1)예금승인내역'!F1838</f>
        <v>0</v>
      </c>
      <c r="AI1217">
        <f>'(1)예금승인내역'!L1838</f>
        <v>0</v>
      </c>
      <c r="AJ1217">
        <f>'(1)예금승인내역'!AG1838</f>
        <v>0</v>
      </c>
      <c r="AK1217" s="834">
        <f>'(1)예금승인내역'!K1838</f>
        <v>0</v>
      </c>
    </row>
    <row r="1218" spans="31:37">
      <c r="AE1218" s="1">
        <f>'(1)예금승인내역'!H1839</f>
        <v>0</v>
      </c>
      <c r="AF1218" s="1">
        <f t="shared" si="29"/>
        <v>0</v>
      </c>
      <c r="AG1218" s="1">
        <f>'(1)예금승인내역'!G1839</f>
        <v>0</v>
      </c>
      <c r="AH1218">
        <f>'(1)예금승인내역'!F1839</f>
        <v>0</v>
      </c>
      <c r="AI1218">
        <f>'(1)예금승인내역'!L1839</f>
        <v>0</v>
      </c>
      <c r="AJ1218">
        <f>'(1)예금승인내역'!AG1839</f>
        <v>0</v>
      </c>
      <c r="AK1218" s="834">
        <f>'(1)예금승인내역'!K1839</f>
        <v>0</v>
      </c>
    </row>
    <row r="1219" spans="31:37">
      <c r="AE1219" s="1">
        <f>'(1)예금승인내역'!H1840</f>
        <v>0</v>
      </c>
      <c r="AF1219" s="1">
        <f t="shared" si="29"/>
        <v>0</v>
      </c>
      <c r="AG1219" s="1">
        <f>'(1)예금승인내역'!G1840</f>
        <v>0</v>
      </c>
      <c r="AH1219">
        <f>'(1)예금승인내역'!F1840</f>
        <v>0</v>
      </c>
      <c r="AI1219">
        <f>'(1)예금승인내역'!L1840</f>
        <v>0</v>
      </c>
      <c r="AJ1219">
        <f>'(1)예금승인내역'!AG1840</f>
        <v>0</v>
      </c>
      <c r="AK1219" s="834">
        <f>'(1)예금승인내역'!K1840</f>
        <v>0</v>
      </c>
    </row>
    <row r="1220" spans="31:37">
      <c r="AE1220" s="1">
        <f>'(1)예금승인내역'!H1841</f>
        <v>0</v>
      </c>
      <c r="AF1220" s="1">
        <f t="shared" si="29"/>
        <v>0</v>
      </c>
      <c r="AG1220" s="1">
        <f>'(1)예금승인내역'!G1841</f>
        <v>0</v>
      </c>
      <c r="AH1220">
        <f>'(1)예금승인내역'!F1841</f>
        <v>0</v>
      </c>
      <c r="AI1220">
        <f>'(1)예금승인내역'!L1841</f>
        <v>0</v>
      </c>
      <c r="AJ1220">
        <f>'(1)예금승인내역'!AG1841</f>
        <v>0</v>
      </c>
      <c r="AK1220" s="834">
        <f>'(1)예금승인내역'!K1841</f>
        <v>0</v>
      </c>
    </row>
    <row r="1221" spans="31:37">
      <c r="AE1221" s="1">
        <f>'(1)예금승인내역'!H1842</f>
        <v>0</v>
      </c>
      <c r="AF1221" s="1">
        <f t="shared" si="29"/>
        <v>0</v>
      </c>
      <c r="AG1221" s="1">
        <f>'(1)예금승인내역'!G1842</f>
        <v>0</v>
      </c>
      <c r="AH1221">
        <f>'(1)예금승인내역'!F1842</f>
        <v>0</v>
      </c>
      <c r="AI1221">
        <f>'(1)예금승인내역'!L1842</f>
        <v>0</v>
      </c>
      <c r="AJ1221">
        <f>'(1)예금승인내역'!AG1842</f>
        <v>0</v>
      </c>
      <c r="AK1221" s="834">
        <f>'(1)예금승인내역'!K1842</f>
        <v>0</v>
      </c>
    </row>
    <row r="1222" spans="31:37">
      <c r="AE1222" s="1">
        <f>'(1)예금승인내역'!H1843</f>
        <v>0</v>
      </c>
      <c r="AF1222" s="1">
        <f t="shared" si="29"/>
        <v>0</v>
      </c>
      <c r="AG1222" s="1">
        <f>'(1)예금승인내역'!G1843</f>
        <v>0</v>
      </c>
      <c r="AH1222">
        <f>'(1)예금승인내역'!F1843</f>
        <v>0</v>
      </c>
      <c r="AI1222">
        <f>'(1)예금승인내역'!L1843</f>
        <v>0</v>
      </c>
      <c r="AJ1222">
        <f>'(1)예금승인내역'!AG1843</f>
        <v>0</v>
      </c>
      <c r="AK1222" s="834">
        <f>'(1)예금승인내역'!K1843</f>
        <v>0</v>
      </c>
    </row>
    <row r="1223" spans="31:37">
      <c r="AE1223" s="1">
        <f>'(1)예금승인내역'!H1844</f>
        <v>0</v>
      </c>
      <c r="AF1223" s="1">
        <f t="shared" si="29"/>
        <v>0</v>
      </c>
      <c r="AG1223" s="1">
        <f>'(1)예금승인내역'!G1844</f>
        <v>0</v>
      </c>
      <c r="AH1223">
        <f>'(1)예금승인내역'!F1844</f>
        <v>0</v>
      </c>
      <c r="AI1223">
        <f>'(1)예금승인내역'!L1844</f>
        <v>0</v>
      </c>
      <c r="AJ1223">
        <f>'(1)예금승인내역'!AG1844</f>
        <v>0</v>
      </c>
      <c r="AK1223" s="834">
        <f>'(1)예금승인내역'!K1844</f>
        <v>0</v>
      </c>
    </row>
    <row r="1224" spans="31:37">
      <c r="AE1224" s="1">
        <f>'(1)예금승인내역'!H1845</f>
        <v>0</v>
      </c>
      <c r="AF1224" s="1">
        <f t="shared" si="29"/>
        <v>0</v>
      </c>
      <c r="AG1224" s="1">
        <f>'(1)예금승인내역'!G1845</f>
        <v>0</v>
      </c>
      <c r="AH1224">
        <f>'(1)예금승인내역'!F1845</f>
        <v>0</v>
      </c>
      <c r="AI1224">
        <f>'(1)예금승인내역'!L1845</f>
        <v>0</v>
      </c>
      <c r="AJ1224">
        <f>'(1)예금승인내역'!AG1845</f>
        <v>0</v>
      </c>
      <c r="AK1224" s="834">
        <f>'(1)예금승인내역'!K1845</f>
        <v>0</v>
      </c>
    </row>
    <row r="1225" spans="31:37">
      <c r="AE1225" s="1">
        <f>'(1)예금승인내역'!H1846</f>
        <v>0</v>
      </c>
      <c r="AF1225" s="1">
        <f t="shared" si="29"/>
        <v>0</v>
      </c>
      <c r="AG1225" s="1">
        <f>'(1)예금승인내역'!G1846</f>
        <v>0</v>
      </c>
      <c r="AH1225">
        <f>'(1)예금승인내역'!F1846</f>
        <v>0</v>
      </c>
      <c r="AI1225">
        <f>'(1)예금승인내역'!L1846</f>
        <v>0</v>
      </c>
      <c r="AJ1225">
        <f>'(1)예금승인내역'!AG1846</f>
        <v>0</v>
      </c>
      <c r="AK1225" s="834">
        <f>'(1)예금승인내역'!K1846</f>
        <v>0</v>
      </c>
    </row>
    <row r="1226" spans="31:37">
      <c r="AE1226" s="1">
        <f>'(1)예금승인내역'!H1847</f>
        <v>0</v>
      </c>
      <c r="AF1226" s="1">
        <f t="shared" si="29"/>
        <v>0</v>
      </c>
      <c r="AG1226" s="1">
        <f>'(1)예금승인내역'!G1847</f>
        <v>0</v>
      </c>
      <c r="AH1226">
        <f>'(1)예금승인내역'!F1847</f>
        <v>0</v>
      </c>
      <c r="AI1226">
        <f>'(1)예금승인내역'!L1847</f>
        <v>0</v>
      </c>
      <c r="AJ1226">
        <f>'(1)예금승인내역'!AG1847</f>
        <v>0</v>
      </c>
      <c r="AK1226" s="834">
        <f>'(1)예금승인내역'!K1847</f>
        <v>0</v>
      </c>
    </row>
    <row r="1227" spans="31:37">
      <c r="AE1227" s="1">
        <f>'(1)예금승인내역'!H1848</f>
        <v>0</v>
      </c>
      <c r="AF1227" s="1">
        <f t="shared" si="29"/>
        <v>0</v>
      </c>
      <c r="AG1227" s="1">
        <f>'(1)예금승인내역'!G1848</f>
        <v>0</v>
      </c>
      <c r="AH1227">
        <f>'(1)예금승인내역'!F1848</f>
        <v>0</v>
      </c>
      <c r="AI1227">
        <f>'(1)예금승인내역'!L1848</f>
        <v>0</v>
      </c>
      <c r="AJ1227">
        <f>'(1)예금승인내역'!AG1848</f>
        <v>0</v>
      </c>
      <c r="AK1227" s="834">
        <f>'(1)예금승인내역'!K1848</f>
        <v>0</v>
      </c>
    </row>
    <row r="1228" spans="31:37">
      <c r="AE1228" s="1">
        <f>'(1)예금승인내역'!H1849</f>
        <v>0</v>
      </c>
      <c r="AF1228" s="1">
        <f t="shared" si="29"/>
        <v>0</v>
      </c>
      <c r="AG1228" s="1">
        <f>'(1)예금승인내역'!G1849</f>
        <v>0</v>
      </c>
      <c r="AH1228">
        <f>'(1)예금승인내역'!F1849</f>
        <v>0</v>
      </c>
      <c r="AI1228">
        <f>'(1)예금승인내역'!L1849</f>
        <v>0</v>
      </c>
      <c r="AJ1228">
        <f>'(1)예금승인내역'!AG1849</f>
        <v>0</v>
      </c>
      <c r="AK1228" s="834">
        <f>'(1)예금승인내역'!K1849</f>
        <v>0</v>
      </c>
    </row>
    <row r="1229" spans="31:37">
      <c r="AE1229" s="1">
        <f>'(1)예금승인내역'!H1850</f>
        <v>0</v>
      </c>
      <c r="AF1229" s="1">
        <f t="shared" si="29"/>
        <v>0</v>
      </c>
      <c r="AG1229" s="1">
        <f>'(1)예금승인내역'!G1850</f>
        <v>0</v>
      </c>
      <c r="AH1229">
        <f>'(1)예금승인내역'!F1850</f>
        <v>0</v>
      </c>
      <c r="AI1229">
        <f>'(1)예금승인내역'!L1850</f>
        <v>0</v>
      </c>
      <c r="AJ1229">
        <f>'(1)예금승인내역'!AG1850</f>
        <v>0</v>
      </c>
      <c r="AK1229" s="834">
        <f>'(1)예금승인내역'!K1850</f>
        <v>0</v>
      </c>
    </row>
    <row r="1230" spans="31:37">
      <c r="AE1230" s="1">
        <f>'(1)예금승인내역'!H1851</f>
        <v>0</v>
      </c>
      <c r="AF1230" s="1">
        <f t="shared" si="29"/>
        <v>0</v>
      </c>
      <c r="AG1230" s="1">
        <f>'(1)예금승인내역'!G1851</f>
        <v>0</v>
      </c>
      <c r="AH1230">
        <f>'(1)예금승인내역'!F1851</f>
        <v>0</v>
      </c>
      <c r="AI1230">
        <f>'(1)예금승인내역'!L1851</f>
        <v>0</v>
      </c>
      <c r="AJ1230">
        <f>'(1)예금승인내역'!AG1851</f>
        <v>0</v>
      </c>
      <c r="AK1230" s="834">
        <f>'(1)예금승인내역'!K1851</f>
        <v>0</v>
      </c>
    </row>
    <row r="1231" spans="31:37">
      <c r="AE1231" s="1">
        <f>'(1)예금승인내역'!H1852</f>
        <v>0</v>
      </c>
      <c r="AF1231" s="1">
        <f t="shared" si="29"/>
        <v>0</v>
      </c>
      <c r="AG1231" s="1">
        <f>'(1)예금승인내역'!G1852</f>
        <v>0</v>
      </c>
      <c r="AH1231">
        <f>'(1)예금승인내역'!F1852</f>
        <v>0</v>
      </c>
      <c r="AI1231">
        <f>'(1)예금승인내역'!L1852</f>
        <v>0</v>
      </c>
      <c r="AJ1231">
        <f>'(1)예금승인내역'!AG1852</f>
        <v>0</v>
      </c>
      <c r="AK1231" s="834">
        <f>'(1)예금승인내역'!K1852</f>
        <v>0</v>
      </c>
    </row>
    <row r="1232" spans="31:37">
      <c r="AE1232" s="1">
        <f>'(1)예금승인내역'!H1853</f>
        <v>0</v>
      </c>
      <c r="AF1232" s="1">
        <f t="shared" si="29"/>
        <v>0</v>
      </c>
      <c r="AG1232" s="1">
        <f>'(1)예금승인내역'!G1853</f>
        <v>0</v>
      </c>
      <c r="AH1232">
        <f>'(1)예금승인내역'!F1853</f>
        <v>0</v>
      </c>
      <c r="AI1232">
        <f>'(1)예금승인내역'!L1853</f>
        <v>0</v>
      </c>
      <c r="AJ1232">
        <f>'(1)예금승인내역'!AG1853</f>
        <v>0</v>
      </c>
      <c r="AK1232" s="834">
        <f>'(1)예금승인내역'!K1853</f>
        <v>0</v>
      </c>
    </row>
    <row r="1233" spans="31:37">
      <c r="AE1233" s="1">
        <f>'(1)예금승인내역'!H1854</f>
        <v>0</v>
      </c>
      <c r="AF1233" s="1">
        <f t="shared" si="29"/>
        <v>0</v>
      </c>
      <c r="AG1233" s="1">
        <f>'(1)예금승인내역'!G1854</f>
        <v>0</v>
      </c>
      <c r="AH1233">
        <f>'(1)예금승인내역'!F1854</f>
        <v>0</v>
      </c>
      <c r="AI1233">
        <f>'(1)예금승인내역'!L1854</f>
        <v>0</v>
      </c>
      <c r="AJ1233">
        <f>'(1)예금승인내역'!AG1854</f>
        <v>0</v>
      </c>
      <c r="AK1233" s="834">
        <f>'(1)예금승인내역'!K1854</f>
        <v>0</v>
      </c>
    </row>
    <row r="1234" spans="31:37">
      <c r="AE1234" s="1">
        <f>'(1)예금승인내역'!H1855</f>
        <v>0</v>
      </c>
      <c r="AF1234" s="1">
        <f t="shared" si="29"/>
        <v>0</v>
      </c>
      <c r="AG1234" s="1">
        <f>'(1)예금승인내역'!G1855</f>
        <v>0</v>
      </c>
      <c r="AH1234">
        <f>'(1)예금승인내역'!F1855</f>
        <v>0</v>
      </c>
      <c r="AI1234">
        <f>'(1)예금승인내역'!L1855</f>
        <v>0</v>
      </c>
      <c r="AJ1234">
        <f>'(1)예금승인내역'!AG1855</f>
        <v>0</v>
      </c>
      <c r="AK1234" s="834">
        <f>'(1)예금승인내역'!K1855</f>
        <v>0</v>
      </c>
    </row>
    <row r="1235" spans="31:37">
      <c r="AE1235" s="1">
        <f>'(1)예금승인내역'!H1856</f>
        <v>0</v>
      </c>
      <c r="AF1235" s="1">
        <f t="shared" si="29"/>
        <v>0</v>
      </c>
      <c r="AG1235" s="1">
        <f>'(1)예금승인내역'!G1856</f>
        <v>0</v>
      </c>
      <c r="AH1235">
        <f>'(1)예금승인내역'!F1856</f>
        <v>0</v>
      </c>
      <c r="AI1235">
        <f>'(1)예금승인내역'!L1856</f>
        <v>0</v>
      </c>
      <c r="AJ1235">
        <f>'(1)예금승인내역'!AG1856</f>
        <v>0</v>
      </c>
      <c r="AK1235" s="834">
        <f>'(1)예금승인내역'!K1856</f>
        <v>0</v>
      </c>
    </row>
    <row r="1236" spans="31:37">
      <c r="AE1236" s="1">
        <f>'(1)예금승인내역'!H1857</f>
        <v>0</v>
      </c>
      <c r="AF1236" s="1">
        <f t="shared" si="29"/>
        <v>0</v>
      </c>
      <c r="AG1236" s="1">
        <f>'(1)예금승인내역'!G1857</f>
        <v>0</v>
      </c>
      <c r="AH1236">
        <f>'(1)예금승인내역'!F1857</f>
        <v>0</v>
      </c>
      <c r="AI1236">
        <f>'(1)예금승인내역'!L1857</f>
        <v>0</v>
      </c>
      <c r="AJ1236">
        <f>'(1)예금승인내역'!AG1857</f>
        <v>0</v>
      </c>
      <c r="AK1236" s="834">
        <f>'(1)예금승인내역'!K1857</f>
        <v>0</v>
      </c>
    </row>
    <row r="1237" spans="31:37">
      <c r="AE1237" s="1">
        <f>'(1)예금승인내역'!H1858</f>
        <v>0</v>
      </c>
      <c r="AF1237" s="1">
        <f t="shared" si="29"/>
        <v>0</v>
      </c>
      <c r="AG1237" s="1">
        <f>'(1)예금승인내역'!G1858</f>
        <v>0</v>
      </c>
      <c r="AH1237">
        <f>'(1)예금승인내역'!F1858</f>
        <v>0</v>
      </c>
      <c r="AI1237">
        <f>'(1)예금승인내역'!L1858</f>
        <v>0</v>
      </c>
      <c r="AJ1237">
        <f>'(1)예금승인내역'!AG1858</f>
        <v>0</v>
      </c>
      <c r="AK1237" s="834">
        <f>'(1)예금승인내역'!K1858</f>
        <v>0</v>
      </c>
    </row>
    <row r="1238" spans="31:37">
      <c r="AE1238" s="1">
        <f>'(1)예금승인내역'!H1859</f>
        <v>0</v>
      </c>
      <c r="AF1238" s="1">
        <f t="shared" si="29"/>
        <v>0</v>
      </c>
      <c r="AG1238" s="1">
        <f>'(1)예금승인내역'!G1859</f>
        <v>0</v>
      </c>
      <c r="AH1238">
        <f>'(1)예금승인내역'!F1859</f>
        <v>0</v>
      </c>
      <c r="AI1238">
        <f>'(1)예금승인내역'!L1859</f>
        <v>0</v>
      </c>
      <c r="AJ1238">
        <f>'(1)예금승인내역'!AG1859</f>
        <v>0</v>
      </c>
      <c r="AK1238" s="834">
        <f>'(1)예금승인내역'!K1859</f>
        <v>0</v>
      </c>
    </row>
    <row r="1239" spans="31:37">
      <c r="AE1239" s="1">
        <f>'(1)예금승인내역'!H1860</f>
        <v>0</v>
      </c>
      <c r="AF1239" s="1">
        <f t="shared" si="29"/>
        <v>0</v>
      </c>
      <c r="AG1239" s="1">
        <f>'(1)예금승인내역'!G1860</f>
        <v>0</v>
      </c>
      <c r="AH1239">
        <f>'(1)예금승인내역'!F1860</f>
        <v>0</v>
      </c>
      <c r="AI1239">
        <f>'(1)예금승인내역'!L1860</f>
        <v>0</v>
      </c>
      <c r="AJ1239">
        <f>'(1)예금승인내역'!AG1860</f>
        <v>0</v>
      </c>
      <c r="AK1239" s="834">
        <f>'(1)예금승인내역'!K1860</f>
        <v>0</v>
      </c>
    </row>
    <row r="1240" spans="31:37">
      <c r="AE1240" s="1">
        <f>'(1)예금승인내역'!H1861</f>
        <v>0</v>
      </c>
      <c r="AF1240" s="1">
        <f t="shared" si="29"/>
        <v>0</v>
      </c>
      <c r="AG1240" s="1">
        <f>'(1)예금승인내역'!G1861</f>
        <v>0</v>
      </c>
      <c r="AH1240">
        <f>'(1)예금승인내역'!F1861</f>
        <v>0</v>
      </c>
      <c r="AI1240">
        <f>'(1)예금승인내역'!L1861</f>
        <v>0</v>
      </c>
      <c r="AJ1240">
        <f>'(1)예금승인내역'!AG1861</f>
        <v>0</v>
      </c>
      <c r="AK1240" s="834">
        <f>'(1)예금승인내역'!K1861</f>
        <v>0</v>
      </c>
    </row>
    <row r="1241" spans="31:37">
      <c r="AE1241" s="1">
        <f>'(1)예금승인내역'!H1862</f>
        <v>0</v>
      </c>
      <c r="AF1241" s="1">
        <f t="shared" si="29"/>
        <v>0</v>
      </c>
      <c r="AG1241" s="1">
        <f>'(1)예금승인내역'!G1862</f>
        <v>0</v>
      </c>
      <c r="AH1241">
        <f>'(1)예금승인내역'!F1862</f>
        <v>0</v>
      </c>
      <c r="AI1241">
        <f>'(1)예금승인내역'!L1862</f>
        <v>0</v>
      </c>
      <c r="AJ1241">
        <f>'(1)예금승인내역'!AG1862</f>
        <v>0</v>
      </c>
      <c r="AK1241" s="834">
        <f>'(1)예금승인내역'!K1862</f>
        <v>0</v>
      </c>
    </row>
    <row r="1242" spans="31:37">
      <c r="AE1242" s="1">
        <f>'(1)예금승인내역'!H1863</f>
        <v>0</v>
      </c>
      <c r="AF1242" s="1">
        <f t="shared" si="29"/>
        <v>0</v>
      </c>
      <c r="AG1242" s="1">
        <f>'(1)예금승인내역'!G1863</f>
        <v>0</v>
      </c>
      <c r="AH1242">
        <f>'(1)예금승인내역'!F1863</f>
        <v>0</v>
      </c>
      <c r="AI1242">
        <f>'(1)예금승인내역'!L1863</f>
        <v>0</v>
      </c>
      <c r="AJ1242">
        <f>'(1)예금승인내역'!AG1863</f>
        <v>0</v>
      </c>
      <c r="AK1242" s="834">
        <f>'(1)예금승인내역'!K1863</f>
        <v>0</v>
      </c>
    </row>
    <row r="1243" spans="31:37">
      <c r="AE1243" s="1">
        <f>'(1)예금승인내역'!H1864</f>
        <v>0</v>
      </c>
      <c r="AF1243" s="1">
        <f t="shared" si="29"/>
        <v>0</v>
      </c>
      <c r="AG1243" s="1">
        <f>'(1)예금승인내역'!G1864</f>
        <v>0</v>
      </c>
      <c r="AH1243">
        <f>'(1)예금승인내역'!F1864</f>
        <v>0</v>
      </c>
      <c r="AI1243">
        <f>'(1)예금승인내역'!L1864</f>
        <v>0</v>
      </c>
      <c r="AJ1243">
        <f>'(1)예금승인내역'!AG1864</f>
        <v>0</v>
      </c>
      <c r="AK1243" s="834">
        <f>'(1)예금승인내역'!K1864</f>
        <v>0</v>
      </c>
    </row>
    <row r="1244" spans="31:37">
      <c r="AE1244" s="1">
        <f>'(1)예금승인내역'!H1865</f>
        <v>0</v>
      </c>
      <c r="AF1244" s="1">
        <f t="shared" si="29"/>
        <v>0</v>
      </c>
      <c r="AG1244" s="1">
        <f>'(1)예금승인내역'!G1865</f>
        <v>0</v>
      </c>
      <c r="AH1244">
        <f>'(1)예금승인내역'!F1865</f>
        <v>0</v>
      </c>
      <c r="AI1244">
        <f>'(1)예금승인내역'!L1865</f>
        <v>0</v>
      </c>
      <c r="AJ1244">
        <f>'(1)예금승인내역'!AG1865</f>
        <v>0</v>
      </c>
      <c r="AK1244" s="834">
        <f>'(1)예금승인내역'!K1865</f>
        <v>0</v>
      </c>
    </row>
    <row r="1245" spans="31:37">
      <c r="AE1245" s="1">
        <f>'(1)예금승인내역'!H1866</f>
        <v>0</v>
      </c>
      <c r="AF1245" s="1">
        <f t="shared" si="29"/>
        <v>0</v>
      </c>
      <c r="AG1245" s="1">
        <f>'(1)예금승인내역'!G1866</f>
        <v>0</v>
      </c>
      <c r="AH1245">
        <f>'(1)예금승인내역'!F1866</f>
        <v>0</v>
      </c>
      <c r="AI1245">
        <f>'(1)예금승인내역'!L1866</f>
        <v>0</v>
      </c>
      <c r="AJ1245">
        <f>'(1)예금승인내역'!AG1866</f>
        <v>0</v>
      </c>
      <c r="AK1245" s="834">
        <f>'(1)예금승인내역'!K1866</f>
        <v>0</v>
      </c>
    </row>
    <row r="1246" spans="31:37">
      <c r="AE1246" s="1">
        <f>'(1)예금승인내역'!H1867</f>
        <v>0</v>
      </c>
      <c r="AF1246" s="1">
        <f t="shared" si="29"/>
        <v>0</v>
      </c>
      <c r="AG1246" s="1">
        <f>'(1)예금승인내역'!G1867</f>
        <v>0</v>
      </c>
      <c r="AH1246">
        <f>'(1)예금승인내역'!F1867</f>
        <v>0</v>
      </c>
      <c r="AI1246">
        <f>'(1)예금승인내역'!L1867</f>
        <v>0</v>
      </c>
      <c r="AJ1246">
        <f>'(1)예금승인내역'!AG1867</f>
        <v>0</v>
      </c>
      <c r="AK1246" s="834">
        <f>'(1)예금승인내역'!K1867</f>
        <v>0</v>
      </c>
    </row>
    <row r="1247" spans="31:37">
      <c r="AE1247" s="1">
        <f>'(1)예금승인내역'!H1868</f>
        <v>0</v>
      </c>
      <c r="AF1247" s="1">
        <f t="shared" si="29"/>
        <v>0</v>
      </c>
      <c r="AG1247" s="1">
        <f>'(1)예금승인내역'!G1868</f>
        <v>0</v>
      </c>
      <c r="AH1247">
        <f>'(1)예금승인내역'!F1868</f>
        <v>0</v>
      </c>
      <c r="AI1247">
        <f>'(1)예금승인내역'!L1868</f>
        <v>0</v>
      </c>
      <c r="AJ1247">
        <f>'(1)예금승인내역'!AG1868</f>
        <v>0</v>
      </c>
      <c r="AK1247" s="834">
        <f>'(1)예금승인내역'!K1868</f>
        <v>0</v>
      </c>
    </row>
    <row r="1248" spans="31:37">
      <c r="AE1248" s="1">
        <f>'(1)예금승인내역'!H1869</f>
        <v>0</v>
      </c>
      <c r="AF1248" s="1">
        <f t="shared" si="29"/>
        <v>0</v>
      </c>
      <c r="AG1248" s="1">
        <f>'(1)예금승인내역'!G1869</f>
        <v>0</v>
      </c>
      <c r="AH1248">
        <f>'(1)예금승인내역'!F1869</f>
        <v>0</v>
      </c>
      <c r="AI1248">
        <f>'(1)예금승인내역'!L1869</f>
        <v>0</v>
      </c>
      <c r="AJ1248">
        <f>'(1)예금승인내역'!AG1869</f>
        <v>0</v>
      </c>
      <c r="AK1248" s="834">
        <f>'(1)예금승인내역'!K1869</f>
        <v>0</v>
      </c>
    </row>
    <row r="1249" spans="31:37">
      <c r="AE1249" s="1">
        <f>'(1)예금승인내역'!H1870</f>
        <v>0</v>
      </c>
      <c r="AF1249" s="1">
        <f t="shared" si="29"/>
        <v>0</v>
      </c>
      <c r="AG1249" s="1">
        <f>'(1)예금승인내역'!G1870</f>
        <v>0</v>
      </c>
      <c r="AH1249">
        <f>'(1)예금승인내역'!F1870</f>
        <v>0</v>
      </c>
      <c r="AI1249">
        <f>'(1)예금승인내역'!L1870</f>
        <v>0</v>
      </c>
      <c r="AJ1249">
        <f>'(1)예금승인내역'!AG1870</f>
        <v>0</v>
      </c>
      <c r="AK1249" s="834">
        <f>'(1)예금승인내역'!K1870</f>
        <v>0</v>
      </c>
    </row>
    <row r="1250" spans="31:37">
      <c r="AE1250" s="1">
        <f>'(1)예금승인내역'!H1871</f>
        <v>0</v>
      </c>
      <c r="AF1250" s="1">
        <f t="shared" si="29"/>
        <v>0</v>
      </c>
      <c r="AG1250" s="1">
        <f>'(1)예금승인내역'!G1871</f>
        <v>0</v>
      </c>
      <c r="AH1250">
        <f>'(1)예금승인내역'!F1871</f>
        <v>0</v>
      </c>
      <c r="AI1250">
        <f>'(1)예금승인내역'!L1871</f>
        <v>0</v>
      </c>
      <c r="AJ1250">
        <f>'(1)예금승인내역'!AG1871</f>
        <v>0</v>
      </c>
      <c r="AK1250" s="834">
        <f>'(1)예금승인내역'!K1871</f>
        <v>0</v>
      </c>
    </row>
    <row r="1251" spans="31:37">
      <c r="AE1251" s="1">
        <f>'(1)예금승인내역'!H1872</f>
        <v>0</v>
      </c>
      <c r="AF1251" s="1">
        <f t="shared" si="29"/>
        <v>0</v>
      </c>
      <c r="AG1251" s="1">
        <f>'(1)예금승인내역'!G1872</f>
        <v>0</v>
      </c>
      <c r="AH1251">
        <f>'(1)예금승인내역'!F1872</f>
        <v>0</v>
      </c>
      <c r="AI1251">
        <f>'(1)예금승인내역'!L1872</f>
        <v>0</v>
      </c>
      <c r="AJ1251">
        <f>'(1)예금승인내역'!AG1872</f>
        <v>0</v>
      </c>
      <c r="AK1251" s="834">
        <f>'(1)예금승인내역'!K1872</f>
        <v>0</v>
      </c>
    </row>
    <row r="1252" spans="31:37">
      <c r="AE1252" s="1">
        <f>'(1)예금승인내역'!H1873</f>
        <v>0</v>
      </c>
      <c r="AF1252" s="1">
        <f t="shared" si="29"/>
        <v>0</v>
      </c>
      <c r="AG1252" s="1">
        <f>'(1)예금승인내역'!G1873</f>
        <v>0</v>
      </c>
      <c r="AH1252">
        <f>'(1)예금승인내역'!F1873</f>
        <v>0</v>
      </c>
      <c r="AI1252">
        <f>'(1)예금승인내역'!L1873</f>
        <v>0</v>
      </c>
      <c r="AJ1252">
        <f>'(1)예금승인내역'!AG1873</f>
        <v>0</v>
      </c>
      <c r="AK1252" s="834">
        <f>'(1)예금승인내역'!K1873</f>
        <v>0</v>
      </c>
    </row>
    <row r="1253" spans="31:37">
      <c r="AE1253" s="1">
        <f>'(1)예금승인내역'!H1874</f>
        <v>0</v>
      </c>
      <c r="AF1253" s="1">
        <f t="shared" si="29"/>
        <v>0</v>
      </c>
      <c r="AG1253" s="1">
        <f>'(1)예금승인내역'!G1874</f>
        <v>0</v>
      </c>
      <c r="AH1253">
        <f>'(1)예금승인내역'!F1874</f>
        <v>0</v>
      </c>
      <c r="AI1253">
        <f>'(1)예금승인내역'!L1874</f>
        <v>0</v>
      </c>
      <c r="AJ1253">
        <f>'(1)예금승인내역'!AG1874</f>
        <v>0</v>
      </c>
      <c r="AK1253" s="834">
        <f>'(1)예금승인내역'!K1874</f>
        <v>0</v>
      </c>
    </row>
    <row r="1254" spans="31:37">
      <c r="AE1254" s="1">
        <f>'(1)예금승인내역'!H1875</f>
        <v>0</v>
      </c>
      <c r="AF1254" s="1">
        <f t="shared" si="29"/>
        <v>0</v>
      </c>
      <c r="AG1254" s="1">
        <f>'(1)예금승인내역'!G1875</f>
        <v>0</v>
      </c>
      <c r="AH1254">
        <f>'(1)예금승인내역'!F1875</f>
        <v>0</v>
      </c>
      <c r="AI1254">
        <f>'(1)예금승인내역'!L1875</f>
        <v>0</v>
      </c>
      <c r="AJ1254">
        <f>'(1)예금승인내역'!AG1875</f>
        <v>0</v>
      </c>
      <c r="AK1254" s="834">
        <f>'(1)예금승인내역'!K1875</f>
        <v>0</v>
      </c>
    </row>
    <row r="1255" spans="31:37">
      <c r="AE1255" s="1">
        <f>'(1)예금승인내역'!H1876</f>
        <v>0</v>
      </c>
      <c r="AF1255" s="1">
        <f t="shared" si="29"/>
        <v>0</v>
      </c>
      <c r="AG1255" s="1">
        <f>'(1)예금승인내역'!G1876</f>
        <v>0</v>
      </c>
      <c r="AH1255">
        <f>'(1)예금승인내역'!F1876</f>
        <v>0</v>
      </c>
      <c r="AI1255">
        <f>'(1)예금승인내역'!L1876</f>
        <v>0</v>
      </c>
      <c r="AJ1255">
        <f>'(1)예금승인내역'!AG1876</f>
        <v>0</v>
      </c>
      <c r="AK1255" s="834">
        <f>'(1)예금승인내역'!K1876</f>
        <v>0</v>
      </c>
    </row>
    <row r="1256" spans="31:37">
      <c r="AE1256" s="1">
        <f>'(1)예금승인내역'!H1877</f>
        <v>0</v>
      </c>
      <c r="AF1256" s="1">
        <f t="shared" si="29"/>
        <v>0</v>
      </c>
      <c r="AG1256" s="1">
        <f>'(1)예금승인내역'!G1877</f>
        <v>0</v>
      </c>
      <c r="AH1256">
        <f>'(1)예금승인내역'!F1877</f>
        <v>0</v>
      </c>
      <c r="AI1256">
        <f>'(1)예금승인내역'!L1877</f>
        <v>0</v>
      </c>
      <c r="AJ1256">
        <f>'(1)예금승인내역'!AG1877</f>
        <v>0</v>
      </c>
      <c r="AK1256" s="834">
        <f>'(1)예금승인내역'!K1877</f>
        <v>0</v>
      </c>
    </row>
    <row r="1257" spans="31:37">
      <c r="AE1257" s="1">
        <f>'(1)예금승인내역'!H1878</f>
        <v>0</v>
      </c>
      <c r="AF1257" s="1">
        <f t="shared" si="29"/>
        <v>0</v>
      </c>
      <c r="AG1257" s="1">
        <f>'(1)예금승인내역'!G1878</f>
        <v>0</v>
      </c>
      <c r="AH1257">
        <f>'(1)예금승인내역'!F1878</f>
        <v>0</v>
      </c>
      <c r="AI1257">
        <f>'(1)예금승인내역'!L1878</f>
        <v>0</v>
      </c>
      <c r="AJ1257">
        <f>'(1)예금승인내역'!AG1878</f>
        <v>0</v>
      </c>
      <c r="AK1257" s="834">
        <f>'(1)예금승인내역'!K1878</f>
        <v>0</v>
      </c>
    </row>
    <row r="1258" spans="31:37">
      <c r="AE1258" s="1">
        <f>'(1)예금승인내역'!H1879</f>
        <v>0</v>
      </c>
      <c r="AF1258" s="1">
        <f t="shared" si="29"/>
        <v>0</v>
      </c>
      <c r="AG1258" s="1">
        <f>'(1)예금승인내역'!G1879</f>
        <v>0</v>
      </c>
      <c r="AH1258">
        <f>'(1)예금승인내역'!F1879</f>
        <v>0</v>
      </c>
      <c r="AI1258">
        <f>'(1)예금승인내역'!L1879</f>
        <v>0</v>
      </c>
      <c r="AJ1258">
        <f>'(1)예금승인내역'!AG1879</f>
        <v>0</v>
      </c>
      <c r="AK1258" s="834">
        <f>'(1)예금승인내역'!K1879</f>
        <v>0</v>
      </c>
    </row>
    <row r="1259" spans="31:37">
      <c r="AE1259" s="1">
        <f>'(1)예금승인내역'!H1880</f>
        <v>0</v>
      </c>
      <c r="AF1259" s="1">
        <f t="shared" si="29"/>
        <v>0</v>
      </c>
      <c r="AG1259" s="1">
        <f>'(1)예금승인내역'!G1880</f>
        <v>0</v>
      </c>
      <c r="AH1259">
        <f>'(1)예금승인내역'!F1880</f>
        <v>0</v>
      </c>
      <c r="AI1259">
        <f>'(1)예금승인내역'!L1880</f>
        <v>0</v>
      </c>
      <c r="AJ1259">
        <f>'(1)예금승인내역'!AG1880</f>
        <v>0</v>
      </c>
      <c r="AK1259" s="834">
        <f>'(1)예금승인내역'!K1880</f>
        <v>0</v>
      </c>
    </row>
    <row r="1260" spans="31:37">
      <c r="AE1260" s="1">
        <f>'(1)예금승인내역'!H1881</f>
        <v>0</v>
      </c>
      <c r="AF1260" s="1">
        <f t="shared" si="29"/>
        <v>0</v>
      </c>
      <c r="AG1260" s="1">
        <f>'(1)예금승인내역'!G1881</f>
        <v>0</v>
      </c>
      <c r="AH1260">
        <f>'(1)예금승인내역'!F1881</f>
        <v>0</v>
      </c>
      <c r="AI1260">
        <f>'(1)예금승인내역'!L1881</f>
        <v>0</v>
      </c>
      <c r="AJ1260">
        <f>'(1)예금승인내역'!AG1881</f>
        <v>0</v>
      </c>
      <c r="AK1260" s="834">
        <f>'(1)예금승인내역'!K1881</f>
        <v>0</v>
      </c>
    </row>
    <row r="1261" spans="31:37">
      <c r="AE1261" s="1">
        <f>'(1)예금승인내역'!H1882</f>
        <v>0</v>
      </c>
      <c r="AF1261" s="1">
        <f t="shared" si="29"/>
        <v>0</v>
      </c>
      <c r="AG1261" s="1">
        <f>'(1)예금승인내역'!G1882</f>
        <v>0</v>
      </c>
      <c r="AH1261">
        <f>'(1)예금승인내역'!F1882</f>
        <v>0</v>
      </c>
      <c r="AI1261">
        <f>'(1)예금승인내역'!L1882</f>
        <v>0</v>
      </c>
      <c r="AJ1261">
        <f>'(1)예금승인내역'!AG1882</f>
        <v>0</v>
      </c>
      <c r="AK1261" s="834">
        <f>'(1)예금승인내역'!K1882</f>
        <v>0</v>
      </c>
    </row>
    <row r="1262" spans="31:37">
      <c r="AE1262" s="1">
        <f>'(1)예금승인내역'!H1883</f>
        <v>0</v>
      </c>
      <c r="AF1262" s="1">
        <f t="shared" si="29"/>
        <v>0</v>
      </c>
      <c r="AG1262" s="1">
        <f>'(1)예금승인내역'!G1883</f>
        <v>0</v>
      </c>
      <c r="AH1262">
        <f>'(1)예금승인내역'!F1883</f>
        <v>0</v>
      </c>
      <c r="AI1262">
        <f>'(1)예금승인내역'!L1883</f>
        <v>0</v>
      </c>
      <c r="AJ1262">
        <f>'(1)예금승인내역'!AG1883</f>
        <v>0</v>
      </c>
      <c r="AK1262" s="834">
        <f>'(1)예금승인내역'!K1883</f>
        <v>0</v>
      </c>
    </row>
    <row r="1263" spans="31:37">
      <c r="AE1263" s="1">
        <f>'(1)예금승인내역'!H1884</f>
        <v>0</v>
      </c>
      <c r="AF1263" s="1">
        <f t="shared" si="29"/>
        <v>0</v>
      </c>
      <c r="AG1263" s="1">
        <f>'(1)예금승인내역'!G1884</f>
        <v>0</v>
      </c>
      <c r="AH1263">
        <f>'(1)예금승인내역'!F1884</f>
        <v>0</v>
      </c>
      <c r="AI1263">
        <f>'(1)예금승인내역'!L1884</f>
        <v>0</v>
      </c>
      <c r="AJ1263">
        <f>'(1)예금승인내역'!AG1884</f>
        <v>0</v>
      </c>
      <c r="AK1263" s="834">
        <f>'(1)예금승인내역'!K1884</f>
        <v>0</v>
      </c>
    </row>
    <row r="1264" spans="31:37">
      <c r="AE1264" s="1">
        <f>'(1)예금승인내역'!H1885</f>
        <v>0</v>
      </c>
      <c r="AF1264" s="1">
        <f t="shared" si="29"/>
        <v>0</v>
      </c>
      <c r="AG1264" s="1">
        <f>'(1)예금승인내역'!G1885</f>
        <v>0</v>
      </c>
      <c r="AH1264">
        <f>'(1)예금승인내역'!F1885</f>
        <v>0</v>
      </c>
      <c r="AI1264">
        <f>'(1)예금승인내역'!L1885</f>
        <v>0</v>
      </c>
      <c r="AJ1264">
        <f>'(1)예금승인내역'!AG1885</f>
        <v>0</v>
      </c>
      <c r="AK1264" s="834">
        <f>'(1)예금승인내역'!K1885</f>
        <v>0</v>
      </c>
    </row>
    <row r="1265" spans="31:37">
      <c r="AE1265" s="1">
        <f>'(1)예금승인내역'!H1886</f>
        <v>0</v>
      </c>
      <c r="AF1265" s="1">
        <f t="shared" si="29"/>
        <v>0</v>
      </c>
      <c r="AG1265" s="1">
        <f>'(1)예금승인내역'!G1886</f>
        <v>0</v>
      </c>
      <c r="AH1265">
        <f>'(1)예금승인내역'!F1886</f>
        <v>0</v>
      </c>
      <c r="AI1265">
        <f>'(1)예금승인내역'!L1886</f>
        <v>0</v>
      </c>
      <c r="AJ1265">
        <f>'(1)예금승인내역'!AG1886</f>
        <v>0</v>
      </c>
      <c r="AK1265" s="834">
        <f>'(1)예금승인내역'!K1886</f>
        <v>0</v>
      </c>
    </row>
    <row r="1266" spans="31:37">
      <c r="AE1266" s="1">
        <f>'(1)예금승인내역'!H1887</f>
        <v>0</v>
      </c>
      <c r="AF1266" s="1">
        <f t="shared" si="29"/>
        <v>0</v>
      </c>
      <c r="AG1266" s="1">
        <f>'(1)예금승인내역'!G1887</f>
        <v>0</v>
      </c>
      <c r="AH1266">
        <f>'(1)예금승인내역'!F1887</f>
        <v>0</v>
      </c>
      <c r="AI1266">
        <f>'(1)예금승인내역'!L1887</f>
        <v>0</v>
      </c>
      <c r="AJ1266">
        <f>'(1)예금승인내역'!AG1887</f>
        <v>0</v>
      </c>
      <c r="AK1266" s="834">
        <f>'(1)예금승인내역'!K1887</f>
        <v>0</v>
      </c>
    </row>
    <row r="1267" spans="31:37">
      <c r="AE1267" s="1">
        <f>'(1)예금승인내역'!H1888</f>
        <v>0</v>
      </c>
      <c r="AF1267" s="1">
        <f t="shared" si="29"/>
        <v>0</v>
      </c>
      <c r="AG1267" s="1">
        <f>'(1)예금승인내역'!G1888</f>
        <v>0</v>
      </c>
      <c r="AH1267">
        <f>'(1)예금승인내역'!F1888</f>
        <v>0</v>
      </c>
      <c r="AI1267">
        <f>'(1)예금승인내역'!L1888</f>
        <v>0</v>
      </c>
      <c r="AJ1267">
        <f>'(1)예금승인내역'!AG1888</f>
        <v>0</v>
      </c>
      <c r="AK1267" s="834">
        <f>'(1)예금승인내역'!K1888</f>
        <v>0</v>
      </c>
    </row>
    <row r="1268" spans="31:37">
      <c r="AE1268" s="1">
        <f>'(1)예금승인내역'!H1889</f>
        <v>0</v>
      </c>
      <c r="AF1268" s="1">
        <f t="shared" si="29"/>
        <v>0</v>
      </c>
      <c r="AG1268" s="1">
        <f>'(1)예금승인내역'!G1889</f>
        <v>0</v>
      </c>
      <c r="AH1268">
        <f>'(1)예금승인내역'!F1889</f>
        <v>0</v>
      </c>
      <c r="AI1268">
        <f>'(1)예금승인내역'!L1889</f>
        <v>0</v>
      </c>
      <c r="AJ1268">
        <f>'(1)예금승인내역'!AG1889</f>
        <v>0</v>
      </c>
      <c r="AK1268" s="834">
        <f>'(1)예금승인내역'!K1889</f>
        <v>0</v>
      </c>
    </row>
    <row r="1269" spans="31:37">
      <c r="AE1269" s="1">
        <f>'(1)예금승인내역'!H1890</f>
        <v>0</v>
      </c>
      <c r="AF1269" s="1">
        <f t="shared" si="29"/>
        <v>0</v>
      </c>
      <c r="AG1269" s="1">
        <f>'(1)예금승인내역'!G1890</f>
        <v>0</v>
      </c>
      <c r="AH1269">
        <f>'(1)예금승인내역'!F1890</f>
        <v>0</v>
      </c>
      <c r="AI1269">
        <f>'(1)예금승인내역'!L1890</f>
        <v>0</v>
      </c>
      <c r="AJ1269">
        <f>'(1)예금승인내역'!AG1890</f>
        <v>0</v>
      </c>
      <c r="AK1269" s="834">
        <f>'(1)예금승인내역'!K1890</f>
        <v>0</v>
      </c>
    </row>
    <row r="1270" spans="31:37">
      <c r="AE1270" s="1">
        <f>'(1)예금승인내역'!H1891</f>
        <v>0</v>
      </c>
      <c r="AF1270" s="1">
        <f t="shared" si="29"/>
        <v>0</v>
      </c>
      <c r="AG1270" s="1">
        <f>'(1)예금승인내역'!G1891</f>
        <v>0</v>
      </c>
      <c r="AH1270">
        <f>'(1)예금승인내역'!F1891</f>
        <v>0</v>
      </c>
      <c r="AI1270">
        <f>'(1)예금승인내역'!L1891</f>
        <v>0</v>
      </c>
      <c r="AJ1270">
        <f>'(1)예금승인내역'!AG1891</f>
        <v>0</v>
      </c>
      <c r="AK1270" s="834">
        <f>'(1)예금승인내역'!K1891</f>
        <v>0</v>
      </c>
    </row>
    <row r="1271" spans="31:37">
      <c r="AE1271" s="1">
        <f>'(1)예금승인내역'!H1892</f>
        <v>0</v>
      </c>
      <c r="AF1271" s="1">
        <f t="shared" si="29"/>
        <v>0</v>
      </c>
      <c r="AG1271" s="1">
        <f>'(1)예금승인내역'!G1892</f>
        <v>0</v>
      </c>
      <c r="AH1271">
        <f>'(1)예금승인내역'!F1892</f>
        <v>0</v>
      </c>
      <c r="AI1271">
        <f>'(1)예금승인내역'!L1892</f>
        <v>0</v>
      </c>
      <c r="AJ1271">
        <f>'(1)예금승인내역'!AG1892</f>
        <v>0</v>
      </c>
      <c r="AK1271" s="834">
        <f>'(1)예금승인내역'!K1892</f>
        <v>0</v>
      </c>
    </row>
    <row r="1272" spans="31:37">
      <c r="AE1272" s="1">
        <f>'(1)예금승인내역'!H1893</f>
        <v>0</v>
      </c>
      <c r="AF1272" s="1">
        <f t="shared" si="29"/>
        <v>0</v>
      </c>
      <c r="AG1272" s="1">
        <f>'(1)예금승인내역'!G1893</f>
        <v>0</v>
      </c>
      <c r="AH1272">
        <f>'(1)예금승인내역'!F1893</f>
        <v>0</v>
      </c>
      <c r="AI1272">
        <f>'(1)예금승인내역'!L1893</f>
        <v>0</v>
      </c>
      <c r="AJ1272">
        <f>'(1)예금승인내역'!AG1893</f>
        <v>0</v>
      </c>
      <c r="AK1272" s="834">
        <f>'(1)예금승인내역'!K1893</f>
        <v>0</v>
      </c>
    </row>
    <row r="1273" spans="31:37">
      <c r="AE1273" s="1">
        <f>'(1)예금승인내역'!H1894</f>
        <v>0</v>
      </c>
      <c r="AF1273" s="1">
        <f t="shared" si="29"/>
        <v>0</v>
      </c>
      <c r="AG1273" s="1">
        <f>'(1)예금승인내역'!G1894</f>
        <v>0</v>
      </c>
      <c r="AH1273">
        <f>'(1)예금승인내역'!F1894</f>
        <v>0</v>
      </c>
      <c r="AI1273">
        <f>'(1)예금승인내역'!L1894</f>
        <v>0</v>
      </c>
      <c r="AJ1273">
        <f>'(1)예금승인내역'!AG1894</f>
        <v>0</v>
      </c>
      <c r="AK1273" s="834">
        <f>'(1)예금승인내역'!K1894</f>
        <v>0</v>
      </c>
    </row>
    <row r="1274" spans="31:37">
      <c r="AE1274" s="1">
        <f>'(1)예금승인내역'!H1895</f>
        <v>0</v>
      </c>
      <c r="AF1274" s="1">
        <f t="shared" ref="AF1274:AF1337" si="30">VALUE(AE1274)</f>
        <v>0</v>
      </c>
      <c r="AG1274" s="1">
        <f>'(1)예금승인내역'!G1895</f>
        <v>0</v>
      </c>
      <c r="AH1274">
        <f>'(1)예금승인내역'!F1895</f>
        <v>0</v>
      </c>
      <c r="AI1274">
        <f>'(1)예금승인내역'!L1895</f>
        <v>0</v>
      </c>
      <c r="AJ1274">
        <f>'(1)예금승인내역'!AG1895</f>
        <v>0</v>
      </c>
      <c r="AK1274" s="834">
        <f>'(1)예금승인내역'!K1895</f>
        <v>0</v>
      </c>
    </row>
    <row r="1275" spans="31:37">
      <c r="AE1275" s="1">
        <f>'(1)예금승인내역'!H1896</f>
        <v>0</v>
      </c>
      <c r="AF1275" s="1">
        <f t="shared" si="30"/>
        <v>0</v>
      </c>
      <c r="AG1275" s="1">
        <f>'(1)예금승인내역'!G1896</f>
        <v>0</v>
      </c>
      <c r="AH1275">
        <f>'(1)예금승인내역'!F1896</f>
        <v>0</v>
      </c>
      <c r="AI1275">
        <f>'(1)예금승인내역'!L1896</f>
        <v>0</v>
      </c>
      <c r="AJ1275">
        <f>'(1)예금승인내역'!AG1896</f>
        <v>0</v>
      </c>
      <c r="AK1275" s="834">
        <f>'(1)예금승인내역'!K1896</f>
        <v>0</v>
      </c>
    </row>
    <row r="1276" spans="31:37">
      <c r="AE1276" s="1">
        <f>'(1)예금승인내역'!H1897</f>
        <v>0</v>
      </c>
      <c r="AF1276" s="1">
        <f t="shared" si="30"/>
        <v>0</v>
      </c>
      <c r="AG1276" s="1">
        <f>'(1)예금승인내역'!G1897</f>
        <v>0</v>
      </c>
      <c r="AH1276">
        <f>'(1)예금승인내역'!F1897</f>
        <v>0</v>
      </c>
      <c r="AI1276">
        <f>'(1)예금승인내역'!L1897</f>
        <v>0</v>
      </c>
      <c r="AJ1276">
        <f>'(1)예금승인내역'!AG1897</f>
        <v>0</v>
      </c>
      <c r="AK1276" s="834">
        <f>'(1)예금승인내역'!K1897</f>
        <v>0</v>
      </c>
    </row>
    <row r="1277" spans="31:37">
      <c r="AE1277" s="1">
        <f>'(1)예금승인내역'!H1898</f>
        <v>0</v>
      </c>
      <c r="AF1277" s="1">
        <f t="shared" si="30"/>
        <v>0</v>
      </c>
      <c r="AG1277" s="1">
        <f>'(1)예금승인내역'!G1898</f>
        <v>0</v>
      </c>
      <c r="AH1277">
        <f>'(1)예금승인내역'!F1898</f>
        <v>0</v>
      </c>
      <c r="AI1277">
        <f>'(1)예금승인내역'!L1898</f>
        <v>0</v>
      </c>
      <c r="AJ1277">
        <f>'(1)예금승인내역'!AG1898</f>
        <v>0</v>
      </c>
      <c r="AK1277" s="834">
        <f>'(1)예금승인내역'!K1898</f>
        <v>0</v>
      </c>
    </row>
    <row r="1278" spans="31:37">
      <c r="AE1278" s="1">
        <f>'(1)예금승인내역'!H1899</f>
        <v>0</v>
      </c>
      <c r="AF1278" s="1">
        <f t="shared" si="30"/>
        <v>0</v>
      </c>
      <c r="AG1278" s="1">
        <f>'(1)예금승인내역'!G1899</f>
        <v>0</v>
      </c>
      <c r="AH1278">
        <f>'(1)예금승인내역'!F1899</f>
        <v>0</v>
      </c>
      <c r="AI1278">
        <f>'(1)예금승인내역'!L1899</f>
        <v>0</v>
      </c>
      <c r="AJ1278">
        <f>'(1)예금승인내역'!AG1899</f>
        <v>0</v>
      </c>
      <c r="AK1278" s="834">
        <f>'(1)예금승인내역'!K1899</f>
        <v>0</v>
      </c>
    </row>
    <row r="1279" spans="31:37">
      <c r="AE1279" s="1">
        <f>'(1)예금승인내역'!H1900</f>
        <v>0</v>
      </c>
      <c r="AF1279" s="1">
        <f t="shared" si="30"/>
        <v>0</v>
      </c>
      <c r="AG1279" s="1">
        <f>'(1)예금승인내역'!G1900</f>
        <v>0</v>
      </c>
      <c r="AH1279">
        <f>'(1)예금승인내역'!F1900</f>
        <v>0</v>
      </c>
      <c r="AI1279">
        <f>'(1)예금승인내역'!L1900</f>
        <v>0</v>
      </c>
      <c r="AJ1279">
        <f>'(1)예금승인내역'!AG1900</f>
        <v>0</v>
      </c>
      <c r="AK1279" s="834">
        <f>'(1)예금승인내역'!K1900</f>
        <v>0</v>
      </c>
    </row>
    <row r="1280" spans="31:37">
      <c r="AE1280" s="1">
        <f>'(1)예금승인내역'!H1901</f>
        <v>0</v>
      </c>
      <c r="AF1280" s="1">
        <f t="shared" si="30"/>
        <v>0</v>
      </c>
      <c r="AG1280" s="1">
        <f>'(1)예금승인내역'!G1901</f>
        <v>0</v>
      </c>
      <c r="AH1280">
        <f>'(1)예금승인내역'!F1901</f>
        <v>0</v>
      </c>
      <c r="AI1280">
        <f>'(1)예금승인내역'!L1901</f>
        <v>0</v>
      </c>
      <c r="AJ1280">
        <f>'(1)예금승인내역'!AG1901</f>
        <v>0</v>
      </c>
      <c r="AK1280" s="834">
        <f>'(1)예금승인내역'!K1901</f>
        <v>0</v>
      </c>
    </row>
    <row r="1281" spans="31:37">
      <c r="AE1281" s="1">
        <f>'(1)예금승인내역'!H1902</f>
        <v>0</v>
      </c>
      <c r="AF1281" s="1">
        <f t="shared" si="30"/>
        <v>0</v>
      </c>
      <c r="AG1281" s="1">
        <f>'(1)예금승인내역'!G1902</f>
        <v>0</v>
      </c>
      <c r="AH1281">
        <f>'(1)예금승인내역'!F1902</f>
        <v>0</v>
      </c>
      <c r="AI1281">
        <f>'(1)예금승인내역'!L1902</f>
        <v>0</v>
      </c>
      <c r="AJ1281">
        <f>'(1)예금승인내역'!AG1902</f>
        <v>0</v>
      </c>
      <c r="AK1281" s="834">
        <f>'(1)예금승인내역'!K1902</f>
        <v>0</v>
      </c>
    </row>
    <row r="1282" spans="31:37">
      <c r="AE1282" s="1">
        <f>'(1)예금승인내역'!H1903</f>
        <v>0</v>
      </c>
      <c r="AF1282" s="1">
        <f t="shared" si="30"/>
        <v>0</v>
      </c>
      <c r="AG1282" s="1">
        <f>'(1)예금승인내역'!G1903</f>
        <v>0</v>
      </c>
      <c r="AH1282">
        <f>'(1)예금승인내역'!F1903</f>
        <v>0</v>
      </c>
      <c r="AI1282">
        <f>'(1)예금승인내역'!L1903</f>
        <v>0</v>
      </c>
      <c r="AJ1282">
        <f>'(1)예금승인내역'!AG1903</f>
        <v>0</v>
      </c>
      <c r="AK1282" s="834">
        <f>'(1)예금승인내역'!K1903</f>
        <v>0</v>
      </c>
    </row>
    <row r="1283" spans="31:37">
      <c r="AE1283" s="1">
        <f>'(1)예금승인내역'!H1904</f>
        <v>0</v>
      </c>
      <c r="AF1283" s="1">
        <f t="shared" si="30"/>
        <v>0</v>
      </c>
      <c r="AG1283" s="1">
        <f>'(1)예금승인내역'!G1904</f>
        <v>0</v>
      </c>
      <c r="AH1283">
        <f>'(1)예금승인내역'!F1904</f>
        <v>0</v>
      </c>
      <c r="AI1283">
        <f>'(1)예금승인내역'!L1904</f>
        <v>0</v>
      </c>
      <c r="AJ1283">
        <f>'(1)예금승인내역'!AG1904</f>
        <v>0</v>
      </c>
      <c r="AK1283" s="834">
        <f>'(1)예금승인내역'!K1904</f>
        <v>0</v>
      </c>
    </row>
    <row r="1284" spans="31:37">
      <c r="AE1284" s="1">
        <f>'(1)예금승인내역'!H1905</f>
        <v>0</v>
      </c>
      <c r="AF1284" s="1">
        <f t="shared" si="30"/>
        <v>0</v>
      </c>
      <c r="AG1284" s="1">
        <f>'(1)예금승인내역'!G1905</f>
        <v>0</v>
      </c>
      <c r="AH1284">
        <f>'(1)예금승인내역'!F1905</f>
        <v>0</v>
      </c>
      <c r="AI1284">
        <f>'(1)예금승인내역'!L1905</f>
        <v>0</v>
      </c>
      <c r="AJ1284">
        <f>'(1)예금승인내역'!AG1905</f>
        <v>0</v>
      </c>
      <c r="AK1284" s="834">
        <f>'(1)예금승인내역'!K1905</f>
        <v>0</v>
      </c>
    </row>
    <row r="1285" spans="31:37">
      <c r="AE1285" s="1">
        <f>'(1)예금승인내역'!H1906</f>
        <v>0</v>
      </c>
      <c r="AF1285" s="1">
        <f t="shared" si="30"/>
        <v>0</v>
      </c>
      <c r="AG1285" s="1">
        <f>'(1)예금승인내역'!G1906</f>
        <v>0</v>
      </c>
      <c r="AH1285">
        <f>'(1)예금승인내역'!F1906</f>
        <v>0</v>
      </c>
      <c r="AI1285">
        <f>'(1)예금승인내역'!L1906</f>
        <v>0</v>
      </c>
      <c r="AJ1285">
        <f>'(1)예금승인내역'!AG1906</f>
        <v>0</v>
      </c>
      <c r="AK1285" s="834">
        <f>'(1)예금승인내역'!K1906</f>
        <v>0</v>
      </c>
    </row>
    <row r="1286" spans="31:37">
      <c r="AE1286" s="1">
        <f>'(1)예금승인내역'!H1907</f>
        <v>0</v>
      </c>
      <c r="AF1286" s="1">
        <f t="shared" si="30"/>
        <v>0</v>
      </c>
      <c r="AG1286" s="1">
        <f>'(1)예금승인내역'!G1907</f>
        <v>0</v>
      </c>
      <c r="AH1286">
        <f>'(1)예금승인내역'!F1907</f>
        <v>0</v>
      </c>
      <c r="AI1286">
        <f>'(1)예금승인내역'!L1907</f>
        <v>0</v>
      </c>
      <c r="AJ1286">
        <f>'(1)예금승인내역'!AG1907</f>
        <v>0</v>
      </c>
      <c r="AK1286" s="834">
        <f>'(1)예금승인내역'!K1907</f>
        <v>0</v>
      </c>
    </row>
    <row r="1287" spans="31:37">
      <c r="AE1287" s="1">
        <f>'(1)예금승인내역'!H1908</f>
        <v>0</v>
      </c>
      <c r="AF1287" s="1">
        <f t="shared" si="30"/>
        <v>0</v>
      </c>
      <c r="AG1287" s="1">
        <f>'(1)예금승인내역'!G1908</f>
        <v>0</v>
      </c>
      <c r="AH1287">
        <f>'(1)예금승인내역'!F1908</f>
        <v>0</v>
      </c>
      <c r="AI1287">
        <f>'(1)예금승인내역'!L1908</f>
        <v>0</v>
      </c>
      <c r="AJ1287">
        <f>'(1)예금승인내역'!AG1908</f>
        <v>0</v>
      </c>
      <c r="AK1287" s="834">
        <f>'(1)예금승인내역'!K1908</f>
        <v>0</v>
      </c>
    </row>
    <row r="1288" spans="31:37">
      <c r="AE1288" s="1">
        <f>'(1)예금승인내역'!H1909</f>
        <v>0</v>
      </c>
      <c r="AF1288" s="1">
        <f t="shared" si="30"/>
        <v>0</v>
      </c>
      <c r="AG1288" s="1">
        <f>'(1)예금승인내역'!G1909</f>
        <v>0</v>
      </c>
      <c r="AH1288">
        <f>'(1)예금승인내역'!F1909</f>
        <v>0</v>
      </c>
      <c r="AI1288">
        <f>'(1)예금승인내역'!L1909</f>
        <v>0</v>
      </c>
      <c r="AJ1288">
        <f>'(1)예금승인내역'!AG1909</f>
        <v>0</v>
      </c>
      <c r="AK1288" s="834">
        <f>'(1)예금승인내역'!K1909</f>
        <v>0</v>
      </c>
    </row>
    <row r="1289" spans="31:37">
      <c r="AE1289" s="1">
        <f>'(1)예금승인내역'!H1910</f>
        <v>0</v>
      </c>
      <c r="AF1289" s="1">
        <f t="shared" si="30"/>
        <v>0</v>
      </c>
      <c r="AG1289" s="1">
        <f>'(1)예금승인내역'!G1910</f>
        <v>0</v>
      </c>
      <c r="AH1289">
        <f>'(1)예금승인내역'!F1910</f>
        <v>0</v>
      </c>
      <c r="AI1289">
        <f>'(1)예금승인내역'!L1910</f>
        <v>0</v>
      </c>
      <c r="AJ1289">
        <f>'(1)예금승인내역'!AG1910</f>
        <v>0</v>
      </c>
      <c r="AK1289" s="834">
        <f>'(1)예금승인내역'!K1910</f>
        <v>0</v>
      </c>
    </row>
    <row r="1290" spans="31:37">
      <c r="AE1290" s="1">
        <f>'(1)예금승인내역'!H1911</f>
        <v>0</v>
      </c>
      <c r="AF1290" s="1">
        <f t="shared" si="30"/>
        <v>0</v>
      </c>
      <c r="AG1290" s="1">
        <f>'(1)예금승인내역'!G1911</f>
        <v>0</v>
      </c>
      <c r="AH1290">
        <f>'(1)예금승인내역'!F1911</f>
        <v>0</v>
      </c>
      <c r="AI1290">
        <f>'(1)예금승인내역'!L1911</f>
        <v>0</v>
      </c>
      <c r="AJ1290">
        <f>'(1)예금승인내역'!AG1911</f>
        <v>0</v>
      </c>
      <c r="AK1290" s="834">
        <f>'(1)예금승인내역'!K1911</f>
        <v>0</v>
      </c>
    </row>
    <row r="1291" spans="31:37">
      <c r="AE1291" s="1">
        <f>'(1)예금승인내역'!H1912</f>
        <v>0</v>
      </c>
      <c r="AF1291" s="1">
        <f t="shared" si="30"/>
        <v>0</v>
      </c>
      <c r="AG1291" s="1">
        <f>'(1)예금승인내역'!G1912</f>
        <v>0</v>
      </c>
      <c r="AH1291">
        <f>'(1)예금승인내역'!F1912</f>
        <v>0</v>
      </c>
      <c r="AI1291">
        <f>'(1)예금승인내역'!L1912</f>
        <v>0</v>
      </c>
      <c r="AJ1291">
        <f>'(1)예금승인내역'!AG1912</f>
        <v>0</v>
      </c>
      <c r="AK1291" s="834">
        <f>'(1)예금승인내역'!K1912</f>
        <v>0</v>
      </c>
    </row>
    <row r="1292" spans="31:37">
      <c r="AE1292" s="1">
        <f>'(1)예금승인내역'!H1913</f>
        <v>0</v>
      </c>
      <c r="AF1292" s="1">
        <f t="shared" si="30"/>
        <v>0</v>
      </c>
      <c r="AG1292" s="1">
        <f>'(1)예금승인내역'!G1913</f>
        <v>0</v>
      </c>
      <c r="AH1292">
        <f>'(1)예금승인내역'!F1913</f>
        <v>0</v>
      </c>
      <c r="AI1292">
        <f>'(1)예금승인내역'!L1913</f>
        <v>0</v>
      </c>
      <c r="AJ1292">
        <f>'(1)예금승인내역'!AG1913</f>
        <v>0</v>
      </c>
      <c r="AK1292" s="834">
        <f>'(1)예금승인내역'!K1913</f>
        <v>0</v>
      </c>
    </row>
    <row r="1293" spans="31:37">
      <c r="AE1293" s="1">
        <f>'(1)예금승인내역'!H1914</f>
        <v>0</v>
      </c>
      <c r="AF1293" s="1">
        <f t="shared" si="30"/>
        <v>0</v>
      </c>
      <c r="AG1293" s="1">
        <f>'(1)예금승인내역'!G1914</f>
        <v>0</v>
      </c>
      <c r="AH1293">
        <f>'(1)예금승인내역'!F1914</f>
        <v>0</v>
      </c>
      <c r="AI1293">
        <f>'(1)예금승인내역'!L1914</f>
        <v>0</v>
      </c>
      <c r="AJ1293">
        <f>'(1)예금승인내역'!AG1914</f>
        <v>0</v>
      </c>
      <c r="AK1293" s="834">
        <f>'(1)예금승인내역'!K1914</f>
        <v>0</v>
      </c>
    </row>
    <row r="1294" spans="31:37">
      <c r="AE1294" s="1">
        <f>'(1)예금승인내역'!H1915</f>
        <v>0</v>
      </c>
      <c r="AF1294" s="1">
        <f t="shared" si="30"/>
        <v>0</v>
      </c>
      <c r="AG1294" s="1">
        <f>'(1)예금승인내역'!G1915</f>
        <v>0</v>
      </c>
      <c r="AH1294">
        <f>'(1)예금승인내역'!F1915</f>
        <v>0</v>
      </c>
      <c r="AI1294">
        <f>'(1)예금승인내역'!L1915</f>
        <v>0</v>
      </c>
      <c r="AJ1294">
        <f>'(1)예금승인내역'!AG1915</f>
        <v>0</v>
      </c>
      <c r="AK1294" s="834">
        <f>'(1)예금승인내역'!K1915</f>
        <v>0</v>
      </c>
    </row>
    <row r="1295" spans="31:37">
      <c r="AE1295" s="1">
        <f>'(1)예금승인내역'!H1916</f>
        <v>0</v>
      </c>
      <c r="AF1295" s="1">
        <f t="shared" si="30"/>
        <v>0</v>
      </c>
      <c r="AG1295" s="1">
        <f>'(1)예금승인내역'!G1916</f>
        <v>0</v>
      </c>
      <c r="AH1295">
        <f>'(1)예금승인내역'!F1916</f>
        <v>0</v>
      </c>
      <c r="AI1295">
        <f>'(1)예금승인내역'!L1916</f>
        <v>0</v>
      </c>
      <c r="AJ1295">
        <f>'(1)예금승인내역'!AG1916</f>
        <v>0</v>
      </c>
      <c r="AK1295" s="834">
        <f>'(1)예금승인내역'!K1916</f>
        <v>0</v>
      </c>
    </row>
    <row r="1296" spans="31:37">
      <c r="AE1296" s="1">
        <f>'(1)예금승인내역'!H1917</f>
        <v>0</v>
      </c>
      <c r="AF1296" s="1">
        <f t="shared" si="30"/>
        <v>0</v>
      </c>
      <c r="AG1296" s="1">
        <f>'(1)예금승인내역'!G1917</f>
        <v>0</v>
      </c>
      <c r="AH1296">
        <f>'(1)예금승인내역'!F1917</f>
        <v>0</v>
      </c>
      <c r="AI1296">
        <f>'(1)예금승인내역'!L1917</f>
        <v>0</v>
      </c>
      <c r="AJ1296">
        <f>'(1)예금승인내역'!AG1917</f>
        <v>0</v>
      </c>
      <c r="AK1296" s="834">
        <f>'(1)예금승인내역'!K1917</f>
        <v>0</v>
      </c>
    </row>
    <row r="1297" spans="31:37">
      <c r="AE1297" s="1">
        <f>'(1)예금승인내역'!H1918</f>
        <v>0</v>
      </c>
      <c r="AF1297" s="1">
        <f t="shared" si="30"/>
        <v>0</v>
      </c>
      <c r="AG1297" s="1">
        <f>'(1)예금승인내역'!G1918</f>
        <v>0</v>
      </c>
      <c r="AH1297">
        <f>'(1)예금승인내역'!F1918</f>
        <v>0</v>
      </c>
      <c r="AI1297">
        <f>'(1)예금승인내역'!L1918</f>
        <v>0</v>
      </c>
      <c r="AJ1297">
        <f>'(1)예금승인내역'!AG1918</f>
        <v>0</v>
      </c>
      <c r="AK1297" s="834">
        <f>'(1)예금승인내역'!K1918</f>
        <v>0</v>
      </c>
    </row>
    <row r="1298" spans="31:37">
      <c r="AE1298" s="1">
        <f>'(1)예금승인내역'!H1919</f>
        <v>0</v>
      </c>
      <c r="AF1298" s="1">
        <f t="shared" si="30"/>
        <v>0</v>
      </c>
      <c r="AG1298" s="1">
        <f>'(1)예금승인내역'!G1919</f>
        <v>0</v>
      </c>
      <c r="AH1298">
        <f>'(1)예금승인내역'!F1919</f>
        <v>0</v>
      </c>
      <c r="AI1298">
        <f>'(1)예금승인내역'!L1919</f>
        <v>0</v>
      </c>
      <c r="AJ1298">
        <f>'(1)예금승인내역'!AG1919</f>
        <v>0</v>
      </c>
      <c r="AK1298" s="834">
        <f>'(1)예금승인내역'!K1919</f>
        <v>0</v>
      </c>
    </row>
    <row r="1299" spans="31:37">
      <c r="AE1299" s="1">
        <f>'(1)예금승인내역'!H1920</f>
        <v>0</v>
      </c>
      <c r="AF1299" s="1">
        <f t="shared" si="30"/>
        <v>0</v>
      </c>
      <c r="AG1299" s="1">
        <f>'(1)예금승인내역'!G1920</f>
        <v>0</v>
      </c>
      <c r="AH1299">
        <f>'(1)예금승인내역'!F1920</f>
        <v>0</v>
      </c>
      <c r="AI1299">
        <f>'(1)예금승인내역'!L1920</f>
        <v>0</v>
      </c>
      <c r="AJ1299">
        <f>'(1)예금승인내역'!AG1920</f>
        <v>0</v>
      </c>
      <c r="AK1299" s="834">
        <f>'(1)예금승인내역'!K1920</f>
        <v>0</v>
      </c>
    </row>
    <row r="1300" spans="31:37">
      <c r="AE1300" s="1">
        <f>'(1)예금승인내역'!H1921</f>
        <v>0</v>
      </c>
      <c r="AF1300" s="1">
        <f t="shared" si="30"/>
        <v>0</v>
      </c>
      <c r="AG1300" s="1">
        <f>'(1)예금승인내역'!G1921</f>
        <v>0</v>
      </c>
      <c r="AH1300">
        <f>'(1)예금승인내역'!F1921</f>
        <v>0</v>
      </c>
      <c r="AI1300">
        <f>'(1)예금승인내역'!L1921</f>
        <v>0</v>
      </c>
      <c r="AJ1300">
        <f>'(1)예금승인내역'!AG1921</f>
        <v>0</v>
      </c>
      <c r="AK1300" s="834">
        <f>'(1)예금승인내역'!K1921</f>
        <v>0</v>
      </c>
    </row>
    <row r="1301" spans="31:37">
      <c r="AE1301" s="1">
        <f>'(1)예금승인내역'!H1922</f>
        <v>0</v>
      </c>
      <c r="AF1301" s="1">
        <f t="shared" si="30"/>
        <v>0</v>
      </c>
      <c r="AG1301" s="1">
        <f>'(1)예금승인내역'!G1922</f>
        <v>0</v>
      </c>
      <c r="AH1301">
        <f>'(1)예금승인내역'!F1922</f>
        <v>0</v>
      </c>
      <c r="AI1301">
        <f>'(1)예금승인내역'!L1922</f>
        <v>0</v>
      </c>
      <c r="AJ1301">
        <f>'(1)예금승인내역'!AG1922</f>
        <v>0</v>
      </c>
      <c r="AK1301" s="834">
        <f>'(1)예금승인내역'!K1922</f>
        <v>0</v>
      </c>
    </row>
    <row r="1302" spans="31:37">
      <c r="AE1302" s="1">
        <f>'(1)예금승인내역'!H1923</f>
        <v>0</v>
      </c>
      <c r="AF1302" s="1">
        <f t="shared" si="30"/>
        <v>0</v>
      </c>
      <c r="AG1302" s="1">
        <f>'(1)예금승인내역'!G1923</f>
        <v>0</v>
      </c>
      <c r="AH1302">
        <f>'(1)예금승인내역'!F1923</f>
        <v>0</v>
      </c>
      <c r="AI1302">
        <f>'(1)예금승인내역'!L1923</f>
        <v>0</v>
      </c>
      <c r="AJ1302">
        <f>'(1)예금승인내역'!AG1923</f>
        <v>0</v>
      </c>
      <c r="AK1302" s="834">
        <f>'(1)예금승인내역'!K1923</f>
        <v>0</v>
      </c>
    </row>
    <row r="1303" spans="31:37">
      <c r="AE1303" s="1">
        <f>'(1)예금승인내역'!H1924</f>
        <v>0</v>
      </c>
      <c r="AF1303" s="1">
        <f t="shared" si="30"/>
        <v>0</v>
      </c>
      <c r="AG1303" s="1">
        <f>'(1)예금승인내역'!G1924</f>
        <v>0</v>
      </c>
      <c r="AH1303">
        <f>'(1)예금승인내역'!F1924</f>
        <v>0</v>
      </c>
      <c r="AI1303">
        <f>'(1)예금승인내역'!L1924</f>
        <v>0</v>
      </c>
      <c r="AJ1303">
        <f>'(1)예금승인내역'!AG1924</f>
        <v>0</v>
      </c>
      <c r="AK1303" s="834">
        <f>'(1)예금승인내역'!K1924</f>
        <v>0</v>
      </c>
    </row>
    <row r="1304" spans="31:37">
      <c r="AE1304" s="1">
        <f>'(1)예금승인내역'!H1925</f>
        <v>0</v>
      </c>
      <c r="AF1304" s="1">
        <f t="shared" si="30"/>
        <v>0</v>
      </c>
      <c r="AG1304" s="1">
        <f>'(1)예금승인내역'!G1925</f>
        <v>0</v>
      </c>
      <c r="AH1304">
        <f>'(1)예금승인내역'!F1925</f>
        <v>0</v>
      </c>
      <c r="AI1304">
        <f>'(1)예금승인내역'!L1925</f>
        <v>0</v>
      </c>
      <c r="AJ1304">
        <f>'(1)예금승인내역'!AG1925</f>
        <v>0</v>
      </c>
      <c r="AK1304" s="834">
        <f>'(1)예금승인내역'!K1925</f>
        <v>0</v>
      </c>
    </row>
    <row r="1305" spans="31:37">
      <c r="AE1305" s="1">
        <f>'(1)예금승인내역'!H1926</f>
        <v>0</v>
      </c>
      <c r="AF1305" s="1">
        <f t="shared" si="30"/>
        <v>0</v>
      </c>
      <c r="AG1305" s="1">
        <f>'(1)예금승인내역'!G1926</f>
        <v>0</v>
      </c>
      <c r="AH1305">
        <f>'(1)예금승인내역'!F1926</f>
        <v>0</v>
      </c>
      <c r="AI1305">
        <f>'(1)예금승인내역'!L1926</f>
        <v>0</v>
      </c>
      <c r="AJ1305">
        <f>'(1)예금승인내역'!AG1926</f>
        <v>0</v>
      </c>
      <c r="AK1305" s="834">
        <f>'(1)예금승인내역'!K1926</f>
        <v>0</v>
      </c>
    </row>
    <row r="1306" spans="31:37">
      <c r="AE1306" s="1">
        <f>'(1)예금승인내역'!H1927</f>
        <v>0</v>
      </c>
      <c r="AF1306" s="1">
        <f t="shared" si="30"/>
        <v>0</v>
      </c>
      <c r="AG1306" s="1">
        <f>'(1)예금승인내역'!G1927</f>
        <v>0</v>
      </c>
      <c r="AH1306">
        <f>'(1)예금승인내역'!F1927</f>
        <v>0</v>
      </c>
      <c r="AI1306">
        <f>'(1)예금승인내역'!L1927</f>
        <v>0</v>
      </c>
      <c r="AJ1306">
        <f>'(1)예금승인내역'!AG1927</f>
        <v>0</v>
      </c>
      <c r="AK1306" s="834">
        <f>'(1)예금승인내역'!K1927</f>
        <v>0</v>
      </c>
    </row>
    <row r="1307" spans="31:37">
      <c r="AE1307" s="1">
        <f>'(1)예금승인내역'!H1928</f>
        <v>0</v>
      </c>
      <c r="AF1307" s="1">
        <f t="shared" si="30"/>
        <v>0</v>
      </c>
      <c r="AG1307" s="1">
        <f>'(1)예금승인내역'!G1928</f>
        <v>0</v>
      </c>
      <c r="AH1307">
        <f>'(1)예금승인내역'!F1928</f>
        <v>0</v>
      </c>
      <c r="AI1307">
        <f>'(1)예금승인내역'!L1928</f>
        <v>0</v>
      </c>
      <c r="AJ1307">
        <f>'(1)예금승인내역'!AG1928</f>
        <v>0</v>
      </c>
      <c r="AK1307" s="834">
        <f>'(1)예금승인내역'!K1928</f>
        <v>0</v>
      </c>
    </row>
    <row r="1308" spans="31:37">
      <c r="AE1308" s="1">
        <f>'(1)예금승인내역'!H1929</f>
        <v>0</v>
      </c>
      <c r="AF1308" s="1">
        <f t="shared" si="30"/>
        <v>0</v>
      </c>
      <c r="AG1308" s="1">
        <f>'(1)예금승인내역'!G1929</f>
        <v>0</v>
      </c>
      <c r="AH1308">
        <f>'(1)예금승인내역'!F1929</f>
        <v>0</v>
      </c>
      <c r="AI1308">
        <f>'(1)예금승인내역'!L1929</f>
        <v>0</v>
      </c>
      <c r="AJ1308">
        <f>'(1)예금승인내역'!AG1929</f>
        <v>0</v>
      </c>
      <c r="AK1308" s="834">
        <f>'(1)예금승인내역'!K1929</f>
        <v>0</v>
      </c>
    </row>
    <row r="1309" spans="31:37">
      <c r="AE1309" s="1">
        <f>'(1)예금승인내역'!H1930</f>
        <v>0</v>
      </c>
      <c r="AF1309" s="1">
        <f t="shared" si="30"/>
        <v>0</v>
      </c>
      <c r="AG1309" s="1">
        <f>'(1)예금승인내역'!G1930</f>
        <v>0</v>
      </c>
      <c r="AH1309">
        <f>'(1)예금승인내역'!F1930</f>
        <v>0</v>
      </c>
      <c r="AI1309">
        <f>'(1)예금승인내역'!L1930</f>
        <v>0</v>
      </c>
      <c r="AJ1309">
        <f>'(1)예금승인내역'!AG1930</f>
        <v>0</v>
      </c>
      <c r="AK1309" s="834">
        <f>'(1)예금승인내역'!K1930</f>
        <v>0</v>
      </c>
    </row>
    <row r="1310" spans="31:37">
      <c r="AE1310" s="1">
        <f>'(1)예금승인내역'!H1931</f>
        <v>0</v>
      </c>
      <c r="AF1310" s="1">
        <f t="shared" si="30"/>
        <v>0</v>
      </c>
      <c r="AG1310" s="1">
        <f>'(1)예금승인내역'!G1931</f>
        <v>0</v>
      </c>
      <c r="AH1310">
        <f>'(1)예금승인내역'!F1931</f>
        <v>0</v>
      </c>
      <c r="AI1310">
        <f>'(1)예금승인내역'!L1931</f>
        <v>0</v>
      </c>
      <c r="AJ1310">
        <f>'(1)예금승인내역'!AG1931</f>
        <v>0</v>
      </c>
      <c r="AK1310" s="834">
        <f>'(1)예금승인내역'!K1931</f>
        <v>0</v>
      </c>
    </row>
    <row r="1311" spans="31:37">
      <c r="AE1311" s="1">
        <f>'(1)예금승인내역'!H1932</f>
        <v>0</v>
      </c>
      <c r="AF1311" s="1">
        <f t="shared" si="30"/>
        <v>0</v>
      </c>
      <c r="AG1311" s="1">
        <f>'(1)예금승인내역'!G1932</f>
        <v>0</v>
      </c>
      <c r="AH1311">
        <f>'(1)예금승인내역'!F1932</f>
        <v>0</v>
      </c>
      <c r="AI1311">
        <f>'(1)예금승인내역'!L1932</f>
        <v>0</v>
      </c>
      <c r="AJ1311">
        <f>'(1)예금승인내역'!AG1932</f>
        <v>0</v>
      </c>
      <c r="AK1311" s="834">
        <f>'(1)예금승인내역'!K1932</f>
        <v>0</v>
      </c>
    </row>
    <row r="1312" spans="31:37">
      <c r="AE1312" s="1">
        <f>'(1)예금승인내역'!H1933</f>
        <v>0</v>
      </c>
      <c r="AF1312" s="1">
        <f t="shared" si="30"/>
        <v>0</v>
      </c>
      <c r="AG1312" s="1">
        <f>'(1)예금승인내역'!G1933</f>
        <v>0</v>
      </c>
      <c r="AH1312">
        <f>'(1)예금승인내역'!F1933</f>
        <v>0</v>
      </c>
      <c r="AI1312">
        <f>'(1)예금승인내역'!L1933</f>
        <v>0</v>
      </c>
      <c r="AJ1312">
        <f>'(1)예금승인내역'!AG1933</f>
        <v>0</v>
      </c>
      <c r="AK1312" s="834">
        <f>'(1)예금승인내역'!K1933</f>
        <v>0</v>
      </c>
    </row>
    <row r="1313" spans="31:37">
      <c r="AE1313" s="1">
        <f>'(1)예금승인내역'!H1934</f>
        <v>0</v>
      </c>
      <c r="AF1313" s="1">
        <f t="shared" si="30"/>
        <v>0</v>
      </c>
      <c r="AG1313" s="1">
        <f>'(1)예금승인내역'!G1934</f>
        <v>0</v>
      </c>
      <c r="AH1313">
        <f>'(1)예금승인내역'!F1934</f>
        <v>0</v>
      </c>
      <c r="AI1313">
        <f>'(1)예금승인내역'!L1934</f>
        <v>0</v>
      </c>
      <c r="AJ1313">
        <f>'(1)예금승인내역'!AG1934</f>
        <v>0</v>
      </c>
      <c r="AK1313" s="834">
        <f>'(1)예금승인내역'!K1934</f>
        <v>0</v>
      </c>
    </row>
    <row r="1314" spans="31:37">
      <c r="AE1314" s="1">
        <f>'(1)예금승인내역'!H1935</f>
        <v>0</v>
      </c>
      <c r="AF1314" s="1">
        <f t="shared" si="30"/>
        <v>0</v>
      </c>
      <c r="AG1314" s="1">
        <f>'(1)예금승인내역'!G1935</f>
        <v>0</v>
      </c>
      <c r="AH1314">
        <f>'(1)예금승인내역'!F1935</f>
        <v>0</v>
      </c>
      <c r="AI1314">
        <f>'(1)예금승인내역'!L1935</f>
        <v>0</v>
      </c>
      <c r="AJ1314">
        <f>'(1)예금승인내역'!AG1935</f>
        <v>0</v>
      </c>
      <c r="AK1314" s="834">
        <f>'(1)예금승인내역'!K1935</f>
        <v>0</v>
      </c>
    </row>
    <row r="1315" spans="31:37">
      <c r="AE1315" s="1">
        <f>'(1)예금승인내역'!H1936</f>
        <v>0</v>
      </c>
      <c r="AF1315" s="1">
        <f t="shared" si="30"/>
        <v>0</v>
      </c>
      <c r="AG1315" s="1">
        <f>'(1)예금승인내역'!G1936</f>
        <v>0</v>
      </c>
      <c r="AH1315">
        <f>'(1)예금승인내역'!F1936</f>
        <v>0</v>
      </c>
      <c r="AI1315">
        <f>'(1)예금승인내역'!L1936</f>
        <v>0</v>
      </c>
      <c r="AJ1315">
        <f>'(1)예금승인내역'!AG1936</f>
        <v>0</v>
      </c>
      <c r="AK1315" s="834">
        <f>'(1)예금승인내역'!K1936</f>
        <v>0</v>
      </c>
    </row>
    <row r="1316" spans="31:37">
      <c r="AE1316" s="1">
        <f>'(1)예금승인내역'!H1937</f>
        <v>0</v>
      </c>
      <c r="AF1316" s="1">
        <f t="shared" si="30"/>
        <v>0</v>
      </c>
      <c r="AG1316" s="1">
        <f>'(1)예금승인내역'!G1937</f>
        <v>0</v>
      </c>
      <c r="AH1316">
        <f>'(1)예금승인내역'!F1937</f>
        <v>0</v>
      </c>
      <c r="AI1316">
        <f>'(1)예금승인내역'!L1937</f>
        <v>0</v>
      </c>
      <c r="AJ1316">
        <f>'(1)예금승인내역'!AG1937</f>
        <v>0</v>
      </c>
      <c r="AK1316" s="834">
        <f>'(1)예금승인내역'!K1937</f>
        <v>0</v>
      </c>
    </row>
    <row r="1317" spans="31:37">
      <c r="AE1317" s="1">
        <f>'(1)예금승인내역'!H1938</f>
        <v>0</v>
      </c>
      <c r="AF1317" s="1">
        <f t="shared" si="30"/>
        <v>0</v>
      </c>
      <c r="AG1317" s="1">
        <f>'(1)예금승인내역'!G1938</f>
        <v>0</v>
      </c>
      <c r="AH1317">
        <f>'(1)예금승인내역'!F1938</f>
        <v>0</v>
      </c>
      <c r="AI1317">
        <f>'(1)예금승인내역'!L1938</f>
        <v>0</v>
      </c>
      <c r="AJ1317">
        <f>'(1)예금승인내역'!AG1938</f>
        <v>0</v>
      </c>
      <c r="AK1317" s="834">
        <f>'(1)예금승인내역'!K1938</f>
        <v>0</v>
      </c>
    </row>
    <row r="1318" spans="31:37">
      <c r="AE1318" s="1">
        <f>'(1)예금승인내역'!H1939</f>
        <v>0</v>
      </c>
      <c r="AF1318" s="1">
        <f t="shared" si="30"/>
        <v>0</v>
      </c>
      <c r="AG1318" s="1">
        <f>'(1)예금승인내역'!G1939</f>
        <v>0</v>
      </c>
      <c r="AH1318">
        <f>'(1)예금승인내역'!F1939</f>
        <v>0</v>
      </c>
      <c r="AI1318">
        <f>'(1)예금승인내역'!L1939</f>
        <v>0</v>
      </c>
      <c r="AJ1318">
        <f>'(1)예금승인내역'!AG1939</f>
        <v>0</v>
      </c>
      <c r="AK1318" s="834">
        <f>'(1)예금승인내역'!K1939</f>
        <v>0</v>
      </c>
    </row>
    <row r="1319" spans="31:37">
      <c r="AE1319" s="1">
        <f>'(1)예금승인내역'!H1940</f>
        <v>0</v>
      </c>
      <c r="AF1319" s="1">
        <f t="shared" si="30"/>
        <v>0</v>
      </c>
      <c r="AG1319" s="1">
        <f>'(1)예금승인내역'!G1940</f>
        <v>0</v>
      </c>
      <c r="AH1319">
        <f>'(1)예금승인내역'!F1940</f>
        <v>0</v>
      </c>
      <c r="AI1319">
        <f>'(1)예금승인내역'!L1940</f>
        <v>0</v>
      </c>
      <c r="AJ1319">
        <f>'(1)예금승인내역'!AG1940</f>
        <v>0</v>
      </c>
      <c r="AK1319" s="834">
        <f>'(1)예금승인내역'!K1940</f>
        <v>0</v>
      </c>
    </row>
    <row r="1320" spans="31:37">
      <c r="AE1320" s="1">
        <f>'(1)예금승인내역'!H1941</f>
        <v>0</v>
      </c>
      <c r="AF1320" s="1">
        <f t="shared" si="30"/>
        <v>0</v>
      </c>
      <c r="AG1320" s="1">
        <f>'(1)예금승인내역'!G1941</f>
        <v>0</v>
      </c>
      <c r="AH1320">
        <f>'(1)예금승인내역'!F1941</f>
        <v>0</v>
      </c>
      <c r="AI1320">
        <f>'(1)예금승인내역'!L1941</f>
        <v>0</v>
      </c>
      <c r="AJ1320">
        <f>'(1)예금승인내역'!AG1941</f>
        <v>0</v>
      </c>
      <c r="AK1320" s="834">
        <f>'(1)예금승인내역'!K1941</f>
        <v>0</v>
      </c>
    </row>
    <row r="1321" spans="31:37">
      <c r="AE1321" s="1">
        <f>'(1)예금승인내역'!H1942</f>
        <v>0</v>
      </c>
      <c r="AF1321" s="1">
        <f t="shared" si="30"/>
        <v>0</v>
      </c>
      <c r="AG1321" s="1">
        <f>'(1)예금승인내역'!G1942</f>
        <v>0</v>
      </c>
      <c r="AH1321">
        <f>'(1)예금승인내역'!F1942</f>
        <v>0</v>
      </c>
      <c r="AI1321">
        <f>'(1)예금승인내역'!L1942</f>
        <v>0</v>
      </c>
      <c r="AJ1321">
        <f>'(1)예금승인내역'!AG1942</f>
        <v>0</v>
      </c>
      <c r="AK1321" s="834">
        <f>'(1)예금승인내역'!K1942</f>
        <v>0</v>
      </c>
    </row>
    <row r="1322" spans="31:37">
      <c r="AE1322" s="1">
        <f>'(1)예금승인내역'!H1943</f>
        <v>0</v>
      </c>
      <c r="AF1322" s="1">
        <f t="shared" si="30"/>
        <v>0</v>
      </c>
      <c r="AG1322" s="1">
        <f>'(1)예금승인내역'!G1943</f>
        <v>0</v>
      </c>
      <c r="AH1322">
        <f>'(1)예금승인내역'!F1943</f>
        <v>0</v>
      </c>
      <c r="AI1322">
        <f>'(1)예금승인내역'!L1943</f>
        <v>0</v>
      </c>
      <c r="AJ1322">
        <f>'(1)예금승인내역'!AG1943</f>
        <v>0</v>
      </c>
      <c r="AK1322" s="834">
        <f>'(1)예금승인내역'!K1943</f>
        <v>0</v>
      </c>
    </row>
    <row r="1323" spans="31:37">
      <c r="AE1323" s="1">
        <f>'(1)예금승인내역'!H1944</f>
        <v>0</v>
      </c>
      <c r="AF1323" s="1">
        <f t="shared" si="30"/>
        <v>0</v>
      </c>
      <c r="AG1323" s="1">
        <f>'(1)예금승인내역'!G1944</f>
        <v>0</v>
      </c>
      <c r="AH1323">
        <f>'(1)예금승인내역'!F1944</f>
        <v>0</v>
      </c>
      <c r="AI1323">
        <f>'(1)예금승인내역'!L1944</f>
        <v>0</v>
      </c>
      <c r="AJ1323">
        <f>'(1)예금승인내역'!AG1944</f>
        <v>0</v>
      </c>
      <c r="AK1323" s="834">
        <f>'(1)예금승인내역'!K1944</f>
        <v>0</v>
      </c>
    </row>
    <row r="1324" spans="31:37">
      <c r="AE1324" s="1">
        <f>'(1)예금승인내역'!H1945</f>
        <v>0</v>
      </c>
      <c r="AF1324" s="1">
        <f t="shared" si="30"/>
        <v>0</v>
      </c>
      <c r="AG1324" s="1">
        <f>'(1)예금승인내역'!G1945</f>
        <v>0</v>
      </c>
      <c r="AH1324">
        <f>'(1)예금승인내역'!F1945</f>
        <v>0</v>
      </c>
      <c r="AI1324">
        <f>'(1)예금승인내역'!L1945</f>
        <v>0</v>
      </c>
      <c r="AJ1324">
        <f>'(1)예금승인내역'!AG1945</f>
        <v>0</v>
      </c>
      <c r="AK1324" s="834">
        <f>'(1)예금승인내역'!K1945</f>
        <v>0</v>
      </c>
    </row>
    <row r="1325" spans="31:37">
      <c r="AE1325" s="1">
        <f>'(1)예금승인내역'!H1946</f>
        <v>0</v>
      </c>
      <c r="AF1325" s="1">
        <f t="shared" si="30"/>
        <v>0</v>
      </c>
      <c r="AG1325" s="1">
        <f>'(1)예금승인내역'!G1946</f>
        <v>0</v>
      </c>
      <c r="AH1325">
        <f>'(1)예금승인내역'!F1946</f>
        <v>0</v>
      </c>
      <c r="AI1325">
        <f>'(1)예금승인내역'!L1946</f>
        <v>0</v>
      </c>
      <c r="AJ1325">
        <f>'(1)예금승인내역'!AG1946</f>
        <v>0</v>
      </c>
      <c r="AK1325" s="834">
        <f>'(1)예금승인내역'!K1946</f>
        <v>0</v>
      </c>
    </row>
    <row r="1326" spans="31:37">
      <c r="AE1326" s="1">
        <f>'(1)예금승인내역'!H1947</f>
        <v>0</v>
      </c>
      <c r="AF1326" s="1">
        <f t="shared" si="30"/>
        <v>0</v>
      </c>
      <c r="AG1326" s="1">
        <f>'(1)예금승인내역'!G1947</f>
        <v>0</v>
      </c>
      <c r="AH1326">
        <f>'(1)예금승인내역'!F1947</f>
        <v>0</v>
      </c>
      <c r="AI1326">
        <f>'(1)예금승인내역'!L1947</f>
        <v>0</v>
      </c>
      <c r="AJ1326">
        <f>'(1)예금승인내역'!AG1947</f>
        <v>0</v>
      </c>
      <c r="AK1326" s="834">
        <f>'(1)예금승인내역'!K1947</f>
        <v>0</v>
      </c>
    </row>
    <row r="1327" spans="31:37">
      <c r="AE1327" s="1">
        <f>'(1)예금승인내역'!H1948</f>
        <v>0</v>
      </c>
      <c r="AF1327" s="1">
        <f t="shared" si="30"/>
        <v>0</v>
      </c>
      <c r="AG1327" s="1">
        <f>'(1)예금승인내역'!G1948</f>
        <v>0</v>
      </c>
      <c r="AH1327">
        <f>'(1)예금승인내역'!F1948</f>
        <v>0</v>
      </c>
      <c r="AI1327">
        <f>'(1)예금승인내역'!L1948</f>
        <v>0</v>
      </c>
      <c r="AJ1327">
        <f>'(1)예금승인내역'!AG1948</f>
        <v>0</v>
      </c>
      <c r="AK1327" s="834">
        <f>'(1)예금승인내역'!K1948</f>
        <v>0</v>
      </c>
    </row>
    <row r="1328" spans="31:37">
      <c r="AE1328" s="1">
        <f>'(1)예금승인내역'!H1949</f>
        <v>0</v>
      </c>
      <c r="AF1328" s="1">
        <f t="shared" si="30"/>
        <v>0</v>
      </c>
      <c r="AG1328" s="1">
        <f>'(1)예금승인내역'!G1949</f>
        <v>0</v>
      </c>
      <c r="AH1328">
        <f>'(1)예금승인내역'!F1949</f>
        <v>0</v>
      </c>
      <c r="AI1328">
        <f>'(1)예금승인내역'!L1949</f>
        <v>0</v>
      </c>
      <c r="AJ1328">
        <f>'(1)예금승인내역'!AG1949</f>
        <v>0</v>
      </c>
      <c r="AK1328" s="834">
        <f>'(1)예금승인내역'!K1949</f>
        <v>0</v>
      </c>
    </row>
    <row r="1329" spans="31:37">
      <c r="AE1329" s="1">
        <f>'(1)예금승인내역'!H1950</f>
        <v>0</v>
      </c>
      <c r="AF1329" s="1">
        <f t="shared" si="30"/>
        <v>0</v>
      </c>
      <c r="AG1329" s="1">
        <f>'(1)예금승인내역'!G1950</f>
        <v>0</v>
      </c>
      <c r="AH1329">
        <f>'(1)예금승인내역'!F1950</f>
        <v>0</v>
      </c>
      <c r="AI1329">
        <f>'(1)예금승인내역'!L1950</f>
        <v>0</v>
      </c>
      <c r="AJ1329">
        <f>'(1)예금승인내역'!AG1950</f>
        <v>0</v>
      </c>
      <c r="AK1329" s="834">
        <f>'(1)예금승인내역'!K1950</f>
        <v>0</v>
      </c>
    </row>
    <row r="1330" spans="31:37">
      <c r="AE1330" s="1">
        <f>'(1)예금승인내역'!H1951</f>
        <v>0</v>
      </c>
      <c r="AF1330" s="1">
        <f t="shared" si="30"/>
        <v>0</v>
      </c>
      <c r="AG1330" s="1">
        <f>'(1)예금승인내역'!G1951</f>
        <v>0</v>
      </c>
      <c r="AH1330">
        <f>'(1)예금승인내역'!F1951</f>
        <v>0</v>
      </c>
      <c r="AI1330">
        <f>'(1)예금승인내역'!L1951</f>
        <v>0</v>
      </c>
      <c r="AJ1330">
        <f>'(1)예금승인내역'!AG1951</f>
        <v>0</v>
      </c>
      <c r="AK1330" s="834">
        <f>'(1)예금승인내역'!K1951</f>
        <v>0</v>
      </c>
    </row>
    <row r="1331" spans="31:37">
      <c r="AE1331" s="1">
        <f>'(1)예금승인내역'!H1952</f>
        <v>0</v>
      </c>
      <c r="AF1331" s="1">
        <f t="shared" si="30"/>
        <v>0</v>
      </c>
      <c r="AG1331" s="1">
        <f>'(1)예금승인내역'!G1952</f>
        <v>0</v>
      </c>
      <c r="AH1331">
        <f>'(1)예금승인내역'!F1952</f>
        <v>0</v>
      </c>
      <c r="AI1331">
        <f>'(1)예금승인내역'!L1952</f>
        <v>0</v>
      </c>
      <c r="AJ1331">
        <f>'(1)예금승인내역'!AG1952</f>
        <v>0</v>
      </c>
      <c r="AK1331" s="834">
        <f>'(1)예금승인내역'!K1952</f>
        <v>0</v>
      </c>
    </row>
    <row r="1332" spans="31:37">
      <c r="AE1332" s="1">
        <f>'(1)예금승인내역'!H1953</f>
        <v>0</v>
      </c>
      <c r="AF1332" s="1">
        <f t="shared" si="30"/>
        <v>0</v>
      </c>
      <c r="AG1332" s="1">
        <f>'(1)예금승인내역'!G1953</f>
        <v>0</v>
      </c>
      <c r="AH1332">
        <f>'(1)예금승인내역'!F1953</f>
        <v>0</v>
      </c>
      <c r="AI1332">
        <f>'(1)예금승인내역'!L1953</f>
        <v>0</v>
      </c>
      <c r="AJ1332">
        <f>'(1)예금승인내역'!AG1953</f>
        <v>0</v>
      </c>
      <c r="AK1332" s="834">
        <f>'(1)예금승인내역'!K1953</f>
        <v>0</v>
      </c>
    </row>
    <row r="1333" spans="31:37">
      <c r="AE1333" s="1">
        <f>'(1)예금승인내역'!H1954</f>
        <v>0</v>
      </c>
      <c r="AF1333" s="1">
        <f t="shared" si="30"/>
        <v>0</v>
      </c>
      <c r="AG1333" s="1">
        <f>'(1)예금승인내역'!G1954</f>
        <v>0</v>
      </c>
      <c r="AH1333">
        <f>'(1)예금승인내역'!F1954</f>
        <v>0</v>
      </c>
      <c r="AI1333">
        <f>'(1)예금승인내역'!L1954</f>
        <v>0</v>
      </c>
      <c r="AJ1333">
        <f>'(1)예금승인내역'!AG1954</f>
        <v>0</v>
      </c>
      <c r="AK1333" s="834">
        <f>'(1)예금승인내역'!K1954</f>
        <v>0</v>
      </c>
    </row>
    <row r="1334" spans="31:37">
      <c r="AE1334" s="1">
        <f>'(1)예금승인내역'!H1955</f>
        <v>0</v>
      </c>
      <c r="AF1334" s="1">
        <f t="shared" si="30"/>
        <v>0</v>
      </c>
      <c r="AG1334" s="1">
        <f>'(1)예금승인내역'!G1955</f>
        <v>0</v>
      </c>
      <c r="AH1334">
        <f>'(1)예금승인내역'!F1955</f>
        <v>0</v>
      </c>
      <c r="AI1334">
        <f>'(1)예금승인내역'!L1955</f>
        <v>0</v>
      </c>
      <c r="AJ1334">
        <f>'(1)예금승인내역'!AG1955</f>
        <v>0</v>
      </c>
      <c r="AK1334" s="834">
        <f>'(1)예금승인내역'!K1955</f>
        <v>0</v>
      </c>
    </row>
    <row r="1335" spans="31:37">
      <c r="AE1335" s="1">
        <f>'(1)예금승인내역'!H1956</f>
        <v>0</v>
      </c>
      <c r="AF1335" s="1">
        <f t="shared" si="30"/>
        <v>0</v>
      </c>
      <c r="AG1335" s="1">
        <f>'(1)예금승인내역'!G1956</f>
        <v>0</v>
      </c>
      <c r="AH1335">
        <f>'(1)예금승인내역'!F1956</f>
        <v>0</v>
      </c>
      <c r="AI1335">
        <f>'(1)예금승인내역'!L1956</f>
        <v>0</v>
      </c>
      <c r="AJ1335">
        <f>'(1)예금승인내역'!AG1956</f>
        <v>0</v>
      </c>
      <c r="AK1335" s="834">
        <f>'(1)예금승인내역'!K1956</f>
        <v>0</v>
      </c>
    </row>
    <row r="1336" spans="31:37">
      <c r="AE1336" s="1">
        <f>'(1)예금승인내역'!H1957</f>
        <v>0</v>
      </c>
      <c r="AF1336" s="1">
        <f t="shared" si="30"/>
        <v>0</v>
      </c>
      <c r="AG1336" s="1">
        <f>'(1)예금승인내역'!G1957</f>
        <v>0</v>
      </c>
      <c r="AH1336">
        <f>'(1)예금승인내역'!F1957</f>
        <v>0</v>
      </c>
      <c r="AI1336">
        <f>'(1)예금승인내역'!L1957</f>
        <v>0</v>
      </c>
      <c r="AJ1336">
        <f>'(1)예금승인내역'!AG1957</f>
        <v>0</v>
      </c>
      <c r="AK1336" s="834">
        <f>'(1)예금승인내역'!K1957</f>
        <v>0</v>
      </c>
    </row>
    <row r="1337" spans="31:37">
      <c r="AE1337" s="1">
        <f>'(1)예금승인내역'!H1958</f>
        <v>0</v>
      </c>
      <c r="AF1337" s="1">
        <f t="shared" si="30"/>
        <v>0</v>
      </c>
      <c r="AG1337" s="1">
        <f>'(1)예금승인내역'!G1958</f>
        <v>0</v>
      </c>
      <c r="AH1337">
        <f>'(1)예금승인내역'!F1958</f>
        <v>0</v>
      </c>
      <c r="AI1337">
        <f>'(1)예금승인내역'!L1958</f>
        <v>0</v>
      </c>
      <c r="AJ1337">
        <f>'(1)예금승인내역'!AG1958</f>
        <v>0</v>
      </c>
      <c r="AK1337" s="834">
        <f>'(1)예금승인내역'!K1958</f>
        <v>0</v>
      </c>
    </row>
    <row r="1338" spans="31:37">
      <c r="AE1338" s="1">
        <f>'(1)예금승인내역'!H1959</f>
        <v>0</v>
      </c>
      <c r="AF1338" s="1">
        <f t="shared" ref="AF1338:AF1401" si="31">VALUE(AE1338)</f>
        <v>0</v>
      </c>
      <c r="AG1338" s="1">
        <f>'(1)예금승인내역'!G1959</f>
        <v>0</v>
      </c>
      <c r="AH1338">
        <f>'(1)예금승인내역'!F1959</f>
        <v>0</v>
      </c>
      <c r="AI1338">
        <f>'(1)예금승인내역'!L1959</f>
        <v>0</v>
      </c>
      <c r="AJ1338">
        <f>'(1)예금승인내역'!AG1959</f>
        <v>0</v>
      </c>
      <c r="AK1338" s="834">
        <f>'(1)예금승인내역'!K1959</f>
        <v>0</v>
      </c>
    </row>
    <row r="1339" spans="31:37">
      <c r="AE1339" s="1">
        <f>'(1)예금승인내역'!H1960</f>
        <v>0</v>
      </c>
      <c r="AF1339" s="1">
        <f t="shared" si="31"/>
        <v>0</v>
      </c>
      <c r="AG1339" s="1">
        <f>'(1)예금승인내역'!G1960</f>
        <v>0</v>
      </c>
      <c r="AH1339">
        <f>'(1)예금승인내역'!F1960</f>
        <v>0</v>
      </c>
      <c r="AI1339">
        <f>'(1)예금승인내역'!L1960</f>
        <v>0</v>
      </c>
      <c r="AJ1339">
        <f>'(1)예금승인내역'!AG1960</f>
        <v>0</v>
      </c>
      <c r="AK1339" s="834">
        <f>'(1)예금승인내역'!K1960</f>
        <v>0</v>
      </c>
    </row>
    <row r="1340" spans="31:37">
      <c r="AE1340" s="1">
        <f>'(1)예금승인내역'!H1961</f>
        <v>0</v>
      </c>
      <c r="AF1340" s="1">
        <f t="shared" si="31"/>
        <v>0</v>
      </c>
      <c r="AG1340" s="1">
        <f>'(1)예금승인내역'!G1961</f>
        <v>0</v>
      </c>
      <c r="AH1340">
        <f>'(1)예금승인내역'!F1961</f>
        <v>0</v>
      </c>
      <c r="AI1340">
        <f>'(1)예금승인내역'!L1961</f>
        <v>0</v>
      </c>
      <c r="AJ1340">
        <f>'(1)예금승인내역'!AG1961</f>
        <v>0</v>
      </c>
      <c r="AK1340" s="834">
        <f>'(1)예금승인내역'!K1961</f>
        <v>0</v>
      </c>
    </row>
    <row r="1341" spans="31:37">
      <c r="AE1341" s="1">
        <f>'(1)예금승인내역'!H1962</f>
        <v>0</v>
      </c>
      <c r="AF1341" s="1">
        <f t="shared" si="31"/>
        <v>0</v>
      </c>
      <c r="AG1341" s="1">
        <f>'(1)예금승인내역'!G1962</f>
        <v>0</v>
      </c>
      <c r="AH1341">
        <f>'(1)예금승인내역'!F1962</f>
        <v>0</v>
      </c>
      <c r="AI1341">
        <f>'(1)예금승인내역'!L1962</f>
        <v>0</v>
      </c>
      <c r="AJ1341">
        <f>'(1)예금승인내역'!AG1962</f>
        <v>0</v>
      </c>
      <c r="AK1341" s="834">
        <f>'(1)예금승인내역'!K1962</f>
        <v>0</v>
      </c>
    </row>
    <row r="1342" spans="31:37">
      <c r="AE1342" s="1">
        <f>'(1)예금승인내역'!H1963</f>
        <v>0</v>
      </c>
      <c r="AF1342" s="1">
        <f t="shared" si="31"/>
        <v>0</v>
      </c>
      <c r="AG1342" s="1">
        <f>'(1)예금승인내역'!G1963</f>
        <v>0</v>
      </c>
      <c r="AH1342">
        <f>'(1)예금승인내역'!F1963</f>
        <v>0</v>
      </c>
      <c r="AI1342">
        <f>'(1)예금승인내역'!L1963</f>
        <v>0</v>
      </c>
      <c r="AJ1342">
        <f>'(1)예금승인내역'!AG1963</f>
        <v>0</v>
      </c>
      <c r="AK1342" s="834">
        <f>'(1)예금승인내역'!K1963</f>
        <v>0</v>
      </c>
    </row>
    <row r="1343" spans="31:37">
      <c r="AE1343" s="1">
        <f>'(1)예금승인내역'!H1964</f>
        <v>0</v>
      </c>
      <c r="AF1343" s="1">
        <f t="shared" si="31"/>
        <v>0</v>
      </c>
      <c r="AG1343" s="1">
        <f>'(1)예금승인내역'!G1964</f>
        <v>0</v>
      </c>
      <c r="AH1343">
        <f>'(1)예금승인내역'!F1964</f>
        <v>0</v>
      </c>
      <c r="AI1343">
        <f>'(1)예금승인내역'!L1964</f>
        <v>0</v>
      </c>
      <c r="AJ1343">
        <f>'(1)예금승인내역'!AG1964</f>
        <v>0</v>
      </c>
      <c r="AK1343" s="834">
        <f>'(1)예금승인내역'!K1964</f>
        <v>0</v>
      </c>
    </row>
    <row r="1344" spans="31:37">
      <c r="AE1344" s="1">
        <f>'(1)예금승인내역'!H1965</f>
        <v>0</v>
      </c>
      <c r="AF1344" s="1">
        <f t="shared" si="31"/>
        <v>0</v>
      </c>
      <c r="AG1344" s="1">
        <f>'(1)예금승인내역'!G1965</f>
        <v>0</v>
      </c>
      <c r="AH1344">
        <f>'(1)예금승인내역'!F1965</f>
        <v>0</v>
      </c>
      <c r="AI1344">
        <f>'(1)예금승인내역'!L1965</f>
        <v>0</v>
      </c>
      <c r="AJ1344">
        <f>'(1)예금승인내역'!AG1965</f>
        <v>0</v>
      </c>
      <c r="AK1344" s="834">
        <f>'(1)예금승인내역'!K1965</f>
        <v>0</v>
      </c>
    </row>
    <row r="1345" spans="31:37">
      <c r="AE1345" s="1">
        <f>'(1)예금승인내역'!H1966</f>
        <v>0</v>
      </c>
      <c r="AF1345" s="1">
        <f t="shared" si="31"/>
        <v>0</v>
      </c>
      <c r="AG1345" s="1">
        <f>'(1)예금승인내역'!G1966</f>
        <v>0</v>
      </c>
      <c r="AH1345">
        <f>'(1)예금승인내역'!F1966</f>
        <v>0</v>
      </c>
      <c r="AI1345">
        <f>'(1)예금승인내역'!L1966</f>
        <v>0</v>
      </c>
      <c r="AJ1345">
        <f>'(1)예금승인내역'!AG1966</f>
        <v>0</v>
      </c>
      <c r="AK1345" s="834">
        <f>'(1)예금승인내역'!K1966</f>
        <v>0</v>
      </c>
    </row>
    <row r="1346" spans="31:37">
      <c r="AE1346" s="1">
        <f>'(1)예금승인내역'!H1967</f>
        <v>0</v>
      </c>
      <c r="AF1346" s="1">
        <f t="shared" si="31"/>
        <v>0</v>
      </c>
      <c r="AG1346" s="1">
        <f>'(1)예금승인내역'!G1967</f>
        <v>0</v>
      </c>
      <c r="AH1346">
        <f>'(1)예금승인내역'!F1967</f>
        <v>0</v>
      </c>
      <c r="AI1346">
        <f>'(1)예금승인내역'!L1967</f>
        <v>0</v>
      </c>
      <c r="AJ1346">
        <f>'(1)예금승인내역'!AG1967</f>
        <v>0</v>
      </c>
      <c r="AK1346" s="834">
        <f>'(1)예금승인내역'!K1967</f>
        <v>0</v>
      </c>
    </row>
    <row r="1347" spans="31:37">
      <c r="AE1347" s="1">
        <f>'(1)예금승인내역'!H1968</f>
        <v>0</v>
      </c>
      <c r="AF1347" s="1">
        <f t="shared" si="31"/>
        <v>0</v>
      </c>
      <c r="AG1347" s="1">
        <f>'(1)예금승인내역'!G1968</f>
        <v>0</v>
      </c>
      <c r="AH1347">
        <f>'(1)예금승인내역'!F1968</f>
        <v>0</v>
      </c>
      <c r="AI1347">
        <f>'(1)예금승인내역'!L1968</f>
        <v>0</v>
      </c>
      <c r="AJ1347">
        <f>'(1)예금승인내역'!AG1968</f>
        <v>0</v>
      </c>
      <c r="AK1347" s="834">
        <f>'(1)예금승인내역'!K1968</f>
        <v>0</v>
      </c>
    </row>
    <row r="1348" spans="31:37">
      <c r="AE1348" s="1">
        <f>'(1)예금승인내역'!H1969</f>
        <v>0</v>
      </c>
      <c r="AF1348" s="1">
        <f t="shared" si="31"/>
        <v>0</v>
      </c>
      <c r="AG1348" s="1">
        <f>'(1)예금승인내역'!G1969</f>
        <v>0</v>
      </c>
      <c r="AH1348">
        <f>'(1)예금승인내역'!F1969</f>
        <v>0</v>
      </c>
      <c r="AI1348">
        <f>'(1)예금승인내역'!L1969</f>
        <v>0</v>
      </c>
      <c r="AJ1348">
        <f>'(1)예금승인내역'!AG1969</f>
        <v>0</v>
      </c>
      <c r="AK1348" s="834">
        <f>'(1)예금승인내역'!K1969</f>
        <v>0</v>
      </c>
    </row>
    <row r="1349" spans="31:37">
      <c r="AE1349" s="1">
        <f>'(1)예금승인내역'!H1970</f>
        <v>0</v>
      </c>
      <c r="AF1349" s="1">
        <f t="shared" si="31"/>
        <v>0</v>
      </c>
      <c r="AG1349" s="1">
        <f>'(1)예금승인내역'!G1970</f>
        <v>0</v>
      </c>
      <c r="AH1349">
        <f>'(1)예금승인내역'!F1970</f>
        <v>0</v>
      </c>
      <c r="AI1349">
        <f>'(1)예금승인내역'!L1970</f>
        <v>0</v>
      </c>
      <c r="AJ1349">
        <f>'(1)예금승인내역'!AG1970</f>
        <v>0</v>
      </c>
      <c r="AK1349" s="834">
        <f>'(1)예금승인내역'!K1970</f>
        <v>0</v>
      </c>
    </row>
    <row r="1350" spans="31:37">
      <c r="AE1350" s="1">
        <f>'(1)예금승인내역'!H1971</f>
        <v>0</v>
      </c>
      <c r="AF1350" s="1">
        <f t="shared" si="31"/>
        <v>0</v>
      </c>
      <c r="AG1350" s="1">
        <f>'(1)예금승인내역'!G1971</f>
        <v>0</v>
      </c>
      <c r="AH1350">
        <f>'(1)예금승인내역'!F1971</f>
        <v>0</v>
      </c>
      <c r="AI1350">
        <f>'(1)예금승인내역'!L1971</f>
        <v>0</v>
      </c>
      <c r="AJ1350">
        <f>'(1)예금승인내역'!AG1971</f>
        <v>0</v>
      </c>
      <c r="AK1350" s="834">
        <f>'(1)예금승인내역'!K1971</f>
        <v>0</v>
      </c>
    </row>
    <row r="1351" spans="31:37">
      <c r="AE1351" s="1">
        <f>'(1)예금승인내역'!H1972</f>
        <v>0</v>
      </c>
      <c r="AF1351" s="1">
        <f t="shared" si="31"/>
        <v>0</v>
      </c>
      <c r="AG1351" s="1">
        <f>'(1)예금승인내역'!G1972</f>
        <v>0</v>
      </c>
      <c r="AH1351">
        <f>'(1)예금승인내역'!F1972</f>
        <v>0</v>
      </c>
      <c r="AI1351">
        <f>'(1)예금승인내역'!L1972</f>
        <v>0</v>
      </c>
      <c r="AJ1351">
        <f>'(1)예금승인내역'!AG1972</f>
        <v>0</v>
      </c>
      <c r="AK1351" s="834">
        <f>'(1)예금승인내역'!K1972</f>
        <v>0</v>
      </c>
    </row>
    <row r="1352" spans="31:37">
      <c r="AE1352" s="1">
        <f>'(1)예금승인내역'!H1973</f>
        <v>0</v>
      </c>
      <c r="AF1352" s="1">
        <f t="shared" si="31"/>
        <v>0</v>
      </c>
      <c r="AG1352" s="1">
        <f>'(1)예금승인내역'!G1973</f>
        <v>0</v>
      </c>
      <c r="AH1352">
        <f>'(1)예금승인내역'!F1973</f>
        <v>0</v>
      </c>
      <c r="AI1352">
        <f>'(1)예금승인내역'!L1973</f>
        <v>0</v>
      </c>
      <c r="AJ1352">
        <f>'(1)예금승인내역'!AG1973</f>
        <v>0</v>
      </c>
      <c r="AK1352" s="834">
        <f>'(1)예금승인내역'!K1973</f>
        <v>0</v>
      </c>
    </row>
    <row r="1353" spans="31:37">
      <c r="AE1353" s="1">
        <f>'(1)예금승인내역'!H1974</f>
        <v>0</v>
      </c>
      <c r="AF1353" s="1">
        <f t="shared" si="31"/>
        <v>0</v>
      </c>
      <c r="AG1353" s="1">
        <f>'(1)예금승인내역'!G1974</f>
        <v>0</v>
      </c>
      <c r="AH1353">
        <f>'(1)예금승인내역'!F1974</f>
        <v>0</v>
      </c>
      <c r="AI1353">
        <f>'(1)예금승인내역'!L1974</f>
        <v>0</v>
      </c>
      <c r="AJ1353">
        <f>'(1)예금승인내역'!AG1974</f>
        <v>0</v>
      </c>
      <c r="AK1353" s="834">
        <f>'(1)예금승인내역'!K1974</f>
        <v>0</v>
      </c>
    </row>
    <row r="1354" spans="31:37">
      <c r="AE1354" s="1">
        <f>'(1)예금승인내역'!H1975</f>
        <v>0</v>
      </c>
      <c r="AF1354" s="1">
        <f t="shared" si="31"/>
        <v>0</v>
      </c>
      <c r="AG1354" s="1">
        <f>'(1)예금승인내역'!G1975</f>
        <v>0</v>
      </c>
      <c r="AH1354">
        <f>'(1)예금승인내역'!F1975</f>
        <v>0</v>
      </c>
      <c r="AI1354">
        <f>'(1)예금승인내역'!L1975</f>
        <v>0</v>
      </c>
      <c r="AJ1354">
        <f>'(1)예금승인내역'!AG1975</f>
        <v>0</v>
      </c>
      <c r="AK1354" s="834">
        <f>'(1)예금승인내역'!K1975</f>
        <v>0</v>
      </c>
    </row>
    <row r="1355" spans="31:37">
      <c r="AE1355" s="1">
        <f>'(1)예금승인내역'!H1976</f>
        <v>0</v>
      </c>
      <c r="AF1355" s="1">
        <f t="shared" si="31"/>
        <v>0</v>
      </c>
      <c r="AG1355" s="1">
        <f>'(1)예금승인내역'!G1976</f>
        <v>0</v>
      </c>
      <c r="AH1355">
        <f>'(1)예금승인내역'!F1976</f>
        <v>0</v>
      </c>
      <c r="AI1355">
        <f>'(1)예금승인내역'!L1976</f>
        <v>0</v>
      </c>
      <c r="AJ1355">
        <f>'(1)예금승인내역'!AG1976</f>
        <v>0</v>
      </c>
      <c r="AK1355" s="834">
        <f>'(1)예금승인내역'!K1976</f>
        <v>0</v>
      </c>
    </row>
    <row r="1356" spans="31:37">
      <c r="AE1356" s="1">
        <f>'(1)예금승인내역'!H1977</f>
        <v>0</v>
      </c>
      <c r="AF1356" s="1">
        <f t="shared" si="31"/>
        <v>0</v>
      </c>
      <c r="AG1356" s="1">
        <f>'(1)예금승인내역'!G1977</f>
        <v>0</v>
      </c>
      <c r="AH1356">
        <f>'(1)예금승인내역'!F1977</f>
        <v>0</v>
      </c>
      <c r="AI1356">
        <f>'(1)예금승인내역'!L1977</f>
        <v>0</v>
      </c>
      <c r="AJ1356">
        <f>'(1)예금승인내역'!AG1977</f>
        <v>0</v>
      </c>
      <c r="AK1356" s="834">
        <f>'(1)예금승인내역'!K1977</f>
        <v>0</v>
      </c>
    </row>
    <row r="1357" spans="31:37">
      <c r="AE1357" s="1">
        <f>'(1)예금승인내역'!H1978</f>
        <v>0</v>
      </c>
      <c r="AF1357" s="1">
        <f t="shared" si="31"/>
        <v>0</v>
      </c>
      <c r="AG1357" s="1">
        <f>'(1)예금승인내역'!G1978</f>
        <v>0</v>
      </c>
      <c r="AH1357">
        <f>'(1)예금승인내역'!F1978</f>
        <v>0</v>
      </c>
      <c r="AI1357">
        <f>'(1)예금승인내역'!L1978</f>
        <v>0</v>
      </c>
      <c r="AJ1357">
        <f>'(1)예금승인내역'!AG1978</f>
        <v>0</v>
      </c>
      <c r="AK1357" s="834">
        <f>'(1)예금승인내역'!K1978</f>
        <v>0</v>
      </c>
    </row>
    <row r="1358" spans="31:37">
      <c r="AE1358" s="1">
        <f>'(1)예금승인내역'!H1979</f>
        <v>0</v>
      </c>
      <c r="AF1358" s="1">
        <f t="shared" si="31"/>
        <v>0</v>
      </c>
      <c r="AG1358" s="1">
        <f>'(1)예금승인내역'!G1979</f>
        <v>0</v>
      </c>
      <c r="AH1358">
        <f>'(1)예금승인내역'!F1979</f>
        <v>0</v>
      </c>
      <c r="AI1358">
        <f>'(1)예금승인내역'!L1979</f>
        <v>0</v>
      </c>
      <c r="AJ1358">
        <f>'(1)예금승인내역'!AG1979</f>
        <v>0</v>
      </c>
      <c r="AK1358" s="834">
        <f>'(1)예금승인내역'!K1979</f>
        <v>0</v>
      </c>
    </row>
    <row r="1359" spans="31:37">
      <c r="AE1359" s="1">
        <f>'(1)예금승인내역'!H1980</f>
        <v>0</v>
      </c>
      <c r="AF1359" s="1">
        <f t="shared" si="31"/>
        <v>0</v>
      </c>
      <c r="AG1359" s="1">
        <f>'(1)예금승인내역'!G1980</f>
        <v>0</v>
      </c>
      <c r="AH1359">
        <f>'(1)예금승인내역'!F1980</f>
        <v>0</v>
      </c>
      <c r="AI1359">
        <f>'(1)예금승인내역'!L1980</f>
        <v>0</v>
      </c>
      <c r="AJ1359">
        <f>'(1)예금승인내역'!AG1980</f>
        <v>0</v>
      </c>
      <c r="AK1359" s="834">
        <f>'(1)예금승인내역'!K1980</f>
        <v>0</v>
      </c>
    </row>
    <row r="1360" spans="31:37">
      <c r="AE1360" s="1">
        <f>'(1)예금승인내역'!H1981</f>
        <v>0</v>
      </c>
      <c r="AF1360" s="1">
        <f t="shared" si="31"/>
        <v>0</v>
      </c>
      <c r="AG1360" s="1">
        <f>'(1)예금승인내역'!G1981</f>
        <v>0</v>
      </c>
      <c r="AH1360">
        <f>'(1)예금승인내역'!F1981</f>
        <v>0</v>
      </c>
      <c r="AI1360">
        <f>'(1)예금승인내역'!L1981</f>
        <v>0</v>
      </c>
      <c r="AJ1360">
        <f>'(1)예금승인내역'!AG1981</f>
        <v>0</v>
      </c>
      <c r="AK1360" s="834">
        <f>'(1)예금승인내역'!K1981</f>
        <v>0</v>
      </c>
    </row>
    <row r="1361" spans="31:37">
      <c r="AE1361" s="1">
        <f>'(1)예금승인내역'!H1982</f>
        <v>0</v>
      </c>
      <c r="AF1361" s="1">
        <f t="shared" si="31"/>
        <v>0</v>
      </c>
      <c r="AG1361" s="1">
        <f>'(1)예금승인내역'!G1982</f>
        <v>0</v>
      </c>
      <c r="AH1361">
        <f>'(1)예금승인내역'!F1982</f>
        <v>0</v>
      </c>
      <c r="AI1361">
        <f>'(1)예금승인내역'!L1982</f>
        <v>0</v>
      </c>
      <c r="AJ1361">
        <f>'(1)예금승인내역'!AG1982</f>
        <v>0</v>
      </c>
      <c r="AK1361" s="834">
        <f>'(1)예금승인내역'!K1982</f>
        <v>0</v>
      </c>
    </row>
    <row r="1362" spans="31:37">
      <c r="AE1362" s="1">
        <f>'(1)예금승인내역'!H1983</f>
        <v>0</v>
      </c>
      <c r="AF1362" s="1">
        <f t="shared" si="31"/>
        <v>0</v>
      </c>
      <c r="AG1362" s="1">
        <f>'(1)예금승인내역'!G1983</f>
        <v>0</v>
      </c>
      <c r="AH1362">
        <f>'(1)예금승인내역'!F1983</f>
        <v>0</v>
      </c>
      <c r="AI1362">
        <f>'(1)예금승인내역'!L1983</f>
        <v>0</v>
      </c>
      <c r="AJ1362">
        <f>'(1)예금승인내역'!AG1983</f>
        <v>0</v>
      </c>
      <c r="AK1362" s="834">
        <f>'(1)예금승인내역'!K1983</f>
        <v>0</v>
      </c>
    </row>
    <row r="1363" spans="31:37">
      <c r="AE1363" s="1">
        <f>'(1)예금승인내역'!H1984</f>
        <v>0</v>
      </c>
      <c r="AF1363" s="1">
        <f t="shared" si="31"/>
        <v>0</v>
      </c>
      <c r="AG1363" s="1">
        <f>'(1)예금승인내역'!G1984</f>
        <v>0</v>
      </c>
      <c r="AH1363">
        <f>'(1)예금승인내역'!F1984</f>
        <v>0</v>
      </c>
      <c r="AI1363">
        <f>'(1)예금승인내역'!L1984</f>
        <v>0</v>
      </c>
      <c r="AJ1363">
        <f>'(1)예금승인내역'!AG1984</f>
        <v>0</v>
      </c>
      <c r="AK1363" s="834">
        <f>'(1)예금승인내역'!K1984</f>
        <v>0</v>
      </c>
    </row>
    <row r="1364" spans="31:37">
      <c r="AE1364" s="1">
        <f>'(1)예금승인내역'!H1985</f>
        <v>0</v>
      </c>
      <c r="AF1364" s="1">
        <f t="shared" si="31"/>
        <v>0</v>
      </c>
      <c r="AG1364" s="1">
        <f>'(1)예금승인내역'!G1985</f>
        <v>0</v>
      </c>
      <c r="AH1364">
        <f>'(1)예금승인내역'!F1985</f>
        <v>0</v>
      </c>
      <c r="AI1364">
        <f>'(1)예금승인내역'!L1985</f>
        <v>0</v>
      </c>
      <c r="AJ1364">
        <f>'(1)예금승인내역'!AG1985</f>
        <v>0</v>
      </c>
      <c r="AK1364" s="834">
        <f>'(1)예금승인내역'!K1985</f>
        <v>0</v>
      </c>
    </row>
    <row r="1365" spans="31:37">
      <c r="AE1365" s="1">
        <f>'(1)예금승인내역'!H1986</f>
        <v>0</v>
      </c>
      <c r="AF1365" s="1">
        <f t="shared" si="31"/>
        <v>0</v>
      </c>
      <c r="AG1365" s="1">
        <f>'(1)예금승인내역'!G1986</f>
        <v>0</v>
      </c>
      <c r="AH1365">
        <f>'(1)예금승인내역'!F1986</f>
        <v>0</v>
      </c>
      <c r="AI1365">
        <f>'(1)예금승인내역'!L1986</f>
        <v>0</v>
      </c>
      <c r="AJ1365">
        <f>'(1)예금승인내역'!AG1986</f>
        <v>0</v>
      </c>
      <c r="AK1365" s="834">
        <f>'(1)예금승인내역'!K1986</f>
        <v>0</v>
      </c>
    </row>
    <row r="1366" spans="31:37">
      <c r="AE1366" s="1">
        <f>'(1)예금승인내역'!H1987</f>
        <v>0</v>
      </c>
      <c r="AF1366" s="1">
        <f t="shared" si="31"/>
        <v>0</v>
      </c>
      <c r="AG1366" s="1">
        <f>'(1)예금승인내역'!G1987</f>
        <v>0</v>
      </c>
      <c r="AH1366">
        <f>'(1)예금승인내역'!F1987</f>
        <v>0</v>
      </c>
      <c r="AI1366">
        <f>'(1)예금승인내역'!L1987</f>
        <v>0</v>
      </c>
      <c r="AJ1366">
        <f>'(1)예금승인내역'!AG1987</f>
        <v>0</v>
      </c>
      <c r="AK1366" s="834">
        <f>'(1)예금승인내역'!K1987</f>
        <v>0</v>
      </c>
    </row>
    <row r="1367" spans="31:37">
      <c r="AE1367" s="1">
        <f>'(1)예금승인내역'!H1988</f>
        <v>0</v>
      </c>
      <c r="AF1367" s="1">
        <f t="shared" si="31"/>
        <v>0</v>
      </c>
      <c r="AG1367" s="1">
        <f>'(1)예금승인내역'!G1988</f>
        <v>0</v>
      </c>
      <c r="AH1367">
        <f>'(1)예금승인내역'!F1988</f>
        <v>0</v>
      </c>
      <c r="AI1367">
        <f>'(1)예금승인내역'!L1988</f>
        <v>0</v>
      </c>
      <c r="AJ1367">
        <f>'(1)예금승인내역'!AG1988</f>
        <v>0</v>
      </c>
      <c r="AK1367" s="834">
        <f>'(1)예금승인내역'!K1988</f>
        <v>0</v>
      </c>
    </row>
    <row r="1368" spans="31:37">
      <c r="AE1368" s="1">
        <f>'(1)예금승인내역'!H1989</f>
        <v>0</v>
      </c>
      <c r="AF1368" s="1">
        <f t="shared" si="31"/>
        <v>0</v>
      </c>
      <c r="AG1368" s="1">
        <f>'(1)예금승인내역'!G1989</f>
        <v>0</v>
      </c>
      <c r="AH1368">
        <f>'(1)예금승인내역'!F1989</f>
        <v>0</v>
      </c>
      <c r="AI1368">
        <f>'(1)예금승인내역'!L1989</f>
        <v>0</v>
      </c>
      <c r="AJ1368">
        <f>'(1)예금승인내역'!AG1989</f>
        <v>0</v>
      </c>
      <c r="AK1368" s="834">
        <f>'(1)예금승인내역'!K1989</f>
        <v>0</v>
      </c>
    </row>
    <row r="1369" spans="31:37">
      <c r="AE1369" s="1">
        <f>'(1)예금승인내역'!H1990</f>
        <v>0</v>
      </c>
      <c r="AF1369" s="1">
        <f t="shared" si="31"/>
        <v>0</v>
      </c>
      <c r="AG1369" s="1">
        <f>'(1)예금승인내역'!G1990</f>
        <v>0</v>
      </c>
      <c r="AH1369">
        <f>'(1)예금승인내역'!F1990</f>
        <v>0</v>
      </c>
      <c r="AI1369">
        <f>'(1)예금승인내역'!L1990</f>
        <v>0</v>
      </c>
      <c r="AJ1369">
        <f>'(1)예금승인내역'!AG1990</f>
        <v>0</v>
      </c>
      <c r="AK1369" s="834">
        <f>'(1)예금승인내역'!K1990</f>
        <v>0</v>
      </c>
    </row>
    <row r="1370" spans="31:37">
      <c r="AE1370" s="1">
        <f>'(1)예금승인내역'!H1991</f>
        <v>0</v>
      </c>
      <c r="AF1370" s="1">
        <f t="shared" si="31"/>
        <v>0</v>
      </c>
      <c r="AG1370" s="1">
        <f>'(1)예금승인내역'!G1991</f>
        <v>0</v>
      </c>
      <c r="AH1370">
        <f>'(1)예금승인내역'!F1991</f>
        <v>0</v>
      </c>
      <c r="AI1370">
        <f>'(1)예금승인내역'!L1991</f>
        <v>0</v>
      </c>
      <c r="AJ1370">
        <f>'(1)예금승인내역'!AG1991</f>
        <v>0</v>
      </c>
      <c r="AK1370" s="834">
        <f>'(1)예금승인내역'!K1991</f>
        <v>0</v>
      </c>
    </row>
    <row r="1371" spans="31:37">
      <c r="AE1371" s="1">
        <f>'(1)예금승인내역'!H1992</f>
        <v>0</v>
      </c>
      <c r="AF1371" s="1">
        <f t="shared" si="31"/>
        <v>0</v>
      </c>
      <c r="AG1371" s="1">
        <f>'(1)예금승인내역'!G1992</f>
        <v>0</v>
      </c>
      <c r="AH1371">
        <f>'(1)예금승인내역'!F1992</f>
        <v>0</v>
      </c>
      <c r="AI1371">
        <f>'(1)예금승인내역'!L1992</f>
        <v>0</v>
      </c>
      <c r="AJ1371">
        <f>'(1)예금승인내역'!AG1992</f>
        <v>0</v>
      </c>
      <c r="AK1371" s="834">
        <f>'(1)예금승인내역'!K1992</f>
        <v>0</v>
      </c>
    </row>
    <row r="1372" spans="31:37">
      <c r="AE1372" s="1">
        <f>'(1)예금승인내역'!H1993</f>
        <v>0</v>
      </c>
      <c r="AF1372" s="1">
        <f t="shared" si="31"/>
        <v>0</v>
      </c>
      <c r="AG1372" s="1">
        <f>'(1)예금승인내역'!G1993</f>
        <v>0</v>
      </c>
      <c r="AH1372">
        <f>'(1)예금승인내역'!F1993</f>
        <v>0</v>
      </c>
      <c r="AI1372">
        <f>'(1)예금승인내역'!L1993</f>
        <v>0</v>
      </c>
      <c r="AJ1372">
        <f>'(1)예금승인내역'!AG1993</f>
        <v>0</v>
      </c>
      <c r="AK1372" s="834">
        <f>'(1)예금승인내역'!K1993</f>
        <v>0</v>
      </c>
    </row>
    <row r="1373" spans="31:37">
      <c r="AE1373" s="1">
        <f>'(1)예금승인내역'!H1994</f>
        <v>0</v>
      </c>
      <c r="AF1373" s="1">
        <f t="shared" si="31"/>
        <v>0</v>
      </c>
      <c r="AG1373" s="1">
        <f>'(1)예금승인내역'!G1994</f>
        <v>0</v>
      </c>
      <c r="AH1373">
        <f>'(1)예금승인내역'!F1994</f>
        <v>0</v>
      </c>
      <c r="AI1373">
        <f>'(1)예금승인내역'!L1994</f>
        <v>0</v>
      </c>
      <c r="AJ1373">
        <f>'(1)예금승인내역'!AG1994</f>
        <v>0</v>
      </c>
      <c r="AK1373" s="834">
        <f>'(1)예금승인내역'!K1994</f>
        <v>0</v>
      </c>
    </row>
    <row r="1374" spans="31:37">
      <c r="AE1374" s="1">
        <f>'(1)예금승인내역'!H1995</f>
        <v>0</v>
      </c>
      <c r="AF1374" s="1">
        <f t="shared" si="31"/>
        <v>0</v>
      </c>
      <c r="AG1374" s="1">
        <f>'(1)예금승인내역'!G1995</f>
        <v>0</v>
      </c>
      <c r="AH1374">
        <f>'(1)예금승인내역'!F1995</f>
        <v>0</v>
      </c>
      <c r="AI1374">
        <f>'(1)예금승인내역'!L1995</f>
        <v>0</v>
      </c>
      <c r="AJ1374">
        <f>'(1)예금승인내역'!AG1995</f>
        <v>0</v>
      </c>
      <c r="AK1374" s="834">
        <f>'(1)예금승인내역'!K1995</f>
        <v>0</v>
      </c>
    </row>
    <row r="1375" spans="31:37">
      <c r="AE1375" s="1">
        <f>'(1)예금승인내역'!H1996</f>
        <v>0</v>
      </c>
      <c r="AF1375" s="1">
        <f t="shared" si="31"/>
        <v>0</v>
      </c>
      <c r="AG1375" s="1">
        <f>'(1)예금승인내역'!G1996</f>
        <v>0</v>
      </c>
      <c r="AH1375">
        <f>'(1)예금승인내역'!F1996</f>
        <v>0</v>
      </c>
      <c r="AI1375">
        <f>'(1)예금승인내역'!L1996</f>
        <v>0</v>
      </c>
      <c r="AJ1375">
        <f>'(1)예금승인내역'!AG1996</f>
        <v>0</v>
      </c>
      <c r="AK1375" s="834">
        <f>'(1)예금승인내역'!K1996</f>
        <v>0</v>
      </c>
    </row>
    <row r="1376" spans="31:37">
      <c r="AE1376" s="1">
        <f>'(1)예금승인내역'!H1997</f>
        <v>0</v>
      </c>
      <c r="AF1376" s="1">
        <f t="shared" si="31"/>
        <v>0</v>
      </c>
      <c r="AG1376" s="1">
        <f>'(1)예금승인내역'!G1997</f>
        <v>0</v>
      </c>
      <c r="AH1376">
        <f>'(1)예금승인내역'!F1997</f>
        <v>0</v>
      </c>
      <c r="AI1376">
        <f>'(1)예금승인내역'!L1997</f>
        <v>0</v>
      </c>
      <c r="AJ1376">
        <f>'(1)예금승인내역'!AG1997</f>
        <v>0</v>
      </c>
      <c r="AK1376" s="834">
        <f>'(1)예금승인내역'!K1997</f>
        <v>0</v>
      </c>
    </row>
    <row r="1377" spans="31:37">
      <c r="AE1377" s="1">
        <f>'(1)예금승인내역'!H1998</f>
        <v>0</v>
      </c>
      <c r="AF1377" s="1">
        <f t="shared" si="31"/>
        <v>0</v>
      </c>
      <c r="AG1377" s="1">
        <f>'(1)예금승인내역'!G1998</f>
        <v>0</v>
      </c>
      <c r="AH1377">
        <f>'(1)예금승인내역'!F1998</f>
        <v>0</v>
      </c>
      <c r="AI1377">
        <f>'(1)예금승인내역'!L1998</f>
        <v>0</v>
      </c>
      <c r="AJ1377">
        <f>'(1)예금승인내역'!AG1998</f>
        <v>0</v>
      </c>
      <c r="AK1377" s="834">
        <f>'(1)예금승인내역'!K1998</f>
        <v>0</v>
      </c>
    </row>
    <row r="1378" spans="31:37">
      <c r="AE1378" s="1">
        <f>'(1)예금승인내역'!H1999</f>
        <v>0</v>
      </c>
      <c r="AF1378" s="1">
        <f t="shared" si="31"/>
        <v>0</v>
      </c>
      <c r="AG1378" s="1">
        <f>'(1)예금승인내역'!G1999</f>
        <v>0</v>
      </c>
      <c r="AH1378">
        <f>'(1)예금승인내역'!F1999</f>
        <v>0</v>
      </c>
      <c r="AI1378">
        <f>'(1)예금승인내역'!L1999</f>
        <v>0</v>
      </c>
      <c r="AJ1378">
        <f>'(1)예금승인내역'!AG1999</f>
        <v>0</v>
      </c>
      <c r="AK1378" s="834">
        <f>'(1)예금승인내역'!K1999</f>
        <v>0</v>
      </c>
    </row>
    <row r="1379" spans="31:37">
      <c r="AE1379" s="1">
        <f>'(1)예금승인내역'!H2000</f>
        <v>0</v>
      </c>
      <c r="AF1379" s="1">
        <f t="shared" si="31"/>
        <v>0</v>
      </c>
      <c r="AG1379" s="1">
        <f>'(1)예금승인내역'!G2000</f>
        <v>0</v>
      </c>
      <c r="AH1379">
        <f>'(1)예금승인내역'!F2000</f>
        <v>0</v>
      </c>
      <c r="AI1379">
        <f>'(1)예금승인내역'!L2000</f>
        <v>0</v>
      </c>
      <c r="AJ1379">
        <f>'(1)예금승인내역'!AG2000</f>
        <v>0</v>
      </c>
      <c r="AK1379" s="834">
        <f>'(1)예금승인내역'!K2000</f>
        <v>0</v>
      </c>
    </row>
    <row r="1380" spans="31:37">
      <c r="AE1380" s="1">
        <f>'(1)예금승인내역'!H2001</f>
        <v>0</v>
      </c>
      <c r="AF1380" s="1">
        <f t="shared" si="31"/>
        <v>0</v>
      </c>
      <c r="AG1380" s="1">
        <f>'(1)예금승인내역'!G2001</f>
        <v>0</v>
      </c>
      <c r="AH1380">
        <f>'(1)예금승인내역'!F2001</f>
        <v>0</v>
      </c>
      <c r="AI1380">
        <f>'(1)예금승인내역'!L2001</f>
        <v>0</v>
      </c>
      <c r="AJ1380">
        <f>'(1)예금승인내역'!AG2001</f>
        <v>0</v>
      </c>
      <c r="AK1380" s="834">
        <f>'(1)예금승인내역'!K2001</f>
        <v>0</v>
      </c>
    </row>
    <row r="1381" spans="31:37">
      <c r="AE1381" s="1">
        <f>'(1)예금승인내역'!H2002</f>
        <v>0</v>
      </c>
      <c r="AF1381" s="1">
        <f t="shared" si="31"/>
        <v>0</v>
      </c>
      <c r="AG1381" s="1">
        <f>'(1)예금승인내역'!G2002</f>
        <v>0</v>
      </c>
      <c r="AH1381">
        <f>'(1)예금승인내역'!F2002</f>
        <v>0</v>
      </c>
      <c r="AI1381">
        <f>'(1)예금승인내역'!L2002</f>
        <v>0</v>
      </c>
      <c r="AJ1381">
        <f>'(1)예금승인내역'!AG2002</f>
        <v>0</v>
      </c>
      <c r="AK1381" s="834">
        <f>'(1)예금승인내역'!K2002</f>
        <v>0</v>
      </c>
    </row>
    <row r="1382" spans="31:37">
      <c r="AE1382" s="1">
        <f>'(1)예금승인내역'!H2003</f>
        <v>0</v>
      </c>
      <c r="AF1382" s="1">
        <f t="shared" si="31"/>
        <v>0</v>
      </c>
      <c r="AG1382" s="1">
        <f>'(1)예금승인내역'!G2003</f>
        <v>0</v>
      </c>
      <c r="AH1382">
        <f>'(1)예금승인내역'!F2003</f>
        <v>0</v>
      </c>
      <c r="AI1382">
        <f>'(1)예금승인내역'!L2003</f>
        <v>0</v>
      </c>
      <c r="AJ1382">
        <f>'(1)예금승인내역'!AG2003</f>
        <v>0</v>
      </c>
      <c r="AK1382" s="834">
        <f>'(1)예금승인내역'!K2003</f>
        <v>0</v>
      </c>
    </row>
    <row r="1383" spans="31:37">
      <c r="AE1383" s="1">
        <f>'(1)예금승인내역'!H2004</f>
        <v>0</v>
      </c>
      <c r="AF1383" s="1">
        <f t="shared" si="31"/>
        <v>0</v>
      </c>
      <c r="AG1383" s="1">
        <f>'(1)예금승인내역'!G2004</f>
        <v>0</v>
      </c>
      <c r="AH1383">
        <f>'(1)예금승인내역'!F2004</f>
        <v>0</v>
      </c>
      <c r="AI1383">
        <f>'(1)예금승인내역'!L2004</f>
        <v>0</v>
      </c>
      <c r="AJ1383">
        <f>'(1)예금승인내역'!AG2004</f>
        <v>0</v>
      </c>
      <c r="AK1383" s="834">
        <f>'(1)예금승인내역'!K2004</f>
        <v>0</v>
      </c>
    </row>
    <row r="1384" spans="31:37">
      <c r="AE1384" s="1">
        <f>'(1)예금승인내역'!H2005</f>
        <v>0</v>
      </c>
      <c r="AF1384" s="1">
        <f t="shared" si="31"/>
        <v>0</v>
      </c>
      <c r="AG1384" s="1">
        <f>'(1)예금승인내역'!G2005</f>
        <v>0</v>
      </c>
      <c r="AH1384">
        <f>'(1)예금승인내역'!F2005</f>
        <v>0</v>
      </c>
      <c r="AI1384">
        <f>'(1)예금승인내역'!L2005</f>
        <v>0</v>
      </c>
      <c r="AJ1384">
        <f>'(1)예금승인내역'!AG2005</f>
        <v>0</v>
      </c>
      <c r="AK1384" s="834">
        <f>'(1)예금승인내역'!K2005</f>
        <v>0</v>
      </c>
    </row>
    <row r="1385" spans="31:37">
      <c r="AE1385" s="1">
        <f>'(1)예금승인내역'!H2006</f>
        <v>0</v>
      </c>
      <c r="AF1385" s="1">
        <f t="shared" si="31"/>
        <v>0</v>
      </c>
      <c r="AG1385" s="1">
        <f>'(1)예금승인내역'!G2006</f>
        <v>0</v>
      </c>
      <c r="AH1385">
        <f>'(1)예금승인내역'!F2006</f>
        <v>0</v>
      </c>
      <c r="AI1385">
        <f>'(1)예금승인내역'!L2006</f>
        <v>0</v>
      </c>
      <c r="AJ1385">
        <f>'(1)예금승인내역'!AG2006</f>
        <v>0</v>
      </c>
      <c r="AK1385" s="834">
        <f>'(1)예금승인내역'!K2006</f>
        <v>0</v>
      </c>
    </row>
    <row r="1386" spans="31:37">
      <c r="AE1386" s="1">
        <f>'(1)예금승인내역'!H2007</f>
        <v>0</v>
      </c>
      <c r="AF1386" s="1">
        <f t="shared" si="31"/>
        <v>0</v>
      </c>
      <c r="AG1386" s="1">
        <f>'(1)예금승인내역'!G2007</f>
        <v>0</v>
      </c>
      <c r="AH1386">
        <f>'(1)예금승인내역'!F2007</f>
        <v>0</v>
      </c>
      <c r="AI1386">
        <f>'(1)예금승인내역'!L2007</f>
        <v>0</v>
      </c>
      <c r="AJ1386">
        <f>'(1)예금승인내역'!AG2007</f>
        <v>0</v>
      </c>
      <c r="AK1386" s="834">
        <f>'(1)예금승인내역'!K2007</f>
        <v>0</v>
      </c>
    </row>
    <row r="1387" spans="31:37">
      <c r="AE1387" s="1">
        <f>'(1)예금승인내역'!H2008</f>
        <v>0</v>
      </c>
      <c r="AF1387" s="1">
        <f t="shared" si="31"/>
        <v>0</v>
      </c>
      <c r="AG1387" s="1">
        <f>'(1)예금승인내역'!G2008</f>
        <v>0</v>
      </c>
      <c r="AH1387">
        <f>'(1)예금승인내역'!F2008</f>
        <v>0</v>
      </c>
      <c r="AI1387">
        <f>'(1)예금승인내역'!L2008</f>
        <v>0</v>
      </c>
      <c r="AJ1387">
        <f>'(1)예금승인내역'!AG2008</f>
        <v>0</v>
      </c>
      <c r="AK1387" s="834">
        <f>'(1)예금승인내역'!K2008</f>
        <v>0</v>
      </c>
    </row>
    <row r="1388" spans="31:37">
      <c r="AE1388" s="1">
        <f>'(1)예금승인내역'!H2009</f>
        <v>0</v>
      </c>
      <c r="AF1388" s="1">
        <f t="shared" si="31"/>
        <v>0</v>
      </c>
      <c r="AG1388" s="1">
        <f>'(1)예금승인내역'!G2009</f>
        <v>0</v>
      </c>
      <c r="AH1388">
        <f>'(1)예금승인내역'!F2009</f>
        <v>0</v>
      </c>
      <c r="AI1388">
        <f>'(1)예금승인내역'!L2009</f>
        <v>0</v>
      </c>
      <c r="AJ1388">
        <f>'(1)예금승인내역'!AG2009</f>
        <v>0</v>
      </c>
      <c r="AK1388" s="834">
        <f>'(1)예금승인내역'!K2009</f>
        <v>0</v>
      </c>
    </row>
    <row r="1389" spans="31:37">
      <c r="AE1389" s="1">
        <f>'(1)예금승인내역'!H2010</f>
        <v>0</v>
      </c>
      <c r="AF1389" s="1">
        <f t="shared" si="31"/>
        <v>0</v>
      </c>
      <c r="AG1389" s="1">
        <f>'(1)예금승인내역'!G2010</f>
        <v>0</v>
      </c>
      <c r="AH1389">
        <f>'(1)예금승인내역'!F2010</f>
        <v>0</v>
      </c>
      <c r="AI1389">
        <f>'(1)예금승인내역'!L2010</f>
        <v>0</v>
      </c>
      <c r="AJ1389">
        <f>'(1)예금승인내역'!AG2010</f>
        <v>0</v>
      </c>
      <c r="AK1389" s="834">
        <f>'(1)예금승인내역'!K2010</f>
        <v>0</v>
      </c>
    </row>
    <row r="1390" spans="31:37">
      <c r="AE1390" s="1">
        <f>'(1)예금승인내역'!H2011</f>
        <v>0</v>
      </c>
      <c r="AF1390" s="1">
        <f t="shared" si="31"/>
        <v>0</v>
      </c>
      <c r="AG1390" s="1">
        <f>'(1)예금승인내역'!G2011</f>
        <v>0</v>
      </c>
      <c r="AH1390">
        <f>'(1)예금승인내역'!F2011</f>
        <v>0</v>
      </c>
      <c r="AI1390">
        <f>'(1)예금승인내역'!L2011</f>
        <v>0</v>
      </c>
      <c r="AJ1390">
        <f>'(1)예금승인내역'!AG2011</f>
        <v>0</v>
      </c>
      <c r="AK1390" s="834">
        <f>'(1)예금승인내역'!K2011</f>
        <v>0</v>
      </c>
    </row>
    <row r="1391" spans="31:37">
      <c r="AE1391" s="1">
        <f>'(1)예금승인내역'!H2012</f>
        <v>0</v>
      </c>
      <c r="AF1391" s="1">
        <f t="shared" si="31"/>
        <v>0</v>
      </c>
      <c r="AG1391" s="1">
        <f>'(1)예금승인내역'!G2012</f>
        <v>0</v>
      </c>
      <c r="AH1391">
        <f>'(1)예금승인내역'!F2012</f>
        <v>0</v>
      </c>
      <c r="AI1391">
        <f>'(1)예금승인내역'!L2012</f>
        <v>0</v>
      </c>
      <c r="AJ1391">
        <f>'(1)예금승인내역'!AG2012</f>
        <v>0</v>
      </c>
      <c r="AK1391" s="834">
        <f>'(1)예금승인내역'!K2012</f>
        <v>0</v>
      </c>
    </row>
    <row r="1392" spans="31:37">
      <c r="AE1392" s="1">
        <f>'(1)예금승인내역'!H2013</f>
        <v>0</v>
      </c>
      <c r="AF1392" s="1">
        <f t="shared" si="31"/>
        <v>0</v>
      </c>
      <c r="AG1392" s="1">
        <f>'(1)예금승인내역'!G2013</f>
        <v>0</v>
      </c>
      <c r="AH1392">
        <f>'(1)예금승인내역'!F2013</f>
        <v>0</v>
      </c>
      <c r="AI1392">
        <f>'(1)예금승인내역'!L2013</f>
        <v>0</v>
      </c>
      <c r="AJ1392">
        <f>'(1)예금승인내역'!AG2013</f>
        <v>0</v>
      </c>
      <c r="AK1392" s="834">
        <f>'(1)예금승인내역'!K2013</f>
        <v>0</v>
      </c>
    </row>
    <row r="1393" spans="31:37">
      <c r="AE1393" s="1">
        <f>'(1)예금승인내역'!H2014</f>
        <v>0</v>
      </c>
      <c r="AF1393" s="1">
        <f t="shared" si="31"/>
        <v>0</v>
      </c>
      <c r="AG1393" s="1">
        <f>'(1)예금승인내역'!G2014</f>
        <v>0</v>
      </c>
      <c r="AH1393">
        <f>'(1)예금승인내역'!F2014</f>
        <v>0</v>
      </c>
      <c r="AI1393">
        <f>'(1)예금승인내역'!L2014</f>
        <v>0</v>
      </c>
      <c r="AJ1393">
        <f>'(1)예금승인내역'!AG2014</f>
        <v>0</v>
      </c>
      <c r="AK1393" s="834">
        <f>'(1)예금승인내역'!K2014</f>
        <v>0</v>
      </c>
    </row>
    <row r="1394" spans="31:37">
      <c r="AE1394" s="1">
        <f>'(1)예금승인내역'!H2015</f>
        <v>0</v>
      </c>
      <c r="AF1394" s="1">
        <f t="shared" si="31"/>
        <v>0</v>
      </c>
      <c r="AG1394" s="1">
        <f>'(1)예금승인내역'!G2015</f>
        <v>0</v>
      </c>
      <c r="AH1394">
        <f>'(1)예금승인내역'!F2015</f>
        <v>0</v>
      </c>
      <c r="AI1394">
        <f>'(1)예금승인내역'!L2015</f>
        <v>0</v>
      </c>
      <c r="AJ1394">
        <f>'(1)예금승인내역'!AG2015</f>
        <v>0</v>
      </c>
      <c r="AK1394" s="834">
        <f>'(1)예금승인내역'!K2015</f>
        <v>0</v>
      </c>
    </row>
    <row r="1395" spans="31:37">
      <c r="AE1395" s="1">
        <f>'(1)예금승인내역'!H2016</f>
        <v>0</v>
      </c>
      <c r="AF1395" s="1">
        <f t="shared" si="31"/>
        <v>0</v>
      </c>
      <c r="AG1395" s="1">
        <f>'(1)예금승인내역'!G2016</f>
        <v>0</v>
      </c>
      <c r="AH1395">
        <f>'(1)예금승인내역'!F2016</f>
        <v>0</v>
      </c>
      <c r="AI1395">
        <f>'(1)예금승인내역'!L2016</f>
        <v>0</v>
      </c>
      <c r="AJ1395">
        <f>'(1)예금승인내역'!AG2016</f>
        <v>0</v>
      </c>
      <c r="AK1395" s="834">
        <f>'(1)예금승인내역'!K2016</f>
        <v>0</v>
      </c>
    </row>
    <row r="1396" spans="31:37">
      <c r="AE1396" s="1">
        <f>'(1)예금승인내역'!H2017</f>
        <v>0</v>
      </c>
      <c r="AF1396" s="1">
        <f t="shared" si="31"/>
        <v>0</v>
      </c>
      <c r="AG1396" s="1">
        <f>'(1)예금승인내역'!G2017</f>
        <v>0</v>
      </c>
      <c r="AH1396">
        <f>'(1)예금승인내역'!F2017</f>
        <v>0</v>
      </c>
      <c r="AI1396">
        <f>'(1)예금승인내역'!L2017</f>
        <v>0</v>
      </c>
      <c r="AJ1396">
        <f>'(1)예금승인내역'!AG2017</f>
        <v>0</v>
      </c>
      <c r="AK1396" s="834">
        <f>'(1)예금승인내역'!K2017</f>
        <v>0</v>
      </c>
    </row>
    <row r="1397" spans="31:37">
      <c r="AE1397" s="1">
        <f>'(1)예금승인내역'!H2018</f>
        <v>0</v>
      </c>
      <c r="AF1397" s="1">
        <f t="shared" si="31"/>
        <v>0</v>
      </c>
      <c r="AG1397" s="1">
        <f>'(1)예금승인내역'!G2018</f>
        <v>0</v>
      </c>
      <c r="AH1397">
        <f>'(1)예금승인내역'!F2018</f>
        <v>0</v>
      </c>
      <c r="AI1397">
        <f>'(1)예금승인내역'!L2018</f>
        <v>0</v>
      </c>
      <c r="AJ1397">
        <f>'(1)예금승인내역'!AG2018</f>
        <v>0</v>
      </c>
      <c r="AK1397" s="834">
        <f>'(1)예금승인내역'!K2018</f>
        <v>0</v>
      </c>
    </row>
    <row r="1398" spans="31:37">
      <c r="AE1398" s="1">
        <f>'(1)예금승인내역'!H2019</f>
        <v>0</v>
      </c>
      <c r="AF1398" s="1">
        <f t="shared" si="31"/>
        <v>0</v>
      </c>
      <c r="AG1398" s="1">
        <f>'(1)예금승인내역'!G2019</f>
        <v>0</v>
      </c>
      <c r="AH1398">
        <f>'(1)예금승인내역'!F2019</f>
        <v>0</v>
      </c>
      <c r="AI1398">
        <f>'(1)예금승인내역'!L2019</f>
        <v>0</v>
      </c>
      <c r="AJ1398">
        <f>'(1)예금승인내역'!AG2019</f>
        <v>0</v>
      </c>
      <c r="AK1398" s="834">
        <f>'(1)예금승인내역'!K2019</f>
        <v>0</v>
      </c>
    </row>
    <row r="1399" spans="31:37">
      <c r="AE1399" s="1">
        <f>'(1)예금승인내역'!H2020</f>
        <v>0</v>
      </c>
      <c r="AF1399" s="1">
        <f t="shared" si="31"/>
        <v>0</v>
      </c>
      <c r="AG1399" s="1">
        <f>'(1)예금승인내역'!G2020</f>
        <v>0</v>
      </c>
      <c r="AH1399">
        <f>'(1)예금승인내역'!F2020</f>
        <v>0</v>
      </c>
      <c r="AI1399">
        <f>'(1)예금승인내역'!L2020</f>
        <v>0</v>
      </c>
      <c r="AJ1399">
        <f>'(1)예금승인내역'!AG2020</f>
        <v>0</v>
      </c>
      <c r="AK1399" s="834">
        <f>'(1)예금승인내역'!K2020</f>
        <v>0</v>
      </c>
    </row>
    <row r="1400" spans="31:37">
      <c r="AE1400" s="1">
        <f>'(1)예금승인내역'!H2021</f>
        <v>0</v>
      </c>
      <c r="AF1400" s="1">
        <f t="shared" si="31"/>
        <v>0</v>
      </c>
      <c r="AG1400" s="1">
        <f>'(1)예금승인내역'!G2021</f>
        <v>0</v>
      </c>
      <c r="AH1400">
        <f>'(1)예금승인내역'!F2021</f>
        <v>0</v>
      </c>
      <c r="AI1400">
        <f>'(1)예금승인내역'!L2021</f>
        <v>0</v>
      </c>
      <c r="AJ1400">
        <f>'(1)예금승인내역'!AG2021</f>
        <v>0</v>
      </c>
      <c r="AK1400" s="834">
        <f>'(1)예금승인내역'!K2021</f>
        <v>0</v>
      </c>
    </row>
    <row r="1401" spans="31:37">
      <c r="AE1401" s="1">
        <f>'(1)예금승인내역'!H2022</f>
        <v>0</v>
      </c>
      <c r="AF1401" s="1">
        <f t="shared" si="31"/>
        <v>0</v>
      </c>
      <c r="AG1401" s="1">
        <f>'(1)예금승인내역'!G2022</f>
        <v>0</v>
      </c>
      <c r="AH1401">
        <f>'(1)예금승인내역'!F2022</f>
        <v>0</v>
      </c>
      <c r="AI1401">
        <f>'(1)예금승인내역'!L2022</f>
        <v>0</v>
      </c>
      <c r="AJ1401">
        <f>'(1)예금승인내역'!AG2022</f>
        <v>0</v>
      </c>
      <c r="AK1401" s="834">
        <f>'(1)예금승인내역'!K2022</f>
        <v>0</v>
      </c>
    </row>
    <row r="1402" spans="31:37">
      <c r="AE1402" s="1">
        <f>'(1)예금승인내역'!H2023</f>
        <v>0</v>
      </c>
      <c r="AF1402" s="1">
        <f t="shared" ref="AF1402:AF1465" si="32">VALUE(AE1402)</f>
        <v>0</v>
      </c>
      <c r="AG1402" s="1">
        <f>'(1)예금승인내역'!G2023</f>
        <v>0</v>
      </c>
      <c r="AH1402">
        <f>'(1)예금승인내역'!F2023</f>
        <v>0</v>
      </c>
      <c r="AI1402">
        <f>'(1)예금승인내역'!L2023</f>
        <v>0</v>
      </c>
      <c r="AJ1402">
        <f>'(1)예금승인내역'!AG2023</f>
        <v>0</v>
      </c>
      <c r="AK1402" s="834">
        <f>'(1)예금승인내역'!K2023</f>
        <v>0</v>
      </c>
    </row>
    <row r="1403" spans="31:37">
      <c r="AE1403" s="1">
        <f>'(1)예금승인내역'!H2024</f>
        <v>0</v>
      </c>
      <c r="AF1403" s="1">
        <f t="shared" si="32"/>
        <v>0</v>
      </c>
      <c r="AG1403" s="1">
        <f>'(1)예금승인내역'!G2024</f>
        <v>0</v>
      </c>
      <c r="AH1403">
        <f>'(1)예금승인내역'!F2024</f>
        <v>0</v>
      </c>
      <c r="AI1403">
        <f>'(1)예금승인내역'!L2024</f>
        <v>0</v>
      </c>
      <c r="AJ1403">
        <f>'(1)예금승인내역'!AG2024</f>
        <v>0</v>
      </c>
      <c r="AK1403" s="834">
        <f>'(1)예금승인내역'!K2024</f>
        <v>0</v>
      </c>
    </row>
    <row r="1404" spans="31:37">
      <c r="AE1404" s="1">
        <f>'(1)예금승인내역'!H2025</f>
        <v>0</v>
      </c>
      <c r="AF1404" s="1">
        <f t="shared" si="32"/>
        <v>0</v>
      </c>
      <c r="AG1404" s="1">
        <f>'(1)예금승인내역'!G2025</f>
        <v>0</v>
      </c>
      <c r="AH1404">
        <f>'(1)예금승인내역'!F2025</f>
        <v>0</v>
      </c>
      <c r="AI1404">
        <f>'(1)예금승인내역'!L2025</f>
        <v>0</v>
      </c>
      <c r="AJ1404">
        <f>'(1)예금승인내역'!AG2025</f>
        <v>0</v>
      </c>
      <c r="AK1404" s="834">
        <f>'(1)예금승인내역'!K2025</f>
        <v>0</v>
      </c>
    </row>
    <row r="1405" spans="31:37">
      <c r="AE1405" s="1">
        <f>'(1)예금승인내역'!H2026</f>
        <v>0</v>
      </c>
      <c r="AF1405" s="1">
        <f t="shared" si="32"/>
        <v>0</v>
      </c>
      <c r="AG1405" s="1">
        <f>'(1)예금승인내역'!G2026</f>
        <v>0</v>
      </c>
      <c r="AH1405">
        <f>'(1)예금승인내역'!F2026</f>
        <v>0</v>
      </c>
      <c r="AI1405">
        <f>'(1)예금승인내역'!L2026</f>
        <v>0</v>
      </c>
      <c r="AJ1405">
        <f>'(1)예금승인내역'!AG2026</f>
        <v>0</v>
      </c>
      <c r="AK1405" s="834">
        <f>'(1)예금승인내역'!K2026</f>
        <v>0</v>
      </c>
    </row>
    <row r="1406" spans="31:37">
      <c r="AE1406" s="1">
        <f>'(1)예금승인내역'!H2027</f>
        <v>0</v>
      </c>
      <c r="AF1406" s="1">
        <f t="shared" si="32"/>
        <v>0</v>
      </c>
      <c r="AG1406" s="1">
        <f>'(1)예금승인내역'!G2027</f>
        <v>0</v>
      </c>
      <c r="AH1406">
        <f>'(1)예금승인내역'!F2027</f>
        <v>0</v>
      </c>
      <c r="AI1406">
        <f>'(1)예금승인내역'!L2027</f>
        <v>0</v>
      </c>
      <c r="AJ1406">
        <f>'(1)예금승인내역'!AG2027</f>
        <v>0</v>
      </c>
      <c r="AK1406" s="834">
        <f>'(1)예금승인내역'!K2027</f>
        <v>0</v>
      </c>
    </row>
    <row r="1407" spans="31:37">
      <c r="AE1407" s="1">
        <f>'(1)예금승인내역'!H2028</f>
        <v>0</v>
      </c>
      <c r="AF1407" s="1">
        <f t="shared" si="32"/>
        <v>0</v>
      </c>
      <c r="AG1407" s="1">
        <f>'(1)예금승인내역'!G2028</f>
        <v>0</v>
      </c>
      <c r="AH1407">
        <f>'(1)예금승인내역'!F2028</f>
        <v>0</v>
      </c>
      <c r="AI1407">
        <f>'(1)예금승인내역'!L2028</f>
        <v>0</v>
      </c>
      <c r="AJ1407">
        <f>'(1)예금승인내역'!AG2028</f>
        <v>0</v>
      </c>
      <c r="AK1407" s="834">
        <f>'(1)예금승인내역'!K2028</f>
        <v>0</v>
      </c>
    </row>
    <row r="1408" spans="31:37">
      <c r="AE1408" s="1">
        <f>'(1)예금승인내역'!H2029</f>
        <v>0</v>
      </c>
      <c r="AF1408" s="1">
        <f t="shared" si="32"/>
        <v>0</v>
      </c>
      <c r="AG1408" s="1">
        <f>'(1)예금승인내역'!G2029</f>
        <v>0</v>
      </c>
      <c r="AH1408">
        <f>'(1)예금승인내역'!F2029</f>
        <v>0</v>
      </c>
      <c r="AI1408">
        <f>'(1)예금승인내역'!L2029</f>
        <v>0</v>
      </c>
      <c r="AJ1408">
        <f>'(1)예금승인내역'!AG2029</f>
        <v>0</v>
      </c>
      <c r="AK1408" s="834">
        <f>'(1)예금승인내역'!K2029</f>
        <v>0</v>
      </c>
    </row>
    <row r="1409" spans="31:37">
      <c r="AE1409" s="1">
        <f>'(1)예금승인내역'!H2030</f>
        <v>0</v>
      </c>
      <c r="AF1409" s="1">
        <f t="shared" si="32"/>
        <v>0</v>
      </c>
      <c r="AG1409" s="1">
        <f>'(1)예금승인내역'!G2030</f>
        <v>0</v>
      </c>
      <c r="AH1409">
        <f>'(1)예금승인내역'!F2030</f>
        <v>0</v>
      </c>
      <c r="AI1409">
        <f>'(1)예금승인내역'!L2030</f>
        <v>0</v>
      </c>
      <c r="AJ1409">
        <f>'(1)예금승인내역'!AG2030</f>
        <v>0</v>
      </c>
      <c r="AK1409" s="834">
        <f>'(1)예금승인내역'!K2030</f>
        <v>0</v>
      </c>
    </row>
    <row r="1410" spans="31:37">
      <c r="AE1410" s="1">
        <f>'(1)예금승인내역'!H2031</f>
        <v>0</v>
      </c>
      <c r="AF1410" s="1">
        <f t="shared" si="32"/>
        <v>0</v>
      </c>
      <c r="AG1410" s="1">
        <f>'(1)예금승인내역'!G2031</f>
        <v>0</v>
      </c>
      <c r="AH1410">
        <f>'(1)예금승인내역'!F2031</f>
        <v>0</v>
      </c>
      <c r="AI1410">
        <f>'(1)예금승인내역'!L2031</f>
        <v>0</v>
      </c>
      <c r="AJ1410">
        <f>'(1)예금승인내역'!AG2031</f>
        <v>0</v>
      </c>
      <c r="AK1410" s="834">
        <f>'(1)예금승인내역'!K2031</f>
        <v>0</v>
      </c>
    </row>
    <row r="1411" spans="31:37">
      <c r="AE1411" s="1">
        <f>'(1)예금승인내역'!H2032</f>
        <v>0</v>
      </c>
      <c r="AF1411" s="1">
        <f t="shared" si="32"/>
        <v>0</v>
      </c>
      <c r="AG1411" s="1">
        <f>'(1)예금승인내역'!G2032</f>
        <v>0</v>
      </c>
      <c r="AH1411">
        <f>'(1)예금승인내역'!F2032</f>
        <v>0</v>
      </c>
      <c r="AI1411">
        <f>'(1)예금승인내역'!L2032</f>
        <v>0</v>
      </c>
      <c r="AJ1411">
        <f>'(1)예금승인내역'!AG2032</f>
        <v>0</v>
      </c>
      <c r="AK1411" s="834">
        <f>'(1)예금승인내역'!K2032</f>
        <v>0</v>
      </c>
    </row>
    <row r="1412" spans="31:37">
      <c r="AE1412" s="1">
        <f>'(1)예금승인내역'!H2033</f>
        <v>0</v>
      </c>
      <c r="AF1412" s="1">
        <f t="shared" si="32"/>
        <v>0</v>
      </c>
      <c r="AG1412" s="1">
        <f>'(1)예금승인내역'!G2033</f>
        <v>0</v>
      </c>
      <c r="AH1412">
        <f>'(1)예금승인내역'!F2033</f>
        <v>0</v>
      </c>
      <c r="AI1412">
        <f>'(1)예금승인내역'!L2033</f>
        <v>0</v>
      </c>
      <c r="AJ1412">
        <f>'(1)예금승인내역'!AG2033</f>
        <v>0</v>
      </c>
      <c r="AK1412" s="834">
        <f>'(1)예금승인내역'!K2033</f>
        <v>0</v>
      </c>
    </row>
    <row r="1413" spans="31:37">
      <c r="AE1413" s="1">
        <f>'(1)예금승인내역'!H2034</f>
        <v>0</v>
      </c>
      <c r="AF1413" s="1">
        <f t="shared" si="32"/>
        <v>0</v>
      </c>
      <c r="AG1413" s="1">
        <f>'(1)예금승인내역'!G2034</f>
        <v>0</v>
      </c>
      <c r="AH1413">
        <f>'(1)예금승인내역'!F2034</f>
        <v>0</v>
      </c>
      <c r="AI1413">
        <f>'(1)예금승인내역'!L2034</f>
        <v>0</v>
      </c>
      <c r="AJ1413">
        <f>'(1)예금승인내역'!AG2034</f>
        <v>0</v>
      </c>
      <c r="AK1413" s="834">
        <f>'(1)예금승인내역'!K2034</f>
        <v>0</v>
      </c>
    </row>
    <row r="1414" spans="31:37">
      <c r="AE1414" s="1">
        <f>'(1)예금승인내역'!H2035</f>
        <v>0</v>
      </c>
      <c r="AF1414" s="1">
        <f t="shared" si="32"/>
        <v>0</v>
      </c>
      <c r="AG1414" s="1">
        <f>'(1)예금승인내역'!G2035</f>
        <v>0</v>
      </c>
      <c r="AH1414">
        <f>'(1)예금승인내역'!F2035</f>
        <v>0</v>
      </c>
      <c r="AI1414">
        <f>'(1)예금승인내역'!L2035</f>
        <v>0</v>
      </c>
      <c r="AJ1414">
        <f>'(1)예금승인내역'!AG2035</f>
        <v>0</v>
      </c>
      <c r="AK1414" s="834">
        <f>'(1)예금승인내역'!K2035</f>
        <v>0</v>
      </c>
    </row>
    <row r="1415" spans="31:37">
      <c r="AE1415" s="1">
        <f>'(1)예금승인내역'!H2036</f>
        <v>0</v>
      </c>
      <c r="AF1415" s="1">
        <f t="shared" si="32"/>
        <v>0</v>
      </c>
      <c r="AG1415" s="1">
        <f>'(1)예금승인내역'!G2036</f>
        <v>0</v>
      </c>
      <c r="AH1415">
        <f>'(1)예금승인내역'!F2036</f>
        <v>0</v>
      </c>
      <c r="AI1415">
        <f>'(1)예금승인내역'!L2036</f>
        <v>0</v>
      </c>
      <c r="AJ1415">
        <f>'(1)예금승인내역'!AG2036</f>
        <v>0</v>
      </c>
      <c r="AK1415" s="834">
        <f>'(1)예금승인내역'!K2036</f>
        <v>0</v>
      </c>
    </row>
    <row r="1416" spans="31:37">
      <c r="AE1416" s="1">
        <f>'(1)예금승인내역'!H2037</f>
        <v>0</v>
      </c>
      <c r="AF1416" s="1">
        <f t="shared" si="32"/>
        <v>0</v>
      </c>
      <c r="AG1416" s="1">
        <f>'(1)예금승인내역'!G2037</f>
        <v>0</v>
      </c>
      <c r="AH1416">
        <f>'(1)예금승인내역'!F2037</f>
        <v>0</v>
      </c>
      <c r="AI1416">
        <f>'(1)예금승인내역'!L2037</f>
        <v>0</v>
      </c>
      <c r="AJ1416">
        <f>'(1)예금승인내역'!AG2037</f>
        <v>0</v>
      </c>
      <c r="AK1416" s="834">
        <f>'(1)예금승인내역'!K2037</f>
        <v>0</v>
      </c>
    </row>
    <row r="1417" spans="31:37">
      <c r="AE1417" s="1">
        <f>'(1)예금승인내역'!H2038</f>
        <v>0</v>
      </c>
      <c r="AF1417" s="1">
        <f t="shared" si="32"/>
        <v>0</v>
      </c>
      <c r="AG1417" s="1">
        <f>'(1)예금승인내역'!G2038</f>
        <v>0</v>
      </c>
      <c r="AH1417">
        <f>'(1)예금승인내역'!F2038</f>
        <v>0</v>
      </c>
      <c r="AI1417">
        <f>'(1)예금승인내역'!L2038</f>
        <v>0</v>
      </c>
      <c r="AJ1417">
        <f>'(1)예금승인내역'!AG2038</f>
        <v>0</v>
      </c>
      <c r="AK1417" s="834">
        <f>'(1)예금승인내역'!K2038</f>
        <v>0</v>
      </c>
    </row>
    <row r="1418" spans="31:37">
      <c r="AE1418" s="1">
        <f>'(1)예금승인내역'!H2039</f>
        <v>0</v>
      </c>
      <c r="AF1418" s="1">
        <f t="shared" si="32"/>
        <v>0</v>
      </c>
      <c r="AG1418" s="1">
        <f>'(1)예금승인내역'!G2039</f>
        <v>0</v>
      </c>
      <c r="AH1418">
        <f>'(1)예금승인내역'!F2039</f>
        <v>0</v>
      </c>
      <c r="AI1418">
        <f>'(1)예금승인내역'!L2039</f>
        <v>0</v>
      </c>
      <c r="AJ1418">
        <f>'(1)예금승인내역'!AG2039</f>
        <v>0</v>
      </c>
      <c r="AK1418" s="834">
        <f>'(1)예금승인내역'!K2039</f>
        <v>0</v>
      </c>
    </row>
    <row r="1419" spans="31:37">
      <c r="AE1419" s="1">
        <f>'(1)예금승인내역'!H2040</f>
        <v>0</v>
      </c>
      <c r="AF1419" s="1">
        <f t="shared" si="32"/>
        <v>0</v>
      </c>
      <c r="AG1419" s="1">
        <f>'(1)예금승인내역'!G2040</f>
        <v>0</v>
      </c>
      <c r="AH1419">
        <f>'(1)예금승인내역'!F2040</f>
        <v>0</v>
      </c>
      <c r="AI1419">
        <f>'(1)예금승인내역'!L2040</f>
        <v>0</v>
      </c>
      <c r="AJ1419">
        <f>'(1)예금승인내역'!AG2040</f>
        <v>0</v>
      </c>
      <c r="AK1419" s="834">
        <f>'(1)예금승인내역'!K2040</f>
        <v>0</v>
      </c>
    </row>
    <row r="1420" spans="31:37">
      <c r="AE1420" s="1">
        <f>'(1)예금승인내역'!H2041</f>
        <v>0</v>
      </c>
      <c r="AF1420" s="1">
        <f t="shared" si="32"/>
        <v>0</v>
      </c>
      <c r="AG1420" s="1">
        <f>'(1)예금승인내역'!G2041</f>
        <v>0</v>
      </c>
      <c r="AH1420">
        <f>'(1)예금승인내역'!F2041</f>
        <v>0</v>
      </c>
      <c r="AI1420">
        <f>'(1)예금승인내역'!L2041</f>
        <v>0</v>
      </c>
      <c r="AJ1420">
        <f>'(1)예금승인내역'!AG2041</f>
        <v>0</v>
      </c>
      <c r="AK1420" s="834">
        <f>'(1)예금승인내역'!K2041</f>
        <v>0</v>
      </c>
    </row>
    <row r="1421" spans="31:37">
      <c r="AE1421" s="1">
        <f>'(1)예금승인내역'!H2042</f>
        <v>0</v>
      </c>
      <c r="AF1421" s="1">
        <f t="shared" si="32"/>
        <v>0</v>
      </c>
      <c r="AG1421" s="1">
        <f>'(1)예금승인내역'!G2042</f>
        <v>0</v>
      </c>
      <c r="AH1421">
        <f>'(1)예금승인내역'!F2042</f>
        <v>0</v>
      </c>
      <c r="AI1421">
        <f>'(1)예금승인내역'!L2042</f>
        <v>0</v>
      </c>
      <c r="AJ1421">
        <f>'(1)예금승인내역'!AG2042</f>
        <v>0</v>
      </c>
      <c r="AK1421" s="834">
        <f>'(1)예금승인내역'!K2042</f>
        <v>0</v>
      </c>
    </row>
    <row r="1422" spans="31:37">
      <c r="AE1422" s="1">
        <f>'(1)예금승인내역'!H2043</f>
        <v>0</v>
      </c>
      <c r="AF1422" s="1">
        <f t="shared" si="32"/>
        <v>0</v>
      </c>
      <c r="AG1422" s="1">
        <f>'(1)예금승인내역'!G2043</f>
        <v>0</v>
      </c>
      <c r="AH1422">
        <f>'(1)예금승인내역'!F2043</f>
        <v>0</v>
      </c>
      <c r="AI1422">
        <f>'(1)예금승인내역'!L2043</f>
        <v>0</v>
      </c>
      <c r="AJ1422">
        <f>'(1)예금승인내역'!AG2043</f>
        <v>0</v>
      </c>
      <c r="AK1422" s="834">
        <f>'(1)예금승인내역'!K2043</f>
        <v>0</v>
      </c>
    </row>
    <row r="1423" spans="31:37">
      <c r="AE1423" s="1">
        <f>'(1)예금승인내역'!H2044</f>
        <v>0</v>
      </c>
      <c r="AF1423" s="1">
        <f t="shared" si="32"/>
        <v>0</v>
      </c>
      <c r="AG1423" s="1">
        <f>'(1)예금승인내역'!G2044</f>
        <v>0</v>
      </c>
      <c r="AH1423">
        <f>'(1)예금승인내역'!F2044</f>
        <v>0</v>
      </c>
      <c r="AI1423">
        <f>'(1)예금승인내역'!L2044</f>
        <v>0</v>
      </c>
      <c r="AJ1423">
        <f>'(1)예금승인내역'!AG2044</f>
        <v>0</v>
      </c>
      <c r="AK1423" s="834">
        <f>'(1)예금승인내역'!K2044</f>
        <v>0</v>
      </c>
    </row>
    <row r="1424" spans="31:37">
      <c r="AE1424" s="1">
        <f>'(1)예금승인내역'!H2045</f>
        <v>0</v>
      </c>
      <c r="AF1424" s="1">
        <f t="shared" si="32"/>
        <v>0</v>
      </c>
      <c r="AG1424" s="1">
        <f>'(1)예금승인내역'!G2045</f>
        <v>0</v>
      </c>
      <c r="AH1424">
        <f>'(1)예금승인내역'!F2045</f>
        <v>0</v>
      </c>
      <c r="AI1424">
        <f>'(1)예금승인내역'!L2045</f>
        <v>0</v>
      </c>
      <c r="AJ1424">
        <f>'(1)예금승인내역'!AG2045</f>
        <v>0</v>
      </c>
      <c r="AK1424" s="834">
        <f>'(1)예금승인내역'!K2045</f>
        <v>0</v>
      </c>
    </row>
    <row r="1425" spans="31:37">
      <c r="AE1425" s="1">
        <f>'(1)예금승인내역'!H2046</f>
        <v>0</v>
      </c>
      <c r="AF1425" s="1">
        <f t="shared" si="32"/>
        <v>0</v>
      </c>
      <c r="AG1425" s="1">
        <f>'(1)예금승인내역'!G2046</f>
        <v>0</v>
      </c>
      <c r="AH1425">
        <f>'(1)예금승인내역'!F2046</f>
        <v>0</v>
      </c>
      <c r="AI1425">
        <f>'(1)예금승인내역'!L2046</f>
        <v>0</v>
      </c>
      <c r="AJ1425">
        <f>'(1)예금승인내역'!AG2046</f>
        <v>0</v>
      </c>
      <c r="AK1425" s="834">
        <f>'(1)예금승인내역'!K2046</f>
        <v>0</v>
      </c>
    </row>
    <row r="1426" spans="31:37">
      <c r="AE1426" s="1">
        <f>'(1)예금승인내역'!H2047</f>
        <v>0</v>
      </c>
      <c r="AF1426" s="1">
        <f t="shared" si="32"/>
        <v>0</v>
      </c>
      <c r="AG1426" s="1">
        <f>'(1)예금승인내역'!G2047</f>
        <v>0</v>
      </c>
      <c r="AH1426">
        <f>'(1)예금승인내역'!F2047</f>
        <v>0</v>
      </c>
      <c r="AI1426">
        <f>'(1)예금승인내역'!L2047</f>
        <v>0</v>
      </c>
      <c r="AJ1426">
        <f>'(1)예금승인내역'!AG2047</f>
        <v>0</v>
      </c>
      <c r="AK1426" s="834">
        <f>'(1)예금승인내역'!K2047</f>
        <v>0</v>
      </c>
    </row>
    <row r="1427" spans="31:37">
      <c r="AE1427" s="1">
        <f>'(1)예금승인내역'!H2048</f>
        <v>0</v>
      </c>
      <c r="AF1427" s="1">
        <f t="shared" si="32"/>
        <v>0</v>
      </c>
      <c r="AG1427" s="1">
        <f>'(1)예금승인내역'!G2048</f>
        <v>0</v>
      </c>
      <c r="AH1427">
        <f>'(1)예금승인내역'!F2048</f>
        <v>0</v>
      </c>
      <c r="AI1427">
        <f>'(1)예금승인내역'!L2048</f>
        <v>0</v>
      </c>
      <c r="AJ1427">
        <f>'(1)예금승인내역'!AG2048</f>
        <v>0</v>
      </c>
      <c r="AK1427" s="834">
        <f>'(1)예금승인내역'!K2048</f>
        <v>0</v>
      </c>
    </row>
    <row r="1428" spans="31:37">
      <c r="AE1428" s="1">
        <f>'(1)예금승인내역'!H2049</f>
        <v>0</v>
      </c>
      <c r="AF1428" s="1">
        <f t="shared" si="32"/>
        <v>0</v>
      </c>
      <c r="AG1428" s="1">
        <f>'(1)예금승인내역'!G2049</f>
        <v>0</v>
      </c>
      <c r="AH1428">
        <f>'(1)예금승인내역'!F2049</f>
        <v>0</v>
      </c>
      <c r="AI1428">
        <f>'(1)예금승인내역'!L2049</f>
        <v>0</v>
      </c>
      <c r="AJ1428">
        <f>'(1)예금승인내역'!AG2049</f>
        <v>0</v>
      </c>
      <c r="AK1428" s="834">
        <f>'(1)예금승인내역'!K2049</f>
        <v>0</v>
      </c>
    </row>
    <row r="1429" spans="31:37">
      <c r="AE1429" s="1">
        <f>'(1)예금승인내역'!H2050</f>
        <v>0</v>
      </c>
      <c r="AF1429" s="1">
        <f t="shared" si="32"/>
        <v>0</v>
      </c>
      <c r="AG1429" s="1">
        <f>'(1)예금승인내역'!G2050</f>
        <v>0</v>
      </c>
      <c r="AH1429">
        <f>'(1)예금승인내역'!F2050</f>
        <v>0</v>
      </c>
      <c r="AI1429">
        <f>'(1)예금승인내역'!L2050</f>
        <v>0</v>
      </c>
      <c r="AJ1429">
        <f>'(1)예금승인내역'!AG2050</f>
        <v>0</v>
      </c>
      <c r="AK1429" s="834">
        <f>'(1)예금승인내역'!K2050</f>
        <v>0</v>
      </c>
    </row>
    <row r="1430" spans="31:37">
      <c r="AE1430" s="1">
        <f>'(1)예금승인내역'!H2051</f>
        <v>0</v>
      </c>
      <c r="AF1430" s="1">
        <f t="shared" si="32"/>
        <v>0</v>
      </c>
      <c r="AG1430" s="1">
        <f>'(1)예금승인내역'!G2051</f>
        <v>0</v>
      </c>
      <c r="AH1430">
        <f>'(1)예금승인내역'!F2051</f>
        <v>0</v>
      </c>
      <c r="AI1430">
        <f>'(1)예금승인내역'!L2051</f>
        <v>0</v>
      </c>
      <c r="AJ1430">
        <f>'(1)예금승인내역'!AG2051</f>
        <v>0</v>
      </c>
      <c r="AK1430" s="834">
        <f>'(1)예금승인내역'!K2051</f>
        <v>0</v>
      </c>
    </row>
    <row r="1431" spans="31:37">
      <c r="AE1431" s="1">
        <f>'(1)예금승인내역'!H2052</f>
        <v>0</v>
      </c>
      <c r="AF1431" s="1">
        <f t="shared" si="32"/>
        <v>0</v>
      </c>
      <c r="AG1431" s="1">
        <f>'(1)예금승인내역'!G2052</f>
        <v>0</v>
      </c>
      <c r="AH1431">
        <f>'(1)예금승인내역'!F2052</f>
        <v>0</v>
      </c>
      <c r="AI1431">
        <f>'(1)예금승인내역'!L2052</f>
        <v>0</v>
      </c>
      <c r="AJ1431">
        <f>'(1)예금승인내역'!AG2052</f>
        <v>0</v>
      </c>
      <c r="AK1431" s="834">
        <f>'(1)예금승인내역'!K2052</f>
        <v>0</v>
      </c>
    </row>
    <row r="1432" spans="31:37">
      <c r="AE1432" s="1">
        <f>'(1)예금승인내역'!H2053</f>
        <v>0</v>
      </c>
      <c r="AF1432" s="1">
        <f t="shared" si="32"/>
        <v>0</v>
      </c>
      <c r="AG1432" s="1">
        <f>'(1)예금승인내역'!G2053</f>
        <v>0</v>
      </c>
      <c r="AH1432">
        <f>'(1)예금승인내역'!F2053</f>
        <v>0</v>
      </c>
      <c r="AI1432">
        <f>'(1)예금승인내역'!L2053</f>
        <v>0</v>
      </c>
      <c r="AJ1432">
        <f>'(1)예금승인내역'!AG2053</f>
        <v>0</v>
      </c>
      <c r="AK1432" s="834">
        <f>'(1)예금승인내역'!K2053</f>
        <v>0</v>
      </c>
    </row>
    <row r="1433" spans="31:37">
      <c r="AE1433" s="1">
        <f>'(1)예금승인내역'!H2054</f>
        <v>0</v>
      </c>
      <c r="AF1433" s="1">
        <f t="shared" si="32"/>
        <v>0</v>
      </c>
      <c r="AG1433" s="1">
        <f>'(1)예금승인내역'!G2054</f>
        <v>0</v>
      </c>
      <c r="AH1433">
        <f>'(1)예금승인내역'!F2054</f>
        <v>0</v>
      </c>
      <c r="AI1433">
        <f>'(1)예금승인내역'!L2054</f>
        <v>0</v>
      </c>
      <c r="AJ1433">
        <f>'(1)예금승인내역'!AG2054</f>
        <v>0</v>
      </c>
      <c r="AK1433" s="834">
        <f>'(1)예금승인내역'!K2054</f>
        <v>0</v>
      </c>
    </row>
    <row r="1434" spans="31:37">
      <c r="AE1434" s="1">
        <f>'(1)예금승인내역'!H2055</f>
        <v>0</v>
      </c>
      <c r="AF1434" s="1">
        <f t="shared" si="32"/>
        <v>0</v>
      </c>
      <c r="AG1434" s="1">
        <f>'(1)예금승인내역'!G2055</f>
        <v>0</v>
      </c>
      <c r="AH1434">
        <f>'(1)예금승인내역'!F2055</f>
        <v>0</v>
      </c>
      <c r="AI1434">
        <f>'(1)예금승인내역'!L2055</f>
        <v>0</v>
      </c>
      <c r="AJ1434">
        <f>'(1)예금승인내역'!AG2055</f>
        <v>0</v>
      </c>
      <c r="AK1434" s="834">
        <f>'(1)예금승인내역'!K2055</f>
        <v>0</v>
      </c>
    </row>
    <row r="1435" spans="31:37">
      <c r="AE1435" s="1">
        <f>'(1)예금승인내역'!H2056</f>
        <v>0</v>
      </c>
      <c r="AF1435" s="1">
        <f t="shared" si="32"/>
        <v>0</v>
      </c>
      <c r="AG1435" s="1">
        <f>'(1)예금승인내역'!G2056</f>
        <v>0</v>
      </c>
      <c r="AH1435">
        <f>'(1)예금승인내역'!F2056</f>
        <v>0</v>
      </c>
      <c r="AI1435">
        <f>'(1)예금승인내역'!L2056</f>
        <v>0</v>
      </c>
      <c r="AJ1435">
        <f>'(1)예금승인내역'!AG2056</f>
        <v>0</v>
      </c>
      <c r="AK1435" s="834">
        <f>'(1)예금승인내역'!K2056</f>
        <v>0</v>
      </c>
    </row>
    <row r="1436" spans="31:37">
      <c r="AE1436" s="1">
        <f>'(1)예금승인내역'!H2057</f>
        <v>0</v>
      </c>
      <c r="AF1436" s="1">
        <f t="shared" si="32"/>
        <v>0</v>
      </c>
      <c r="AG1436" s="1">
        <f>'(1)예금승인내역'!G2057</f>
        <v>0</v>
      </c>
      <c r="AH1436">
        <f>'(1)예금승인내역'!F2057</f>
        <v>0</v>
      </c>
      <c r="AI1436">
        <f>'(1)예금승인내역'!L2057</f>
        <v>0</v>
      </c>
      <c r="AJ1436">
        <f>'(1)예금승인내역'!AG2057</f>
        <v>0</v>
      </c>
      <c r="AK1436" s="834">
        <f>'(1)예금승인내역'!K2057</f>
        <v>0</v>
      </c>
    </row>
    <row r="1437" spans="31:37">
      <c r="AE1437" s="1">
        <f>'(1)예금승인내역'!H2058</f>
        <v>0</v>
      </c>
      <c r="AF1437" s="1">
        <f t="shared" si="32"/>
        <v>0</v>
      </c>
      <c r="AG1437" s="1">
        <f>'(1)예금승인내역'!G2058</f>
        <v>0</v>
      </c>
      <c r="AH1437">
        <f>'(1)예금승인내역'!F2058</f>
        <v>0</v>
      </c>
      <c r="AI1437">
        <f>'(1)예금승인내역'!L2058</f>
        <v>0</v>
      </c>
      <c r="AJ1437">
        <f>'(1)예금승인내역'!AG2058</f>
        <v>0</v>
      </c>
      <c r="AK1437" s="834">
        <f>'(1)예금승인내역'!K2058</f>
        <v>0</v>
      </c>
    </row>
    <row r="1438" spans="31:37">
      <c r="AE1438" s="1">
        <f>'(1)예금승인내역'!H2059</f>
        <v>0</v>
      </c>
      <c r="AF1438" s="1">
        <f t="shared" si="32"/>
        <v>0</v>
      </c>
      <c r="AG1438" s="1">
        <f>'(1)예금승인내역'!G2059</f>
        <v>0</v>
      </c>
      <c r="AH1438">
        <f>'(1)예금승인내역'!F2059</f>
        <v>0</v>
      </c>
      <c r="AI1438">
        <f>'(1)예금승인내역'!L2059</f>
        <v>0</v>
      </c>
      <c r="AJ1438">
        <f>'(1)예금승인내역'!AG2059</f>
        <v>0</v>
      </c>
      <c r="AK1438" s="834">
        <f>'(1)예금승인내역'!K2059</f>
        <v>0</v>
      </c>
    </row>
    <row r="1439" spans="31:37">
      <c r="AE1439" s="1">
        <f>'(1)예금승인내역'!H2060</f>
        <v>0</v>
      </c>
      <c r="AF1439" s="1">
        <f t="shared" si="32"/>
        <v>0</v>
      </c>
      <c r="AG1439" s="1">
        <f>'(1)예금승인내역'!G2060</f>
        <v>0</v>
      </c>
      <c r="AH1439">
        <f>'(1)예금승인내역'!F2060</f>
        <v>0</v>
      </c>
      <c r="AI1439">
        <f>'(1)예금승인내역'!L2060</f>
        <v>0</v>
      </c>
      <c r="AJ1439">
        <f>'(1)예금승인내역'!AG2060</f>
        <v>0</v>
      </c>
      <c r="AK1439" s="834">
        <f>'(1)예금승인내역'!K2060</f>
        <v>0</v>
      </c>
    </row>
    <row r="1440" spans="31:37">
      <c r="AE1440" s="1">
        <f>'(1)예금승인내역'!H2061</f>
        <v>0</v>
      </c>
      <c r="AF1440" s="1">
        <f t="shared" si="32"/>
        <v>0</v>
      </c>
      <c r="AG1440" s="1">
        <f>'(1)예금승인내역'!G2061</f>
        <v>0</v>
      </c>
      <c r="AH1440">
        <f>'(1)예금승인내역'!F2061</f>
        <v>0</v>
      </c>
      <c r="AI1440">
        <f>'(1)예금승인내역'!L2061</f>
        <v>0</v>
      </c>
      <c r="AJ1440">
        <f>'(1)예금승인내역'!AG2061</f>
        <v>0</v>
      </c>
      <c r="AK1440" s="834">
        <f>'(1)예금승인내역'!K2061</f>
        <v>0</v>
      </c>
    </row>
    <row r="1441" spans="31:37">
      <c r="AE1441" s="1">
        <f>'(1)예금승인내역'!H2062</f>
        <v>0</v>
      </c>
      <c r="AF1441" s="1">
        <f t="shared" si="32"/>
        <v>0</v>
      </c>
      <c r="AG1441" s="1">
        <f>'(1)예금승인내역'!G2062</f>
        <v>0</v>
      </c>
      <c r="AH1441">
        <f>'(1)예금승인내역'!F2062</f>
        <v>0</v>
      </c>
      <c r="AI1441">
        <f>'(1)예금승인내역'!L2062</f>
        <v>0</v>
      </c>
      <c r="AJ1441">
        <f>'(1)예금승인내역'!AG2062</f>
        <v>0</v>
      </c>
      <c r="AK1441" s="834">
        <f>'(1)예금승인내역'!K2062</f>
        <v>0</v>
      </c>
    </row>
    <row r="1442" spans="31:37">
      <c r="AE1442" s="1">
        <f>'(1)예금승인내역'!H2063</f>
        <v>0</v>
      </c>
      <c r="AF1442" s="1">
        <f t="shared" si="32"/>
        <v>0</v>
      </c>
      <c r="AG1442" s="1">
        <f>'(1)예금승인내역'!G2063</f>
        <v>0</v>
      </c>
      <c r="AH1442">
        <f>'(1)예금승인내역'!F2063</f>
        <v>0</v>
      </c>
      <c r="AI1442">
        <f>'(1)예금승인내역'!L2063</f>
        <v>0</v>
      </c>
      <c r="AJ1442">
        <f>'(1)예금승인내역'!AG2063</f>
        <v>0</v>
      </c>
      <c r="AK1442" s="834">
        <f>'(1)예금승인내역'!K2063</f>
        <v>0</v>
      </c>
    </row>
    <row r="1443" spans="31:37">
      <c r="AE1443" s="1">
        <f>'(1)예금승인내역'!H2064</f>
        <v>0</v>
      </c>
      <c r="AF1443" s="1">
        <f t="shared" si="32"/>
        <v>0</v>
      </c>
      <c r="AG1443" s="1">
        <f>'(1)예금승인내역'!G2064</f>
        <v>0</v>
      </c>
      <c r="AH1443">
        <f>'(1)예금승인내역'!F2064</f>
        <v>0</v>
      </c>
      <c r="AI1443">
        <f>'(1)예금승인내역'!L2064</f>
        <v>0</v>
      </c>
      <c r="AJ1443">
        <f>'(1)예금승인내역'!AG2064</f>
        <v>0</v>
      </c>
      <c r="AK1443" s="834">
        <f>'(1)예금승인내역'!K2064</f>
        <v>0</v>
      </c>
    </row>
    <row r="1444" spans="31:37">
      <c r="AE1444" s="1">
        <f>'(1)예금승인내역'!H2065</f>
        <v>0</v>
      </c>
      <c r="AF1444" s="1">
        <f t="shared" si="32"/>
        <v>0</v>
      </c>
      <c r="AG1444" s="1">
        <f>'(1)예금승인내역'!G2065</f>
        <v>0</v>
      </c>
      <c r="AH1444">
        <f>'(1)예금승인내역'!F2065</f>
        <v>0</v>
      </c>
      <c r="AI1444">
        <f>'(1)예금승인내역'!L2065</f>
        <v>0</v>
      </c>
      <c r="AJ1444">
        <f>'(1)예금승인내역'!AG2065</f>
        <v>0</v>
      </c>
      <c r="AK1444" s="834">
        <f>'(1)예금승인내역'!K2065</f>
        <v>0</v>
      </c>
    </row>
    <row r="1445" spans="31:37">
      <c r="AE1445" s="1">
        <f>'(1)예금승인내역'!H2066</f>
        <v>0</v>
      </c>
      <c r="AF1445" s="1">
        <f t="shared" si="32"/>
        <v>0</v>
      </c>
      <c r="AG1445" s="1">
        <f>'(1)예금승인내역'!G2066</f>
        <v>0</v>
      </c>
      <c r="AH1445">
        <f>'(1)예금승인내역'!F2066</f>
        <v>0</v>
      </c>
      <c r="AI1445">
        <f>'(1)예금승인내역'!L2066</f>
        <v>0</v>
      </c>
      <c r="AJ1445">
        <f>'(1)예금승인내역'!AG2066</f>
        <v>0</v>
      </c>
      <c r="AK1445" s="834">
        <f>'(1)예금승인내역'!K2066</f>
        <v>0</v>
      </c>
    </row>
    <row r="1446" spans="31:37">
      <c r="AE1446" s="1">
        <f>'(1)예금승인내역'!H2067</f>
        <v>0</v>
      </c>
      <c r="AF1446" s="1">
        <f t="shared" si="32"/>
        <v>0</v>
      </c>
      <c r="AG1446" s="1">
        <f>'(1)예금승인내역'!G2067</f>
        <v>0</v>
      </c>
      <c r="AH1446">
        <f>'(1)예금승인내역'!F2067</f>
        <v>0</v>
      </c>
      <c r="AI1446">
        <f>'(1)예금승인내역'!L2067</f>
        <v>0</v>
      </c>
      <c r="AJ1446">
        <f>'(1)예금승인내역'!AG2067</f>
        <v>0</v>
      </c>
      <c r="AK1446" s="834">
        <f>'(1)예금승인내역'!K2067</f>
        <v>0</v>
      </c>
    </row>
    <row r="1447" spans="31:37">
      <c r="AE1447" s="1">
        <f>'(1)예금승인내역'!H2068</f>
        <v>0</v>
      </c>
      <c r="AF1447" s="1">
        <f t="shared" si="32"/>
        <v>0</v>
      </c>
      <c r="AG1447" s="1">
        <f>'(1)예금승인내역'!G2068</f>
        <v>0</v>
      </c>
      <c r="AH1447">
        <f>'(1)예금승인내역'!F2068</f>
        <v>0</v>
      </c>
      <c r="AI1447">
        <f>'(1)예금승인내역'!L2068</f>
        <v>0</v>
      </c>
      <c r="AJ1447">
        <f>'(1)예금승인내역'!AG2068</f>
        <v>0</v>
      </c>
      <c r="AK1447" s="834">
        <f>'(1)예금승인내역'!K2068</f>
        <v>0</v>
      </c>
    </row>
    <row r="1448" spans="31:37">
      <c r="AE1448" s="1">
        <f>'(1)예금승인내역'!H2069</f>
        <v>0</v>
      </c>
      <c r="AF1448" s="1">
        <f t="shared" si="32"/>
        <v>0</v>
      </c>
      <c r="AG1448" s="1">
        <f>'(1)예금승인내역'!G2069</f>
        <v>0</v>
      </c>
      <c r="AH1448">
        <f>'(1)예금승인내역'!F2069</f>
        <v>0</v>
      </c>
      <c r="AI1448">
        <f>'(1)예금승인내역'!L2069</f>
        <v>0</v>
      </c>
      <c r="AJ1448">
        <f>'(1)예금승인내역'!AG2069</f>
        <v>0</v>
      </c>
      <c r="AK1448" s="834">
        <f>'(1)예금승인내역'!K2069</f>
        <v>0</v>
      </c>
    </row>
    <row r="1449" spans="31:37">
      <c r="AE1449" s="1">
        <f>'(1)예금승인내역'!H2070</f>
        <v>0</v>
      </c>
      <c r="AF1449" s="1">
        <f t="shared" si="32"/>
        <v>0</v>
      </c>
      <c r="AG1449" s="1">
        <f>'(1)예금승인내역'!G2070</f>
        <v>0</v>
      </c>
      <c r="AH1449">
        <f>'(1)예금승인내역'!F2070</f>
        <v>0</v>
      </c>
      <c r="AI1449">
        <f>'(1)예금승인내역'!L2070</f>
        <v>0</v>
      </c>
      <c r="AJ1449">
        <f>'(1)예금승인내역'!AG2070</f>
        <v>0</v>
      </c>
      <c r="AK1449" s="834">
        <f>'(1)예금승인내역'!K2070</f>
        <v>0</v>
      </c>
    </row>
    <row r="1450" spans="31:37">
      <c r="AE1450" s="1">
        <f>'(1)예금승인내역'!H2071</f>
        <v>0</v>
      </c>
      <c r="AF1450" s="1">
        <f t="shared" si="32"/>
        <v>0</v>
      </c>
      <c r="AG1450" s="1">
        <f>'(1)예금승인내역'!G2071</f>
        <v>0</v>
      </c>
      <c r="AH1450">
        <f>'(1)예금승인내역'!F2071</f>
        <v>0</v>
      </c>
      <c r="AI1450">
        <f>'(1)예금승인내역'!L2071</f>
        <v>0</v>
      </c>
      <c r="AJ1450">
        <f>'(1)예금승인내역'!AG2071</f>
        <v>0</v>
      </c>
      <c r="AK1450" s="834">
        <f>'(1)예금승인내역'!K2071</f>
        <v>0</v>
      </c>
    </row>
    <row r="1451" spans="31:37">
      <c r="AE1451" s="1">
        <f>'(1)예금승인내역'!H2072</f>
        <v>0</v>
      </c>
      <c r="AF1451" s="1">
        <f t="shared" si="32"/>
        <v>0</v>
      </c>
      <c r="AG1451" s="1">
        <f>'(1)예금승인내역'!G2072</f>
        <v>0</v>
      </c>
      <c r="AH1451">
        <f>'(1)예금승인내역'!F2072</f>
        <v>0</v>
      </c>
      <c r="AI1451">
        <f>'(1)예금승인내역'!L2072</f>
        <v>0</v>
      </c>
      <c r="AJ1451">
        <f>'(1)예금승인내역'!AG2072</f>
        <v>0</v>
      </c>
      <c r="AK1451" s="834">
        <f>'(1)예금승인내역'!K2072</f>
        <v>0</v>
      </c>
    </row>
    <row r="1452" spans="31:37">
      <c r="AE1452" s="1">
        <f>'(1)예금승인내역'!H2073</f>
        <v>0</v>
      </c>
      <c r="AF1452" s="1">
        <f t="shared" si="32"/>
        <v>0</v>
      </c>
      <c r="AG1452" s="1">
        <f>'(1)예금승인내역'!G2073</f>
        <v>0</v>
      </c>
      <c r="AH1452">
        <f>'(1)예금승인내역'!F2073</f>
        <v>0</v>
      </c>
      <c r="AI1452">
        <f>'(1)예금승인내역'!L2073</f>
        <v>0</v>
      </c>
      <c r="AJ1452">
        <f>'(1)예금승인내역'!AG2073</f>
        <v>0</v>
      </c>
      <c r="AK1452" s="834">
        <f>'(1)예금승인내역'!K2073</f>
        <v>0</v>
      </c>
    </row>
    <row r="1453" spans="31:37">
      <c r="AE1453" s="1">
        <f>'(1)예금승인내역'!H2074</f>
        <v>0</v>
      </c>
      <c r="AF1453" s="1">
        <f t="shared" si="32"/>
        <v>0</v>
      </c>
      <c r="AG1453" s="1">
        <f>'(1)예금승인내역'!G2074</f>
        <v>0</v>
      </c>
      <c r="AH1453">
        <f>'(1)예금승인내역'!F2074</f>
        <v>0</v>
      </c>
      <c r="AI1453">
        <f>'(1)예금승인내역'!L2074</f>
        <v>0</v>
      </c>
      <c r="AJ1453">
        <f>'(1)예금승인내역'!AG2074</f>
        <v>0</v>
      </c>
      <c r="AK1453" s="834">
        <f>'(1)예금승인내역'!K2074</f>
        <v>0</v>
      </c>
    </row>
    <row r="1454" spans="31:37">
      <c r="AE1454" s="1">
        <f>'(1)예금승인내역'!H2075</f>
        <v>0</v>
      </c>
      <c r="AF1454" s="1">
        <f t="shared" si="32"/>
        <v>0</v>
      </c>
      <c r="AG1454" s="1">
        <f>'(1)예금승인내역'!G2075</f>
        <v>0</v>
      </c>
      <c r="AH1454">
        <f>'(1)예금승인내역'!F2075</f>
        <v>0</v>
      </c>
      <c r="AI1454">
        <f>'(1)예금승인내역'!L2075</f>
        <v>0</v>
      </c>
      <c r="AJ1454">
        <f>'(1)예금승인내역'!AG2075</f>
        <v>0</v>
      </c>
      <c r="AK1454" s="834">
        <f>'(1)예금승인내역'!K2075</f>
        <v>0</v>
      </c>
    </row>
    <row r="1455" spans="31:37">
      <c r="AE1455" s="1">
        <f>'(1)예금승인내역'!H2076</f>
        <v>0</v>
      </c>
      <c r="AF1455" s="1">
        <f t="shared" si="32"/>
        <v>0</v>
      </c>
      <c r="AG1455" s="1">
        <f>'(1)예금승인내역'!G2076</f>
        <v>0</v>
      </c>
      <c r="AH1455">
        <f>'(1)예금승인내역'!F2076</f>
        <v>0</v>
      </c>
      <c r="AI1455">
        <f>'(1)예금승인내역'!L2076</f>
        <v>0</v>
      </c>
      <c r="AJ1455">
        <f>'(1)예금승인내역'!AG2076</f>
        <v>0</v>
      </c>
      <c r="AK1455" s="834">
        <f>'(1)예금승인내역'!K2076</f>
        <v>0</v>
      </c>
    </row>
    <row r="1456" spans="31:37">
      <c r="AE1456" s="1">
        <f>'(1)예금승인내역'!H2077</f>
        <v>0</v>
      </c>
      <c r="AF1456" s="1">
        <f t="shared" si="32"/>
        <v>0</v>
      </c>
      <c r="AG1456" s="1">
        <f>'(1)예금승인내역'!G2077</f>
        <v>0</v>
      </c>
      <c r="AH1456">
        <f>'(1)예금승인내역'!F2077</f>
        <v>0</v>
      </c>
      <c r="AI1456">
        <f>'(1)예금승인내역'!L2077</f>
        <v>0</v>
      </c>
      <c r="AJ1456">
        <f>'(1)예금승인내역'!AG2077</f>
        <v>0</v>
      </c>
      <c r="AK1456" s="834">
        <f>'(1)예금승인내역'!K2077</f>
        <v>0</v>
      </c>
    </row>
    <row r="1457" spans="31:37">
      <c r="AE1457" s="1">
        <f>'(1)예금승인내역'!H2078</f>
        <v>0</v>
      </c>
      <c r="AF1457" s="1">
        <f t="shared" si="32"/>
        <v>0</v>
      </c>
      <c r="AG1457" s="1">
        <f>'(1)예금승인내역'!G2078</f>
        <v>0</v>
      </c>
      <c r="AH1457">
        <f>'(1)예금승인내역'!F2078</f>
        <v>0</v>
      </c>
      <c r="AI1457">
        <f>'(1)예금승인내역'!L2078</f>
        <v>0</v>
      </c>
      <c r="AJ1457">
        <f>'(1)예금승인내역'!AG2078</f>
        <v>0</v>
      </c>
      <c r="AK1457" s="834">
        <f>'(1)예금승인내역'!K2078</f>
        <v>0</v>
      </c>
    </row>
    <row r="1458" spans="31:37">
      <c r="AE1458" s="1">
        <f>'(1)예금승인내역'!H2079</f>
        <v>0</v>
      </c>
      <c r="AF1458" s="1">
        <f t="shared" si="32"/>
        <v>0</v>
      </c>
      <c r="AG1458" s="1">
        <f>'(1)예금승인내역'!G2079</f>
        <v>0</v>
      </c>
      <c r="AH1458">
        <f>'(1)예금승인내역'!F2079</f>
        <v>0</v>
      </c>
      <c r="AI1458">
        <f>'(1)예금승인내역'!L2079</f>
        <v>0</v>
      </c>
      <c r="AJ1458">
        <f>'(1)예금승인내역'!AG2079</f>
        <v>0</v>
      </c>
      <c r="AK1458" s="834">
        <f>'(1)예금승인내역'!K2079</f>
        <v>0</v>
      </c>
    </row>
    <row r="1459" spans="31:37">
      <c r="AE1459" s="1">
        <f>'(1)예금승인내역'!H2080</f>
        <v>0</v>
      </c>
      <c r="AF1459" s="1">
        <f t="shared" si="32"/>
        <v>0</v>
      </c>
      <c r="AG1459" s="1">
        <f>'(1)예금승인내역'!G2080</f>
        <v>0</v>
      </c>
      <c r="AH1459">
        <f>'(1)예금승인내역'!F2080</f>
        <v>0</v>
      </c>
      <c r="AI1459">
        <f>'(1)예금승인내역'!L2080</f>
        <v>0</v>
      </c>
      <c r="AJ1459">
        <f>'(1)예금승인내역'!AG2080</f>
        <v>0</v>
      </c>
      <c r="AK1459" s="834">
        <f>'(1)예금승인내역'!K2080</f>
        <v>0</v>
      </c>
    </row>
    <row r="1460" spans="31:37">
      <c r="AE1460" s="1">
        <f>'(1)예금승인내역'!H2081</f>
        <v>0</v>
      </c>
      <c r="AF1460" s="1">
        <f t="shared" si="32"/>
        <v>0</v>
      </c>
      <c r="AG1460" s="1">
        <f>'(1)예금승인내역'!G2081</f>
        <v>0</v>
      </c>
      <c r="AH1460">
        <f>'(1)예금승인내역'!F2081</f>
        <v>0</v>
      </c>
      <c r="AI1460">
        <f>'(1)예금승인내역'!L2081</f>
        <v>0</v>
      </c>
      <c r="AJ1460">
        <f>'(1)예금승인내역'!AG2081</f>
        <v>0</v>
      </c>
      <c r="AK1460" s="834">
        <f>'(1)예금승인내역'!K2081</f>
        <v>0</v>
      </c>
    </row>
    <row r="1461" spans="31:37">
      <c r="AE1461" s="1">
        <f>'(1)예금승인내역'!H2082</f>
        <v>0</v>
      </c>
      <c r="AF1461" s="1">
        <f t="shared" si="32"/>
        <v>0</v>
      </c>
      <c r="AG1461" s="1">
        <f>'(1)예금승인내역'!G2082</f>
        <v>0</v>
      </c>
      <c r="AH1461">
        <f>'(1)예금승인내역'!F2082</f>
        <v>0</v>
      </c>
      <c r="AI1461">
        <f>'(1)예금승인내역'!L2082</f>
        <v>0</v>
      </c>
      <c r="AJ1461">
        <f>'(1)예금승인내역'!AG2082</f>
        <v>0</v>
      </c>
      <c r="AK1461" s="834">
        <f>'(1)예금승인내역'!K2082</f>
        <v>0</v>
      </c>
    </row>
    <row r="1462" spans="31:37">
      <c r="AE1462" s="1">
        <f>'(1)예금승인내역'!H2083</f>
        <v>0</v>
      </c>
      <c r="AF1462" s="1">
        <f t="shared" si="32"/>
        <v>0</v>
      </c>
      <c r="AG1462" s="1">
        <f>'(1)예금승인내역'!G2083</f>
        <v>0</v>
      </c>
      <c r="AH1462">
        <f>'(1)예금승인내역'!F2083</f>
        <v>0</v>
      </c>
      <c r="AI1462">
        <f>'(1)예금승인내역'!L2083</f>
        <v>0</v>
      </c>
      <c r="AJ1462">
        <f>'(1)예금승인내역'!AG2083</f>
        <v>0</v>
      </c>
      <c r="AK1462" s="834">
        <f>'(1)예금승인내역'!K2083</f>
        <v>0</v>
      </c>
    </row>
    <row r="1463" spans="31:37">
      <c r="AE1463" s="1">
        <f>'(1)예금승인내역'!H2084</f>
        <v>0</v>
      </c>
      <c r="AF1463" s="1">
        <f t="shared" si="32"/>
        <v>0</v>
      </c>
      <c r="AG1463" s="1">
        <f>'(1)예금승인내역'!G2084</f>
        <v>0</v>
      </c>
      <c r="AH1463">
        <f>'(1)예금승인내역'!F2084</f>
        <v>0</v>
      </c>
      <c r="AI1463">
        <f>'(1)예금승인내역'!L2084</f>
        <v>0</v>
      </c>
      <c r="AJ1463">
        <f>'(1)예금승인내역'!AG2084</f>
        <v>0</v>
      </c>
      <c r="AK1463" s="834">
        <f>'(1)예금승인내역'!K2084</f>
        <v>0</v>
      </c>
    </row>
    <row r="1464" spans="31:37">
      <c r="AE1464" s="1">
        <f>'(1)예금승인내역'!H2085</f>
        <v>0</v>
      </c>
      <c r="AF1464" s="1">
        <f t="shared" si="32"/>
        <v>0</v>
      </c>
      <c r="AG1464" s="1">
        <f>'(1)예금승인내역'!G2085</f>
        <v>0</v>
      </c>
      <c r="AH1464">
        <f>'(1)예금승인내역'!F2085</f>
        <v>0</v>
      </c>
      <c r="AI1464">
        <f>'(1)예금승인내역'!L2085</f>
        <v>0</v>
      </c>
      <c r="AJ1464">
        <f>'(1)예금승인내역'!AG2085</f>
        <v>0</v>
      </c>
      <c r="AK1464" s="834">
        <f>'(1)예금승인내역'!K2085</f>
        <v>0</v>
      </c>
    </row>
    <row r="1465" spans="31:37">
      <c r="AE1465" s="1">
        <f>'(1)예금승인내역'!H2086</f>
        <v>0</v>
      </c>
      <c r="AF1465" s="1">
        <f t="shared" si="32"/>
        <v>0</v>
      </c>
      <c r="AG1465" s="1">
        <f>'(1)예금승인내역'!G2086</f>
        <v>0</v>
      </c>
      <c r="AH1465">
        <f>'(1)예금승인내역'!F2086</f>
        <v>0</v>
      </c>
      <c r="AI1465">
        <f>'(1)예금승인내역'!L2086</f>
        <v>0</v>
      </c>
      <c r="AJ1465">
        <f>'(1)예금승인내역'!AG2086</f>
        <v>0</v>
      </c>
      <c r="AK1465" s="834">
        <f>'(1)예금승인내역'!K2086</f>
        <v>0</v>
      </c>
    </row>
    <row r="1466" spans="31:37">
      <c r="AE1466" s="1">
        <f>'(1)예금승인내역'!H2087</f>
        <v>0</v>
      </c>
      <c r="AF1466" s="1">
        <f t="shared" ref="AF1466:AF1529" si="33">VALUE(AE1466)</f>
        <v>0</v>
      </c>
      <c r="AG1466" s="1">
        <f>'(1)예금승인내역'!G2087</f>
        <v>0</v>
      </c>
      <c r="AH1466">
        <f>'(1)예금승인내역'!F2087</f>
        <v>0</v>
      </c>
      <c r="AI1466">
        <f>'(1)예금승인내역'!L2087</f>
        <v>0</v>
      </c>
      <c r="AJ1466">
        <f>'(1)예금승인내역'!AG2087</f>
        <v>0</v>
      </c>
      <c r="AK1466" s="834">
        <f>'(1)예금승인내역'!K2087</f>
        <v>0</v>
      </c>
    </row>
    <row r="1467" spans="31:37">
      <c r="AE1467" s="1">
        <f>'(1)예금승인내역'!H2088</f>
        <v>0</v>
      </c>
      <c r="AF1467" s="1">
        <f t="shared" si="33"/>
        <v>0</v>
      </c>
      <c r="AG1467" s="1">
        <f>'(1)예금승인내역'!G2088</f>
        <v>0</v>
      </c>
      <c r="AH1467">
        <f>'(1)예금승인내역'!F2088</f>
        <v>0</v>
      </c>
      <c r="AI1467">
        <f>'(1)예금승인내역'!L2088</f>
        <v>0</v>
      </c>
      <c r="AJ1467">
        <f>'(1)예금승인내역'!AG2088</f>
        <v>0</v>
      </c>
      <c r="AK1467" s="834">
        <f>'(1)예금승인내역'!K2088</f>
        <v>0</v>
      </c>
    </row>
    <row r="1468" spans="31:37">
      <c r="AE1468" s="1">
        <f>'(1)예금승인내역'!H2089</f>
        <v>0</v>
      </c>
      <c r="AF1468" s="1">
        <f t="shared" si="33"/>
        <v>0</v>
      </c>
      <c r="AG1468" s="1">
        <f>'(1)예금승인내역'!G2089</f>
        <v>0</v>
      </c>
      <c r="AH1468">
        <f>'(1)예금승인내역'!F2089</f>
        <v>0</v>
      </c>
      <c r="AI1468">
        <f>'(1)예금승인내역'!L2089</f>
        <v>0</v>
      </c>
      <c r="AJ1468">
        <f>'(1)예금승인내역'!AG2089</f>
        <v>0</v>
      </c>
      <c r="AK1468" s="834">
        <f>'(1)예금승인내역'!K2089</f>
        <v>0</v>
      </c>
    </row>
    <row r="1469" spans="31:37">
      <c r="AE1469" s="1">
        <f>'(1)예금승인내역'!H2090</f>
        <v>0</v>
      </c>
      <c r="AF1469" s="1">
        <f t="shared" si="33"/>
        <v>0</v>
      </c>
      <c r="AG1469" s="1">
        <f>'(1)예금승인내역'!G2090</f>
        <v>0</v>
      </c>
      <c r="AH1469">
        <f>'(1)예금승인내역'!F2090</f>
        <v>0</v>
      </c>
      <c r="AI1469">
        <f>'(1)예금승인내역'!L2090</f>
        <v>0</v>
      </c>
      <c r="AJ1469">
        <f>'(1)예금승인내역'!AG2090</f>
        <v>0</v>
      </c>
      <c r="AK1469" s="834">
        <f>'(1)예금승인내역'!K2090</f>
        <v>0</v>
      </c>
    </row>
    <row r="1470" spans="31:37">
      <c r="AE1470" s="1">
        <f>'(1)예금승인내역'!H2091</f>
        <v>0</v>
      </c>
      <c r="AF1470" s="1">
        <f t="shared" si="33"/>
        <v>0</v>
      </c>
      <c r="AG1470" s="1">
        <f>'(1)예금승인내역'!G2091</f>
        <v>0</v>
      </c>
      <c r="AH1470">
        <f>'(1)예금승인내역'!F2091</f>
        <v>0</v>
      </c>
      <c r="AI1470">
        <f>'(1)예금승인내역'!L2091</f>
        <v>0</v>
      </c>
      <c r="AJ1470">
        <f>'(1)예금승인내역'!AG2091</f>
        <v>0</v>
      </c>
      <c r="AK1470" s="834">
        <f>'(1)예금승인내역'!K2091</f>
        <v>0</v>
      </c>
    </row>
    <row r="1471" spans="31:37">
      <c r="AE1471" s="1">
        <f>'(1)예금승인내역'!H2092</f>
        <v>0</v>
      </c>
      <c r="AF1471" s="1">
        <f t="shared" si="33"/>
        <v>0</v>
      </c>
      <c r="AG1471" s="1">
        <f>'(1)예금승인내역'!G2092</f>
        <v>0</v>
      </c>
      <c r="AH1471">
        <f>'(1)예금승인내역'!F2092</f>
        <v>0</v>
      </c>
      <c r="AI1471">
        <f>'(1)예금승인내역'!L2092</f>
        <v>0</v>
      </c>
      <c r="AJ1471">
        <f>'(1)예금승인내역'!AG2092</f>
        <v>0</v>
      </c>
      <c r="AK1471" s="834">
        <f>'(1)예금승인내역'!K2092</f>
        <v>0</v>
      </c>
    </row>
    <row r="1472" spans="31:37">
      <c r="AE1472" s="1">
        <f>'(1)예금승인내역'!H2093</f>
        <v>0</v>
      </c>
      <c r="AF1472" s="1">
        <f t="shared" si="33"/>
        <v>0</v>
      </c>
      <c r="AG1472" s="1">
        <f>'(1)예금승인내역'!G2093</f>
        <v>0</v>
      </c>
      <c r="AH1472">
        <f>'(1)예금승인내역'!F2093</f>
        <v>0</v>
      </c>
      <c r="AI1472">
        <f>'(1)예금승인내역'!L2093</f>
        <v>0</v>
      </c>
      <c r="AJ1472">
        <f>'(1)예금승인내역'!AG2093</f>
        <v>0</v>
      </c>
      <c r="AK1472" s="834">
        <f>'(1)예금승인내역'!K2093</f>
        <v>0</v>
      </c>
    </row>
    <row r="1473" spans="31:37">
      <c r="AE1473" s="1">
        <f>'(1)예금승인내역'!H2094</f>
        <v>0</v>
      </c>
      <c r="AF1473" s="1">
        <f t="shared" si="33"/>
        <v>0</v>
      </c>
      <c r="AG1473" s="1">
        <f>'(1)예금승인내역'!G2094</f>
        <v>0</v>
      </c>
      <c r="AH1473">
        <f>'(1)예금승인내역'!F2094</f>
        <v>0</v>
      </c>
      <c r="AI1473">
        <f>'(1)예금승인내역'!L2094</f>
        <v>0</v>
      </c>
      <c r="AJ1473">
        <f>'(1)예금승인내역'!AG2094</f>
        <v>0</v>
      </c>
      <c r="AK1473" s="834">
        <f>'(1)예금승인내역'!K2094</f>
        <v>0</v>
      </c>
    </row>
    <row r="1474" spans="31:37">
      <c r="AE1474" s="1">
        <f>'(1)예금승인내역'!H2095</f>
        <v>0</v>
      </c>
      <c r="AF1474" s="1">
        <f t="shared" si="33"/>
        <v>0</v>
      </c>
      <c r="AG1474" s="1">
        <f>'(1)예금승인내역'!G2095</f>
        <v>0</v>
      </c>
      <c r="AH1474">
        <f>'(1)예금승인내역'!F2095</f>
        <v>0</v>
      </c>
      <c r="AI1474">
        <f>'(1)예금승인내역'!L2095</f>
        <v>0</v>
      </c>
      <c r="AJ1474">
        <f>'(1)예금승인내역'!AG2095</f>
        <v>0</v>
      </c>
      <c r="AK1474" s="834">
        <f>'(1)예금승인내역'!K2095</f>
        <v>0</v>
      </c>
    </row>
    <row r="1475" spans="31:37">
      <c r="AE1475" s="1">
        <f>'(1)예금승인내역'!H2096</f>
        <v>0</v>
      </c>
      <c r="AF1475" s="1">
        <f t="shared" si="33"/>
        <v>0</v>
      </c>
      <c r="AG1475" s="1">
        <f>'(1)예금승인내역'!G2096</f>
        <v>0</v>
      </c>
      <c r="AH1475">
        <f>'(1)예금승인내역'!F2096</f>
        <v>0</v>
      </c>
      <c r="AI1475">
        <f>'(1)예금승인내역'!L2096</f>
        <v>0</v>
      </c>
      <c r="AJ1475">
        <f>'(1)예금승인내역'!AG2096</f>
        <v>0</v>
      </c>
      <c r="AK1475" s="834">
        <f>'(1)예금승인내역'!K2096</f>
        <v>0</v>
      </c>
    </row>
    <row r="1476" spans="31:37">
      <c r="AE1476" s="1">
        <f>'(1)예금승인내역'!H2097</f>
        <v>0</v>
      </c>
      <c r="AF1476" s="1">
        <f t="shared" si="33"/>
        <v>0</v>
      </c>
      <c r="AG1476" s="1">
        <f>'(1)예금승인내역'!G2097</f>
        <v>0</v>
      </c>
      <c r="AH1476">
        <f>'(1)예금승인내역'!F2097</f>
        <v>0</v>
      </c>
      <c r="AI1476">
        <f>'(1)예금승인내역'!L2097</f>
        <v>0</v>
      </c>
      <c r="AJ1476">
        <f>'(1)예금승인내역'!AG2097</f>
        <v>0</v>
      </c>
      <c r="AK1476" s="834">
        <f>'(1)예금승인내역'!K2097</f>
        <v>0</v>
      </c>
    </row>
    <row r="1477" spans="31:37">
      <c r="AE1477" s="1">
        <f>'(1)예금승인내역'!H2098</f>
        <v>0</v>
      </c>
      <c r="AF1477" s="1">
        <f t="shared" si="33"/>
        <v>0</v>
      </c>
      <c r="AG1477" s="1">
        <f>'(1)예금승인내역'!G2098</f>
        <v>0</v>
      </c>
      <c r="AH1477">
        <f>'(1)예금승인내역'!F2098</f>
        <v>0</v>
      </c>
      <c r="AI1477">
        <f>'(1)예금승인내역'!L2098</f>
        <v>0</v>
      </c>
      <c r="AJ1477">
        <f>'(1)예금승인내역'!AG2098</f>
        <v>0</v>
      </c>
      <c r="AK1477" s="834">
        <f>'(1)예금승인내역'!K2098</f>
        <v>0</v>
      </c>
    </row>
    <row r="1478" spans="31:37">
      <c r="AE1478" s="1">
        <f>'(1)예금승인내역'!H2099</f>
        <v>0</v>
      </c>
      <c r="AF1478" s="1">
        <f t="shared" si="33"/>
        <v>0</v>
      </c>
      <c r="AG1478" s="1">
        <f>'(1)예금승인내역'!G2099</f>
        <v>0</v>
      </c>
      <c r="AH1478">
        <f>'(1)예금승인내역'!F2099</f>
        <v>0</v>
      </c>
      <c r="AI1478">
        <f>'(1)예금승인내역'!L2099</f>
        <v>0</v>
      </c>
      <c r="AJ1478">
        <f>'(1)예금승인내역'!AG2099</f>
        <v>0</v>
      </c>
      <c r="AK1478" s="834">
        <f>'(1)예금승인내역'!K2099</f>
        <v>0</v>
      </c>
    </row>
    <row r="1479" spans="31:37">
      <c r="AE1479" s="1">
        <f>'(1)예금승인내역'!H2100</f>
        <v>0</v>
      </c>
      <c r="AF1479" s="1">
        <f t="shared" si="33"/>
        <v>0</v>
      </c>
      <c r="AG1479" s="1">
        <f>'(1)예금승인내역'!G2100</f>
        <v>0</v>
      </c>
      <c r="AH1479">
        <f>'(1)예금승인내역'!F2100</f>
        <v>0</v>
      </c>
      <c r="AI1479">
        <f>'(1)예금승인내역'!L2100</f>
        <v>0</v>
      </c>
      <c r="AJ1479">
        <f>'(1)예금승인내역'!AG2100</f>
        <v>0</v>
      </c>
      <c r="AK1479" s="834">
        <f>'(1)예금승인내역'!K2100</f>
        <v>0</v>
      </c>
    </row>
    <row r="1480" spans="31:37">
      <c r="AE1480" s="1">
        <f>'(1)예금승인내역'!H2101</f>
        <v>0</v>
      </c>
      <c r="AF1480" s="1">
        <f t="shared" si="33"/>
        <v>0</v>
      </c>
      <c r="AG1480" s="1">
        <f>'(1)예금승인내역'!G2101</f>
        <v>0</v>
      </c>
      <c r="AH1480">
        <f>'(1)예금승인내역'!F2101</f>
        <v>0</v>
      </c>
      <c r="AI1480">
        <f>'(1)예금승인내역'!L2101</f>
        <v>0</v>
      </c>
      <c r="AJ1480">
        <f>'(1)예금승인내역'!AG2101</f>
        <v>0</v>
      </c>
      <c r="AK1480" s="834">
        <f>'(1)예금승인내역'!K2101</f>
        <v>0</v>
      </c>
    </row>
    <row r="1481" spans="31:37">
      <c r="AE1481" s="1">
        <f>'(1)예금승인내역'!H2102</f>
        <v>0</v>
      </c>
      <c r="AF1481" s="1">
        <f t="shared" si="33"/>
        <v>0</v>
      </c>
      <c r="AG1481" s="1">
        <f>'(1)예금승인내역'!G2102</f>
        <v>0</v>
      </c>
      <c r="AH1481">
        <f>'(1)예금승인내역'!F2102</f>
        <v>0</v>
      </c>
      <c r="AI1481">
        <f>'(1)예금승인내역'!L2102</f>
        <v>0</v>
      </c>
      <c r="AJ1481">
        <f>'(1)예금승인내역'!AG2102</f>
        <v>0</v>
      </c>
      <c r="AK1481" s="834">
        <f>'(1)예금승인내역'!K2102</f>
        <v>0</v>
      </c>
    </row>
    <row r="1482" spans="31:37">
      <c r="AE1482" s="1">
        <f>'(1)예금승인내역'!H2103</f>
        <v>0</v>
      </c>
      <c r="AF1482" s="1">
        <f t="shared" si="33"/>
        <v>0</v>
      </c>
      <c r="AG1482" s="1">
        <f>'(1)예금승인내역'!G2103</f>
        <v>0</v>
      </c>
      <c r="AH1482">
        <f>'(1)예금승인내역'!F2103</f>
        <v>0</v>
      </c>
      <c r="AI1482">
        <f>'(1)예금승인내역'!L2103</f>
        <v>0</v>
      </c>
      <c r="AJ1482">
        <f>'(1)예금승인내역'!AG2103</f>
        <v>0</v>
      </c>
      <c r="AK1482" s="834">
        <f>'(1)예금승인내역'!K2103</f>
        <v>0</v>
      </c>
    </row>
    <row r="1483" spans="31:37">
      <c r="AE1483" s="1">
        <f>'(1)예금승인내역'!H2104</f>
        <v>0</v>
      </c>
      <c r="AF1483" s="1">
        <f t="shared" si="33"/>
        <v>0</v>
      </c>
      <c r="AG1483" s="1">
        <f>'(1)예금승인내역'!G2104</f>
        <v>0</v>
      </c>
      <c r="AH1483">
        <f>'(1)예금승인내역'!F2104</f>
        <v>0</v>
      </c>
      <c r="AI1483">
        <f>'(1)예금승인내역'!L2104</f>
        <v>0</v>
      </c>
      <c r="AJ1483">
        <f>'(1)예금승인내역'!AG2104</f>
        <v>0</v>
      </c>
      <c r="AK1483" s="834">
        <f>'(1)예금승인내역'!K2104</f>
        <v>0</v>
      </c>
    </row>
    <row r="1484" spans="31:37">
      <c r="AE1484" s="1">
        <f>'(1)예금승인내역'!H2105</f>
        <v>0</v>
      </c>
      <c r="AF1484" s="1">
        <f t="shared" si="33"/>
        <v>0</v>
      </c>
      <c r="AG1484" s="1">
        <f>'(1)예금승인내역'!G2105</f>
        <v>0</v>
      </c>
      <c r="AH1484">
        <f>'(1)예금승인내역'!F2105</f>
        <v>0</v>
      </c>
      <c r="AI1484">
        <f>'(1)예금승인내역'!L2105</f>
        <v>0</v>
      </c>
      <c r="AJ1484">
        <f>'(1)예금승인내역'!AG2105</f>
        <v>0</v>
      </c>
      <c r="AK1484" s="834">
        <f>'(1)예금승인내역'!K2105</f>
        <v>0</v>
      </c>
    </row>
    <row r="1485" spans="31:37">
      <c r="AE1485" s="1">
        <f>'(1)예금승인내역'!H2106</f>
        <v>0</v>
      </c>
      <c r="AF1485" s="1">
        <f t="shared" si="33"/>
        <v>0</v>
      </c>
      <c r="AG1485" s="1">
        <f>'(1)예금승인내역'!G2106</f>
        <v>0</v>
      </c>
      <c r="AH1485">
        <f>'(1)예금승인내역'!F2106</f>
        <v>0</v>
      </c>
      <c r="AI1485">
        <f>'(1)예금승인내역'!L2106</f>
        <v>0</v>
      </c>
      <c r="AJ1485">
        <f>'(1)예금승인내역'!AG2106</f>
        <v>0</v>
      </c>
      <c r="AK1485" s="834">
        <f>'(1)예금승인내역'!K2106</f>
        <v>0</v>
      </c>
    </row>
    <row r="1486" spans="31:37">
      <c r="AE1486" s="1">
        <f>'(1)예금승인내역'!H2107</f>
        <v>0</v>
      </c>
      <c r="AF1486" s="1">
        <f t="shared" si="33"/>
        <v>0</v>
      </c>
      <c r="AG1486" s="1">
        <f>'(1)예금승인내역'!G2107</f>
        <v>0</v>
      </c>
      <c r="AH1486">
        <f>'(1)예금승인내역'!F2107</f>
        <v>0</v>
      </c>
      <c r="AI1486">
        <f>'(1)예금승인내역'!L2107</f>
        <v>0</v>
      </c>
      <c r="AJ1486">
        <f>'(1)예금승인내역'!AG2107</f>
        <v>0</v>
      </c>
      <c r="AK1486" s="834">
        <f>'(1)예금승인내역'!K2107</f>
        <v>0</v>
      </c>
    </row>
    <row r="1487" spans="31:37">
      <c r="AE1487" s="1">
        <f>'(1)예금승인내역'!H2108</f>
        <v>0</v>
      </c>
      <c r="AF1487" s="1">
        <f t="shared" si="33"/>
        <v>0</v>
      </c>
      <c r="AG1487" s="1">
        <f>'(1)예금승인내역'!G2108</f>
        <v>0</v>
      </c>
      <c r="AH1487">
        <f>'(1)예금승인내역'!F2108</f>
        <v>0</v>
      </c>
      <c r="AI1487">
        <f>'(1)예금승인내역'!L2108</f>
        <v>0</v>
      </c>
      <c r="AJ1487">
        <f>'(1)예금승인내역'!AG2108</f>
        <v>0</v>
      </c>
      <c r="AK1487" s="834">
        <f>'(1)예금승인내역'!K2108</f>
        <v>0</v>
      </c>
    </row>
    <row r="1488" spans="31:37">
      <c r="AE1488" s="1">
        <f>'(1)예금승인내역'!H2109</f>
        <v>0</v>
      </c>
      <c r="AF1488" s="1">
        <f t="shared" si="33"/>
        <v>0</v>
      </c>
      <c r="AG1488" s="1">
        <f>'(1)예금승인내역'!G2109</f>
        <v>0</v>
      </c>
      <c r="AH1488">
        <f>'(1)예금승인내역'!F2109</f>
        <v>0</v>
      </c>
      <c r="AI1488">
        <f>'(1)예금승인내역'!L2109</f>
        <v>0</v>
      </c>
      <c r="AJ1488">
        <f>'(1)예금승인내역'!AG2109</f>
        <v>0</v>
      </c>
      <c r="AK1488" s="834">
        <f>'(1)예금승인내역'!K2109</f>
        <v>0</v>
      </c>
    </row>
    <row r="1489" spans="31:37">
      <c r="AE1489" s="1">
        <f>'(1)예금승인내역'!H2110</f>
        <v>0</v>
      </c>
      <c r="AF1489" s="1">
        <f t="shared" si="33"/>
        <v>0</v>
      </c>
      <c r="AG1489" s="1">
        <f>'(1)예금승인내역'!G2110</f>
        <v>0</v>
      </c>
      <c r="AH1489">
        <f>'(1)예금승인내역'!F2110</f>
        <v>0</v>
      </c>
      <c r="AI1489">
        <f>'(1)예금승인내역'!L2110</f>
        <v>0</v>
      </c>
      <c r="AJ1489">
        <f>'(1)예금승인내역'!AG2110</f>
        <v>0</v>
      </c>
      <c r="AK1489" s="834">
        <f>'(1)예금승인내역'!K2110</f>
        <v>0</v>
      </c>
    </row>
    <row r="1490" spans="31:37">
      <c r="AE1490" s="1">
        <f>'(1)예금승인내역'!H2111</f>
        <v>0</v>
      </c>
      <c r="AF1490" s="1">
        <f t="shared" si="33"/>
        <v>0</v>
      </c>
      <c r="AG1490" s="1">
        <f>'(1)예금승인내역'!G2111</f>
        <v>0</v>
      </c>
      <c r="AH1490">
        <f>'(1)예금승인내역'!F2111</f>
        <v>0</v>
      </c>
      <c r="AI1490">
        <f>'(1)예금승인내역'!L2111</f>
        <v>0</v>
      </c>
      <c r="AJ1490">
        <f>'(1)예금승인내역'!AG2111</f>
        <v>0</v>
      </c>
      <c r="AK1490" s="834">
        <f>'(1)예금승인내역'!K2111</f>
        <v>0</v>
      </c>
    </row>
    <row r="1491" spans="31:37">
      <c r="AE1491" s="1">
        <f>'(1)예금승인내역'!H2112</f>
        <v>0</v>
      </c>
      <c r="AF1491" s="1">
        <f t="shared" si="33"/>
        <v>0</v>
      </c>
      <c r="AG1491" s="1">
        <f>'(1)예금승인내역'!G2112</f>
        <v>0</v>
      </c>
      <c r="AH1491">
        <f>'(1)예금승인내역'!F2112</f>
        <v>0</v>
      </c>
      <c r="AI1491">
        <f>'(1)예금승인내역'!L2112</f>
        <v>0</v>
      </c>
      <c r="AJ1491">
        <f>'(1)예금승인내역'!AG2112</f>
        <v>0</v>
      </c>
      <c r="AK1491" s="834">
        <f>'(1)예금승인내역'!K2112</f>
        <v>0</v>
      </c>
    </row>
    <row r="1492" spans="31:37">
      <c r="AE1492" s="1">
        <f>'(1)예금승인내역'!H2113</f>
        <v>0</v>
      </c>
      <c r="AF1492" s="1">
        <f t="shared" si="33"/>
        <v>0</v>
      </c>
      <c r="AG1492" s="1">
        <f>'(1)예금승인내역'!G2113</f>
        <v>0</v>
      </c>
      <c r="AH1492">
        <f>'(1)예금승인내역'!F2113</f>
        <v>0</v>
      </c>
      <c r="AI1492">
        <f>'(1)예금승인내역'!L2113</f>
        <v>0</v>
      </c>
      <c r="AJ1492">
        <f>'(1)예금승인내역'!AG2113</f>
        <v>0</v>
      </c>
      <c r="AK1492" s="834">
        <f>'(1)예금승인내역'!K2113</f>
        <v>0</v>
      </c>
    </row>
    <row r="1493" spans="31:37">
      <c r="AE1493" s="1">
        <f>'(1)예금승인내역'!H2114</f>
        <v>0</v>
      </c>
      <c r="AF1493" s="1">
        <f t="shared" si="33"/>
        <v>0</v>
      </c>
      <c r="AG1493" s="1">
        <f>'(1)예금승인내역'!G2114</f>
        <v>0</v>
      </c>
      <c r="AH1493">
        <f>'(1)예금승인내역'!F2114</f>
        <v>0</v>
      </c>
      <c r="AI1493">
        <f>'(1)예금승인내역'!L2114</f>
        <v>0</v>
      </c>
      <c r="AJ1493">
        <f>'(1)예금승인내역'!AG2114</f>
        <v>0</v>
      </c>
      <c r="AK1493" s="834">
        <f>'(1)예금승인내역'!K2114</f>
        <v>0</v>
      </c>
    </row>
    <row r="1494" spans="31:37">
      <c r="AE1494" s="1">
        <f>'(1)예금승인내역'!H2115</f>
        <v>0</v>
      </c>
      <c r="AF1494" s="1">
        <f t="shared" si="33"/>
        <v>0</v>
      </c>
      <c r="AG1494" s="1">
        <f>'(1)예금승인내역'!G2115</f>
        <v>0</v>
      </c>
      <c r="AH1494">
        <f>'(1)예금승인내역'!F2115</f>
        <v>0</v>
      </c>
      <c r="AI1494">
        <f>'(1)예금승인내역'!L2115</f>
        <v>0</v>
      </c>
      <c r="AJ1494">
        <f>'(1)예금승인내역'!AG2115</f>
        <v>0</v>
      </c>
      <c r="AK1494" s="834">
        <f>'(1)예금승인내역'!K2115</f>
        <v>0</v>
      </c>
    </row>
    <row r="1495" spans="31:37">
      <c r="AE1495" s="1">
        <f>'(1)예금승인내역'!H2116</f>
        <v>0</v>
      </c>
      <c r="AF1495" s="1">
        <f t="shared" si="33"/>
        <v>0</v>
      </c>
      <c r="AG1495" s="1">
        <f>'(1)예금승인내역'!G2116</f>
        <v>0</v>
      </c>
      <c r="AH1495">
        <f>'(1)예금승인내역'!F2116</f>
        <v>0</v>
      </c>
      <c r="AI1495">
        <f>'(1)예금승인내역'!L2116</f>
        <v>0</v>
      </c>
      <c r="AJ1495">
        <f>'(1)예금승인내역'!AG2116</f>
        <v>0</v>
      </c>
      <c r="AK1495" s="834">
        <f>'(1)예금승인내역'!K2116</f>
        <v>0</v>
      </c>
    </row>
    <row r="1496" spans="31:37">
      <c r="AE1496" s="1">
        <f>'(1)예금승인내역'!H2117</f>
        <v>0</v>
      </c>
      <c r="AF1496" s="1">
        <f t="shared" si="33"/>
        <v>0</v>
      </c>
      <c r="AG1496" s="1">
        <f>'(1)예금승인내역'!G2117</f>
        <v>0</v>
      </c>
      <c r="AH1496">
        <f>'(1)예금승인내역'!F2117</f>
        <v>0</v>
      </c>
      <c r="AI1496">
        <f>'(1)예금승인내역'!L2117</f>
        <v>0</v>
      </c>
      <c r="AJ1496">
        <f>'(1)예금승인내역'!AG2117</f>
        <v>0</v>
      </c>
      <c r="AK1496" s="834">
        <f>'(1)예금승인내역'!K2117</f>
        <v>0</v>
      </c>
    </row>
    <row r="1497" spans="31:37">
      <c r="AE1497" s="1">
        <f>'(1)예금승인내역'!H2118</f>
        <v>0</v>
      </c>
      <c r="AF1497" s="1">
        <f t="shared" si="33"/>
        <v>0</v>
      </c>
      <c r="AG1497" s="1">
        <f>'(1)예금승인내역'!G2118</f>
        <v>0</v>
      </c>
      <c r="AH1497">
        <f>'(1)예금승인내역'!F2118</f>
        <v>0</v>
      </c>
      <c r="AI1497">
        <f>'(1)예금승인내역'!L2118</f>
        <v>0</v>
      </c>
      <c r="AJ1497">
        <f>'(1)예금승인내역'!AG2118</f>
        <v>0</v>
      </c>
      <c r="AK1497" s="834">
        <f>'(1)예금승인내역'!K2118</f>
        <v>0</v>
      </c>
    </row>
    <row r="1498" spans="31:37">
      <c r="AE1498" s="1">
        <f>'(1)예금승인내역'!H2119</f>
        <v>0</v>
      </c>
      <c r="AF1498" s="1">
        <f t="shared" si="33"/>
        <v>0</v>
      </c>
      <c r="AG1498" s="1">
        <f>'(1)예금승인내역'!G2119</f>
        <v>0</v>
      </c>
      <c r="AH1498">
        <f>'(1)예금승인내역'!F2119</f>
        <v>0</v>
      </c>
      <c r="AI1498">
        <f>'(1)예금승인내역'!L2119</f>
        <v>0</v>
      </c>
      <c r="AJ1498">
        <f>'(1)예금승인내역'!AG2119</f>
        <v>0</v>
      </c>
      <c r="AK1498" s="834">
        <f>'(1)예금승인내역'!K2119</f>
        <v>0</v>
      </c>
    </row>
    <row r="1499" spans="31:37">
      <c r="AE1499" s="1">
        <f>'(1)예금승인내역'!H2120</f>
        <v>0</v>
      </c>
      <c r="AF1499" s="1">
        <f t="shared" si="33"/>
        <v>0</v>
      </c>
      <c r="AG1499" s="1">
        <f>'(1)예금승인내역'!G2120</f>
        <v>0</v>
      </c>
      <c r="AH1499">
        <f>'(1)예금승인내역'!F2120</f>
        <v>0</v>
      </c>
      <c r="AI1499">
        <f>'(1)예금승인내역'!L2120</f>
        <v>0</v>
      </c>
      <c r="AJ1499">
        <f>'(1)예금승인내역'!AG2120</f>
        <v>0</v>
      </c>
      <c r="AK1499" s="834">
        <f>'(1)예금승인내역'!K2120</f>
        <v>0</v>
      </c>
    </row>
    <row r="1500" spans="31:37">
      <c r="AE1500" s="1">
        <f>'(1)예금승인내역'!H2121</f>
        <v>0</v>
      </c>
      <c r="AF1500" s="1">
        <f t="shared" si="33"/>
        <v>0</v>
      </c>
      <c r="AG1500" s="1">
        <f>'(1)예금승인내역'!G2121</f>
        <v>0</v>
      </c>
      <c r="AH1500">
        <f>'(1)예금승인내역'!F2121</f>
        <v>0</v>
      </c>
      <c r="AI1500">
        <f>'(1)예금승인내역'!L2121</f>
        <v>0</v>
      </c>
      <c r="AJ1500">
        <f>'(1)예금승인내역'!AG2121</f>
        <v>0</v>
      </c>
      <c r="AK1500" s="834">
        <f>'(1)예금승인내역'!K2121</f>
        <v>0</v>
      </c>
    </row>
    <row r="1501" spans="31:37">
      <c r="AE1501" s="1">
        <f>'(1)예금승인내역'!H2122</f>
        <v>0</v>
      </c>
      <c r="AF1501" s="1">
        <f t="shared" si="33"/>
        <v>0</v>
      </c>
      <c r="AG1501" s="1">
        <f>'(1)예금승인내역'!G2122</f>
        <v>0</v>
      </c>
      <c r="AH1501">
        <f>'(1)예금승인내역'!F2122</f>
        <v>0</v>
      </c>
      <c r="AI1501">
        <f>'(1)예금승인내역'!L2122</f>
        <v>0</v>
      </c>
      <c r="AJ1501">
        <f>'(1)예금승인내역'!AG2122</f>
        <v>0</v>
      </c>
      <c r="AK1501" s="834">
        <f>'(1)예금승인내역'!K2122</f>
        <v>0</v>
      </c>
    </row>
    <row r="1502" spans="31:37">
      <c r="AE1502" s="1">
        <f>'(1)예금승인내역'!H2123</f>
        <v>0</v>
      </c>
      <c r="AF1502" s="1">
        <f t="shared" si="33"/>
        <v>0</v>
      </c>
      <c r="AG1502" s="1">
        <f>'(1)예금승인내역'!G2123</f>
        <v>0</v>
      </c>
      <c r="AH1502">
        <f>'(1)예금승인내역'!F2123</f>
        <v>0</v>
      </c>
      <c r="AI1502">
        <f>'(1)예금승인내역'!L2123</f>
        <v>0</v>
      </c>
      <c r="AJ1502">
        <f>'(1)예금승인내역'!AG2123</f>
        <v>0</v>
      </c>
      <c r="AK1502" s="834">
        <f>'(1)예금승인내역'!K2123</f>
        <v>0</v>
      </c>
    </row>
    <row r="1503" spans="31:37">
      <c r="AE1503" s="1">
        <f>'(1)예금승인내역'!H2124</f>
        <v>0</v>
      </c>
      <c r="AF1503" s="1">
        <f t="shared" si="33"/>
        <v>0</v>
      </c>
      <c r="AG1503" s="1">
        <f>'(1)예금승인내역'!G2124</f>
        <v>0</v>
      </c>
      <c r="AH1503">
        <f>'(1)예금승인내역'!F2124</f>
        <v>0</v>
      </c>
      <c r="AI1503">
        <f>'(1)예금승인내역'!L2124</f>
        <v>0</v>
      </c>
      <c r="AJ1503">
        <f>'(1)예금승인내역'!AG2124</f>
        <v>0</v>
      </c>
      <c r="AK1503" s="834">
        <f>'(1)예금승인내역'!K2124</f>
        <v>0</v>
      </c>
    </row>
    <row r="1504" spans="31:37">
      <c r="AE1504" s="1">
        <f>'(1)예금승인내역'!H2125</f>
        <v>0</v>
      </c>
      <c r="AF1504" s="1">
        <f t="shared" si="33"/>
        <v>0</v>
      </c>
      <c r="AG1504" s="1">
        <f>'(1)예금승인내역'!G2125</f>
        <v>0</v>
      </c>
      <c r="AH1504">
        <f>'(1)예금승인내역'!F2125</f>
        <v>0</v>
      </c>
      <c r="AI1504">
        <f>'(1)예금승인내역'!L2125</f>
        <v>0</v>
      </c>
      <c r="AJ1504">
        <f>'(1)예금승인내역'!AG2125</f>
        <v>0</v>
      </c>
      <c r="AK1504" s="834">
        <f>'(1)예금승인내역'!K2125</f>
        <v>0</v>
      </c>
    </row>
    <row r="1505" spans="31:37">
      <c r="AE1505" s="1">
        <f>'(1)예금승인내역'!H2126</f>
        <v>0</v>
      </c>
      <c r="AF1505" s="1">
        <f t="shared" si="33"/>
        <v>0</v>
      </c>
      <c r="AG1505" s="1">
        <f>'(1)예금승인내역'!G2126</f>
        <v>0</v>
      </c>
      <c r="AH1505">
        <f>'(1)예금승인내역'!F2126</f>
        <v>0</v>
      </c>
      <c r="AI1505">
        <f>'(1)예금승인내역'!L2126</f>
        <v>0</v>
      </c>
      <c r="AJ1505">
        <f>'(1)예금승인내역'!AG2126</f>
        <v>0</v>
      </c>
      <c r="AK1505" s="834">
        <f>'(1)예금승인내역'!K2126</f>
        <v>0</v>
      </c>
    </row>
    <row r="1506" spans="31:37">
      <c r="AE1506" s="1">
        <f>'(1)예금승인내역'!H2127</f>
        <v>0</v>
      </c>
      <c r="AF1506" s="1">
        <f t="shared" si="33"/>
        <v>0</v>
      </c>
      <c r="AG1506" s="1">
        <f>'(1)예금승인내역'!G2127</f>
        <v>0</v>
      </c>
      <c r="AH1506">
        <f>'(1)예금승인내역'!F2127</f>
        <v>0</v>
      </c>
      <c r="AI1506">
        <f>'(1)예금승인내역'!L2127</f>
        <v>0</v>
      </c>
      <c r="AJ1506">
        <f>'(1)예금승인내역'!AG2127</f>
        <v>0</v>
      </c>
      <c r="AK1506" s="834">
        <f>'(1)예금승인내역'!K2127</f>
        <v>0</v>
      </c>
    </row>
    <row r="1507" spans="31:37">
      <c r="AE1507" s="1">
        <f>'(1)예금승인내역'!H2128</f>
        <v>0</v>
      </c>
      <c r="AF1507" s="1">
        <f t="shared" si="33"/>
        <v>0</v>
      </c>
      <c r="AG1507" s="1">
        <f>'(1)예금승인내역'!G2128</f>
        <v>0</v>
      </c>
      <c r="AH1507">
        <f>'(1)예금승인내역'!F2128</f>
        <v>0</v>
      </c>
      <c r="AI1507">
        <f>'(1)예금승인내역'!L2128</f>
        <v>0</v>
      </c>
      <c r="AJ1507">
        <f>'(1)예금승인내역'!AG2128</f>
        <v>0</v>
      </c>
      <c r="AK1507" s="834">
        <f>'(1)예금승인내역'!K2128</f>
        <v>0</v>
      </c>
    </row>
    <row r="1508" spans="31:37">
      <c r="AE1508" s="1">
        <f>'(1)예금승인내역'!H2129</f>
        <v>0</v>
      </c>
      <c r="AF1508" s="1">
        <f t="shared" si="33"/>
        <v>0</v>
      </c>
      <c r="AG1508" s="1">
        <f>'(1)예금승인내역'!G2129</f>
        <v>0</v>
      </c>
      <c r="AH1508">
        <f>'(1)예금승인내역'!F2129</f>
        <v>0</v>
      </c>
      <c r="AI1508">
        <f>'(1)예금승인내역'!L2129</f>
        <v>0</v>
      </c>
      <c r="AJ1508">
        <f>'(1)예금승인내역'!AG2129</f>
        <v>0</v>
      </c>
      <c r="AK1508" s="834">
        <f>'(1)예금승인내역'!K2129</f>
        <v>0</v>
      </c>
    </row>
    <row r="1509" spans="31:37">
      <c r="AE1509" s="1">
        <f>'(1)예금승인내역'!H2130</f>
        <v>0</v>
      </c>
      <c r="AF1509" s="1">
        <f t="shared" si="33"/>
        <v>0</v>
      </c>
      <c r="AG1509" s="1">
        <f>'(1)예금승인내역'!G2130</f>
        <v>0</v>
      </c>
      <c r="AH1509">
        <f>'(1)예금승인내역'!F2130</f>
        <v>0</v>
      </c>
      <c r="AI1509">
        <f>'(1)예금승인내역'!L2130</f>
        <v>0</v>
      </c>
      <c r="AJ1509">
        <f>'(1)예금승인내역'!AG2130</f>
        <v>0</v>
      </c>
      <c r="AK1509" s="834">
        <f>'(1)예금승인내역'!K2130</f>
        <v>0</v>
      </c>
    </row>
    <row r="1510" spans="31:37">
      <c r="AE1510" s="1">
        <f>'(1)예금승인내역'!H2131</f>
        <v>0</v>
      </c>
      <c r="AF1510" s="1">
        <f t="shared" si="33"/>
        <v>0</v>
      </c>
      <c r="AG1510" s="1">
        <f>'(1)예금승인내역'!G2131</f>
        <v>0</v>
      </c>
      <c r="AH1510">
        <f>'(1)예금승인내역'!F2131</f>
        <v>0</v>
      </c>
      <c r="AI1510">
        <f>'(1)예금승인내역'!L2131</f>
        <v>0</v>
      </c>
      <c r="AJ1510">
        <f>'(1)예금승인내역'!AG2131</f>
        <v>0</v>
      </c>
      <c r="AK1510" s="834">
        <f>'(1)예금승인내역'!K2131</f>
        <v>0</v>
      </c>
    </row>
    <row r="1511" spans="31:37">
      <c r="AE1511" s="1">
        <f>'(1)예금승인내역'!H2132</f>
        <v>0</v>
      </c>
      <c r="AF1511" s="1">
        <f t="shared" si="33"/>
        <v>0</v>
      </c>
      <c r="AG1511" s="1">
        <f>'(1)예금승인내역'!G2132</f>
        <v>0</v>
      </c>
      <c r="AH1511">
        <f>'(1)예금승인내역'!F2132</f>
        <v>0</v>
      </c>
      <c r="AI1511">
        <f>'(1)예금승인내역'!L2132</f>
        <v>0</v>
      </c>
      <c r="AJ1511">
        <f>'(1)예금승인내역'!AG2132</f>
        <v>0</v>
      </c>
      <c r="AK1511" s="834">
        <f>'(1)예금승인내역'!K2132</f>
        <v>0</v>
      </c>
    </row>
    <row r="1512" spans="31:37">
      <c r="AE1512" s="1">
        <f>'(1)예금승인내역'!H2133</f>
        <v>0</v>
      </c>
      <c r="AF1512" s="1">
        <f t="shared" si="33"/>
        <v>0</v>
      </c>
      <c r="AG1512" s="1">
        <f>'(1)예금승인내역'!G2133</f>
        <v>0</v>
      </c>
      <c r="AH1512">
        <f>'(1)예금승인내역'!F2133</f>
        <v>0</v>
      </c>
      <c r="AI1512">
        <f>'(1)예금승인내역'!L2133</f>
        <v>0</v>
      </c>
      <c r="AJ1512">
        <f>'(1)예금승인내역'!AG2133</f>
        <v>0</v>
      </c>
      <c r="AK1512" s="834">
        <f>'(1)예금승인내역'!K2133</f>
        <v>0</v>
      </c>
    </row>
    <row r="1513" spans="31:37">
      <c r="AE1513" s="1">
        <f>'(1)예금승인내역'!H2134</f>
        <v>0</v>
      </c>
      <c r="AF1513" s="1">
        <f t="shared" si="33"/>
        <v>0</v>
      </c>
      <c r="AG1513" s="1">
        <f>'(1)예금승인내역'!G2134</f>
        <v>0</v>
      </c>
      <c r="AH1513">
        <f>'(1)예금승인내역'!F2134</f>
        <v>0</v>
      </c>
      <c r="AI1513">
        <f>'(1)예금승인내역'!L2134</f>
        <v>0</v>
      </c>
      <c r="AJ1513">
        <f>'(1)예금승인내역'!AG2134</f>
        <v>0</v>
      </c>
      <c r="AK1513" s="834">
        <f>'(1)예금승인내역'!K2134</f>
        <v>0</v>
      </c>
    </row>
    <row r="1514" spans="31:37">
      <c r="AE1514" s="1">
        <f>'(1)예금승인내역'!H2135</f>
        <v>0</v>
      </c>
      <c r="AF1514" s="1">
        <f t="shared" si="33"/>
        <v>0</v>
      </c>
      <c r="AG1514" s="1">
        <f>'(1)예금승인내역'!G2135</f>
        <v>0</v>
      </c>
      <c r="AH1514">
        <f>'(1)예금승인내역'!F2135</f>
        <v>0</v>
      </c>
      <c r="AI1514">
        <f>'(1)예금승인내역'!L2135</f>
        <v>0</v>
      </c>
      <c r="AJ1514">
        <f>'(1)예금승인내역'!AG2135</f>
        <v>0</v>
      </c>
      <c r="AK1514" s="834">
        <f>'(1)예금승인내역'!K2135</f>
        <v>0</v>
      </c>
    </row>
    <row r="1515" spans="31:37">
      <c r="AE1515" s="1">
        <f>'(1)예금승인내역'!H2136</f>
        <v>0</v>
      </c>
      <c r="AF1515" s="1">
        <f t="shared" si="33"/>
        <v>0</v>
      </c>
      <c r="AG1515" s="1">
        <f>'(1)예금승인내역'!G2136</f>
        <v>0</v>
      </c>
      <c r="AH1515">
        <f>'(1)예금승인내역'!F2136</f>
        <v>0</v>
      </c>
      <c r="AI1515">
        <f>'(1)예금승인내역'!L2136</f>
        <v>0</v>
      </c>
      <c r="AJ1515">
        <f>'(1)예금승인내역'!AG2136</f>
        <v>0</v>
      </c>
      <c r="AK1515" s="834">
        <f>'(1)예금승인내역'!K2136</f>
        <v>0</v>
      </c>
    </row>
    <row r="1516" spans="31:37">
      <c r="AE1516" s="1">
        <f>'(1)예금승인내역'!H2137</f>
        <v>0</v>
      </c>
      <c r="AF1516" s="1">
        <f t="shared" si="33"/>
        <v>0</v>
      </c>
      <c r="AG1516" s="1">
        <f>'(1)예금승인내역'!G2137</f>
        <v>0</v>
      </c>
      <c r="AH1516">
        <f>'(1)예금승인내역'!F2137</f>
        <v>0</v>
      </c>
      <c r="AI1516">
        <f>'(1)예금승인내역'!L2137</f>
        <v>0</v>
      </c>
      <c r="AJ1516">
        <f>'(1)예금승인내역'!AG2137</f>
        <v>0</v>
      </c>
      <c r="AK1516" s="834">
        <f>'(1)예금승인내역'!K2137</f>
        <v>0</v>
      </c>
    </row>
    <row r="1517" spans="31:37">
      <c r="AE1517" s="1">
        <f>'(1)예금승인내역'!H2138</f>
        <v>0</v>
      </c>
      <c r="AF1517" s="1">
        <f t="shared" si="33"/>
        <v>0</v>
      </c>
      <c r="AG1517" s="1">
        <f>'(1)예금승인내역'!G2138</f>
        <v>0</v>
      </c>
      <c r="AH1517">
        <f>'(1)예금승인내역'!F2138</f>
        <v>0</v>
      </c>
      <c r="AI1517">
        <f>'(1)예금승인내역'!L2138</f>
        <v>0</v>
      </c>
      <c r="AJ1517">
        <f>'(1)예금승인내역'!AG2138</f>
        <v>0</v>
      </c>
      <c r="AK1517" s="834">
        <f>'(1)예금승인내역'!K2138</f>
        <v>0</v>
      </c>
    </row>
    <row r="1518" spans="31:37">
      <c r="AE1518" s="1">
        <f>'(1)예금승인내역'!H2139</f>
        <v>0</v>
      </c>
      <c r="AF1518" s="1">
        <f t="shared" si="33"/>
        <v>0</v>
      </c>
      <c r="AG1518" s="1">
        <f>'(1)예금승인내역'!G2139</f>
        <v>0</v>
      </c>
      <c r="AH1518">
        <f>'(1)예금승인내역'!F2139</f>
        <v>0</v>
      </c>
      <c r="AI1518">
        <f>'(1)예금승인내역'!L2139</f>
        <v>0</v>
      </c>
      <c r="AJ1518">
        <f>'(1)예금승인내역'!AG2139</f>
        <v>0</v>
      </c>
      <c r="AK1518" s="834">
        <f>'(1)예금승인내역'!K2139</f>
        <v>0</v>
      </c>
    </row>
    <row r="1519" spans="31:37">
      <c r="AE1519" s="1">
        <f>'(1)예금승인내역'!H2140</f>
        <v>0</v>
      </c>
      <c r="AF1519" s="1">
        <f t="shared" si="33"/>
        <v>0</v>
      </c>
      <c r="AG1519" s="1">
        <f>'(1)예금승인내역'!G2140</f>
        <v>0</v>
      </c>
      <c r="AH1519">
        <f>'(1)예금승인내역'!F2140</f>
        <v>0</v>
      </c>
      <c r="AI1519">
        <f>'(1)예금승인내역'!L2140</f>
        <v>0</v>
      </c>
      <c r="AJ1519">
        <f>'(1)예금승인내역'!AG2140</f>
        <v>0</v>
      </c>
      <c r="AK1519" s="834">
        <f>'(1)예금승인내역'!K2140</f>
        <v>0</v>
      </c>
    </row>
    <row r="1520" spans="31:37">
      <c r="AE1520" s="1">
        <f>'(1)예금승인내역'!H2141</f>
        <v>0</v>
      </c>
      <c r="AF1520" s="1">
        <f t="shared" si="33"/>
        <v>0</v>
      </c>
      <c r="AG1520" s="1">
        <f>'(1)예금승인내역'!G2141</f>
        <v>0</v>
      </c>
      <c r="AH1520">
        <f>'(1)예금승인내역'!F2141</f>
        <v>0</v>
      </c>
      <c r="AI1520">
        <f>'(1)예금승인내역'!L2141</f>
        <v>0</v>
      </c>
      <c r="AJ1520">
        <f>'(1)예금승인내역'!AG2141</f>
        <v>0</v>
      </c>
      <c r="AK1520" s="834">
        <f>'(1)예금승인내역'!K2141</f>
        <v>0</v>
      </c>
    </row>
    <row r="1521" spans="31:37">
      <c r="AE1521" s="1">
        <f>'(1)예금승인내역'!H2142</f>
        <v>0</v>
      </c>
      <c r="AF1521" s="1">
        <f t="shared" si="33"/>
        <v>0</v>
      </c>
      <c r="AG1521" s="1">
        <f>'(1)예금승인내역'!G2142</f>
        <v>0</v>
      </c>
      <c r="AH1521">
        <f>'(1)예금승인내역'!F2142</f>
        <v>0</v>
      </c>
      <c r="AI1521">
        <f>'(1)예금승인내역'!L2142</f>
        <v>0</v>
      </c>
      <c r="AJ1521">
        <f>'(1)예금승인내역'!AG2142</f>
        <v>0</v>
      </c>
      <c r="AK1521" s="834">
        <f>'(1)예금승인내역'!K2142</f>
        <v>0</v>
      </c>
    </row>
    <row r="1522" spans="31:37">
      <c r="AE1522" s="1">
        <f>'(1)예금승인내역'!H2143</f>
        <v>0</v>
      </c>
      <c r="AF1522" s="1">
        <f t="shared" si="33"/>
        <v>0</v>
      </c>
      <c r="AG1522" s="1">
        <f>'(1)예금승인내역'!G2143</f>
        <v>0</v>
      </c>
      <c r="AH1522">
        <f>'(1)예금승인내역'!F2143</f>
        <v>0</v>
      </c>
      <c r="AI1522">
        <f>'(1)예금승인내역'!L2143</f>
        <v>0</v>
      </c>
      <c r="AJ1522">
        <f>'(1)예금승인내역'!AG2143</f>
        <v>0</v>
      </c>
      <c r="AK1522" s="834">
        <f>'(1)예금승인내역'!K2143</f>
        <v>0</v>
      </c>
    </row>
    <row r="1523" spans="31:37">
      <c r="AE1523" s="1">
        <f>'(1)예금승인내역'!H2144</f>
        <v>0</v>
      </c>
      <c r="AF1523" s="1">
        <f t="shared" si="33"/>
        <v>0</v>
      </c>
      <c r="AG1523" s="1">
        <f>'(1)예금승인내역'!G2144</f>
        <v>0</v>
      </c>
      <c r="AH1523">
        <f>'(1)예금승인내역'!F2144</f>
        <v>0</v>
      </c>
      <c r="AI1523">
        <f>'(1)예금승인내역'!L2144</f>
        <v>0</v>
      </c>
      <c r="AJ1523">
        <f>'(1)예금승인내역'!AG2144</f>
        <v>0</v>
      </c>
      <c r="AK1523" s="834">
        <f>'(1)예금승인내역'!K2144</f>
        <v>0</v>
      </c>
    </row>
    <row r="1524" spans="31:37">
      <c r="AE1524" s="1">
        <f>'(1)예금승인내역'!H2145</f>
        <v>0</v>
      </c>
      <c r="AF1524" s="1">
        <f t="shared" si="33"/>
        <v>0</v>
      </c>
      <c r="AG1524" s="1">
        <f>'(1)예금승인내역'!G2145</f>
        <v>0</v>
      </c>
      <c r="AH1524">
        <f>'(1)예금승인내역'!F2145</f>
        <v>0</v>
      </c>
      <c r="AI1524">
        <f>'(1)예금승인내역'!L2145</f>
        <v>0</v>
      </c>
      <c r="AJ1524">
        <f>'(1)예금승인내역'!AG2145</f>
        <v>0</v>
      </c>
      <c r="AK1524" s="834">
        <f>'(1)예금승인내역'!K2145</f>
        <v>0</v>
      </c>
    </row>
    <row r="1525" spans="31:37">
      <c r="AE1525" s="1">
        <f>'(1)예금승인내역'!H2146</f>
        <v>0</v>
      </c>
      <c r="AF1525" s="1">
        <f t="shared" si="33"/>
        <v>0</v>
      </c>
      <c r="AG1525" s="1">
        <f>'(1)예금승인내역'!G2146</f>
        <v>0</v>
      </c>
      <c r="AH1525">
        <f>'(1)예금승인내역'!F2146</f>
        <v>0</v>
      </c>
      <c r="AI1525">
        <f>'(1)예금승인내역'!L2146</f>
        <v>0</v>
      </c>
      <c r="AJ1525">
        <f>'(1)예금승인내역'!AG2146</f>
        <v>0</v>
      </c>
      <c r="AK1525" s="834">
        <f>'(1)예금승인내역'!K2146</f>
        <v>0</v>
      </c>
    </row>
    <row r="1526" spans="31:37">
      <c r="AE1526" s="1">
        <f>'(1)예금승인내역'!H2147</f>
        <v>0</v>
      </c>
      <c r="AF1526" s="1">
        <f t="shared" si="33"/>
        <v>0</v>
      </c>
      <c r="AG1526" s="1">
        <f>'(1)예금승인내역'!G2147</f>
        <v>0</v>
      </c>
      <c r="AH1526">
        <f>'(1)예금승인내역'!F2147</f>
        <v>0</v>
      </c>
      <c r="AI1526">
        <f>'(1)예금승인내역'!L2147</f>
        <v>0</v>
      </c>
      <c r="AJ1526">
        <f>'(1)예금승인내역'!AG2147</f>
        <v>0</v>
      </c>
      <c r="AK1526" s="834">
        <f>'(1)예금승인내역'!K2147</f>
        <v>0</v>
      </c>
    </row>
    <row r="1527" spans="31:37">
      <c r="AE1527" s="1">
        <f>'(1)예금승인내역'!H2148</f>
        <v>0</v>
      </c>
      <c r="AF1527" s="1">
        <f t="shared" si="33"/>
        <v>0</v>
      </c>
      <c r="AG1527" s="1">
        <f>'(1)예금승인내역'!G2148</f>
        <v>0</v>
      </c>
      <c r="AH1527">
        <f>'(1)예금승인내역'!F2148</f>
        <v>0</v>
      </c>
      <c r="AI1527">
        <f>'(1)예금승인내역'!L2148</f>
        <v>0</v>
      </c>
      <c r="AJ1527">
        <f>'(1)예금승인내역'!AG2148</f>
        <v>0</v>
      </c>
      <c r="AK1527" s="834">
        <f>'(1)예금승인내역'!K2148</f>
        <v>0</v>
      </c>
    </row>
    <row r="1528" spans="31:37">
      <c r="AE1528" s="1">
        <f>'(1)예금승인내역'!H2149</f>
        <v>0</v>
      </c>
      <c r="AF1528" s="1">
        <f t="shared" si="33"/>
        <v>0</v>
      </c>
      <c r="AG1528" s="1">
        <f>'(1)예금승인내역'!G2149</f>
        <v>0</v>
      </c>
      <c r="AH1528">
        <f>'(1)예금승인내역'!F2149</f>
        <v>0</v>
      </c>
      <c r="AI1528">
        <f>'(1)예금승인내역'!L2149</f>
        <v>0</v>
      </c>
      <c r="AJ1528">
        <f>'(1)예금승인내역'!AG2149</f>
        <v>0</v>
      </c>
      <c r="AK1528" s="834">
        <f>'(1)예금승인내역'!K2149</f>
        <v>0</v>
      </c>
    </row>
    <row r="1529" spans="31:37">
      <c r="AE1529" s="1">
        <f>'(1)예금승인내역'!H2150</f>
        <v>0</v>
      </c>
      <c r="AF1529" s="1">
        <f t="shared" si="33"/>
        <v>0</v>
      </c>
      <c r="AG1529" s="1">
        <f>'(1)예금승인내역'!G2150</f>
        <v>0</v>
      </c>
      <c r="AH1529">
        <f>'(1)예금승인내역'!F2150</f>
        <v>0</v>
      </c>
      <c r="AI1529">
        <f>'(1)예금승인내역'!L2150</f>
        <v>0</v>
      </c>
      <c r="AJ1529">
        <f>'(1)예금승인내역'!AG2150</f>
        <v>0</v>
      </c>
      <c r="AK1529" s="834">
        <f>'(1)예금승인내역'!K2150</f>
        <v>0</v>
      </c>
    </row>
    <row r="1530" spans="31:37">
      <c r="AE1530" s="1">
        <f>'(1)예금승인내역'!H2151</f>
        <v>0</v>
      </c>
      <c r="AF1530" s="1">
        <f t="shared" ref="AF1530:AF1593" si="34">VALUE(AE1530)</f>
        <v>0</v>
      </c>
      <c r="AG1530" s="1">
        <f>'(1)예금승인내역'!G2151</f>
        <v>0</v>
      </c>
      <c r="AH1530">
        <f>'(1)예금승인내역'!F2151</f>
        <v>0</v>
      </c>
      <c r="AI1530">
        <f>'(1)예금승인내역'!L2151</f>
        <v>0</v>
      </c>
      <c r="AJ1530">
        <f>'(1)예금승인내역'!AG2151</f>
        <v>0</v>
      </c>
      <c r="AK1530" s="834">
        <f>'(1)예금승인내역'!K2151</f>
        <v>0</v>
      </c>
    </row>
    <row r="1531" spans="31:37">
      <c r="AE1531" s="1">
        <f>'(1)예금승인내역'!H2152</f>
        <v>0</v>
      </c>
      <c r="AF1531" s="1">
        <f t="shared" si="34"/>
        <v>0</v>
      </c>
      <c r="AG1531" s="1">
        <f>'(1)예금승인내역'!G2152</f>
        <v>0</v>
      </c>
      <c r="AH1531">
        <f>'(1)예금승인내역'!F2152</f>
        <v>0</v>
      </c>
      <c r="AI1531">
        <f>'(1)예금승인내역'!L2152</f>
        <v>0</v>
      </c>
      <c r="AJ1531">
        <f>'(1)예금승인내역'!AG2152</f>
        <v>0</v>
      </c>
      <c r="AK1531" s="834">
        <f>'(1)예금승인내역'!K2152</f>
        <v>0</v>
      </c>
    </row>
    <row r="1532" spans="31:37">
      <c r="AE1532" s="1">
        <f>'(1)예금승인내역'!H2153</f>
        <v>0</v>
      </c>
      <c r="AF1532" s="1">
        <f t="shared" si="34"/>
        <v>0</v>
      </c>
      <c r="AG1532" s="1">
        <f>'(1)예금승인내역'!G2153</f>
        <v>0</v>
      </c>
      <c r="AH1532">
        <f>'(1)예금승인내역'!F2153</f>
        <v>0</v>
      </c>
      <c r="AI1532">
        <f>'(1)예금승인내역'!L2153</f>
        <v>0</v>
      </c>
      <c r="AJ1532">
        <f>'(1)예금승인내역'!AG2153</f>
        <v>0</v>
      </c>
      <c r="AK1532" s="834">
        <f>'(1)예금승인내역'!K2153</f>
        <v>0</v>
      </c>
    </row>
    <row r="1533" spans="31:37">
      <c r="AE1533" s="1">
        <f>'(1)예금승인내역'!H2154</f>
        <v>0</v>
      </c>
      <c r="AF1533" s="1">
        <f t="shared" si="34"/>
        <v>0</v>
      </c>
      <c r="AG1533" s="1">
        <f>'(1)예금승인내역'!G2154</f>
        <v>0</v>
      </c>
      <c r="AH1533">
        <f>'(1)예금승인내역'!F2154</f>
        <v>0</v>
      </c>
      <c r="AI1533">
        <f>'(1)예금승인내역'!L2154</f>
        <v>0</v>
      </c>
      <c r="AJ1533">
        <f>'(1)예금승인내역'!AG2154</f>
        <v>0</v>
      </c>
      <c r="AK1533" s="834">
        <f>'(1)예금승인내역'!K2154</f>
        <v>0</v>
      </c>
    </row>
    <row r="1534" spans="31:37">
      <c r="AE1534" s="1">
        <f>'(1)예금승인내역'!H2155</f>
        <v>0</v>
      </c>
      <c r="AF1534" s="1">
        <f t="shared" si="34"/>
        <v>0</v>
      </c>
      <c r="AG1534" s="1">
        <f>'(1)예금승인내역'!G2155</f>
        <v>0</v>
      </c>
      <c r="AH1534">
        <f>'(1)예금승인내역'!F2155</f>
        <v>0</v>
      </c>
      <c r="AI1534">
        <f>'(1)예금승인내역'!L2155</f>
        <v>0</v>
      </c>
      <c r="AJ1534">
        <f>'(1)예금승인내역'!AG2155</f>
        <v>0</v>
      </c>
      <c r="AK1534" s="834">
        <f>'(1)예금승인내역'!K2155</f>
        <v>0</v>
      </c>
    </row>
    <row r="1535" spans="31:37">
      <c r="AE1535" s="1">
        <f>'(1)예금승인내역'!H2156</f>
        <v>0</v>
      </c>
      <c r="AF1535" s="1">
        <f t="shared" si="34"/>
        <v>0</v>
      </c>
      <c r="AG1535" s="1">
        <f>'(1)예금승인내역'!G2156</f>
        <v>0</v>
      </c>
      <c r="AH1535">
        <f>'(1)예금승인내역'!F2156</f>
        <v>0</v>
      </c>
      <c r="AI1535">
        <f>'(1)예금승인내역'!L2156</f>
        <v>0</v>
      </c>
      <c r="AJ1535">
        <f>'(1)예금승인내역'!AG2156</f>
        <v>0</v>
      </c>
      <c r="AK1535" s="834">
        <f>'(1)예금승인내역'!K2156</f>
        <v>0</v>
      </c>
    </row>
    <row r="1536" spans="31:37">
      <c r="AE1536" s="1">
        <f>'(1)예금승인내역'!H2157</f>
        <v>0</v>
      </c>
      <c r="AF1536" s="1">
        <f t="shared" si="34"/>
        <v>0</v>
      </c>
      <c r="AG1536" s="1">
        <f>'(1)예금승인내역'!G2157</f>
        <v>0</v>
      </c>
      <c r="AH1536">
        <f>'(1)예금승인내역'!F2157</f>
        <v>0</v>
      </c>
      <c r="AI1536">
        <f>'(1)예금승인내역'!L2157</f>
        <v>0</v>
      </c>
      <c r="AJ1536">
        <f>'(1)예금승인내역'!AG2157</f>
        <v>0</v>
      </c>
      <c r="AK1536" s="834">
        <f>'(1)예금승인내역'!K2157</f>
        <v>0</v>
      </c>
    </row>
    <row r="1537" spans="31:37">
      <c r="AE1537" s="1">
        <f>'(1)예금승인내역'!H2158</f>
        <v>0</v>
      </c>
      <c r="AF1537" s="1">
        <f t="shared" si="34"/>
        <v>0</v>
      </c>
      <c r="AG1537" s="1">
        <f>'(1)예금승인내역'!G2158</f>
        <v>0</v>
      </c>
      <c r="AH1537">
        <f>'(1)예금승인내역'!F2158</f>
        <v>0</v>
      </c>
      <c r="AI1537">
        <f>'(1)예금승인내역'!L2158</f>
        <v>0</v>
      </c>
      <c r="AJ1537">
        <f>'(1)예금승인내역'!AG2158</f>
        <v>0</v>
      </c>
      <c r="AK1537" s="834">
        <f>'(1)예금승인내역'!K2158</f>
        <v>0</v>
      </c>
    </row>
    <row r="1538" spans="31:37">
      <c r="AE1538" s="1">
        <f>'(1)예금승인내역'!H2159</f>
        <v>0</v>
      </c>
      <c r="AF1538" s="1">
        <f t="shared" si="34"/>
        <v>0</v>
      </c>
      <c r="AG1538" s="1">
        <f>'(1)예금승인내역'!G2159</f>
        <v>0</v>
      </c>
      <c r="AH1538">
        <f>'(1)예금승인내역'!F2159</f>
        <v>0</v>
      </c>
      <c r="AI1538">
        <f>'(1)예금승인내역'!L2159</f>
        <v>0</v>
      </c>
      <c r="AJ1538">
        <f>'(1)예금승인내역'!AG2159</f>
        <v>0</v>
      </c>
      <c r="AK1538" s="834">
        <f>'(1)예금승인내역'!K2159</f>
        <v>0</v>
      </c>
    </row>
    <row r="1539" spans="31:37">
      <c r="AE1539" s="1">
        <f>'(1)예금승인내역'!H2160</f>
        <v>0</v>
      </c>
      <c r="AF1539" s="1">
        <f t="shared" si="34"/>
        <v>0</v>
      </c>
      <c r="AG1539" s="1">
        <f>'(1)예금승인내역'!G2160</f>
        <v>0</v>
      </c>
      <c r="AH1539">
        <f>'(1)예금승인내역'!F2160</f>
        <v>0</v>
      </c>
      <c r="AI1539">
        <f>'(1)예금승인내역'!L2160</f>
        <v>0</v>
      </c>
      <c r="AJ1539">
        <f>'(1)예금승인내역'!AG2160</f>
        <v>0</v>
      </c>
      <c r="AK1539" s="834">
        <f>'(1)예금승인내역'!K2160</f>
        <v>0</v>
      </c>
    </row>
    <row r="1540" spans="31:37">
      <c r="AE1540" s="1">
        <f>'(1)예금승인내역'!H2161</f>
        <v>0</v>
      </c>
      <c r="AF1540" s="1">
        <f t="shared" si="34"/>
        <v>0</v>
      </c>
      <c r="AG1540" s="1">
        <f>'(1)예금승인내역'!G2161</f>
        <v>0</v>
      </c>
      <c r="AH1540">
        <f>'(1)예금승인내역'!F2161</f>
        <v>0</v>
      </c>
      <c r="AI1540">
        <f>'(1)예금승인내역'!L2161</f>
        <v>0</v>
      </c>
      <c r="AJ1540">
        <f>'(1)예금승인내역'!AG2161</f>
        <v>0</v>
      </c>
      <c r="AK1540" s="834">
        <f>'(1)예금승인내역'!K2161</f>
        <v>0</v>
      </c>
    </row>
    <row r="1541" spans="31:37">
      <c r="AE1541" s="1">
        <f>'(1)예금승인내역'!H2162</f>
        <v>0</v>
      </c>
      <c r="AF1541" s="1">
        <f t="shared" si="34"/>
        <v>0</v>
      </c>
      <c r="AG1541" s="1">
        <f>'(1)예금승인내역'!G2162</f>
        <v>0</v>
      </c>
      <c r="AH1541">
        <f>'(1)예금승인내역'!F2162</f>
        <v>0</v>
      </c>
      <c r="AI1541">
        <f>'(1)예금승인내역'!L2162</f>
        <v>0</v>
      </c>
      <c r="AJ1541">
        <f>'(1)예금승인내역'!AG2162</f>
        <v>0</v>
      </c>
      <c r="AK1541" s="834">
        <f>'(1)예금승인내역'!K2162</f>
        <v>0</v>
      </c>
    </row>
    <row r="1542" spans="31:37">
      <c r="AE1542" s="1">
        <f>'(1)예금승인내역'!H2163</f>
        <v>0</v>
      </c>
      <c r="AF1542" s="1">
        <f t="shared" si="34"/>
        <v>0</v>
      </c>
      <c r="AG1542" s="1">
        <f>'(1)예금승인내역'!G2163</f>
        <v>0</v>
      </c>
      <c r="AH1542">
        <f>'(1)예금승인내역'!F2163</f>
        <v>0</v>
      </c>
      <c r="AI1542">
        <f>'(1)예금승인내역'!L2163</f>
        <v>0</v>
      </c>
      <c r="AJ1542">
        <f>'(1)예금승인내역'!AG2163</f>
        <v>0</v>
      </c>
      <c r="AK1542" s="834">
        <f>'(1)예금승인내역'!K2163</f>
        <v>0</v>
      </c>
    </row>
    <row r="1543" spans="31:37">
      <c r="AE1543" s="1">
        <f>'(1)예금승인내역'!H2164</f>
        <v>0</v>
      </c>
      <c r="AF1543" s="1">
        <f t="shared" si="34"/>
        <v>0</v>
      </c>
      <c r="AG1543" s="1">
        <f>'(1)예금승인내역'!G2164</f>
        <v>0</v>
      </c>
      <c r="AH1543">
        <f>'(1)예금승인내역'!F2164</f>
        <v>0</v>
      </c>
      <c r="AI1543">
        <f>'(1)예금승인내역'!L2164</f>
        <v>0</v>
      </c>
      <c r="AJ1543">
        <f>'(1)예금승인내역'!AG2164</f>
        <v>0</v>
      </c>
      <c r="AK1543" s="834">
        <f>'(1)예금승인내역'!K2164</f>
        <v>0</v>
      </c>
    </row>
    <row r="1544" spans="31:37">
      <c r="AE1544" s="1">
        <f>'(1)예금승인내역'!H2165</f>
        <v>0</v>
      </c>
      <c r="AF1544" s="1">
        <f t="shared" si="34"/>
        <v>0</v>
      </c>
      <c r="AG1544" s="1">
        <f>'(1)예금승인내역'!G2165</f>
        <v>0</v>
      </c>
      <c r="AH1544">
        <f>'(1)예금승인내역'!F2165</f>
        <v>0</v>
      </c>
      <c r="AI1544">
        <f>'(1)예금승인내역'!L2165</f>
        <v>0</v>
      </c>
      <c r="AJ1544">
        <f>'(1)예금승인내역'!AG2165</f>
        <v>0</v>
      </c>
      <c r="AK1544" s="834">
        <f>'(1)예금승인내역'!K2165</f>
        <v>0</v>
      </c>
    </row>
    <row r="1545" spans="31:37">
      <c r="AE1545" s="1">
        <f>'(1)예금승인내역'!H2166</f>
        <v>0</v>
      </c>
      <c r="AF1545" s="1">
        <f t="shared" si="34"/>
        <v>0</v>
      </c>
      <c r="AG1545" s="1">
        <f>'(1)예금승인내역'!G2166</f>
        <v>0</v>
      </c>
      <c r="AH1545">
        <f>'(1)예금승인내역'!F2166</f>
        <v>0</v>
      </c>
      <c r="AI1545">
        <f>'(1)예금승인내역'!L2166</f>
        <v>0</v>
      </c>
      <c r="AJ1545">
        <f>'(1)예금승인내역'!AG2166</f>
        <v>0</v>
      </c>
      <c r="AK1545" s="834">
        <f>'(1)예금승인내역'!K2166</f>
        <v>0</v>
      </c>
    </row>
    <row r="1546" spans="31:37">
      <c r="AE1546" s="1">
        <f>'(1)예금승인내역'!H2167</f>
        <v>0</v>
      </c>
      <c r="AF1546" s="1">
        <f t="shared" si="34"/>
        <v>0</v>
      </c>
      <c r="AG1546" s="1">
        <f>'(1)예금승인내역'!G2167</f>
        <v>0</v>
      </c>
      <c r="AH1546">
        <f>'(1)예금승인내역'!F2167</f>
        <v>0</v>
      </c>
      <c r="AI1546">
        <f>'(1)예금승인내역'!L2167</f>
        <v>0</v>
      </c>
      <c r="AJ1546">
        <f>'(1)예금승인내역'!AG2167</f>
        <v>0</v>
      </c>
      <c r="AK1546" s="834">
        <f>'(1)예금승인내역'!K2167</f>
        <v>0</v>
      </c>
    </row>
    <row r="1547" spans="31:37">
      <c r="AE1547" s="1">
        <f>'(1)예금승인내역'!H2168</f>
        <v>0</v>
      </c>
      <c r="AF1547" s="1">
        <f t="shared" si="34"/>
        <v>0</v>
      </c>
      <c r="AG1547" s="1">
        <f>'(1)예금승인내역'!G2168</f>
        <v>0</v>
      </c>
      <c r="AH1547">
        <f>'(1)예금승인내역'!F2168</f>
        <v>0</v>
      </c>
      <c r="AI1547">
        <f>'(1)예금승인내역'!L2168</f>
        <v>0</v>
      </c>
      <c r="AJ1547">
        <f>'(1)예금승인내역'!AG2168</f>
        <v>0</v>
      </c>
      <c r="AK1547" s="834">
        <f>'(1)예금승인내역'!K2168</f>
        <v>0</v>
      </c>
    </row>
    <row r="1548" spans="31:37">
      <c r="AE1548" s="1">
        <f>'(1)예금승인내역'!H2169</f>
        <v>0</v>
      </c>
      <c r="AF1548" s="1">
        <f t="shared" si="34"/>
        <v>0</v>
      </c>
      <c r="AG1548" s="1">
        <f>'(1)예금승인내역'!G2169</f>
        <v>0</v>
      </c>
      <c r="AH1548">
        <f>'(1)예금승인내역'!F2169</f>
        <v>0</v>
      </c>
      <c r="AI1548">
        <f>'(1)예금승인내역'!L2169</f>
        <v>0</v>
      </c>
      <c r="AJ1548">
        <f>'(1)예금승인내역'!AG2169</f>
        <v>0</v>
      </c>
      <c r="AK1548" s="834">
        <f>'(1)예금승인내역'!K2169</f>
        <v>0</v>
      </c>
    </row>
    <row r="1549" spans="31:37">
      <c r="AE1549" s="1">
        <f>'(1)예금승인내역'!H2170</f>
        <v>0</v>
      </c>
      <c r="AF1549" s="1">
        <f t="shared" si="34"/>
        <v>0</v>
      </c>
      <c r="AG1549" s="1">
        <f>'(1)예금승인내역'!G2170</f>
        <v>0</v>
      </c>
      <c r="AH1549">
        <f>'(1)예금승인내역'!F2170</f>
        <v>0</v>
      </c>
      <c r="AI1549">
        <f>'(1)예금승인내역'!L2170</f>
        <v>0</v>
      </c>
      <c r="AJ1549">
        <f>'(1)예금승인내역'!AG2170</f>
        <v>0</v>
      </c>
      <c r="AK1549" s="834">
        <f>'(1)예금승인내역'!K2170</f>
        <v>0</v>
      </c>
    </row>
    <row r="1550" spans="31:37">
      <c r="AE1550" s="1">
        <f>'(1)예금승인내역'!H2171</f>
        <v>0</v>
      </c>
      <c r="AF1550" s="1">
        <f t="shared" si="34"/>
        <v>0</v>
      </c>
      <c r="AG1550" s="1">
        <f>'(1)예금승인내역'!G2171</f>
        <v>0</v>
      </c>
      <c r="AH1550">
        <f>'(1)예금승인내역'!F2171</f>
        <v>0</v>
      </c>
      <c r="AI1550">
        <f>'(1)예금승인내역'!L2171</f>
        <v>0</v>
      </c>
      <c r="AJ1550">
        <f>'(1)예금승인내역'!AG2171</f>
        <v>0</v>
      </c>
      <c r="AK1550" s="834">
        <f>'(1)예금승인내역'!K2171</f>
        <v>0</v>
      </c>
    </row>
    <row r="1551" spans="31:37">
      <c r="AE1551" s="1">
        <f>'(1)예금승인내역'!H2172</f>
        <v>0</v>
      </c>
      <c r="AF1551" s="1">
        <f t="shared" si="34"/>
        <v>0</v>
      </c>
      <c r="AG1551" s="1">
        <f>'(1)예금승인내역'!G2172</f>
        <v>0</v>
      </c>
      <c r="AH1551">
        <f>'(1)예금승인내역'!F2172</f>
        <v>0</v>
      </c>
      <c r="AI1551">
        <f>'(1)예금승인내역'!L2172</f>
        <v>0</v>
      </c>
      <c r="AJ1551">
        <f>'(1)예금승인내역'!AG2172</f>
        <v>0</v>
      </c>
      <c r="AK1551" s="834">
        <f>'(1)예금승인내역'!K2172</f>
        <v>0</v>
      </c>
    </row>
    <row r="1552" spans="31:37">
      <c r="AE1552" s="1">
        <f>'(1)예금승인내역'!H2173</f>
        <v>0</v>
      </c>
      <c r="AF1552" s="1">
        <f t="shared" si="34"/>
        <v>0</v>
      </c>
      <c r="AG1552" s="1">
        <f>'(1)예금승인내역'!G2173</f>
        <v>0</v>
      </c>
      <c r="AH1552">
        <f>'(1)예금승인내역'!F2173</f>
        <v>0</v>
      </c>
      <c r="AI1552">
        <f>'(1)예금승인내역'!L2173</f>
        <v>0</v>
      </c>
      <c r="AJ1552">
        <f>'(1)예금승인내역'!AG2173</f>
        <v>0</v>
      </c>
      <c r="AK1552" s="834">
        <f>'(1)예금승인내역'!K2173</f>
        <v>0</v>
      </c>
    </row>
    <row r="1553" spans="31:37">
      <c r="AE1553" s="1">
        <f>'(1)예금승인내역'!H2174</f>
        <v>0</v>
      </c>
      <c r="AF1553" s="1">
        <f t="shared" si="34"/>
        <v>0</v>
      </c>
      <c r="AG1553" s="1">
        <f>'(1)예금승인내역'!G2174</f>
        <v>0</v>
      </c>
      <c r="AH1553">
        <f>'(1)예금승인내역'!F2174</f>
        <v>0</v>
      </c>
      <c r="AI1553">
        <f>'(1)예금승인내역'!L2174</f>
        <v>0</v>
      </c>
      <c r="AJ1553">
        <f>'(1)예금승인내역'!AG2174</f>
        <v>0</v>
      </c>
      <c r="AK1553" s="834">
        <f>'(1)예금승인내역'!K2174</f>
        <v>0</v>
      </c>
    </row>
    <row r="1554" spans="31:37">
      <c r="AE1554" s="1">
        <f>'(1)예금승인내역'!H2175</f>
        <v>0</v>
      </c>
      <c r="AF1554" s="1">
        <f t="shared" si="34"/>
        <v>0</v>
      </c>
      <c r="AG1554" s="1">
        <f>'(1)예금승인내역'!G2175</f>
        <v>0</v>
      </c>
      <c r="AH1554">
        <f>'(1)예금승인내역'!F2175</f>
        <v>0</v>
      </c>
      <c r="AI1554">
        <f>'(1)예금승인내역'!L2175</f>
        <v>0</v>
      </c>
      <c r="AJ1554">
        <f>'(1)예금승인내역'!AG2175</f>
        <v>0</v>
      </c>
      <c r="AK1554" s="834">
        <f>'(1)예금승인내역'!K2175</f>
        <v>0</v>
      </c>
    </row>
    <row r="1555" spans="31:37">
      <c r="AE1555" s="1">
        <f>'(1)예금승인내역'!H2176</f>
        <v>0</v>
      </c>
      <c r="AF1555" s="1">
        <f t="shared" si="34"/>
        <v>0</v>
      </c>
      <c r="AG1555" s="1">
        <f>'(1)예금승인내역'!G2176</f>
        <v>0</v>
      </c>
      <c r="AH1555">
        <f>'(1)예금승인내역'!F2176</f>
        <v>0</v>
      </c>
      <c r="AI1555">
        <f>'(1)예금승인내역'!L2176</f>
        <v>0</v>
      </c>
      <c r="AJ1555">
        <f>'(1)예금승인내역'!AG2176</f>
        <v>0</v>
      </c>
      <c r="AK1555" s="834">
        <f>'(1)예금승인내역'!K2176</f>
        <v>0</v>
      </c>
    </row>
    <row r="1556" spans="31:37">
      <c r="AE1556" s="1">
        <f>'(1)예금승인내역'!H2177</f>
        <v>0</v>
      </c>
      <c r="AF1556" s="1">
        <f t="shared" si="34"/>
        <v>0</v>
      </c>
      <c r="AG1556" s="1">
        <f>'(1)예금승인내역'!G2177</f>
        <v>0</v>
      </c>
      <c r="AH1556">
        <f>'(1)예금승인내역'!F2177</f>
        <v>0</v>
      </c>
      <c r="AI1556">
        <f>'(1)예금승인내역'!L2177</f>
        <v>0</v>
      </c>
      <c r="AJ1556">
        <f>'(1)예금승인내역'!AG2177</f>
        <v>0</v>
      </c>
      <c r="AK1556" s="834">
        <f>'(1)예금승인내역'!K2177</f>
        <v>0</v>
      </c>
    </row>
    <row r="1557" spans="31:37">
      <c r="AE1557" s="1">
        <f>'(1)예금승인내역'!H2178</f>
        <v>0</v>
      </c>
      <c r="AF1557" s="1">
        <f t="shared" si="34"/>
        <v>0</v>
      </c>
      <c r="AG1557" s="1">
        <f>'(1)예금승인내역'!G2178</f>
        <v>0</v>
      </c>
      <c r="AH1557">
        <f>'(1)예금승인내역'!F2178</f>
        <v>0</v>
      </c>
      <c r="AI1557">
        <f>'(1)예금승인내역'!L2178</f>
        <v>0</v>
      </c>
      <c r="AJ1557">
        <f>'(1)예금승인내역'!AG2178</f>
        <v>0</v>
      </c>
      <c r="AK1557" s="834">
        <f>'(1)예금승인내역'!K2178</f>
        <v>0</v>
      </c>
    </row>
    <row r="1558" spans="31:37">
      <c r="AE1558" s="1">
        <f>'(1)예금승인내역'!H2179</f>
        <v>0</v>
      </c>
      <c r="AF1558" s="1">
        <f t="shared" si="34"/>
        <v>0</v>
      </c>
      <c r="AG1558" s="1">
        <f>'(1)예금승인내역'!G2179</f>
        <v>0</v>
      </c>
      <c r="AH1558">
        <f>'(1)예금승인내역'!F2179</f>
        <v>0</v>
      </c>
      <c r="AI1558">
        <f>'(1)예금승인내역'!L2179</f>
        <v>0</v>
      </c>
      <c r="AJ1558">
        <f>'(1)예금승인내역'!AG2179</f>
        <v>0</v>
      </c>
      <c r="AK1558" s="834">
        <f>'(1)예금승인내역'!K2179</f>
        <v>0</v>
      </c>
    </row>
    <row r="1559" spans="31:37">
      <c r="AE1559" s="1">
        <f>'(1)예금승인내역'!H2180</f>
        <v>0</v>
      </c>
      <c r="AF1559" s="1">
        <f t="shared" si="34"/>
        <v>0</v>
      </c>
      <c r="AG1559" s="1">
        <f>'(1)예금승인내역'!G2180</f>
        <v>0</v>
      </c>
      <c r="AH1559">
        <f>'(1)예금승인내역'!F2180</f>
        <v>0</v>
      </c>
      <c r="AI1559">
        <f>'(1)예금승인내역'!L2180</f>
        <v>0</v>
      </c>
      <c r="AJ1559">
        <f>'(1)예금승인내역'!AG2180</f>
        <v>0</v>
      </c>
      <c r="AK1559" s="834">
        <f>'(1)예금승인내역'!K2180</f>
        <v>0</v>
      </c>
    </row>
    <row r="1560" spans="31:37">
      <c r="AE1560" s="1">
        <f>'(1)예금승인내역'!H2181</f>
        <v>0</v>
      </c>
      <c r="AF1560" s="1">
        <f t="shared" si="34"/>
        <v>0</v>
      </c>
      <c r="AG1560" s="1">
        <f>'(1)예금승인내역'!G2181</f>
        <v>0</v>
      </c>
      <c r="AH1560">
        <f>'(1)예금승인내역'!F2181</f>
        <v>0</v>
      </c>
      <c r="AI1560">
        <f>'(1)예금승인내역'!L2181</f>
        <v>0</v>
      </c>
      <c r="AJ1560">
        <f>'(1)예금승인내역'!AG2181</f>
        <v>0</v>
      </c>
      <c r="AK1560" s="834">
        <f>'(1)예금승인내역'!K2181</f>
        <v>0</v>
      </c>
    </row>
    <row r="1561" spans="31:37">
      <c r="AE1561" s="1">
        <f>'(1)예금승인내역'!H2182</f>
        <v>0</v>
      </c>
      <c r="AF1561" s="1">
        <f t="shared" si="34"/>
        <v>0</v>
      </c>
      <c r="AG1561" s="1">
        <f>'(1)예금승인내역'!G2182</f>
        <v>0</v>
      </c>
      <c r="AH1561">
        <f>'(1)예금승인내역'!F2182</f>
        <v>0</v>
      </c>
      <c r="AI1561">
        <f>'(1)예금승인내역'!L2182</f>
        <v>0</v>
      </c>
      <c r="AJ1561">
        <f>'(1)예금승인내역'!AG2182</f>
        <v>0</v>
      </c>
      <c r="AK1561" s="834">
        <f>'(1)예금승인내역'!K2182</f>
        <v>0</v>
      </c>
    </row>
    <row r="1562" spans="31:37">
      <c r="AE1562" s="1">
        <f>'(1)예금승인내역'!H2183</f>
        <v>0</v>
      </c>
      <c r="AF1562" s="1">
        <f t="shared" si="34"/>
        <v>0</v>
      </c>
      <c r="AG1562" s="1">
        <f>'(1)예금승인내역'!G2183</f>
        <v>0</v>
      </c>
      <c r="AH1562">
        <f>'(1)예금승인내역'!F2183</f>
        <v>0</v>
      </c>
      <c r="AI1562">
        <f>'(1)예금승인내역'!L2183</f>
        <v>0</v>
      </c>
      <c r="AJ1562">
        <f>'(1)예금승인내역'!AG2183</f>
        <v>0</v>
      </c>
      <c r="AK1562" s="834">
        <f>'(1)예금승인내역'!K2183</f>
        <v>0</v>
      </c>
    </row>
    <row r="1563" spans="31:37">
      <c r="AE1563" s="1">
        <f>'(1)예금승인내역'!H2184</f>
        <v>0</v>
      </c>
      <c r="AF1563" s="1">
        <f t="shared" si="34"/>
        <v>0</v>
      </c>
      <c r="AG1563" s="1">
        <f>'(1)예금승인내역'!G2184</f>
        <v>0</v>
      </c>
      <c r="AH1563">
        <f>'(1)예금승인내역'!F2184</f>
        <v>0</v>
      </c>
      <c r="AI1563">
        <f>'(1)예금승인내역'!L2184</f>
        <v>0</v>
      </c>
      <c r="AJ1563">
        <f>'(1)예금승인내역'!AG2184</f>
        <v>0</v>
      </c>
      <c r="AK1563" s="834">
        <f>'(1)예금승인내역'!K2184</f>
        <v>0</v>
      </c>
    </row>
    <row r="1564" spans="31:37">
      <c r="AE1564" s="1">
        <f>'(1)예금승인내역'!H2185</f>
        <v>0</v>
      </c>
      <c r="AF1564" s="1">
        <f t="shared" si="34"/>
        <v>0</v>
      </c>
      <c r="AG1564" s="1">
        <f>'(1)예금승인내역'!G2185</f>
        <v>0</v>
      </c>
      <c r="AH1564">
        <f>'(1)예금승인내역'!F2185</f>
        <v>0</v>
      </c>
      <c r="AI1564">
        <f>'(1)예금승인내역'!L2185</f>
        <v>0</v>
      </c>
      <c r="AJ1564">
        <f>'(1)예금승인내역'!AG2185</f>
        <v>0</v>
      </c>
      <c r="AK1564" s="834">
        <f>'(1)예금승인내역'!K2185</f>
        <v>0</v>
      </c>
    </row>
    <row r="1565" spans="31:37">
      <c r="AE1565" s="1">
        <f>'(1)예금승인내역'!H2186</f>
        <v>0</v>
      </c>
      <c r="AF1565" s="1">
        <f t="shared" si="34"/>
        <v>0</v>
      </c>
      <c r="AG1565" s="1">
        <f>'(1)예금승인내역'!G2186</f>
        <v>0</v>
      </c>
      <c r="AH1565">
        <f>'(1)예금승인내역'!F2186</f>
        <v>0</v>
      </c>
      <c r="AI1565">
        <f>'(1)예금승인내역'!L2186</f>
        <v>0</v>
      </c>
      <c r="AJ1565">
        <f>'(1)예금승인내역'!AG2186</f>
        <v>0</v>
      </c>
      <c r="AK1565" s="834">
        <f>'(1)예금승인내역'!K2186</f>
        <v>0</v>
      </c>
    </row>
    <row r="1566" spans="31:37">
      <c r="AE1566" s="1">
        <f>'(1)예금승인내역'!H2187</f>
        <v>0</v>
      </c>
      <c r="AF1566" s="1">
        <f t="shared" si="34"/>
        <v>0</v>
      </c>
      <c r="AG1566" s="1">
        <f>'(1)예금승인내역'!G2187</f>
        <v>0</v>
      </c>
      <c r="AH1566">
        <f>'(1)예금승인내역'!F2187</f>
        <v>0</v>
      </c>
      <c r="AI1566">
        <f>'(1)예금승인내역'!L2187</f>
        <v>0</v>
      </c>
      <c r="AJ1566">
        <f>'(1)예금승인내역'!AG2187</f>
        <v>0</v>
      </c>
      <c r="AK1566" s="834">
        <f>'(1)예금승인내역'!K2187</f>
        <v>0</v>
      </c>
    </row>
    <row r="1567" spans="31:37">
      <c r="AE1567" s="1">
        <f>'(1)예금승인내역'!H2188</f>
        <v>0</v>
      </c>
      <c r="AF1567" s="1">
        <f t="shared" si="34"/>
        <v>0</v>
      </c>
      <c r="AG1567" s="1">
        <f>'(1)예금승인내역'!G2188</f>
        <v>0</v>
      </c>
      <c r="AH1567">
        <f>'(1)예금승인내역'!F2188</f>
        <v>0</v>
      </c>
      <c r="AI1567">
        <f>'(1)예금승인내역'!L2188</f>
        <v>0</v>
      </c>
      <c r="AJ1567">
        <f>'(1)예금승인내역'!AG2188</f>
        <v>0</v>
      </c>
      <c r="AK1567" s="834">
        <f>'(1)예금승인내역'!K2188</f>
        <v>0</v>
      </c>
    </row>
    <row r="1568" spans="31:37">
      <c r="AE1568" s="1">
        <f>'(1)예금승인내역'!H2189</f>
        <v>0</v>
      </c>
      <c r="AF1568" s="1">
        <f t="shared" si="34"/>
        <v>0</v>
      </c>
      <c r="AG1568" s="1">
        <f>'(1)예금승인내역'!G2189</f>
        <v>0</v>
      </c>
      <c r="AH1568">
        <f>'(1)예금승인내역'!F2189</f>
        <v>0</v>
      </c>
      <c r="AI1568">
        <f>'(1)예금승인내역'!L2189</f>
        <v>0</v>
      </c>
      <c r="AJ1568">
        <f>'(1)예금승인내역'!AG2189</f>
        <v>0</v>
      </c>
      <c r="AK1568" s="834">
        <f>'(1)예금승인내역'!K2189</f>
        <v>0</v>
      </c>
    </row>
    <row r="1569" spans="31:37">
      <c r="AE1569" s="1">
        <f>'(1)예금승인내역'!H2190</f>
        <v>0</v>
      </c>
      <c r="AF1569" s="1">
        <f t="shared" si="34"/>
        <v>0</v>
      </c>
      <c r="AG1569" s="1">
        <f>'(1)예금승인내역'!G2190</f>
        <v>0</v>
      </c>
      <c r="AH1569">
        <f>'(1)예금승인내역'!F2190</f>
        <v>0</v>
      </c>
      <c r="AI1569">
        <f>'(1)예금승인내역'!L2190</f>
        <v>0</v>
      </c>
      <c r="AJ1569">
        <f>'(1)예금승인내역'!AG2190</f>
        <v>0</v>
      </c>
      <c r="AK1569" s="834">
        <f>'(1)예금승인내역'!K2190</f>
        <v>0</v>
      </c>
    </row>
    <row r="1570" spans="31:37">
      <c r="AE1570" s="1">
        <f>'(1)예금승인내역'!H2191</f>
        <v>0</v>
      </c>
      <c r="AF1570" s="1">
        <f t="shared" si="34"/>
        <v>0</v>
      </c>
      <c r="AG1570" s="1">
        <f>'(1)예금승인내역'!G2191</f>
        <v>0</v>
      </c>
      <c r="AH1570">
        <f>'(1)예금승인내역'!F2191</f>
        <v>0</v>
      </c>
      <c r="AI1570">
        <f>'(1)예금승인내역'!L2191</f>
        <v>0</v>
      </c>
      <c r="AJ1570">
        <f>'(1)예금승인내역'!AG2191</f>
        <v>0</v>
      </c>
      <c r="AK1570" s="834">
        <f>'(1)예금승인내역'!K2191</f>
        <v>0</v>
      </c>
    </row>
    <row r="1571" spans="31:37">
      <c r="AE1571" s="1">
        <f>'(1)예금승인내역'!H2192</f>
        <v>0</v>
      </c>
      <c r="AF1571" s="1">
        <f t="shared" si="34"/>
        <v>0</v>
      </c>
      <c r="AG1571" s="1">
        <f>'(1)예금승인내역'!G2192</f>
        <v>0</v>
      </c>
      <c r="AH1571">
        <f>'(1)예금승인내역'!F2192</f>
        <v>0</v>
      </c>
      <c r="AI1571">
        <f>'(1)예금승인내역'!L2192</f>
        <v>0</v>
      </c>
      <c r="AJ1571">
        <f>'(1)예금승인내역'!AG2192</f>
        <v>0</v>
      </c>
      <c r="AK1571" s="834">
        <f>'(1)예금승인내역'!K2192</f>
        <v>0</v>
      </c>
    </row>
    <row r="1572" spans="31:37">
      <c r="AE1572" s="1">
        <f>'(1)예금승인내역'!H2193</f>
        <v>0</v>
      </c>
      <c r="AF1572" s="1">
        <f t="shared" si="34"/>
        <v>0</v>
      </c>
      <c r="AG1572" s="1">
        <f>'(1)예금승인내역'!G2193</f>
        <v>0</v>
      </c>
      <c r="AH1572">
        <f>'(1)예금승인내역'!F2193</f>
        <v>0</v>
      </c>
      <c r="AI1572">
        <f>'(1)예금승인내역'!L2193</f>
        <v>0</v>
      </c>
      <c r="AJ1572">
        <f>'(1)예금승인내역'!AG2193</f>
        <v>0</v>
      </c>
      <c r="AK1572" s="834">
        <f>'(1)예금승인내역'!K2193</f>
        <v>0</v>
      </c>
    </row>
    <row r="1573" spans="31:37">
      <c r="AE1573" s="1">
        <f>'(1)예금승인내역'!H2194</f>
        <v>0</v>
      </c>
      <c r="AF1573" s="1">
        <f t="shared" si="34"/>
        <v>0</v>
      </c>
      <c r="AG1573" s="1">
        <f>'(1)예금승인내역'!G2194</f>
        <v>0</v>
      </c>
      <c r="AH1573">
        <f>'(1)예금승인내역'!F2194</f>
        <v>0</v>
      </c>
      <c r="AI1573">
        <f>'(1)예금승인내역'!L2194</f>
        <v>0</v>
      </c>
      <c r="AJ1573">
        <f>'(1)예금승인내역'!AG2194</f>
        <v>0</v>
      </c>
      <c r="AK1573" s="834">
        <f>'(1)예금승인내역'!K2194</f>
        <v>0</v>
      </c>
    </row>
    <row r="1574" spans="31:37">
      <c r="AE1574" s="1">
        <f>'(1)예금승인내역'!H2195</f>
        <v>0</v>
      </c>
      <c r="AF1574" s="1">
        <f t="shared" si="34"/>
        <v>0</v>
      </c>
      <c r="AG1574" s="1">
        <f>'(1)예금승인내역'!G2195</f>
        <v>0</v>
      </c>
      <c r="AH1574">
        <f>'(1)예금승인내역'!F2195</f>
        <v>0</v>
      </c>
      <c r="AI1574">
        <f>'(1)예금승인내역'!L2195</f>
        <v>0</v>
      </c>
      <c r="AJ1574">
        <f>'(1)예금승인내역'!AG2195</f>
        <v>0</v>
      </c>
      <c r="AK1574" s="834">
        <f>'(1)예금승인내역'!K2195</f>
        <v>0</v>
      </c>
    </row>
    <row r="1575" spans="31:37">
      <c r="AE1575" s="1">
        <f>'(1)예금승인내역'!H2196</f>
        <v>0</v>
      </c>
      <c r="AF1575" s="1">
        <f t="shared" si="34"/>
        <v>0</v>
      </c>
      <c r="AG1575" s="1">
        <f>'(1)예금승인내역'!G2196</f>
        <v>0</v>
      </c>
      <c r="AH1575">
        <f>'(1)예금승인내역'!F2196</f>
        <v>0</v>
      </c>
      <c r="AI1575">
        <f>'(1)예금승인내역'!L2196</f>
        <v>0</v>
      </c>
      <c r="AJ1575">
        <f>'(1)예금승인내역'!AG2196</f>
        <v>0</v>
      </c>
      <c r="AK1575" s="834">
        <f>'(1)예금승인내역'!K2196</f>
        <v>0</v>
      </c>
    </row>
    <row r="1576" spans="31:37">
      <c r="AE1576" s="1">
        <f>'(1)예금승인내역'!H2197</f>
        <v>0</v>
      </c>
      <c r="AF1576" s="1">
        <f t="shared" si="34"/>
        <v>0</v>
      </c>
      <c r="AG1576" s="1">
        <f>'(1)예금승인내역'!G2197</f>
        <v>0</v>
      </c>
      <c r="AH1576">
        <f>'(1)예금승인내역'!F2197</f>
        <v>0</v>
      </c>
      <c r="AI1576">
        <f>'(1)예금승인내역'!L2197</f>
        <v>0</v>
      </c>
      <c r="AJ1576">
        <f>'(1)예금승인내역'!AG2197</f>
        <v>0</v>
      </c>
      <c r="AK1576" s="834">
        <f>'(1)예금승인내역'!K2197</f>
        <v>0</v>
      </c>
    </row>
    <row r="1577" spans="31:37">
      <c r="AE1577" s="1">
        <f>'(1)예금승인내역'!H2198</f>
        <v>0</v>
      </c>
      <c r="AF1577" s="1">
        <f t="shared" si="34"/>
        <v>0</v>
      </c>
      <c r="AG1577" s="1">
        <f>'(1)예금승인내역'!G2198</f>
        <v>0</v>
      </c>
      <c r="AH1577">
        <f>'(1)예금승인내역'!F2198</f>
        <v>0</v>
      </c>
      <c r="AI1577">
        <f>'(1)예금승인내역'!L2198</f>
        <v>0</v>
      </c>
      <c r="AJ1577">
        <f>'(1)예금승인내역'!AG2198</f>
        <v>0</v>
      </c>
      <c r="AK1577" s="834">
        <f>'(1)예금승인내역'!K2198</f>
        <v>0</v>
      </c>
    </row>
    <row r="1578" spans="31:37">
      <c r="AE1578" s="1">
        <f>'(1)예금승인내역'!H2199</f>
        <v>0</v>
      </c>
      <c r="AF1578" s="1">
        <f t="shared" si="34"/>
        <v>0</v>
      </c>
      <c r="AG1578" s="1">
        <f>'(1)예금승인내역'!G2199</f>
        <v>0</v>
      </c>
      <c r="AH1578">
        <f>'(1)예금승인내역'!F2199</f>
        <v>0</v>
      </c>
      <c r="AI1578">
        <f>'(1)예금승인내역'!L2199</f>
        <v>0</v>
      </c>
      <c r="AJ1578">
        <f>'(1)예금승인내역'!AG2199</f>
        <v>0</v>
      </c>
      <c r="AK1578" s="834">
        <f>'(1)예금승인내역'!K2199</f>
        <v>0</v>
      </c>
    </row>
    <row r="1579" spans="31:37">
      <c r="AE1579" s="1">
        <f>'(1)예금승인내역'!H2200</f>
        <v>0</v>
      </c>
      <c r="AF1579" s="1">
        <f t="shared" si="34"/>
        <v>0</v>
      </c>
      <c r="AG1579" s="1">
        <f>'(1)예금승인내역'!G2200</f>
        <v>0</v>
      </c>
      <c r="AH1579">
        <f>'(1)예금승인내역'!F2200</f>
        <v>0</v>
      </c>
      <c r="AI1579">
        <f>'(1)예금승인내역'!L2200</f>
        <v>0</v>
      </c>
      <c r="AJ1579">
        <f>'(1)예금승인내역'!AG2200</f>
        <v>0</v>
      </c>
      <c r="AK1579" s="834">
        <f>'(1)예금승인내역'!K2200</f>
        <v>0</v>
      </c>
    </row>
    <row r="1580" spans="31:37">
      <c r="AE1580" s="1">
        <f>'(1)예금승인내역'!H2201</f>
        <v>0</v>
      </c>
      <c r="AF1580" s="1">
        <f t="shared" si="34"/>
        <v>0</v>
      </c>
      <c r="AG1580" s="1">
        <f>'(1)예금승인내역'!G2201</f>
        <v>0</v>
      </c>
      <c r="AH1580">
        <f>'(1)예금승인내역'!F2201</f>
        <v>0</v>
      </c>
      <c r="AI1580">
        <f>'(1)예금승인내역'!L2201</f>
        <v>0</v>
      </c>
      <c r="AJ1580">
        <f>'(1)예금승인내역'!AG2201</f>
        <v>0</v>
      </c>
      <c r="AK1580" s="834">
        <f>'(1)예금승인내역'!K2201</f>
        <v>0</v>
      </c>
    </row>
    <row r="1581" spans="31:37">
      <c r="AE1581" s="1">
        <f>'(1)예금승인내역'!H2202</f>
        <v>0</v>
      </c>
      <c r="AF1581" s="1">
        <f t="shared" si="34"/>
        <v>0</v>
      </c>
      <c r="AG1581" s="1">
        <f>'(1)예금승인내역'!G2202</f>
        <v>0</v>
      </c>
      <c r="AH1581">
        <f>'(1)예금승인내역'!F2202</f>
        <v>0</v>
      </c>
      <c r="AI1581">
        <f>'(1)예금승인내역'!L2202</f>
        <v>0</v>
      </c>
      <c r="AJ1581">
        <f>'(1)예금승인내역'!AG2202</f>
        <v>0</v>
      </c>
      <c r="AK1581" s="834">
        <f>'(1)예금승인내역'!K2202</f>
        <v>0</v>
      </c>
    </row>
    <row r="1582" spans="31:37">
      <c r="AE1582" s="1">
        <f>'(1)예금승인내역'!H2203</f>
        <v>0</v>
      </c>
      <c r="AF1582" s="1">
        <f t="shared" si="34"/>
        <v>0</v>
      </c>
      <c r="AG1582" s="1">
        <f>'(1)예금승인내역'!G2203</f>
        <v>0</v>
      </c>
      <c r="AH1582">
        <f>'(1)예금승인내역'!F2203</f>
        <v>0</v>
      </c>
      <c r="AI1582">
        <f>'(1)예금승인내역'!L2203</f>
        <v>0</v>
      </c>
      <c r="AJ1582">
        <f>'(1)예금승인내역'!AG2203</f>
        <v>0</v>
      </c>
      <c r="AK1582" s="834">
        <f>'(1)예금승인내역'!K2203</f>
        <v>0</v>
      </c>
    </row>
    <row r="1583" spans="31:37">
      <c r="AE1583" s="1">
        <f>'(1)예금승인내역'!H2204</f>
        <v>0</v>
      </c>
      <c r="AF1583" s="1">
        <f t="shared" si="34"/>
        <v>0</v>
      </c>
      <c r="AG1583" s="1">
        <f>'(1)예금승인내역'!G2204</f>
        <v>0</v>
      </c>
      <c r="AH1583">
        <f>'(1)예금승인내역'!F2204</f>
        <v>0</v>
      </c>
      <c r="AI1583">
        <f>'(1)예금승인내역'!L2204</f>
        <v>0</v>
      </c>
      <c r="AJ1583">
        <f>'(1)예금승인내역'!AG2204</f>
        <v>0</v>
      </c>
      <c r="AK1583" s="834">
        <f>'(1)예금승인내역'!K2204</f>
        <v>0</v>
      </c>
    </row>
    <row r="1584" spans="31:37">
      <c r="AE1584" s="1">
        <f>'(1)예금승인내역'!H2205</f>
        <v>0</v>
      </c>
      <c r="AF1584" s="1">
        <f t="shared" si="34"/>
        <v>0</v>
      </c>
      <c r="AG1584" s="1">
        <f>'(1)예금승인내역'!G2205</f>
        <v>0</v>
      </c>
      <c r="AH1584">
        <f>'(1)예금승인내역'!F2205</f>
        <v>0</v>
      </c>
      <c r="AI1584">
        <f>'(1)예금승인내역'!L2205</f>
        <v>0</v>
      </c>
      <c r="AJ1584">
        <f>'(1)예금승인내역'!AG2205</f>
        <v>0</v>
      </c>
      <c r="AK1584" s="834">
        <f>'(1)예금승인내역'!K2205</f>
        <v>0</v>
      </c>
    </row>
    <row r="1585" spans="31:37">
      <c r="AE1585" s="1">
        <f>'(1)예금승인내역'!H2206</f>
        <v>0</v>
      </c>
      <c r="AF1585" s="1">
        <f t="shared" si="34"/>
        <v>0</v>
      </c>
      <c r="AG1585" s="1">
        <f>'(1)예금승인내역'!G2206</f>
        <v>0</v>
      </c>
      <c r="AH1585">
        <f>'(1)예금승인내역'!F2206</f>
        <v>0</v>
      </c>
      <c r="AI1585">
        <f>'(1)예금승인내역'!L2206</f>
        <v>0</v>
      </c>
      <c r="AJ1585">
        <f>'(1)예금승인내역'!AG2206</f>
        <v>0</v>
      </c>
      <c r="AK1585" s="834">
        <f>'(1)예금승인내역'!K2206</f>
        <v>0</v>
      </c>
    </row>
    <row r="1586" spans="31:37">
      <c r="AE1586" s="1">
        <f>'(1)예금승인내역'!H2207</f>
        <v>0</v>
      </c>
      <c r="AF1586" s="1">
        <f t="shared" si="34"/>
        <v>0</v>
      </c>
      <c r="AG1586" s="1">
        <f>'(1)예금승인내역'!G2207</f>
        <v>0</v>
      </c>
      <c r="AH1586">
        <f>'(1)예금승인내역'!F2207</f>
        <v>0</v>
      </c>
      <c r="AI1586">
        <f>'(1)예금승인내역'!L2207</f>
        <v>0</v>
      </c>
      <c r="AJ1586">
        <f>'(1)예금승인내역'!AG2207</f>
        <v>0</v>
      </c>
      <c r="AK1586" s="834">
        <f>'(1)예금승인내역'!K2207</f>
        <v>0</v>
      </c>
    </row>
    <row r="1587" spans="31:37">
      <c r="AE1587" s="1">
        <f>'(1)예금승인내역'!H2208</f>
        <v>0</v>
      </c>
      <c r="AF1587" s="1">
        <f t="shared" si="34"/>
        <v>0</v>
      </c>
      <c r="AG1587" s="1">
        <f>'(1)예금승인내역'!G2208</f>
        <v>0</v>
      </c>
      <c r="AH1587">
        <f>'(1)예금승인내역'!F2208</f>
        <v>0</v>
      </c>
      <c r="AI1587">
        <f>'(1)예금승인내역'!L2208</f>
        <v>0</v>
      </c>
      <c r="AJ1587">
        <f>'(1)예금승인내역'!AG2208</f>
        <v>0</v>
      </c>
      <c r="AK1587" s="834">
        <f>'(1)예금승인내역'!K2208</f>
        <v>0</v>
      </c>
    </row>
    <row r="1588" spans="31:37">
      <c r="AE1588" s="1">
        <f>'(1)예금승인내역'!H2209</f>
        <v>0</v>
      </c>
      <c r="AF1588" s="1">
        <f t="shared" si="34"/>
        <v>0</v>
      </c>
      <c r="AG1588" s="1">
        <f>'(1)예금승인내역'!G2209</f>
        <v>0</v>
      </c>
      <c r="AH1588">
        <f>'(1)예금승인내역'!F2209</f>
        <v>0</v>
      </c>
      <c r="AI1588">
        <f>'(1)예금승인내역'!L2209</f>
        <v>0</v>
      </c>
      <c r="AJ1588">
        <f>'(1)예금승인내역'!AG2209</f>
        <v>0</v>
      </c>
      <c r="AK1588" s="834">
        <f>'(1)예금승인내역'!K2209</f>
        <v>0</v>
      </c>
    </row>
    <row r="1589" spans="31:37">
      <c r="AE1589" s="1">
        <f>'(1)예금승인내역'!H2210</f>
        <v>0</v>
      </c>
      <c r="AF1589" s="1">
        <f t="shared" si="34"/>
        <v>0</v>
      </c>
      <c r="AG1589" s="1">
        <f>'(1)예금승인내역'!G2210</f>
        <v>0</v>
      </c>
      <c r="AH1589">
        <f>'(1)예금승인내역'!F2210</f>
        <v>0</v>
      </c>
      <c r="AI1589">
        <f>'(1)예금승인내역'!L2210</f>
        <v>0</v>
      </c>
      <c r="AJ1589">
        <f>'(1)예금승인내역'!AG2210</f>
        <v>0</v>
      </c>
      <c r="AK1589" s="834">
        <f>'(1)예금승인내역'!K2210</f>
        <v>0</v>
      </c>
    </row>
    <row r="1590" spans="31:37">
      <c r="AE1590" s="1">
        <f>'(1)예금승인내역'!H2211</f>
        <v>0</v>
      </c>
      <c r="AF1590" s="1">
        <f t="shared" si="34"/>
        <v>0</v>
      </c>
      <c r="AG1590" s="1">
        <f>'(1)예금승인내역'!G2211</f>
        <v>0</v>
      </c>
      <c r="AH1590">
        <f>'(1)예금승인내역'!F2211</f>
        <v>0</v>
      </c>
      <c r="AI1590">
        <f>'(1)예금승인내역'!L2211</f>
        <v>0</v>
      </c>
      <c r="AJ1590">
        <f>'(1)예금승인내역'!AG2211</f>
        <v>0</v>
      </c>
      <c r="AK1590" s="834">
        <f>'(1)예금승인내역'!K2211</f>
        <v>0</v>
      </c>
    </row>
    <row r="1591" spans="31:37">
      <c r="AE1591" s="1">
        <f>'(1)예금승인내역'!H2212</f>
        <v>0</v>
      </c>
      <c r="AF1591" s="1">
        <f t="shared" si="34"/>
        <v>0</v>
      </c>
      <c r="AG1591" s="1">
        <f>'(1)예금승인내역'!G2212</f>
        <v>0</v>
      </c>
      <c r="AH1591">
        <f>'(1)예금승인내역'!F2212</f>
        <v>0</v>
      </c>
      <c r="AI1591">
        <f>'(1)예금승인내역'!L2212</f>
        <v>0</v>
      </c>
      <c r="AJ1591">
        <f>'(1)예금승인내역'!AG2212</f>
        <v>0</v>
      </c>
      <c r="AK1591" s="834">
        <f>'(1)예금승인내역'!K2212</f>
        <v>0</v>
      </c>
    </row>
    <row r="1592" spans="31:37">
      <c r="AE1592" s="1">
        <f>'(1)예금승인내역'!H2213</f>
        <v>0</v>
      </c>
      <c r="AF1592" s="1">
        <f t="shared" si="34"/>
        <v>0</v>
      </c>
      <c r="AG1592" s="1">
        <f>'(1)예금승인내역'!G2213</f>
        <v>0</v>
      </c>
      <c r="AH1592">
        <f>'(1)예금승인내역'!F2213</f>
        <v>0</v>
      </c>
      <c r="AI1592">
        <f>'(1)예금승인내역'!L2213</f>
        <v>0</v>
      </c>
      <c r="AJ1592">
        <f>'(1)예금승인내역'!AG2213</f>
        <v>0</v>
      </c>
      <c r="AK1592" s="834">
        <f>'(1)예금승인내역'!K2213</f>
        <v>0</v>
      </c>
    </row>
    <row r="1593" spans="31:37">
      <c r="AE1593" s="1">
        <f>'(1)예금승인내역'!H2214</f>
        <v>0</v>
      </c>
      <c r="AF1593" s="1">
        <f t="shared" si="34"/>
        <v>0</v>
      </c>
      <c r="AG1593" s="1">
        <f>'(1)예금승인내역'!G2214</f>
        <v>0</v>
      </c>
      <c r="AH1593">
        <f>'(1)예금승인내역'!F2214</f>
        <v>0</v>
      </c>
      <c r="AI1593">
        <f>'(1)예금승인내역'!L2214</f>
        <v>0</v>
      </c>
      <c r="AJ1593">
        <f>'(1)예금승인내역'!AG2214</f>
        <v>0</v>
      </c>
      <c r="AK1593" s="834">
        <f>'(1)예금승인내역'!K2214</f>
        <v>0</v>
      </c>
    </row>
    <row r="1594" spans="31:37">
      <c r="AE1594" s="1">
        <f>'(1)예금승인내역'!H2215</f>
        <v>0</v>
      </c>
      <c r="AF1594" s="1">
        <f t="shared" ref="AF1594:AF1657" si="35">VALUE(AE1594)</f>
        <v>0</v>
      </c>
      <c r="AG1594" s="1">
        <f>'(1)예금승인내역'!G2215</f>
        <v>0</v>
      </c>
      <c r="AH1594">
        <f>'(1)예금승인내역'!F2215</f>
        <v>0</v>
      </c>
      <c r="AI1594">
        <f>'(1)예금승인내역'!L2215</f>
        <v>0</v>
      </c>
      <c r="AJ1594">
        <f>'(1)예금승인내역'!AG2215</f>
        <v>0</v>
      </c>
      <c r="AK1594" s="834">
        <f>'(1)예금승인내역'!K2215</f>
        <v>0</v>
      </c>
    </row>
    <row r="1595" spans="31:37">
      <c r="AE1595" s="1">
        <f>'(1)예금승인내역'!H2216</f>
        <v>0</v>
      </c>
      <c r="AF1595" s="1">
        <f t="shared" si="35"/>
        <v>0</v>
      </c>
      <c r="AG1595" s="1">
        <f>'(1)예금승인내역'!G2216</f>
        <v>0</v>
      </c>
      <c r="AH1595">
        <f>'(1)예금승인내역'!F2216</f>
        <v>0</v>
      </c>
      <c r="AI1595">
        <f>'(1)예금승인내역'!L2216</f>
        <v>0</v>
      </c>
      <c r="AJ1595">
        <f>'(1)예금승인내역'!AG2216</f>
        <v>0</v>
      </c>
      <c r="AK1595" s="834">
        <f>'(1)예금승인내역'!K2216</f>
        <v>0</v>
      </c>
    </row>
    <row r="1596" spans="31:37">
      <c r="AE1596" s="1">
        <f>'(1)예금승인내역'!H2217</f>
        <v>0</v>
      </c>
      <c r="AF1596" s="1">
        <f t="shared" si="35"/>
        <v>0</v>
      </c>
      <c r="AG1596" s="1">
        <f>'(1)예금승인내역'!G2217</f>
        <v>0</v>
      </c>
      <c r="AH1596">
        <f>'(1)예금승인내역'!F2217</f>
        <v>0</v>
      </c>
      <c r="AI1596">
        <f>'(1)예금승인내역'!L2217</f>
        <v>0</v>
      </c>
      <c r="AJ1596">
        <f>'(1)예금승인내역'!AG2217</f>
        <v>0</v>
      </c>
      <c r="AK1596" s="834">
        <f>'(1)예금승인내역'!K2217</f>
        <v>0</v>
      </c>
    </row>
    <row r="1597" spans="31:37">
      <c r="AE1597" s="1">
        <f>'(1)예금승인내역'!H2218</f>
        <v>0</v>
      </c>
      <c r="AF1597" s="1">
        <f t="shared" si="35"/>
        <v>0</v>
      </c>
      <c r="AG1597" s="1">
        <f>'(1)예금승인내역'!G2218</f>
        <v>0</v>
      </c>
      <c r="AH1597">
        <f>'(1)예금승인내역'!F2218</f>
        <v>0</v>
      </c>
      <c r="AI1597">
        <f>'(1)예금승인내역'!L2218</f>
        <v>0</v>
      </c>
      <c r="AJ1597">
        <f>'(1)예금승인내역'!AG2218</f>
        <v>0</v>
      </c>
      <c r="AK1597" s="834">
        <f>'(1)예금승인내역'!K2218</f>
        <v>0</v>
      </c>
    </row>
    <row r="1598" spans="31:37">
      <c r="AE1598" s="1">
        <f>'(1)예금승인내역'!H2219</f>
        <v>0</v>
      </c>
      <c r="AF1598" s="1">
        <f t="shared" si="35"/>
        <v>0</v>
      </c>
      <c r="AG1598" s="1">
        <f>'(1)예금승인내역'!G2219</f>
        <v>0</v>
      </c>
      <c r="AH1598">
        <f>'(1)예금승인내역'!F2219</f>
        <v>0</v>
      </c>
      <c r="AI1598">
        <f>'(1)예금승인내역'!L2219</f>
        <v>0</v>
      </c>
      <c r="AJ1598">
        <f>'(1)예금승인내역'!AG2219</f>
        <v>0</v>
      </c>
      <c r="AK1598" s="834">
        <f>'(1)예금승인내역'!K2219</f>
        <v>0</v>
      </c>
    </row>
    <row r="1599" spans="31:37">
      <c r="AE1599" s="1">
        <f>'(1)예금승인내역'!H2220</f>
        <v>0</v>
      </c>
      <c r="AF1599" s="1">
        <f t="shared" si="35"/>
        <v>0</v>
      </c>
      <c r="AG1599" s="1">
        <f>'(1)예금승인내역'!G2220</f>
        <v>0</v>
      </c>
      <c r="AH1599">
        <f>'(1)예금승인내역'!F2220</f>
        <v>0</v>
      </c>
      <c r="AI1599">
        <f>'(1)예금승인내역'!L2220</f>
        <v>0</v>
      </c>
      <c r="AJ1599">
        <f>'(1)예금승인내역'!AG2220</f>
        <v>0</v>
      </c>
      <c r="AK1599" s="834">
        <f>'(1)예금승인내역'!K2220</f>
        <v>0</v>
      </c>
    </row>
    <row r="1600" spans="31:37">
      <c r="AE1600" s="1">
        <f>'(1)예금승인내역'!H2221</f>
        <v>0</v>
      </c>
      <c r="AF1600" s="1">
        <f t="shared" si="35"/>
        <v>0</v>
      </c>
      <c r="AG1600" s="1">
        <f>'(1)예금승인내역'!G2221</f>
        <v>0</v>
      </c>
      <c r="AH1600">
        <f>'(1)예금승인내역'!F2221</f>
        <v>0</v>
      </c>
      <c r="AI1600">
        <f>'(1)예금승인내역'!L2221</f>
        <v>0</v>
      </c>
      <c r="AJ1600">
        <f>'(1)예금승인내역'!AG2221</f>
        <v>0</v>
      </c>
      <c r="AK1600" s="834">
        <f>'(1)예금승인내역'!K2221</f>
        <v>0</v>
      </c>
    </row>
    <row r="1601" spans="31:37">
      <c r="AE1601" s="1">
        <f>'(1)예금승인내역'!H2222</f>
        <v>0</v>
      </c>
      <c r="AF1601" s="1">
        <f t="shared" si="35"/>
        <v>0</v>
      </c>
      <c r="AG1601" s="1">
        <f>'(1)예금승인내역'!G2222</f>
        <v>0</v>
      </c>
      <c r="AH1601">
        <f>'(1)예금승인내역'!F2222</f>
        <v>0</v>
      </c>
      <c r="AI1601">
        <f>'(1)예금승인내역'!L2222</f>
        <v>0</v>
      </c>
      <c r="AJ1601">
        <f>'(1)예금승인내역'!AG2222</f>
        <v>0</v>
      </c>
      <c r="AK1601" s="834">
        <f>'(1)예금승인내역'!K2222</f>
        <v>0</v>
      </c>
    </row>
    <row r="1602" spans="31:37">
      <c r="AE1602" s="1">
        <f>'(1)예금승인내역'!H2223</f>
        <v>0</v>
      </c>
      <c r="AF1602" s="1">
        <f t="shared" si="35"/>
        <v>0</v>
      </c>
      <c r="AG1602" s="1">
        <f>'(1)예금승인내역'!G2223</f>
        <v>0</v>
      </c>
      <c r="AH1602">
        <f>'(1)예금승인내역'!F2223</f>
        <v>0</v>
      </c>
      <c r="AI1602">
        <f>'(1)예금승인내역'!L2223</f>
        <v>0</v>
      </c>
      <c r="AJ1602">
        <f>'(1)예금승인내역'!AG2223</f>
        <v>0</v>
      </c>
      <c r="AK1602" s="834">
        <f>'(1)예금승인내역'!K2223</f>
        <v>0</v>
      </c>
    </row>
    <row r="1603" spans="31:37">
      <c r="AE1603" s="1">
        <f>'(1)예금승인내역'!H2224</f>
        <v>0</v>
      </c>
      <c r="AF1603" s="1">
        <f t="shared" si="35"/>
        <v>0</v>
      </c>
      <c r="AG1603" s="1">
        <f>'(1)예금승인내역'!G2224</f>
        <v>0</v>
      </c>
      <c r="AH1603">
        <f>'(1)예금승인내역'!F2224</f>
        <v>0</v>
      </c>
      <c r="AI1603">
        <f>'(1)예금승인내역'!L2224</f>
        <v>0</v>
      </c>
      <c r="AJ1603">
        <f>'(1)예금승인내역'!AG2224</f>
        <v>0</v>
      </c>
      <c r="AK1603" s="834">
        <f>'(1)예금승인내역'!K2224</f>
        <v>0</v>
      </c>
    </row>
    <row r="1604" spans="31:37">
      <c r="AE1604" s="1">
        <f>'(1)예금승인내역'!H2225</f>
        <v>0</v>
      </c>
      <c r="AF1604" s="1">
        <f t="shared" si="35"/>
        <v>0</v>
      </c>
      <c r="AG1604" s="1">
        <f>'(1)예금승인내역'!G2225</f>
        <v>0</v>
      </c>
      <c r="AH1604">
        <f>'(1)예금승인내역'!F2225</f>
        <v>0</v>
      </c>
      <c r="AI1604">
        <f>'(1)예금승인내역'!L2225</f>
        <v>0</v>
      </c>
      <c r="AJ1604">
        <f>'(1)예금승인내역'!AG2225</f>
        <v>0</v>
      </c>
      <c r="AK1604" s="834">
        <f>'(1)예금승인내역'!K2225</f>
        <v>0</v>
      </c>
    </row>
    <row r="1605" spans="31:37">
      <c r="AE1605" s="1">
        <f>'(1)예금승인내역'!H2226</f>
        <v>0</v>
      </c>
      <c r="AF1605" s="1">
        <f t="shared" si="35"/>
        <v>0</v>
      </c>
      <c r="AG1605" s="1">
        <f>'(1)예금승인내역'!G2226</f>
        <v>0</v>
      </c>
      <c r="AH1605">
        <f>'(1)예금승인내역'!F2226</f>
        <v>0</v>
      </c>
      <c r="AI1605">
        <f>'(1)예금승인내역'!L2226</f>
        <v>0</v>
      </c>
      <c r="AJ1605">
        <f>'(1)예금승인내역'!AG2226</f>
        <v>0</v>
      </c>
      <c r="AK1605" s="834">
        <f>'(1)예금승인내역'!K2226</f>
        <v>0</v>
      </c>
    </row>
    <row r="1606" spans="31:37">
      <c r="AE1606" s="1">
        <f>'(1)예금승인내역'!H2227</f>
        <v>0</v>
      </c>
      <c r="AF1606" s="1">
        <f t="shared" si="35"/>
        <v>0</v>
      </c>
      <c r="AG1606" s="1">
        <f>'(1)예금승인내역'!G2227</f>
        <v>0</v>
      </c>
      <c r="AH1606">
        <f>'(1)예금승인내역'!F2227</f>
        <v>0</v>
      </c>
      <c r="AI1606">
        <f>'(1)예금승인내역'!L2227</f>
        <v>0</v>
      </c>
      <c r="AJ1606">
        <f>'(1)예금승인내역'!AG2227</f>
        <v>0</v>
      </c>
      <c r="AK1606" s="834">
        <f>'(1)예금승인내역'!K2227</f>
        <v>0</v>
      </c>
    </row>
    <row r="1607" spans="31:37">
      <c r="AE1607" s="1">
        <f>'(1)예금승인내역'!H2228</f>
        <v>0</v>
      </c>
      <c r="AF1607" s="1">
        <f t="shared" si="35"/>
        <v>0</v>
      </c>
      <c r="AG1607" s="1">
        <f>'(1)예금승인내역'!G2228</f>
        <v>0</v>
      </c>
      <c r="AH1607">
        <f>'(1)예금승인내역'!F2228</f>
        <v>0</v>
      </c>
      <c r="AI1607">
        <f>'(1)예금승인내역'!L2228</f>
        <v>0</v>
      </c>
      <c r="AJ1607">
        <f>'(1)예금승인내역'!AG2228</f>
        <v>0</v>
      </c>
      <c r="AK1607" s="834">
        <f>'(1)예금승인내역'!K2228</f>
        <v>0</v>
      </c>
    </row>
    <row r="1608" spans="31:37">
      <c r="AE1608" s="1">
        <f>'(1)예금승인내역'!H2229</f>
        <v>0</v>
      </c>
      <c r="AF1608" s="1">
        <f t="shared" si="35"/>
        <v>0</v>
      </c>
      <c r="AG1608" s="1">
        <f>'(1)예금승인내역'!G2229</f>
        <v>0</v>
      </c>
      <c r="AH1608">
        <f>'(1)예금승인내역'!F2229</f>
        <v>0</v>
      </c>
      <c r="AI1608">
        <f>'(1)예금승인내역'!L2229</f>
        <v>0</v>
      </c>
      <c r="AJ1608">
        <f>'(1)예금승인내역'!AG2229</f>
        <v>0</v>
      </c>
      <c r="AK1608" s="834">
        <f>'(1)예금승인내역'!K2229</f>
        <v>0</v>
      </c>
    </row>
    <row r="1609" spans="31:37">
      <c r="AE1609" s="1">
        <f>'(1)예금승인내역'!H2230</f>
        <v>0</v>
      </c>
      <c r="AF1609" s="1">
        <f t="shared" si="35"/>
        <v>0</v>
      </c>
      <c r="AG1609" s="1">
        <f>'(1)예금승인내역'!G2230</f>
        <v>0</v>
      </c>
      <c r="AH1609">
        <f>'(1)예금승인내역'!F2230</f>
        <v>0</v>
      </c>
      <c r="AI1609">
        <f>'(1)예금승인내역'!L2230</f>
        <v>0</v>
      </c>
      <c r="AJ1609">
        <f>'(1)예금승인내역'!AG2230</f>
        <v>0</v>
      </c>
      <c r="AK1609" s="834">
        <f>'(1)예금승인내역'!K2230</f>
        <v>0</v>
      </c>
    </row>
    <row r="1610" spans="31:37">
      <c r="AE1610" s="1">
        <f>'(1)예금승인내역'!H2231</f>
        <v>0</v>
      </c>
      <c r="AF1610" s="1">
        <f t="shared" si="35"/>
        <v>0</v>
      </c>
      <c r="AG1610" s="1">
        <f>'(1)예금승인내역'!G2231</f>
        <v>0</v>
      </c>
      <c r="AH1610">
        <f>'(1)예금승인내역'!F2231</f>
        <v>0</v>
      </c>
      <c r="AI1610">
        <f>'(1)예금승인내역'!L2231</f>
        <v>0</v>
      </c>
      <c r="AJ1610">
        <f>'(1)예금승인내역'!AG2231</f>
        <v>0</v>
      </c>
      <c r="AK1610" s="834">
        <f>'(1)예금승인내역'!K2231</f>
        <v>0</v>
      </c>
    </row>
    <row r="1611" spans="31:37">
      <c r="AE1611" s="1">
        <f>'(1)예금승인내역'!H2232</f>
        <v>0</v>
      </c>
      <c r="AF1611" s="1">
        <f t="shared" si="35"/>
        <v>0</v>
      </c>
      <c r="AG1611" s="1">
        <f>'(1)예금승인내역'!G2232</f>
        <v>0</v>
      </c>
      <c r="AH1611">
        <f>'(1)예금승인내역'!F2232</f>
        <v>0</v>
      </c>
      <c r="AI1611">
        <f>'(1)예금승인내역'!L2232</f>
        <v>0</v>
      </c>
      <c r="AJ1611">
        <f>'(1)예금승인내역'!AG2232</f>
        <v>0</v>
      </c>
      <c r="AK1611" s="834">
        <f>'(1)예금승인내역'!K2232</f>
        <v>0</v>
      </c>
    </row>
    <row r="1612" spans="31:37">
      <c r="AE1612" s="1">
        <f>'(1)예금승인내역'!H2233</f>
        <v>0</v>
      </c>
      <c r="AF1612" s="1">
        <f t="shared" si="35"/>
        <v>0</v>
      </c>
      <c r="AG1612" s="1">
        <f>'(1)예금승인내역'!G2233</f>
        <v>0</v>
      </c>
      <c r="AH1612">
        <f>'(1)예금승인내역'!F2233</f>
        <v>0</v>
      </c>
      <c r="AI1612">
        <f>'(1)예금승인내역'!L2233</f>
        <v>0</v>
      </c>
      <c r="AJ1612">
        <f>'(1)예금승인내역'!AG2233</f>
        <v>0</v>
      </c>
      <c r="AK1612" s="834">
        <f>'(1)예금승인내역'!K2233</f>
        <v>0</v>
      </c>
    </row>
    <row r="1613" spans="31:37">
      <c r="AE1613" s="1">
        <f>'(1)예금승인내역'!H2234</f>
        <v>0</v>
      </c>
      <c r="AF1613" s="1">
        <f t="shared" si="35"/>
        <v>0</v>
      </c>
      <c r="AG1613" s="1">
        <f>'(1)예금승인내역'!G2234</f>
        <v>0</v>
      </c>
      <c r="AH1613">
        <f>'(1)예금승인내역'!F2234</f>
        <v>0</v>
      </c>
      <c r="AI1613">
        <f>'(1)예금승인내역'!L2234</f>
        <v>0</v>
      </c>
      <c r="AJ1613">
        <f>'(1)예금승인내역'!AG2234</f>
        <v>0</v>
      </c>
      <c r="AK1613" s="834">
        <f>'(1)예금승인내역'!K2234</f>
        <v>0</v>
      </c>
    </row>
    <row r="1614" spans="31:37">
      <c r="AE1614" s="1">
        <f>'(1)예금승인내역'!H2235</f>
        <v>0</v>
      </c>
      <c r="AF1614" s="1">
        <f t="shared" si="35"/>
        <v>0</v>
      </c>
      <c r="AG1614" s="1">
        <f>'(1)예금승인내역'!G2235</f>
        <v>0</v>
      </c>
      <c r="AH1614">
        <f>'(1)예금승인내역'!F2235</f>
        <v>0</v>
      </c>
      <c r="AI1614">
        <f>'(1)예금승인내역'!L2235</f>
        <v>0</v>
      </c>
      <c r="AJ1614">
        <f>'(1)예금승인내역'!AG2235</f>
        <v>0</v>
      </c>
      <c r="AK1614" s="834">
        <f>'(1)예금승인내역'!K2235</f>
        <v>0</v>
      </c>
    </row>
    <row r="1615" spans="31:37">
      <c r="AE1615" s="1">
        <f>'(1)예금승인내역'!H2236</f>
        <v>0</v>
      </c>
      <c r="AF1615" s="1">
        <f t="shared" si="35"/>
        <v>0</v>
      </c>
      <c r="AG1615" s="1">
        <f>'(1)예금승인내역'!G2236</f>
        <v>0</v>
      </c>
      <c r="AH1615">
        <f>'(1)예금승인내역'!F2236</f>
        <v>0</v>
      </c>
      <c r="AI1615">
        <f>'(1)예금승인내역'!L2236</f>
        <v>0</v>
      </c>
      <c r="AJ1615">
        <f>'(1)예금승인내역'!AG2236</f>
        <v>0</v>
      </c>
      <c r="AK1615" s="834">
        <f>'(1)예금승인내역'!K2236</f>
        <v>0</v>
      </c>
    </row>
    <row r="1616" spans="31:37">
      <c r="AE1616" s="1">
        <f>'(1)예금승인내역'!H2237</f>
        <v>0</v>
      </c>
      <c r="AF1616" s="1">
        <f t="shared" si="35"/>
        <v>0</v>
      </c>
      <c r="AG1616" s="1">
        <f>'(1)예금승인내역'!G2237</f>
        <v>0</v>
      </c>
      <c r="AH1616">
        <f>'(1)예금승인내역'!F2237</f>
        <v>0</v>
      </c>
      <c r="AI1616">
        <f>'(1)예금승인내역'!L2237</f>
        <v>0</v>
      </c>
      <c r="AJ1616">
        <f>'(1)예금승인내역'!AG2237</f>
        <v>0</v>
      </c>
      <c r="AK1616" s="834">
        <f>'(1)예금승인내역'!K2237</f>
        <v>0</v>
      </c>
    </row>
    <row r="1617" spans="31:37">
      <c r="AE1617" s="1">
        <f>'(1)예금승인내역'!H2238</f>
        <v>0</v>
      </c>
      <c r="AF1617" s="1">
        <f t="shared" si="35"/>
        <v>0</v>
      </c>
      <c r="AG1617" s="1">
        <f>'(1)예금승인내역'!G2238</f>
        <v>0</v>
      </c>
      <c r="AH1617">
        <f>'(1)예금승인내역'!F2238</f>
        <v>0</v>
      </c>
      <c r="AI1617">
        <f>'(1)예금승인내역'!L2238</f>
        <v>0</v>
      </c>
      <c r="AJ1617">
        <f>'(1)예금승인내역'!AG2238</f>
        <v>0</v>
      </c>
      <c r="AK1617" s="834">
        <f>'(1)예금승인내역'!K2238</f>
        <v>0</v>
      </c>
    </row>
    <row r="1618" spans="31:37">
      <c r="AE1618" s="1">
        <f>'(1)예금승인내역'!H2239</f>
        <v>0</v>
      </c>
      <c r="AF1618" s="1">
        <f t="shared" si="35"/>
        <v>0</v>
      </c>
      <c r="AG1618" s="1">
        <f>'(1)예금승인내역'!G2239</f>
        <v>0</v>
      </c>
      <c r="AH1618">
        <f>'(1)예금승인내역'!F2239</f>
        <v>0</v>
      </c>
      <c r="AI1618">
        <f>'(1)예금승인내역'!L2239</f>
        <v>0</v>
      </c>
      <c r="AJ1618">
        <f>'(1)예금승인내역'!AG2239</f>
        <v>0</v>
      </c>
      <c r="AK1618" s="834">
        <f>'(1)예금승인내역'!K2239</f>
        <v>0</v>
      </c>
    </row>
    <row r="1619" spans="31:37">
      <c r="AE1619" s="1">
        <f>'(1)예금승인내역'!H2240</f>
        <v>0</v>
      </c>
      <c r="AF1619" s="1">
        <f t="shared" si="35"/>
        <v>0</v>
      </c>
      <c r="AG1619" s="1">
        <f>'(1)예금승인내역'!G2240</f>
        <v>0</v>
      </c>
      <c r="AH1619">
        <f>'(1)예금승인내역'!F2240</f>
        <v>0</v>
      </c>
      <c r="AI1619">
        <f>'(1)예금승인내역'!L2240</f>
        <v>0</v>
      </c>
      <c r="AJ1619">
        <f>'(1)예금승인내역'!AG2240</f>
        <v>0</v>
      </c>
      <c r="AK1619" s="834">
        <f>'(1)예금승인내역'!K2240</f>
        <v>0</v>
      </c>
    </row>
    <row r="1620" spans="31:37">
      <c r="AE1620" s="1">
        <f>'(1)예금승인내역'!H2241</f>
        <v>0</v>
      </c>
      <c r="AF1620" s="1">
        <f t="shared" si="35"/>
        <v>0</v>
      </c>
      <c r="AG1620" s="1">
        <f>'(1)예금승인내역'!G2241</f>
        <v>0</v>
      </c>
      <c r="AH1620">
        <f>'(1)예금승인내역'!F2241</f>
        <v>0</v>
      </c>
      <c r="AI1620">
        <f>'(1)예금승인내역'!L2241</f>
        <v>0</v>
      </c>
      <c r="AJ1620">
        <f>'(1)예금승인내역'!AG2241</f>
        <v>0</v>
      </c>
      <c r="AK1620" s="834">
        <f>'(1)예금승인내역'!K2241</f>
        <v>0</v>
      </c>
    </row>
    <row r="1621" spans="31:37">
      <c r="AE1621" s="1">
        <f>'(1)예금승인내역'!H2242</f>
        <v>0</v>
      </c>
      <c r="AF1621" s="1">
        <f t="shared" si="35"/>
        <v>0</v>
      </c>
      <c r="AG1621" s="1">
        <f>'(1)예금승인내역'!G2242</f>
        <v>0</v>
      </c>
      <c r="AH1621">
        <f>'(1)예금승인내역'!F2242</f>
        <v>0</v>
      </c>
      <c r="AI1621">
        <f>'(1)예금승인내역'!L2242</f>
        <v>0</v>
      </c>
      <c r="AJ1621">
        <f>'(1)예금승인내역'!AG2242</f>
        <v>0</v>
      </c>
      <c r="AK1621" s="834">
        <f>'(1)예금승인내역'!K2242</f>
        <v>0</v>
      </c>
    </row>
    <row r="1622" spans="31:37">
      <c r="AE1622" s="1">
        <f>'(1)예금승인내역'!H2243</f>
        <v>0</v>
      </c>
      <c r="AF1622" s="1">
        <f t="shared" si="35"/>
        <v>0</v>
      </c>
      <c r="AG1622" s="1">
        <f>'(1)예금승인내역'!G2243</f>
        <v>0</v>
      </c>
      <c r="AH1622">
        <f>'(1)예금승인내역'!F2243</f>
        <v>0</v>
      </c>
      <c r="AI1622">
        <f>'(1)예금승인내역'!L2243</f>
        <v>0</v>
      </c>
      <c r="AJ1622">
        <f>'(1)예금승인내역'!AG2243</f>
        <v>0</v>
      </c>
      <c r="AK1622" s="834">
        <f>'(1)예금승인내역'!K2243</f>
        <v>0</v>
      </c>
    </row>
    <row r="1623" spans="31:37">
      <c r="AE1623" s="1">
        <f>'(1)예금승인내역'!H2244</f>
        <v>0</v>
      </c>
      <c r="AF1623" s="1">
        <f t="shared" si="35"/>
        <v>0</v>
      </c>
      <c r="AG1623" s="1">
        <f>'(1)예금승인내역'!G2244</f>
        <v>0</v>
      </c>
      <c r="AH1623">
        <f>'(1)예금승인내역'!F2244</f>
        <v>0</v>
      </c>
      <c r="AI1623">
        <f>'(1)예금승인내역'!L2244</f>
        <v>0</v>
      </c>
      <c r="AJ1623">
        <f>'(1)예금승인내역'!AG2244</f>
        <v>0</v>
      </c>
      <c r="AK1623" s="834">
        <f>'(1)예금승인내역'!K2244</f>
        <v>0</v>
      </c>
    </row>
    <row r="1624" spans="31:37">
      <c r="AE1624" s="1">
        <f>'(1)예금승인내역'!H2245</f>
        <v>0</v>
      </c>
      <c r="AF1624" s="1">
        <f t="shared" si="35"/>
        <v>0</v>
      </c>
      <c r="AG1624" s="1">
        <f>'(1)예금승인내역'!G2245</f>
        <v>0</v>
      </c>
      <c r="AH1624">
        <f>'(1)예금승인내역'!F2245</f>
        <v>0</v>
      </c>
      <c r="AI1624">
        <f>'(1)예금승인내역'!L2245</f>
        <v>0</v>
      </c>
      <c r="AJ1624">
        <f>'(1)예금승인내역'!AG2245</f>
        <v>0</v>
      </c>
      <c r="AK1624" s="834">
        <f>'(1)예금승인내역'!K2245</f>
        <v>0</v>
      </c>
    </row>
    <row r="1625" spans="31:37">
      <c r="AE1625" s="1">
        <f>'(1)예금승인내역'!H2246</f>
        <v>0</v>
      </c>
      <c r="AF1625" s="1">
        <f t="shared" si="35"/>
        <v>0</v>
      </c>
      <c r="AG1625" s="1">
        <f>'(1)예금승인내역'!G2246</f>
        <v>0</v>
      </c>
      <c r="AH1625">
        <f>'(1)예금승인내역'!F2246</f>
        <v>0</v>
      </c>
      <c r="AI1625">
        <f>'(1)예금승인내역'!L2246</f>
        <v>0</v>
      </c>
      <c r="AJ1625">
        <f>'(1)예금승인내역'!AG2246</f>
        <v>0</v>
      </c>
      <c r="AK1625" s="834">
        <f>'(1)예금승인내역'!K2246</f>
        <v>0</v>
      </c>
    </row>
    <row r="1626" spans="31:37">
      <c r="AE1626" s="1">
        <f>'(1)예금승인내역'!H2247</f>
        <v>0</v>
      </c>
      <c r="AF1626" s="1">
        <f t="shared" si="35"/>
        <v>0</v>
      </c>
      <c r="AG1626" s="1">
        <f>'(1)예금승인내역'!G2247</f>
        <v>0</v>
      </c>
      <c r="AH1626">
        <f>'(1)예금승인내역'!F2247</f>
        <v>0</v>
      </c>
      <c r="AI1626">
        <f>'(1)예금승인내역'!L2247</f>
        <v>0</v>
      </c>
      <c r="AJ1626">
        <f>'(1)예금승인내역'!AG2247</f>
        <v>0</v>
      </c>
      <c r="AK1626" s="834">
        <f>'(1)예금승인내역'!K2247</f>
        <v>0</v>
      </c>
    </row>
    <row r="1627" spans="31:37">
      <c r="AE1627" s="1">
        <f>'(1)예금승인내역'!H2248</f>
        <v>0</v>
      </c>
      <c r="AF1627" s="1">
        <f t="shared" si="35"/>
        <v>0</v>
      </c>
      <c r="AG1627" s="1">
        <f>'(1)예금승인내역'!G2248</f>
        <v>0</v>
      </c>
      <c r="AH1627">
        <f>'(1)예금승인내역'!F2248</f>
        <v>0</v>
      </c>
      <c r="AI1627">
        <f>'(1)예금승인내역'!L2248</f>
        <v>0</v>
      </c>
      <c r="AJ1627">
        <f>'(1)예금승인내역'!AG2248</f>
        <v>0</v>
      </c>
      <c r="AK1627" s="834">
        <f>'(1)예금승인내역'!K2248</f>
        <v>0</v>
      </c>
    </row>
    <row r="1628" spans="31:37">
      <c r="AE1628" s="1">
        <f>'(1)예금승인내역'!H2249</f>
        <v>0</v>
      </c>
      <c r="AF1628" s="1">
        <f t="shared" si="35"/>
        <v>0</v>
      </c>
      <c r="AG1628" s="1">
        <f>'(1)예금승인내역'!G2249</f>
        <v>0</v>
      </c>
      <c r="AH1628">
        <f>'(1)예금승인내역'!F2249</f>
        <v>0</v>
      </c>
      <c r="AI1628">
        <f>'(1)예금승인내역'!L2249</f>
        <v>0</v>
      </c>
      <c r="AJ1628">
        <f>'(1)예금승인내역'!AG2249</f>
        <v>0</v>
      </c>
      <c r="AK1628" s="834">
        <f>'(1)예금승인내역'!K2249</f>
        <v>0</v>
      </c>
    </row>
    <row r="1629" spans="31:37">
      <c r="AE1629" s="1">
        <f>'(1)예금승인내역'!H2250</f>
        <v>0</v>
      </c>
      <c r="AF1629" s="1">
        <f t="shared" si="35"/>
        <v>0</v>
      </c>
      <c r="AG1629" s="1">
        <f>'(1)예금승인내역'!G2250</f>
        <v>0</v>
      </c>
      <c r="AH1629">
        <f>'(1)예금승인내역'!F2250</f>
        <v>0</v>
      </c>
      <c r="AI1629">
        <f>'(1)예금승인내역'!L2250</f>
        <v>0</v>
      </c>
      <c r="AJ1629">
        <f>'(1)예금승인내역'!AG2250</f>
        <v>0</v>
      </c>
      <c r="AK1629" s="834">
        <f>'(1)예금승인내역'!K2250</f>
        <v>0</v>
      </c>
    </row>
    <row r="1630" spans="31:37">
      <c r="AE1630" s="1">
        <f>'(1)예금승인내역'!H2251</f>
        <v>0</v>
      </c>
      <c r="AF1630" s="1">
        <f t="shared" si="35"/>
        <v>0</v>
      </c>
      <c r="AG1630" s="1">
        <f>'(1)예금승인내역'!G2251</f>
        <v>0</v>
      </c>
      <c r="AH1630">
        <f>'(1)예금승인내역'!F2251</f>
        <v>0</v>
      </c>
      <c r="AI1630">
        <f>'(1)예금승인내역'!L2251</f>
        <v>0</v>
      </c>
      <c r="AJ1630">
        <f>'(1)예금승인내역'!AG2251</f>
        <v>0</v>
      </c>
      <c r="AK1630" s="834">
        <f>'(1)예금승인내역'!K2251</f>
        <v>0</v>
      </c>
    </row>
    <row r="1631" spans="31:37">
      <c r="AE1631" s="1">
        <f>'(1)예금승인내역'!H2252</f>
        <v>0</v>
      </c>
      <c r="AF1631" s="1">
        <f t="shared" si="35"/>
        <v>0</v>
      </c>
      <c r="AG1631" s="1">
        <f>'(1)예금승인내역'!G2252</f>
        <v>0</v>
      </c>
      <c r="AH1631">
        <f>'(1)예금승인내역'!F2252</f>
        <v>0</v>
      </c>
      <c r="AI1631">
        <f>'(1)예금승인내역'!L2252</f>
        <v>0</v>
      </c>
      <c r="AJ1631">
        <f>'(1)예금승인내역'!AG2252</f>
        <v>0</v>
      </c>
      <c r="AK1631" s="834">
        <f>'(1)예금승인내역'!K2252</f>
        <v>0</v>
      </c>
    </row>
    <row r="1632" spans="31:37">
      <c r="AE1632" s="1">
        <f>'(1)예금승인내역'!H2253</f>
        <v>0</v>
      </c>
      <c r="AF1632" s="1">
        <f t="shared" si="35"/>
        <v>0</v>
      </c>
      <c r="AG1632" s="1">
        <f>'(1)예금승인내역'!G2253</f>
        <v>0</v>
      </c>
      <c r="AH1632">
        <f>'(1)예금승인내역'!F2253</f>
        <v>0</v>
      </c>
      <c r="AI1632">
        <f>'(1)예금승인내역'!L2253</f>
        <v>0</v>
      </c>
      <c r="AJ1632">
        <f>'(1)예금승인내역'!AG2253</f>
        <v>0</v>
      </c>
      <c r="AK1632" s="834">
        <f>'(1)예금승인내역'!K2253</f>
        <v>0</v>
      </c>
    </row>
    <row r="1633" spans="31:37">
      <c r="AE1633" s="1">
        <f>'(1)예금승인내역'!H2254</f>
        <v>0</v>
      </c>
      <c r="AF1633" s="1">
        <f t="shared" si="35"/>
        <v>0</v>
      </c>
      <c r="AG1633" s="1">
        <f>'(1)예금승인내역'!G2254</f>
        <v>0</v>
      </c>
      <c r="AH1633">
        <f>'(1)예금승인내역'!F2254</f>
        <v>0</v>
      </c>
      <c r="AI1633">
        <f>'(1)예금승인내역'!L2254</f>
        <v>0</v>
      </c>
      <c r="AJ1633">
        <f>'(1)예금승인내역'!AG2254</f>
        <v>0</v>
      </c>
      <c r="AK1633" s="834">
        <f>'(1)예금승인내역'!K2254</f>
        <v>0</v>
      </c>
    </row>
    <row r="1634" spans="31:37">
      <c r="AE1634" s="1">
        <f>'(1)예금승인내역'!H2255</f>
        <v>0</v>
      </c>
      <c r="AF1634" s="1">
        <f t="shared" si="35"/>
        <v>0</v>
      </c>
      <c r="AG1634" s="1">
        <f>'(1)예금승인내역'!G2255</f>
        <v>0</v>
      </c>
      <c r="AH1634">
        <f>'(1)예금승인내역'!F2255</f>
        <v>0</v>
      </c>
      <c r="AI1634">
        <f>'(1)예금승인내역'!L2255</f>
        <v>0</v>
      </c>
      <c r="AJ1634">
        <f>'(1)예금승인내역'!AG2255</f>
        <v>0</v>
      </c>
      <c r="AK1634" s="834">
        <f>'(1)예금승인내역'!K2255</f>
        <v>0</v>
      </c>
    </row>
    <row r="1635" spans="31:37">
      <c r="AE1635" s="1">
        <f>'(1)예금승인내역'!H2256</f>
        <v>0</v>
      </c>
      <c r="AF1635" s="1">
        <f t="shared" si="35"/>
        <v>0</v>
      </c>
      <c r="AG1635" s="1">
        <f>'(1)예금승인내역'!G2256</f>
        <v>0</v>
      </c>
      <c r="AH1635">
        <f>'(1)예금승인내역'!F2256</f>
        <v>0</v>
      </c>
      <c r="AI1635">
        <f>'(1)예금승인내역'!L2256</f>
        <v>0</v>
      </c>
      <c r="AJ1635">
        <f>'(1)예금승인내역'!AG2256</f>
        <v>0</v>
      </c>
      <c r="AK1635" s="834">
        <f>'(1)예금승인내역'!K2256</f>
        <v>0</v>
      </c>
    </row>
    <row r="1636" spans="31:37">
      <c r="AE1636" s="1">
        <f>'(1)예금승인내역'!H2257</f>
        <v>0</v>
      </c>
      <c r="AF1636" s="1">
        <f t="shared" si="35"/>
        <v>0</v>
      </c>
      <c r="AG1636" s="1">
        <f>'(1)예금승인내역'!G2257</f>
        <v>0</v>
      </c>
      <c r="AH1636">
        <f>'(1)예금승인내역'!F2257</f>
        <v>0</v>
      </c>
      <c r="AI1636">
        <f>'(1)예금승인내역'!L2257</f>
        <v>0</v>
      </c>
      <c r="AJ1636">
        <f>'(1)예금승인내역'!AG2257</f>
        <v>0</v>
      </c>
      <c r="AK1636" s="834">
        <f>'(1)예금승인내역'!K2257</f>
        <v>0</v>
      </c>
    </row>
    <row r="1637" spans="31:37">
      <c r="AE1637" s="1">
        <f>'(1)예금승인내역'!H2258</f>
        <v>0</v>
      </c>
      <c r="AF1637" s="1">
        <f t="shared" si="35"/>
        <v>0</v>
      </c>
      <c r="AG1637" s="1">
        <f>'(1)예금승인내역'!G2258</f>
        <v>0</v>
      </c>
      <c r="AH1637">
        <f>'(1)예금승인내역'!F2258</f>
        <v>0</v>
      </c>
      <c r="AI1637">
        <f>'(1)예금승인내역'!L2258</f>
        <v>0</v>
      </c>
      <c r="AJ1637">
        <f>'(1)예금승인내역'!AG2258</f>
        <v>0</v>
      </c>
      <c r="AK1637" s="834">
        <f>'(1)예금승인내역'!K2258</f>
        <v>0</v>
      </c>
    </row>
    <row r="1638" spans="31:37">
      <c r="AE1638" s="1">
        <f>'(1)예금승인내역'!H2259</f>
        <v>0</v>
      </c>
      <c r="AF1638" s="1">
        <f t="shared" si="35"/>
        <v>0</v>
      </c>
      <c r="AG1638" s="1">
        <f>'(1)예금승인내역'!G2259</f>
        <v>0</v>
      </c>
      <c r="AH1638">
        <f>'(1)예금승인내역'!F2259</f>
        <v>0</v>
      </c>
      <c r="AI1638">
        <f>'(1)예금승인내역'!L2259</f>
        <v>0</v>
      </c>
      <c r="AJ1638">
        <f>'(1)예금승인내역'!AG2259</f>
        <v>0</v>
      </c>
      <c r="AK1638" s="834">
        <f>'(1)예금승인내역'!K2259</f>
        <v>0</v>
      </c>
    </row>
    <row r="1639" spans="31:37">
      <c r="AE1639" s="1">
        <f>'(1)예금승인내역'!H2260</f>
        <v>0</v>
      </c>
      <c r="AF1639" s="1">
        <f t="shared" si="35"/>
        <v>0</v>
      </c>
      <c r="AG1639" s="1">
        <f>'(1)예금승인내역'!G2260</f>
        <v>0</v>
      </c>
      <c r="AH1639">
        <f>'(1)예금승인내역'!F2260</f>
        <v>0</v>
      </c>
      <c r="AI1639">
        <f>'(1)예금승인내역'!L2260</f>
        <v>0</v>
      </c>
      <c r="AJ1639">
        <f>'(1)예금승인내역'!AG2260</f>
        <v>0</v>
      </c>
      <c r="AK1639" s="834">
        <f>'(1)예금승인내역'!K2260</f>
        <v>0</v>
      </c>
    </row>
    <row r="1640" spans="31:37">
      <c r="AE1640" s="1">
        <f>'(1)예금승인내역'!H2261</f>
        <v>0</v>
      </c>
      <c r="AF1640" s="1">
        <f t="shared" si="35"/>
        <v>0</v>
      </c>
      <c r="AG1640" s="1">
        <f>'(1)예금승인내역'!G2261</f>
        <v>0</v>
      </c>
      <c r="AH1640">
        <f>'(1)예금승인내역'!F2261</f>
        <v>0</v>
      </c>
      <c r="AI1640">
        <f>'(1)예금승인내역'!L2261</f>
        <v>0</v>
      </c>
      <c r="AJ1640">
        <f>'(1)예금승인내역'!AG2261</f>
        <v>0</v>
      </c>
      <c r="AK1640" s="834">
        <f>'(1)예금승인내역'!K2261</f>
        <v>0</v>
      </c>
    </row>
    <row r="1641" spans="31:37">
      <c r="AE1641" s="1">
        <f>'(1)예금승인내역'!H2262</f>
        <v>0</v>
      </c>
      <c r="AF1641" s="1">
        <f t="shared" si="35"/>
        <v>0</v>
      </c>
      <c r="AG1641" s="1">
        <f>'(1)예금승인내역'!G2262</f>
        <v>0</v>
      </c>
      <c r="AH1641">
        <f>'(1)예금승인내역'!F2262</f>
        <v>0</v>
      </c>
      <c r="AI1641">
        <f>'(1)예금승인내역'!L2262</f>
        <v>0</v>
      </c>
      <c r="AJ1641">
        <f>'(1)예금승인내역'!AG2262</f>
        <v>0</v>
      </c>
      <c r="AK1641" s="834">
        <f>'(1)예금승인내역'!K2262</f>
        <v>0</v>
      </c>
    </row>
    <row r="1642" spans="31:37">
      <c r="AE1642" s="1">
        <f>'(1)예금승인내역'!H2263</f>
        <v>0</v>
      </c>
      <c r="AF1642" s="1">
        <f t="shared" si="35"/>
        <v>0</v>
      </c>
      <c r="AG1642" s="1">
        <f>'(1)예금승인내역'!G2263</f>
        <v>0</v>
      </c>
      <c r="AH1642">
        <f>'(1)예금승인내역'!F2263</f>
        <v>0</v>
      </c>
      <c r="AI1642">
        <f>'(1)예금승인내역'!L2263</f>
        <v>0</v>
      </c>
      <c r="AJ1642">
        <f>'(1)예금승인내역'!AG2263</f>
        <v>0</v>
      </c>
      <c r="AK1642" s="834">
        <f>'(1)예금승인내역'!K2263</f>
        <v>0</v>
      </c>
    </row>
    <row r="1643" spans="31:37">
      <c r="AE1643" s="1">
        <f>'(1)예금승인내역'!H2264</f>
        <v>0</v>
      </c>
      <c r="AF1643" s="1">
        <f t="shared" si="35"/>
        <v>0</v>
      </c>
      <c r="AG1643" s="1">
        <f>'(1)예금승인내역'!G2264</f>
        <v>0</v>
      </c>
      <c r="AH1643">
        <f>'(1)예금승인내역'!F2264</f>
        <v>0</v>
      </c>
      <c r="AI1643">
        <f>'(1)예금승인내역'!L2264</f>
        <v>0</v>
      </c>
      <c r="AJ1643">
        <f>'(1)예금승인내역'!AG2264</f>
        <v>0</v>
      </c>
      <c r="AK1643" s="834">
        <f>'(1)예금승인내역'!K2264</f>
        <v>0</v>
      </c>
    </row>
    <row r="1644" spans="31:37">
      <c r="AE1644" s="1">
        <f>'(1)예금승인내역'!H2265</f>
        <v>0</v>
      </c>
      <c r="AF1644" s="1">
        <f t="shared" si="35"/>
        <v>0</v>
      </c>
      <c r="AG1644" s="1">
        <f>'(1)예금승인내역'!G2265</f>
        <v>0</v>
      </c>
      <c r="AH1644">
        <f>'(1)예금승인내역'!F2265</f>
        <v>0</v>
      </c>
      <c r="AI1644">
        <f>'(1)예금승인내역'!L2265</f>
        <v>0</v>
      </c>
      <c r="AJ1644">
        <f>'(1)예금승인내역'!AG2265</f>
        <v>0</v>
      </c>
      <c r="AK1644" s="834">
        <f>'(1)예금승인내역'!K2265</f>
        <v>0</v>
      </c>
    </row>
    <row r="1645" spans="31:37">
      <c r="AE1645" s="1">
        <f>'(1)예금승인내역'!H2266</f>
        <v>0</v>
      </c>
      <c r="AF1645" s="1">
        <f t="shared" si="35"/>
        <v>0</v>
      </c>
      <c r="AG1645" s="1">
        <f>'(1)예금승인내역'!G2266</f>
        <v>0</v>
      </c>
      <c r="AH1645">
        <f>'(1)예금승인내역'!F2266</f>
        <v>0</v>
      </c>
      <c r="AI1645">
        <f>'(1)예금승인내역'!L2266</f>
        <v>0</v>
      </c>
      <c r="AJ1645">
        <f>'(1)예금승인내역'!AG2266</f>
        <v>0</v>
      </c>
      <c r="AK1645" s="834">
        <f>'(1)예금승인내역'!K2266</f>
        <v>0</v>
      </c>
    </row>
    <row r="1646" spans="31:37">
      <c r="AE1646" s="1">
        <f>'(1)예금승인내역'!H2267</f>
        <v>0</v>
      </c>
      <c r="AF1646" s="1">
        <f t="shared" si="35"/>
        <v>0</v>
      </c>
      <c r="AG1646" s="1">
        <f>'(1)예금승인내역'!G2267</f>
        <v>0</v>
      </c>
      <c r="AH1646">
        <f>'(1)예금승인내역'!F2267</f>
        <v>0</v>
      </c>
      <c r="AI1646">
        <f>'(1)예금승인내역'!L2267</f>
        <v>0</v>
      </c>
      <c r="AJ1646">
        <f>'(1)예금승인내역'!AG2267</f>
        <v>0</v>
      </c>
      <c r="AK1646" s="834">
        <f>'(1)예금승인내역'!K2267</f>
        <v>0</v>
      </c>
    </row>
    <row r="1647" spans="31:37">
      <c r="AE1647" s="1">
        <f>'(1)예금승인내역'!H2268</f>
        <v>0</v>
      </c>
      <c r="AF1647" s="1">
        <f t="shared" si="35"/>
        <v>0</v>
      </c>
      <c r="AG1647" s="1">
        <f>'(1)예금승인내역'!G2268</f>
        <v>0</v>
      </c>
      <c r="AH1647">
        <f>'(1)예금승인내역'!F2268</f>
        <v>0</v>
      </c>
      <c r="AI1647">
        <f>'(1)예금승인내역'!L2268</f>
        <v>0</v>
      </c>
      <c r="AJ1647">
        <f>'(1)예금승인내역'!AG2268</f>
        <v>0</v>
      </c>
      <c r="AK1647" s="834">
        <f>'(1)예금승인내역'!K2268</f>
        <v>0</v>
      </c>
    </row>
    <row r="1648" spans="31:37">
      <c r="AE1648" s="1">
        <f>'(1)예금승인내역'!H2269</f>
        <v>0</v>
      </c>
      <c r="AF1648" s="1">
        <f t="shared" si="35"/>
        <v>0</v>
      </c>
      <c r="AG1648" s="1">
        <f>'(1)예금승인내역'!G2269</f>
        <v>0</v>
      </c>
      <c r="AH1648">
        <f>'(1)예금승인내역'!F2269</f>
        <v>0</v>
      </c>
      <c r="AI1648">
        <f>'(1)예금승인내역'!L2269</f>
        <v>0</v>
      </c>
      <c r="AJ1648">
        <f>'(1)예금승인내역'!AG2269</f>
        <v>0</v>
      </c>
      <c r="AK1648" s="834">
        <f>'(1)예금승인내역'!K2269</f>
        <v>0</v>
      </c>
    </row>
    <row r="1649" spans="31:37">
      <c r="AE1649" s="1">
        <f>'(1)예금승인내역'!H2270</f>
        <v>0</v>
      </c>
      <c r="AF1649" s="1">
        <f t="shared" si="35"/>
        <v>0</v>
      </c>
      <c r="AG1649" s="1">
        <f>'(1)예금승인내역'!G2270</f>
        <v>0</v>
      </c>
      <c r="AH1649">
        <f>'(1)예금승인내역'!F2270</f>
        <v>0</v>
      </c>
      <c r="AI1649">
        <f>'(1)예금승인내역'!L2270</f>
        <v>0</v>
      </c>
      <c r="AJ1649">
        <f>'(1)예금승인내역'!AG2270</f>
        <v>0</v>
      </c>
      <c r="AK1649" s="834">
        <f>'(1)예금승인내역'!K2270</f>
        <v>0</v>
      </c>
    </row>
    <row r="1650" spans="31:37">
      <c r="AE1650" s="1">
        <f>'(1)예금승인내역'!H2271</f>
        <v>0</v>
      </c>
      <c r="AF1650" s="1">
        <f t="shared" si="35"/>
        <v>0</v>
      </c>
      <c r="AG1650" s="1">
        <f>'(1)예금승인내역'!G2271</f>
        <v>0</v>
      </c>
      <c r="AH1650">
        <f>'(1)예금승인내역'!F2271</f>
        <v>0</v>
      </c>
      <c r="AI1650">
        <f>'(1)예금승인내역'!L2271</f>
        <v>0</v>
      </c>
      <c r="AJ1650">
        <f>'(1)예금승인내역'!AG2271</f>
        <v>0</v>
      </c>
      <c r="AK1650" s="834">
        <f>'(1)예금승인내역'!K2271</f>
        <v>0</v>
      </c>
    </row>
    <row r="1651" spans="31:37">
      <c r="AE1651" s="1">
        <f>'(1)예금승인내역'!H2272</f>
        <v>0</v>
      </c>
      <c r="AF1651" s="1">
        <f t="shared" si="35"/>
        <v>0</v>
      </c>
      <c r="AG1651" s="1">
        <f>'(1)예금승인내역'!G2272</f>
        <v>0</v>
      </c>
      <c r="AH1651">
        <f>'(1)예금승인내역'!F2272</f>
        <v>0</v>
      </c>
      <c r="AI1651">
        <f>'(1)예금승인내역'!L2272</f>
        <v>0</v>
      </c>
      <c r="AJ1651">
        <f>'(1)예금승인내역'!AG2272</f>
        <v>0</v>
      </c>
      <c r="AK1651" s="834">
        <f>'(1)예금승인내역'!K2272</f>
        <v>0</v>
      </c>
    </row>
    <row r="1652" spans="31:37">
      <c r="AE1652" s="1">
        <f>'(1)예금승인내역'!H2273</f>
        <v>0</v>
      </c>
      <c r="AF1652" s="1">
        <f t="shared" si="35"/>
        <v>0</v>
      </c>
      <c r="AG1652" s="1">
        <f>'(1)예금승인내역'!G2273</f>
        <v>0</v>
      </c>
      <c r="AH1652">
        <f>'(1)예금승인내역'!F2273</f>
        <v>0</v>
      </c>
      <c r="AI1652">
        <f>'(1)예금승인내역'!L2273</f>
        <v>0</v>
      </c>
      <c r="AJ1652">
        <f>'(1)예금승인내역'!AG2273</f>
        <v>0</v>
      </c>
      <c r="AK1652" s="834">
        <f>'(1)예금승인내역'!K2273</f>
        <v>0</v>
      </c>
    </row>
    <row r="1653" spans="31:37">
      <c r="AE1653" s="1">
        <f>'(1)예금승인내역'!H2274</f>
        <v>0</v>
      </c>
      <c r="AF1653" s="1">
        <f t="shared" si="35"/>
        <v>0</v>
      </c>
      <c r="AG1653" s="1">
        <f>'(1)예금승인내역'!G2274</f>
        <v>0</v>
      </c>
      <c r="AH1653">
        <f>'(1)예금승인내역'!F2274</f>
        <v>0</v>
      </c>
      <c r="AI1653">
        <f>'(1)예금승인내역'!L2274</f>
        <v>0</v>
      </c>
      <c r="AJ1653">
        <f>'(1)예금승인내역'!AG2274</f>
        <v>0</v>
      </c>
      <c r="AK1653" s="834">
        <f>'(1)예금승인내역'!K2274</f>
        <v>0</v>
      </c>
    </row>
    <row r="1654" spans="31:37">
      <c r="AE1654" s="1">
        <f>'(1)예금승인내역'!H2275</f>
        <v>0</v>
      </c>
      <c r="AF1654" s="1">
        <f t="shared" si="35"/>
        <v>0</v>
      </c>
      <c r="AG1654" s="1">
        <f>'(1)예금승인내역'!G2275</f>
        <v>0</v>
      </c>
      <c r="AH1654">
        <f>'(1)예금승인내역'!F2275</f>
        <v>0</v>
      </c>
      <c r="AI1654">
        <f>'(1)예금승인내역'!L2275</f>
        <v>0</v>
      </c>
      <c r="AJ1654">
        <f>'(1)예금승인내역'!AG2275</f>
        <v>0</v>
      </c>
      <c r="AK1654" s="834">
        <f>'(1)예금승인내역'!K2275</f>
        <v>0</v>
      </c>
    </row>
    <row r="1655" spans="31:37">
      <c r="AE1655" s="1">
        <f>'(1)예금승인내역'!H2276</f>
        <v>0</v>
      </c>
      <c r="AF1655" s="1">
        <f t="shared" si="35"/>
        <v>0</v>
      </c>
      <c r="AG1655" s="1">
        <f>'(1)예금승인내역'!G2276</f>
        <v>0</v>
      </c>
      <c r="AH1655">
        <f>'(1)예금승인내역'!F2276</f>
        <v>0</v>
      </c>
      <c r="AI1655">
        <f>'(1)예금승인내역'!L2276</f>
        <v>0</v>
      </c>
      <c r="AJ1655">
        <f>'(1)예금승인내역'!AG2276</f>
        <v>0</v>
      </c>
      <c r="AK1655" s="834">
        <f>'(1)예금승인내역'!K2276</f>
        <v>0</v>
      </c>
    </row>
    <row r="1656" spans="31:37">
      <c r="AE1656" s="1">
        <f>'(1)예금승인내역'!H2277</f>
        <v>0</v>
      </c>
      <c r="AF1656" s="1">
        <f t="shared" si="35"/>
        <v>0</v>
      </c>
      <c r="AG1656" s="1">
        <f>'(1)예금승인내역'!G2277</f>
        <v>0</v>
      </c>
      <c r="AH1656">
        <f>'(1)예금승인내역'!F2277</f>
        <v>0</v>
      </c>
      <c r="AI1656">
        <f>'(1)예금승인내역'!L2277</f>
        <v>0</v>
      </c>
      <c r="AJ1656">
        <f>'(1)예금승인내역'!AG2277</f>
        <v>0</v>
      </c>
      <c r="AK1656" s="834">
        <f>'(1)예금승인내역'!K2277</f>
        <v>0</v>
      </c>
    </row>
    <row r="1657" spans="31:37">
      <c r="AE1657" s="1">
        <f>'(1)예금승인내역'!H2278</f>
        <v>0</v>
      </c>
      <c r="AF1657" s="1">
        <f t="shared" si="35"/>
        <v>0</v>
      </c>
      <c r="AG1657" s="1">
        <f>'(1)예금승인내역'!G2278</f>
        <v>0</v>
      </c>
      <c r="AH1657">
        <f>'(1)예금승인내역'!F2278</f>
        <v>0</v>
      </c>
      <c r="AI1657">
        <f>'(1)예금승인내역'!L2278</f>
        <v>0</v>
      </c>
      <c r="AJ1657">
        <f>'(1)예금승인내역'!AG2278</f>
        <v>0</v>
      </c>
      <c r="AK1657" s="834">
        <f>'(1)예금승인내역'!K2278</f>
        <v>0</v>
      </c>
    </row>
    <row r="1658" spans="31:37">
      <c r="AE1658" s="1">
        <f>'(1)예금승인내역'!H2279</f>
        <v>0</v>
      </c>
      <c r="AF1658" s="1">
        <f t="shared" ref="AF1658:AF1721" si="36">VALUE(AE1658)</f>
        <v>0</v>
      </c>
      <c r="AG1658" s="1">
        <f>'(1)예금승인내역'!G2279</f>
        <v>0</v>
      </c>
      <c r="AH1658">
        <f>'(1)예금승인내역'!F2279</f>
        <v>0</v>
      </c>
      <c r="AI1658">
        <f>'(1)예금승인내역'!L2279</f>
        <v>0</v>
      </c>
      <c r="AJ1658">
        <f>'(1)예금승인내역'!AG2279</f>
        <v>0</v>
      </c>
      <c r="AK1658" s="834">
        <f>'(1)예금승인내역'!K2279</f>
        <v>0</v>
      </c>
    </row>
    <row r="1659" spans="31:37">
      <c r="AE1659" s="1">
        <f>'(1)예금승인내역'!H2280</f>
        <v>0</v>
      </c>
      <c r="AF1659" s="1">
        <f t="shared" si="36"/>
        <v>0</v>
      </c>
      <c r="AG1659" s="1">
        <f>'(1)예금승인내역'!G2280</f>
        <v>0</v>
      </c>
      <c r="AH1659">
        <f>'(1)예금승인내역'!F2280</f>
        <v>0</v>
      </c>
      <c r="AI1659">
        <f>'(1)예금승인내역'!L2280</f>
        <v>0</v>
      </c>
      <c r="AJ1659">
        <f>'(1)예금승인내역'!AG2280</f>
        <v>0</v>
      </c>
      <c r="AK1659" s="834">
        <f>'(1)예금승인내역'!K2280</f>
        <v>0</v>
      </c>
    </row>
    <row r="1660" spans="31:37">
      <c r="AE1660" s="1">
        <f>'(1)예금승인내역'!H2281</f>
        <v>0</v>
      </c>
      <c r="AF1660" s="1">
        <f t="shared" si="36"/>
        <v>0</v>
      </c>
      <c r="AG1660" s="1">
        <f>'(1)예금승인내역'!G2281</f>
        <v>0</v>
      </c>
      <c r="AH1660">
        <f>'(1)예금승인내역'!F2281</f>
        <v>0</v>
      </c>
      <c r="AI1660">
        <f>'(1)예금승인내역'!L2281</f>
        <v>0</v>
      </c>
      <c r="AJ1660">
        <f>'(1)예금승인내역'!AG2281</f>
        <v>0</v>
      </c>
      <c r="AK1660" s="834">
        <f>'(1)예금승인내역'!K2281</f>
        <v>0</v>
      </c>
    </row>
    <row r="1661" spans="31:37">
      <c r="AE1661" s="1">
        <f>'(1)예금승인내역'!H2282</f>
        <v>0</v>
      </c>
      <c r="AF1661" s="1">
        <f t="shared" si="36"/>
        <v>0</v>
      </c>
      <c r="AG1661" s="1">
        <f>'(1)예금승인내역'!G2282</f>
        <v>0</v>
      </c>
      <c r="AH1661">
        <f>'(1)예금승인내역'!F2282</f>
        <v>0</v>
      </c>
      <c r="AI1661">
        <f>'(1)예금승인내역'!L2282</f>
        <v>0</v>
      </c>
      <c r="AJ1661">
        <f>'(1)예금승인내역'!AG2282</f>
        <v>0</v>
      </c>
      <c r="AK1661" s="834">
        <f>'(1)예금승인내역'!K2282</f>
        <v>0</v>
      </c>
    </row>
    <row r="1662" spans="31:37">
      <c r="AE1662" s="1">
        <f>'(1)예금승인내역'!H2283</f>
        <v>0</v>
      </c>
      <c r="AF1662" s="1">
        <f t="shared" si="36"/>
        <v>0</v>
      </c>
      <c r="AG1662" s="1">
        <f>'(1)예금승인내역'!G2283</f>
        <v>0</v>
      </c>
      <c r="AH1662">
        <f>'(1)예금승인내역'!F2283</f>
        <v>0</v>
      </c>
      <c r="AI1662">
        <f>'(1)예금승인내역'!L2283</f>
        <v>0</v>
      </c>
      <c r="AJ1662">
        <f>'(1)예금승인내역'!AG2283</f>
        <v>0</v>
      </c>
      <c r="AK1662" s="834">
        <f>'(1)예금승인내역'!K2283</f>
        <v>0</v>
      </c>
    </row>
    <row r="1663" spans="31:37">
      <c r="AE1663" s="1">
        <f>'(1)예금승인내역'!H2284</f>
        <v>0</v>
      </c>
      <c r="AF1663" s="1">
        <f t="shared" si="36"/>
        <v>0</v>
      </c>
      <c r="AG1663" s="1">
        <f>'(1)예금승인내역'!G2284</f>
        <v>0</v>
      </c>
      <c r="AH1663">
        <f>'(1)예금승인내역'!F2284</f>
        <v>0</v>
      </c>
      <c r="AI1663">
        <f>'(1)예금승인내역'!L2284</f>
        <v>0</v>
      </c>
      <c r="AJ1663">
        <f>'(1)예금승인내역'!AG2284</f>
        <v>0</v>
      </c>
      <c r="AK1663" s="834">
        <f>'(1)예금승인내역'!K2284</f>
        <v>0</v>
      </c>
    </row>
    <row r="1664" spans="31:37">
      <c r="AE1664" s="1">
        <f>'(1)예금승인내역'!H2285</f>
        <v>0</v>
      </c>
      <c r="AF1664" s="1">
        <f t="shared" si="36"/>
        <v>0</v>
      </c>
      <c r="AG1664" s="1">
        <f>'(1)예금승인내역'!G2285</f>
        <v>0</v>
      </c>
      <c r="AH1664">
        <f>'(1)예금승인내역'!F2285</f>
        <v>0</v>
      </c>
      <c r="AI1664">
        <f>'(1)예금승인내역'!L2285</f>
        <v>0</v>
      </c>
      <c r="AJ1664">
        <f>'(1)예금승인내역'!AG2285</f>
        <v>0</v>
      </c>
      <c r="AK1664" s="834">
        <f>'(1)예금승인내역'!K2285</f>
        <v>0</v>
      </c>
    </row>
    <row r="1665" spans="31:37">
      <c r="AE1665" s="1">
        <f>'(1)예금승인내역'!H2286</f>
        <v>0</v>
      </c>
      <c r="AF1665" s="1">
        <f t="shared" si="36"/>
        <v>0</v>
      </c>
      <c r="AG1665" s="1">
        <f>'(1)예금승인내역'!G2286</f>
        <v>0</v>
      </c>
      <c r="AH1665">
        <f>'(1)예금승인내역'!F2286</f>
        <v>0</v>
      </c>
      <c r="AI1665">
        <f>'(1)예금승인내역'!L2286</f>
        <v>0</v>
      </c>
      <c r="AJ1665">
        <f>'(1)예금승인내역'!AG2286</f>
        <v>0</v>
      </c>
      <c r="AK1665" s="834">
        <f>'(1)예금승인내역'!K2286</f>
        <v>0</v>
      </c>
    </row>
    <row r="1666" spans="31:37">
      <c r="AE1666" s="1">
        <f>'(1)예금승인내역'!H2287</f>
        <v>0</v>
      </c>
      <c r="AF1666" s="1">
        <f t="shared" si="36"/>
        <v>0</v>
      </c>
      <c r="AG1666" s="1">
        <f>'(1)예금승인내역'!G2287</f>
        <v>0</v>
      </c>
      <c r="AH1666">
        <f>'(1)예금승인내역'!F2287</f>
        <v>0</v>
      </c>
      <c r="AI1666">
        <f>'(1)예금승인내역'!L2287</f>
        <v>0</v>
      </c>
      <c r="AJ1666">
        <f>'(1)예금승인내역'!AG2287</f>
        <v>0</v>
      </c>
      <c r="AK1666" s="834">
        <f>'(1)예금승인내역'!K2287</f>
        <v>0</v>
      </c>
    </row>
    <row r="1667" spans="31:37">
      <c r="AE1667" s="1">
        <f>'(1)예금승인내역'!H2288</f>
        <v>0</v>
      </c>
      <c r="AF1667" s="1">
        <f t="shared" si="36"/>
        <v>0</v>
      </c>
      <c r="AG1667" s="1">
        <f>'(1)예금승인내역'!G2288</f>
        <v>0</v>
      </c>
      <c r="AH1667">
        <f>'(1)예금승인내역'!F2288</f>
        <v>0</v>
      </c>
      <c r="AI1667">
        <f>'(1)예금승인내역'!L2288</f>
        <v>0</v>
      </c>
      <c r="AJ1667">
        <f>'(1)예금승인내역'!AG2288</f>
        <v>0</v>
      </c>
      <c r="AK1667" s="834">
        <f>'(1)예금승인내역'!K2288</f>
        <v>0</v>
      </c>
    </row>
    <row r="1668" spans="31:37">
      <c r="AE1668" s="1">
        <f>'(1)예금승인내역'!H2289</f>
        <v>0</v>
      </c>
      <c r="AF1668" s="1">
        <f t="shared" si="36"/>
        <v>0</v>
      </c>
      <c r="AG1668" s="1">
        <f>'(1)예금승인내역'!G2289</f>
        <v>0</v>
      </c>
      <c r="AH1668">
        <f>'(1)예금승인내역'!F2289</f>
        <v>0</v>
      </c>
      <c r="AI1668">
        <f>'(1)예금승인내역'!L2289</f>
        <v>0</v>
      </c>
      <c r="AJ1668">
        <f>'(1)예금승인내역'!AG2289</f>
        <v>0</v>
      </c>
      <c r="AK1668" s="834">
        <f>'(1)예금승인내역'!K2289</f>
        <v>0</v>
      </c>
    </row>
    <row r="1669" spans="31:37">
      <c r="AE1669" s="1">
        <f>'(1)예금승인내역'!H2290</f>
        <v>0</v>
      </c>
      <c r="AF1669" s="1">
        <f t="shared" si="36"/>
        <v>0</v>
      </c>
      <c r="AG1669" s="1">
        <f>'(1)예금승인내역'!G2290</f>
        <v>0</v>
      </c>
      <c r="AH1669">
        <f>'(1)예금승인내역'!F2290</f>
        <v>0</v>
      </c>
      <c r="AI1669">
        <f>'(1)예금승인내역'!L2290</f>
        <v>0</v>
      </c>
      <c r="AJ1669">
        <f>'(1)예금승인내역'!AG2290</f>
        <v>0</v>
      </c>
      <c r="AK1669" s="834">
        <f>'(1)예금승인내역'!K2290</f>
        <v>0</v>
      </c>
    </row>
    <row r="1670" spans="31:37">
      <c r="AE1670" s="1">
        <f>'(1)예금승인내역'!H2291</f>
        <v>0</v>
      </c>
      <c r="AF1670" s="1">
        <f t="shared" si="36"/>
        <v>0</v>
      </c>
      <c r="AG1670" s="1">
        <f>'(1)예금승인내역'!G2291</f>
        <v>0</v>
      </c>
      <c r="AH1670">
        <f>'(1)예금승인내역'!F2291</f>
        <v>0</v>
      </c>
      <c r="AI1670">
        <f>'(1)예금승인내역'!L2291</f>
        <v>0</v>
      </c>
      <c r="AJ1670">
        <f>'(1)예금승인내역'!AG2291</f>
        <v>0</v>
      </c>
      <c r="AK1670" s="834">
        <f>'(1)예금승인내역'!K2291</f>
        <v>0</v>
      </c>
    </row>
    <row r="1671" spans="31:37">
      <c r="AE1671" s="1">
        <f>'(1)예금승인내역'!H2292</f>
        <v>0</v>
      </c>
      <c r="AF1671" s="1">
        <f t="shared" si="36"/>
        <v>0</v>
      </c>
      <c r="AG1671" s="1">
        <f>'(1)예금승인내역'!G2292</f>
        <v>0</v>
      </c>
      <c r="AH1671">
        <f>'(1)예금승인내역'!F2292</f>
        <v>0</v>
      </c>
      <c r="AI1671">
        <f>'(1)예금승인내역'!L2292</f>
        <v>0</v>
      </c>
      <c r="AJ1671">
        <f>'(1)예금승인내역'!AG2292</f>
        <v>0</v>
      </c>
      <c r="AK1671" s="834">
        <f>'(1)예금승인내역'!K2292</f>
        <v>0</v>
      </c>
    </row>
    <row r="1672" spans="31:37">
      <c r="AE1672" s="1">
        <f>'(1)예금승인내역'!H2293</f>
        <v>0</v>
      </c>
      <c r="AF1672" s="1">
        <f t="shared" si="36"/>
        <v>0</v>
      </c>
      <c r="AG1672" s="1">
        <f>'(1)예금승인내역'!G2293</f>
        <v>0</v>
      </c>
      <c r="AH1672">
        <f>'(1)예금승인내역'!F2293</f>
        <v>0</v>
      </c>
      <c r="AI1672">
        <f>'(1)예금승인내역'!L2293</f>
        <v>0</v>
      </c>
      <c r="AJ1672">
        <f>'(1)예금승인내역'!AG2293</f>
        <v>0</v>
      </c>
      <c r="AK1672" s="834">
        <f>'(1)예금승인내역'!K2293</f>
        <v>0</v>
      </c>
    </row>
    <row r="1673" spans="31:37">
      <c r="AE1673" s="1">
        <f>'(1)예금승인내역'!H2294</f>
        <v>0</v>
      </c>
      <c r="AF1673" s="1">
        <f t="shared" si="36"/>
        <v>0</v>
      </c>
      <c r="AG1673" s="1">
        <f>'(1)예금승인내역'!G2294</f>
        <v>0</v>
      </c>
      <c r="AH1673">
        <f>'(1)예금승인내역'!F2294</f>
        <v>0</v>
      </c>
      <c r="AI1673">
        <f>'(1)예금승인내역'!L2294</f>
        <v>0</v>
      </c>
      <c r="AJ1673">
        <f>'(1)예금승인내역'!AG2294</f>
        <v>0</v>
      </c>
      <c r="AK1673" s="834">
        <f>'(1)예금승인내역'!K2294</f>
        <v>0</v>
      </c>
    </row>
    <row r="1674" spans="31:37">
      <c r="AE1674" s="1">
        <f>'(1)예금승인내역'!H2295</f>
        <v>0</v>
      </c>
      <c r="AF1674" s="1">
        <f t="shared" si="36"/>
        <v>0</v>
      </c>
      <c r="AG1674" s="1">
        <f>'(1)예금승인내역'!G2295</f>
        <v>0</v>
      </c>
      <c r="AH1674">
        <f>'(1)예금승인내역'!F2295</f>
        <v>0</v>
      </c>
      <c r="AI1674">
        <f>'(1)예금승인내역'!L2295</f>
        <v>0</v>
      </c>
      <c r="AJ1674">
        <f>'(1)예금승인내역'!AG2295</f>
        <v>0</v>
      </c>
      <c r="AK1674" s="834">
        <f>'(1)예금승인내역'!K2295</f>
        <v>0</v>
      </c>
    </row>
    <row r="1675" spans="31:37">
      <c r="AE1675" s="1">
        <f>'(1)예금승인내역'!H2296</f>
        <v>0</v>
      </c>
      <c r="AF1675" s="1">
        <f t="shared" si="36"/>
        <v>0</v>
      </c>
      <c r="AG1675" s="1">
        <f>'(1)예금승인내역'!G2296</f>
        <v>0</v>
      </c>
      <c r="AH1675">
        <f>'(1)예금승인내역'!F2296</f>
        <v>0</v>
      </c>
      <c r="AI1675">
        <f>'(1)예금승인내역'!L2296</f>
        <v>0</v>
      </c>
      <c r="AJ1675">
        <f>'(1)예금승인내역'!AG2296</f>
        <v>0</v>
      </c>
      <c r="AK1675" s="834">
        <f>'(1)예금승인내역'!K2296</f>
        <v>0</v>
      </c>
    </row>
    <row r="1676" spans="31:37">
      <c r="AE1676" s="1">
        <f>'(1)예금승인내역'!H2297</f>
        <v>0</v>
      </c>
      <c r="AF1676" s="1">
        <f t="shared" si="36"/>
        <v>0</v>
      </c>
      <c r="AG1676" s="1">
        <f>'(1)예금승인내역'!G2297</f>
        <v>0</v>
      </c>
      <c r="AH1676">
        <f>'(1)예금승인내역'!F2297</f>
        <v>0</v>
      </c>
      <c r="AI1676">
        <f>'(1)예금승인내역'!L2297</f>
        <v>0</v>
      </c>
      <c r="AJ1676">
        <f>'(1)예금승인내역'!AG2297</f>
        <v>0</v>
      </c>
      <c r="AK1676" s="834">
        <f>'(1)예금승인내역'!K2297</f>
        <v>0</v>
      </c>
    </row>
    <row r="1677" spans="31:37">
      <c r="AE1677" s="1">
        <f>'(1)예금승인내역'!H2298</f>
        <v>0</v>
      </c>
      <c r="AF1677" s="1">
        <f t="shared" si="36"/>
        <v>0</v>
      </c>
      <c r="AG1677" s="1">
        <f>'(1)예금승인내역'!G2298</f>
        <v>0</v>
      </c>
      <c r="AH1677">
        <f>'(1)예금승인내역'!F2298</f>
        <v>0</v>
      </c>
      <c r="AI1677">
        <f>'(1)예금승인내역'!L2298</f>
        <v>0</v>
      </c>
      <c r="AJ1677">
        <f>'(1)예금승인내역'!AG2298</f>
        <v>0</v>
      </c>
      <c r="AK1677" s="834">
        <f>'(1)예금승인내역'!K2298</f>
        <v>0</v>
      </c>
    </row>
    <row r="1678" spans="31:37">
      <c r="AE1678" s="1">
        <f>'(1)예금승인내역'!H2299</f>
        <v>0</v>
      </c>
      <c r="AF1678" s="1">
        <f t="shared" si="36"/>
        <v>0</v>
      </c>
      <c r="AG1678" s="1">
        <f>'(1)예금승인내역'!G2299</f>
        <v>0</v>
      </c>
      <c r="AH1678">
        <f>'(1)예금승인내역'!F2299</f>
        <v>0</v>
      </c>
      <c r="AI1678">
        <f>'(1)예금승인내역'!L2299</f>
        <v>0</v>
      </c>
      <c r="AJ1678">
        <f>'(1)예금승인내역'!AG2299</f>
        <v>0</v>
      </c>
      <c r="AK1678" s="834">
        <f>'(1)예금승인내역'!K2299</f>
        <v>0</v>
      </c>
    </row>
    <row r="1679" spans="31:37">
      <c r="AE1679" s="1">
        <f>'(1)예금승인내역'!H2300</f>
        <v>0</v>
      </c>
      <c r="AF1679" s="1">
        <f t="shared" si="36"/>
        <v>0</v>
      </c>
      <c r="AG1679" s="1">
        <f>'(1)예금승인내역'!G2300</f>
        <v>0</v>
      </c>
      <c r="AH1679">
        <f>'(1)예금승인내역'!F2300</f>
        <v>0</v>
      </c>
      <c r="AI1679">
        <f>'(1)예금승인내역'!L2300</f>
        <v>0</v>
      </c>
      <c r="AJ1679">
        <f>'(1)예금승인내역'!AG2300</f>
        <v>0</v>
      </c>
      <c r="AK1679" s="834">
        <f>'(1)예금승인내역'!K2300</f>
        <v>0</v>
      </c>
    </row>
    <row r="1680" spans="31:37">
      <c r="AE1680" s="1">
        <f>'(1)예금승인내역'!H2301</f>
        <v>0</v>
      </c>
      <c r="AF1680" s="1">
        <f t="shared" si="36"/>
        <v>0</v>
      </c>
      <c r="AG1680" s="1">
        <f>'(1)예금승인내역'!G2301</f>
        <v>0</v>
      </c>
      <c r="AH1680">
        <f>'(1)예금승인내역'!F2301</f>
        <v>0</v>
      </c>
      <c r="AI1680">
        <f>'(1)예금승인내역'!L2301</f>
        <v>0</v>
      </c>
      <c r="AJ1680">
        <f>'(1)예금승인내역'!AG2301</f>
        <v>0</v>
      </c>
      <c r="AK1680" s="834">
        <f>'(1)예금승인내역'!K2301</f>
        <v>0</v>
      </c>
    </row>
    <row r="1681" spans="31:37">
      <c r="AE1681" s="1">
        <f>'(1)예금승인내역'!H2302</f>
        <v>0</v>
      </c>
      <c r="AF1681" s="1">
        <f t="shared" si="36"/>
        <v>0</v>
      </c>
      <c r="AG1681" s="1">
        <f>'(1)예금승인내역'!G2302</f>
        <v>0</v>
      </c>
      <c r="AH1681">
        <f>'(1)예금승인내역'!F2302</f>
        <v>0</v>
      </c>
      <c r="AI1681">
        <f>'(1)예금승인내역'!L2302</f>
        <v>0</v>
      </c>
      <c r="AJ1681">
        <f>'(1)예금승인내역'!AG2302</f>
        <v>0</v>
      </c>
      <c r="AK1681" s="834">
        <f>'(1)예금승인내역'!K2302</f>
        <v>0</v>
      </c>
    </row>
    <row r="1682" spans="31:37">
      <c r="AE1682" s="1">
        <f>'(1)예금승인내역'!H2303</f>
        <v>0</v>
      </c>
      <c r="AF1682" s="1">
        <f t="shared" si="36"/>
        <v>0</v>
      </c>
      <c r="AG1682" s="1">
        <f>'(1)예금승인내역'!G2303</f>
        <v>0</v>
      </c>
      <c r="AH1682">
        <f>'(1)예금승인내역'!F2303</f>
        <v>0</v>
      </c>
      <c r="AI1682">
        <f>'(1)예금승인내역'!L2303</f>
        <v>0</v>
      </c>
      <c r="AJ1682">
        <f>'(1)예금승인내역'!AG2303</f>
        <v>0</v>
      </c>
      <c r="AK1682" s="834">
        <f>'(1)예금승인내역'!K2303</f>
        <v>0</v>
      </c>
    </row>
    <row r="1683" spans="31:37">
      <c r="AE1683" s="1">
        <f>'(1)예금승인내역'!H2304</f>
        <v>0</v>
      </c>
      <c r="AF1683" s="1">
        <f t="shared" si="36"/>
        <v>0</v>
      </c>
      <c r="AG1683" s="1">
        <f>'(1)예금승인내역'!G2304</f>
        <v>0</v>
      </c>
      <c r="AH1683">
        <f>'(1)예금승인내역'!F2304</f>
        <v>0</v>
      </c>
      <c r="AI1683">
        <f>'(1)예금승인내역'!L2304</f>
        <v>0</v>
      </c>
      <c r="AJ1683">
        <f>'(1)예금승인내역'!AG2304</f>
        <v>0</v>
      </c>
      <c r="AK1683" s="834">
        <f>'(1)예금승인내역'!K2304</f>
        <v>0</v>
      </c>
    </row>
    <row r="1684" spans="31:37">
      <c r="AE1684" s="1">
        <f>'(1)예금승인내역'!H2305</f>
        <v>0</v>
      </c>
      <c r="AF1684" s="1">
        <f t="shared" si="36"/>
        <v>0</v>
      </c>
      <c r="AG1684" s="1">
        <f>'(1)예금승인내역'!G2305</f>
        <v>0</v>
      </c>
      <c r="AH1684">
        <f>'(1)예금승인내역'!F2305</f>
        <v>0</v>
      </c>
      <c r="AI1684">
        <f>'(1)예금승인내역'!L2305</f>
        <v>0</v>
      </c>
      <c r="AJ1684">
        <f>'(1)예금승인내역'!AG2305</f>
        <v>0</v>
      </c>
      <c r="AK1684" s="834">
        <f>'(1)예금승인내역'!K2305</f>
        <v>0</v>
      </c>
    </row>
    <row r="1685" spans="31:37">
      <c r="AE1685" s="1">
        <f>'(1)예금승인내역'!H2306</f>
        <v>0</v>
      </c>
      <c r="AF1685" s="1">
        <f t="shared" si="36"/>
        <v>0</v>
      </c>
      <c r="AG1685" s="1">
        <f>'(1)예금승인내역'!G2306</f>
        <v>0</v>
      </c>
      <c r="AH1685">
        <f>'(1)예금승인내역'!F2306</f>
        <v>0</v>
      </c>
      <c r="AI1685">
        <f>'(1)예금승인내역'!L2306</f>
        <v>0</v>
      </c>
      <c r="AJ1685">
        <f>'(1)예금승인내역'!AG2306</f>
        <v>0</v>
      </c>
      <c r="AK1685" s="834">
        <f>'(1)예금승인내역'!K2306</f>
        <v>0</v>
      </c>
    </row>
    <row r="1686" spans="31:37">
      <c r="AE1686" s="1">
        <f>'(1)예금승인내역'!H2307</f>
        <v>0</v>
      </c>
      <c r="AF1686" s="1">
        <f t="shared" si="36"/>
        <v>0</v>
      </c>
      <c r="AG1686" s="1">
        <f>'(1)예금승인내역'!G2307</f>
        <v>0</v>
      </c>
      <c r="AH1686">
        <f>'(1)예금승인내역'!F2307</f>
        <v>0</v>
      </c>
      <c r="AI1686">
        <f>'(1)예금승인내역'!L2307</f>
        <v>0</v>
      </c>
      <c r="AJ1686">
        <f>'(1)예금승인내역'!AG2307</f>
        <v>0</v>
      </c>
      <c r="AK1686" s="834">
        <f>'(1)예금승인내역'!K2307</f>
        <v>0</v>
      </c>
    </row>
    <row r="1687" spans="31:37">
      <c r="AE1687" s="1">
        <f>'(1)예금승인내역'!H2308</f>
        <v>0</v>
      </c>
      <c r="AF1687" s="1">
        <f t="shared" si="36"/>
        <v>0</v>
      </c>
      <c r="AG1687" s="1">
        <f>'(1)예금승인내역'!G2308</f>
        <v>0</v>
      </c>
      <c r="AH1687">
        <f>'(1)예금승인내역'!F2308</f>
        <v>0</v>
      </c>
      <c r="AI1687">
        <f>'(1)예금승인내역'!L2308</f>
        <v>0</v>
      </c>
      <c r="AJ1687">
        <f>'(1)예금승인내역'!AG2308</f>
        <v>0</v>
      </c>
      <c r="AK1687" s="834">
        <f>'(1)예금승인내역'!K2308</f>
        <v>0</v>
      </c>
    </row>
    <row r="1688" spans="31:37">
      <c r="AE1688" s="1">
        <f>'(1)예금승인내역'!H2309</f>
        <v>0</v>
      </c>
      <c r="AF1688" s="1">
        <f t="shared" si="36"/>
        <v>0</v>
      </c>
      <c r="AG1688" s="1">
        <f>'(1)예금승인내역'!G2309</f>
        <v>0</v>
      </c>
      <c r="AH1688">
        <f>'(1)예금승인내역'!F2309</f>
        <v>0</v>
      </c>
      <c r="AI1688">
        <f>'(1)예금승인내역'!L2309</f>
        <v>0</v>
      </c>
      <c r="AJ1688">
        <f>'(1)예금승인내역'!AG2309</f>
        <v>0</v>
      </c>
      <c r="AK1688" s="834">
        <f>'(1)예금승인내역'!K2309</f>
        <v>0</v>
      </c>
    </row>
    <row r="1689" spans="31:37">
      <c r="AE1689" s="1">
        <f>'(1)예금승인내역'!H2310</f>
        <v>0</v>
      </c>
      <c r="AF1689" s="1">
        <f t="shared" si="36"/>
        <v>0</v>
      </c>
      <c r="AG1689" s="1">
        <f>'(1)예금승인내역'!G2310</f>
        <v>0</v>
      </c>
      <c r="AH1689">
        <f>'(1)예금승인내역'!F2310</f>
        <v>0</v>
      </c>
      <c r="AI1689">
        <f>'(1)예금승인내역'!L2310</f>
        <v>0</v>
      </c>
      <c r="AJ1689">
        <f>'(1)예금승인내역'!AG2310</f>
        <v>0</v>
      </c>
      <c r="AK1689" s="834">
        <f>'(1)예금승인내역'!K2310</f>
        <v>0</v>
      </c>
    </row>
    <row r="1690" spans="31:37">
      <c r="AE1690" s="1">
        <f>'(1)예금승인내역'!H2311</f>
        <v>0</v>
      </c>
      <c r="AF1690" s="1">
        <f t="shared" si="36"/>
        <v>0</v>
      </c>
      <c r="AG1690" s="1">
        <f>'(1)예금승인내역'!G2311</f>
        <v>0</v>
      </c>
      <c r="AH1690">
        <f>'(1)예금승인내역'!F2311</f>
        <v>0</v>
      </c>
      <c r="AI1690">
        <f>'(1)예금승인내역'!L2311</f>
        <v>0</v>
      </c>
      <c r="AJ1690">
        <f>'(1)예금승인내역'!AG2311</f>
        <v>0</v>
      </c>
      <c r="AK1690" s="834">
        <f>'(1)예금승인내역'!K2311</f>
        <v>0</v>
      </c>
    </row>
    <row r="1691" spans="31:37">
      <c r="AE1691" s="1">
        <f>'(1)예금승인내역'!H2312</f>
        <v>0</v>
      </c>
      <c r="AF1691" s="1">
        <f t="shared" si="36"/>
        <v>0</v>
      </c>
      <c r="AG1691" s="1">
        <f>'(1)예금승인내역'!G2312</f>
        <v>0</v>
      </c>
      <c r="AH1691">
        <f>'(1)예금승인내역'!F2312</f>
        <v>0</v>
      </c>
      <c r="AI1691">
        <f>'(1)예금승인내역'!L2312</f>
        <v>0</v>
      </c>
      <c r="AJ1691">
        <f>'(1)예금승인내역'!AG2312</f>
        <v>0</v>
      </c>
      <c r="AK1691" s="834">
        <f>'(1)예금승인내역'!K2312</f>
        <v>0</v>
      </c>
    </row>
    <row r="1692" spans="31:37">
      <c r="AE1692" s="1">
        <f>'(1)예금승인내역'!H2313</f>
        <v>0</v>
      </c>
      <c r="AF1692" s="1">
        <f t="shared" si="36"/>
        <v>0</v>
      </c>
      <c r="AG1692" s="1">
        <f>'(1)예금승인내역'!G2313</f>
        <v>0</v>
      </c>
      <c r="AH1692">
        <f>'(1)예금승인내역'!F2313</f>
        <v>0</v>
      </c>
      <c r="AI1692">
        <f>'(1)예금승인내역'!L2313</f>
        <v>0</v>
      </c>
      <c r="AJ1692">
        <f>'(1)예금승인내역'!AG2313</f>
        <v>0</v>
      </c>
      <c r="AK1692" s="834">
        <f>'(1)예금승인내역'!K2313</f>
        <v>0</v>
      </c>
    </row>
    <row r="1693" spans="31:37">
      <c r="AE1693" s="1">
        <f>'(1)예금승인내역'!H2314</f>
        <v>0</v>
      </c>
      <c r="AF1693" s="1">
        <f t="shared" si="36"/>
        <v>0</v>
      </c>
      <c r="AG1693" s="1">
        <f>'(1)예금승인내역'!G2314</f>
        <v>0</v>
      </c>
      <c r="AH1693">
        <f>'(1)예금승인내역'!F2314</f>
        <v>0</v>
      </c>
      <c r="AI1693">
        <f>'(1)예금승인내역'!L2314</f>
        <v>0</v>
      </c>
      <c r="AJ1693">
        <f>'(1)예금승인내역'!AG2314</f>
        <v>0</v>
      </c>
      <c r="AK1693" s="834">
        <f>'(1)예금승인내역'!K2314</f>
        <v>0</v>
      </c>
    </row>
    <row r="1694" spans="31:37">
      <c r="AE1694" s="1">
        <f>'(1)예금승인내역'!H2315</f>
        <v>0</v>
      </c>
      <c r="AF1694" s="1">
        <f t="shared" si="36"/>
        <v>0</v>
      </c>
      <c r="AG1694" s="1">
        <f>'(1)예금승인내역'!G2315</f>
        <v>0</v>
      </c>
      <c r="AH1694">
        <f>'(1)예금승인내역'!F2315</f>
        <v>0</v>
      </c>
      <c r="AI1694">
        <f>'(1)예금승인내역'!L2315</f>
        <v>0</v>
      </c>
      <c r="AJ1694">
        <f>'(1)예금승인내역'!AG2315</f>
        <v>0</v>
      </c>
      <c r="AK1694" s="834">
        <f>'(1)예금승인내역'!K2315</f>
        <v>0</v>
      </c>
    </row>
    <row r="1695" spans="31:37">
      <c r="AE1695" s="1">
        <f>'(1)예금승인내역'!H2316</f>
        <v>0</v>
      </c>
      <c r="AF1695" s="1">
        <f t="shared" si="36"/>
        <v>0</v>
      </c>
      <c r="AG1695" s="1">
        <f>'(1)예금승인내역'!G2316</f>
        <v>0</v>
      </c>
      <c r="AH1695">
        <f>'(1)예금승인내역'!F2316</f>
        <v>0</v>
      </c>
      <c r="AI1695">
        <f>'(1)예금승인내역'!L2316</f>
        <v>0</v>
      </c>
      <c r="AJ1695">
        <f>'(1)예금승인내역'!AG2316</f>
        <v>0</v>
      </c>
      <c r="AK1695" s="834">
        <f>'(1)예금승인내역'!K2316</f>
        <v>0</v>
      </c>
    </row>
    <row r="1696" spans="31:37">
      <c r="AE1696" s="1">
        <f>'(1)예금승인내역'!H2317</f>
        <v>0</v>
      </c>
      <c r="AF1696" s="1">
        <f t="shared" si="36"/>
        <v>0</v>
      </c>
      <c r="AG1696" s="1">
        <f>'(1)예금승인내역'!G2317</f>
        <v>0</v>
      </c>
      <c r="AH1696">
        <f>'(1)예금승인내역'!F2317</f>
        <v>0</v>
      </c>
      <c r="AI1696">
        <f>'(1)예금승인내역'!L2317</f>
        <v>0</v>
      </c>
      <c r="AJ1696">
        <f>'(1)예금승인내역'!AG2317</f>
        <v>0</v>
      </c>
      <c r="AK1696" s="834">
        <f>'(1)예금승인내역'!K2317</f>
        <v>0</v>
      </c>
    </row>
    <row r="1697" spans="31:37">
      <c r="AE1697" s="1">
        <f>'(1)예금승인내역'!H2318</f>
        <v>0</v>
      </c>
      <c r="AF1697" s="1">
        <f t="shared" si="36"/>
        <v>0</v>
      </c>
      <c r="AG1697" s="1">
        <f>'(1)예금승인내역'!G2318</f>
        <v>0</v>
      </c>
      <c r="AH1697">
        <f>'(1)예금승인내역'!F2318</f>
        <v>0</v>
      </c>
      <c r="AI1697">
        <f>'(1)예금승인내역'!L2318</f>
        <v>0</v>
      </c>
      <c r="AJ1697">
        <f>'(1)예금승인내역'!AG2318</f>
        <v>0</v>
      </c>
      <c r="AK1697" s="834">
        <f>'(1)예금승인내역'!K2318</f>
        <v>0</v>
      </c>
    </row>
    <row r="1698" spans="31:37">
      <c r="AE1698" s="1">
        <f>'(1)예금승인내역'!H2319</f>
        <v>0</v>
      </c>
      <c r="AF1698" s="1">
        <f t="shared" si="36"/>
        <v>0</v>
      </c>
      <c r="AG1698" s="1">
        <f>'(1)예금승인내역'!G2319</f>
        <v>0</v>
      </c>
      <c r="AH1698">
        <f>'(1)예금승인내역'!F2319</f>
        <v>0</v>
      </c>
      <c r="AI1698">
        <f>'(1)예금승인내역'!L2319</f>
        <v>0</v>
      </c>
      <c r="AJ1698">
        <f>'(1)예금승인내역'!AG2319</f>
        <v>0</v>
      </c>
      <c r="AK1698" s="834">
        <f>'(1)예금승인내역'!K2319</f>
        <v>0</v>
      </c>
    </row>
    <row r="1699" spans="31:37">
      <c r="AE1699" s="1">
        <f>'(1)예금승인내역'!H2320</f>
        <v>0</v>
      </c>
      <c r="AF1699" s="1">
        <f t="shared" si="36"/>
        <v>0</v>
      </c>
      <c r="AG1699" s="1">
        <f>'(1)예금승인내역'!G2320</f>
        <v>0</v>
      </c>
      <c r="AH1699">
        <f>'(1)예금승인내역'!F2320</f>
        <v>0</v>
      </c>
      <c r="AI1699">
        <f>'(1)예금승인내역'!L2320</f>
        <v>0</v>
      </c>
      <c r="AJ1699">
        <f>'(1)예금승인내역'!AG2320</f>
        <v>0</v>
      </c>
      <c r="AK1699" s="834">
        <f>'(1)예금승인내역'!K2320</f>
        <v>0</v>
      </c>
    </row>
    <row r="1700" spans="31:37">
      <c r="AE1700" s="1">
        <f>'(1)예금승인내역'!H2321</f>
        <v>0</v>
      </c>
      <c r="AF1700" s="1">
        <f t="shared" si="36"/>
        <v>0</v>
      </c>
      <c r="AG1700" s="1">
        <f>'(1)예금승인내역'!G2321</f>
        <v>0</v>
      </c>
      <c r="AH1700">
        <f>'(1)예금승인내역'!F2321</f>
        <v>0</v>
      </c>
      <c r="AI1700">
        <f>'(1)예금승인내역'!L2321</f>
        <v>0</v>
      </c>
      <c r="AJ1700">
        <f>'(1)예금승인내역'!AG2321</f>
        <v>0</v>
      </c>
      <c r="AK1700" s="834">
        <f>'(1)예금승인내역'!K2321</f>
        <v>0</v>
      </c>
    </row>
    <row r="1701" spans="31:37">
      <c r="AE1701" s="1">
        <f>'(1)예금승인내역'!H2322</f>
        <v>0</v>
      </c>
      <c r="AF1701" s="1">
        <f t="shared" si="36"/>
        <v>0</v>
      </c>
      <c r="AG1701" s="1">
        <f>'(1)예금승인내역'!G2322</f>
        <v>0</v>
      </c>
      <c r="AH1701">
        <f>'(1)예금승인내역'!F2322</f>
        <v>0</v>
      </c>
      <c r="AI1701">
        <f>'(1)예금승인내역'!L2322</f>
        <v>0</v>
      </c>
      <c r="AJ1701">
        <f>'(1)예금승인내역'!AG2322</f>
        <v>0</v>
      </c>
      <c r="AK1701" s="834">
        <f>'(1)예금승인내역'!K2322</f>
        <v>0</v>
      </c>
    </row>
    <row r="1702" spans="31:37">
      <c r="AE1702" s="1">
        <f>'(1)예금승인내역'!H2323</f>
        <v>0</v>
      </c>
      <c r="AF1702" s="1">
        <f t="shared" si="36"/>
        <v>0</v>
      </c>
      <c r="AG1702" s="1">
        <f>'(1)예금승인내역'!G2323</f>
        <v>0</v>
      </c>
      <c r="AH1702">
        <f>'(1)예금승인내역'!F2323</f>
        <v>0</v>
      </c>
      <c r="AI1702">
        <f>'(1)예금승인내역'!L2323</f>
        <v>0</v>
      </c>
      <c r="AJ1702">
        <f>'(1)예금승인내역'!AG2323</f>
        <v>0</v>
      </c>
      <c r="AK1702" s="834">
        <f>'(1)예금승인내역'!K2323</f>
        <v>0</v>
      </c>
    </row>
    <row r="1703" spans="31:37">
      <c r="AE1703" s="1">
        <f>'(1)예금승인내역'!H2324</f>
        <v>0</v>
      </c>
      <c r="AF1703" s="1">
        <f t="shared" si="36"/>
        <v>0</v>
      </c>
      <c r="AG1703" s="1">
        <f>'(1)예금승인내역'!G2324</f>
        <v>0</v>
      </c>
      <c r="AH1703">
        <f>'(1)예금승인내역'!F2324</f>
        <v>0</v>
      </c>
      <c r="AI1703">
        <f>'(1)예금승인내역'!L2324</f>
        <v>0</v>
      </c>
      <c r="AJ1703">
        <f>'(1)예금승인내역'!AG2324</f>
        <v>0</v>
      </c>
      <c r="AK1703" s="834">
        <f>'(1)예금승인내역'!K2324</f>
        <v>0</v>
      </c>
    </row>
    <row r="1704" spans="31:37">
      <c r="AE1704" s="1">
        <f>'(1)예금승인내역'!H2325</f>
        <v>0</v>
      </c>
      <c r="AF1704" s="1">
        <f t="shared" si="36"/>
        <v>0</v>
      </c>
      <c r="AG1704" s="1">
        <f>'(1)예금승인내역'!G2325</f>
        <v>0</v>
      </c>
      <c r="AH1704">
        <f>'(1)예금승인내역'!F2325</f>
        <v>0</v>
      </c>
      <c r="AI1704">
        <f>'(1)예금승인내역'!L2325</f>
        <v>0</v>
      </c>
      <c r="AJ1704">
        <f>'(1)예금승인내역'!AG2325</f>
        <v>0</v>
      </c>
      <c r="AK1704" s="834">
        <f>'(1)예금승인내역'!K2325</f>
        <v>0</v>
      </c>
    </row>
    <row r="1705" spans="31:37">
      <c r="AE1705" s="1">
        <f>'(1)예금승인내역'!H2326</f>
        <v>0</v>
      </c>
      <c r="AF1705" s="1">
        <f t="shared" si="36"/>
        <v>0</v>
      </c>
      <c r="AG1705" s="1">
        <f>'(1)예금승인내역'!G2326</f>
        <v>0</v>
      </c>
      <c r="AH1705">
        <f>'(1)예금승인내역'!F2326</f>
        <v>0</v>
      </c>
      <c r="AI1705">
        <f>'(1)예금승인내역'!L2326</f>
        <v>0</v>
      </c>
      <c r="AJ1705">
        <f>'(1)예금승인내역'!AG2326</f>
        <v>0</v>
      </c>
      <c r="AK1705" s="834">
        <f>'(1)예금승인내역'!K2326</f>
        <v>0</v>
      </c>
    </row>
    <row r="1706" spans="31:37">
      <c r="AE1706" s="1">
        <f>'(1)예금승인내역'!H2327</f>
        <v>0</v>
      </c>
      <c r="AF1706" s="1">
        <f t="shared" si="36"/>
        <v>0</v>
      </c>
      <c r="AG1706" s="1">
        <f>'(1)예금승인내역'!G2327</f>
        <v>0</v>
      </c>
      <c r="AH1706">
        <f>'(1)예금승인내역'!F2327</f>
        <v>0</v>
      </c>
      <c r="AI1706">
        <f>'(1)예금승인내역'!L2327</f>
        <v>0</v>
      </c>
      <c r="AJ1706">
        <f>'(1)예금승인내역'!AG2327</f>
        <v>0</v>
      </c>
      <c r="AK1706" s="834">
        <f>'(1)예금승인내역'!K2327</f>
        <v>0</v>
      </c>
    </row>
    <row r="1707" spans="31:37">
      <c r="AE1707" s="1">
        <f>'(1)예금승인내역'!H2328</f>
        <v>0</v>
      </c>
      <c r="AF1707" s="1">
        <f t="shared" si="36"/>
        <v>0</v>
      </c>
      <c r="AG1707" s="1">
        <f>'(1)예금승인내역'!G2328</f>
        <v>0</v>
      </c>
      <c r="AH1707">
        <f>'(1)예금승인내역'!F2328</f>
        <v>0</v>
      </c>
      <c r="AI1707">
        <f>'(1)예금승인내역'!L2328</f>
        <v>0</v>
      </c>
      <c r="AJ1707">
        <f>'(1)예금승인내역'!AG2328</f>
        <v>0</v>
      </c>
      <c r="AK1707" s="834">
        <f>'(1)예금승인내역'!K2328</f>
        <v>0</v>
      </c>
    </row>
    <row r="1708" spans="31:37">
      <c r="AE1708" s="1">
        <f>'(1)예금승인내역'!H2329</f>
        <v>0</v>
      </c>
      <c r="AF1708" s="1">
        <f t="shared" si="36"/>
        <v>0</v>
      </c>
      <c r="AG1708" s="1">
        <f>'(1)예금승인내역'!G2329</f>
        <v>0</v>
      </c>
      <c r="AH1708">
        <f>'(1)예금승인내역'!F2329</f>
        <v>0</v>
      </c>
      <c r="AI1708">
        <f>'(1)예금승인내역'!L2329</f>
        <v>0</v>
      </c>
      <c r="AJ1708">
        <f>'(1)예금승인내역'!AG2329</f>
        <v>0</v>
      </c>
      <c r="AK1708" s="834">
        <f>'(1)예금승인내역'!K2329</f>
        <v>0</v>
      </c>
    </row>
    <row r="1709" spans="31:37">
      <c r="AE1709" s="1">
        <f>'(1)예금승인내역'!H2330</f>
        <v>0</v>
      </c>
      <c r="AF1709" s="1">
        <f t="shared" si="36"/>
        <v>0</v>
      </c>
      <c r="AG1709" s="1">
        <f>'(1)예금승인내역'!G2330</f>
        <v>0</v>
      </c>
      <c r="AH1709">
        <f>'(1)예금승인내역'!F2330</f>
        <v>0</v>
      </c>
      <c r="AI1709">
        <f>'(1)예금승인내역'!L2330</f>
        <v>0</v>
      </c>
      <c r="AJ1709">
        <f>'(1)예금승인내역'!AG2330</f>
        <v>0</v>
      </c>
      <c r="AK1709" s="834">
        <f>'(1)예금승인내역'!K2330</f>
        <v>0</v>
      </c>
    </row>
    <row r="1710" spans="31:37">
      <c r="AE1710" s="1">
        <f>'(1)예금승인내역'!H2331</f>
        <v>0</v>
      </c>
      <c r="AF1710" s="1">
        <f t="shared" si="36"/>
        <v>0</v>
      </c>
      <c r="AG1710" s="1">
        <f>'(1)예금승인내역'!G2331</f>
        <v>0</v>
      </c>
      <c r="AH1710">
        <f>'(1)예금승인내역'!F2331</f>
        <v>0</v>
      </c>
      <c r="AI1710">
        <f>'(1)예금승인내역'!L2331</f>
        <v>0</v>
      </c>
      <c r="AJ1710">
        <f>'(1)예금승인내역'!AG2331</f>
        <v>0</v>
      </c>
      <c r="AK1710" s="834">
        <f>'(1)예금승인내역'!K2331</f>
        <v>0</v>
      </c>
    </row>
    <row r="1711" spans="31:37">
      <c r="AE1711" s="1">
        <f>'(1)예금승인내역'!H2332</f>
        <v>0</v>
      </c>
      <c r="AF1711" s="1">
        <f t="shared" si="36"/>
        <v>0</v>
      </c>
      <c r="AG1711" s="1">
        <f>'(1)예금승인내역'!G2332</f>
        <v>0</v>
      </c>
      <c r="AH1711">
        <f>'(1)예금승인내역'!F2332</f>
        <v>0</v>
      </c>
      <c r="AI1711">
        <f>'(1)예금승인내역'!L2332</f>
        <v>0</v>
      </c>
      <c r="AJ1711">
        <f>'(1)예금승인내역'!AG2332</f>
        <v>0</v>
      </c>
      <c r="AK1711" s="834">
        <f>'(1)예금승인내역'!K2332</f>
        <v>0</v>
      </c>
    </row>
    <row r="1712" spans="31:37">
      <c r="AE1712" s="1">
        <f>'(1)예금승인내역'!H2333</f>
        <v>0</v>
      </c>
      <c r="AF1712" s="1">
        <f t="shared" si="36"/>
        <v>0</v>
      </c>
      <c r="AG1712" s="1">
        <f>'(1)예금승인내역'!G2333</f>
        <v>0</v>
      </c>
      <c r="AH1712">
        <f>'(1)예금승인내역'!F2333</f>
        <v>0</v>
      </c>
      <c r="AI1712">
        <f>'(1)예금승인내역'!L2333</f>
        <v>0</v>
      </c>
      <c r="AJ1712">
        <f>'(1)예금승인내역'!AG2333</f>
        <v>0</v>
      </c>
      <c r="AK1712" s="834">
        <f>'(1)예금승인내역'!K2333</f>
        <v>0</v>
      </c>
    </row>
    <row r="1713" spans="31:37">
      <c r="AE1713" s="1">
        <f>'(1)예금승인내역'!H2334</f>
        <v>0</v>
      </c>
      <c r="AF1713" s="1">
        <f t="shared" si="36"/>
        <v>0</v>
      </c>
      <c r="AG1713" s="1">
        <f>'(1)예금승인내역'!G2334</f>
        <v>0</v>
      </c>
      <c r="AH1713">
        <f>'(1)예금승인내역'!F2334</f>
        <v>0</v>
      </c>
      <c r="AI1713">
        <f>'(1)예금승인내역'!L2334</f>
        <v>0</v>
      </c>
      <c r="AJ1713">
        <f>'(1)예금승인내역'!AG2334</f>
        <v>0</v>
      </c>
      <c r="AK1713" s="834">
        <f>'(1)예금승인내역'!K2334</f>
        <v>0</v>
      </c>
    </row>
    <row r="1714" spans="31:37">
      <c r="AE1714" s="1">
        <f>'(1)예금승인내역'!H2335</f>
        <v>0</v>
      </c>
      <c r="AF1714" s="1">
        <f t="shared" si="36"/>
        <v>0</v>
      </c>
      <c r="AG1714" s="1">
        <f>'(1)예금승인내역'!G2335</f>
        <v>0</v>
      </c>
      <c r="AH1714">
        <f>'(1)예금승인내역'!F2335</f>
        <v>0</v>
      </c>
      <c r="AI1714">
        <f>'(1)예금승인내역'!L2335</f>
        <v>0</v>
      </c>
      <c r="AJ1714">
        <f>'(1)예금승인내역'!AG2335</f>
        <v>0</v>
      </c>
      <c r="AK1714" s="834">
        <f>'(1)예금승인내역'!K2335</f>
        <v>0</v>
      </c>
    </row>
    <row r="1715" spans="31:37">
      <c r="AE1715" s="1">
        <f>'(1)예금승인내역'!H2336</f>
        <v>0</v>
      </c>
      <c r="AF1715" s="1">
        <f t="shared" si="36"/>
        <v>0</v>
      </c>
      <c r="AG1715" s="1">
        <f>'(1)예금승인내역'!G2336</f>
        <v>0</v>
      </c>
      <c r="AH1715">
        <f>'(1)예금승인내역'!F2336</f>
        <v>0</v>
      </c>
      <c r="AI1715">
        <f>'(1)예금승인내역'!L2336</f>
        <v>0</v>
      </c>
      <c r="AJ1715">
        <f>'(1)예금승인내역'!AG2336</f>
        <v>0</v>
      </c>
      <c r="AK1715" s="834">
        <f>'(1)예금승인내역'!K2336</f>
        <v>0</v>
      </c>
    </row>
    <row r="1716" spans="31:37">
      <c r="AE1716" s="1">
        <f>'(1)예금승인내역'!H2337</f>
        <v>0</v>
      </c>
      <c r="AF1716" s="1">
        <f t="shared" si="36"/>
        <v>0</v>
      </c>
      <c r="AG1716" s="1">
        <f>'(1)예금승인내역'!G2337</f>
        <v>0</v>
      </c>
      <c r="AH1716">
        <f>'(1)예금승인내역'!F2337</f>
        <v>0</v>
      </c>
      <c r="AI1716">
        <f>'(1)예금승인내역'!L2337</f>
        <v>0</v>
      </c>
      <c r="AJ1716">
        <f>'(1)예금승인내역'!AG2337</f>
        <v>0</v>
      </c>
      <c r="AK1716" s="834">
        <f>'(1)예금승인내역'!K2337</f>
        <v>0</v>
      </c>
    </row>
    <row r="1717" spans="31:37">
      <c r="AE1717" s="1">
        <f>'(1)예금승인내역'!H2338</f>
        <v>0</v>
      </c>
      <c r="AF1717" s="1">
        <f t="shared" si="36"/>
        <v>0</v>
      </c>
      <c r="AG1717" s="1">
        <f>'(1)예금승인내역'!G2338</f>
        <v>0</v>
      </c>
      <c r="AH1717">
        <f>'(1)예금승인내역'!F2338</f>
        <v>0</v>
      </c>
      <c r="AI1717">
        <f>'(1)예금승인내역'!L2338</f>
        <v>0</v>
      </c>
      <c r="AJ1717">
        <f>'(1)예금승인내역'!AG2338</f>
        <v>0</v>
      </c>
      <c r="AK1717" s="834">
        <f>'(1)예금승인내역'!K2338</f>
        <v>0</v>
      </c>
    </row>
    <row r="1718" spans="31:37">
      <c r="AE1718" s="1">
        <f>'(1)예금승인내역'!H2339</f>
        <v>0</v>
      </c>
      <c r="AF1718" s="1">
        <f t="shared" si="36"/>
        <v>0</v>
      </c>
      <c r="AG1718" s="1">
        <f>'(1)예금승인내역'!G2339</f>
        <v>0</v>
      </c>
      <c r="AH1718">
        <f>'(1)예금승인내역'!F2339</f>
        <v>0</v>
      </c>
      <c r="AI1718">
        <f>'(1)예금승인내역'!L2339</f>
        <v>0</v>
      </c>
      <c r="AJ1718">
        <f>'(1)예금승인내역'!AG2339</f>
        <v>0</v>
      </c>
      <c r="AK1718" s="834">
        <f>'(1)예금승인내역'!K2339</f>
        <v>0</v>
      </c>
    </row>
    <row r="1719" spans="31:37">
      <c r="AE1719" s="1">
        <f>'(1)예금승인내역'!H2340</f>
        <v>0</v>
      </c>
      <c r="AF1719" s="1">
        <f t="shared" si="36"/>
        <v>0</v>
      </c>
      <c r="AG1719" s="1">
        <f>'(1)예금승인내역'!G2340</f>
        <v>0</v>
      </c>
      <c r="AH1719">
        <f>'(1)예금승인내역'!F2340</f>
        <v>0</v>
      </c>
      <c r="AI1719">
        <f>'(1)예금승인내역'!L2340</f>
        <v>0</v>
      </c>
      <c r="AJ1719">
        <f>'(1)예금승인내역'!AG2340</f>
        <v>0</v>
      </c>
      <c r="AK1719" s="834">
        <f>'(1)예금승인내역'!K2340</f>
        <v>0</v>
      </c>
    </row>
    <row r="1720" spans="31:37">
      <c r="AE1720" s="1">
        <f>'(1)예금승인내역'!H2341</f>
        <v>0</v>
      </c>
      <c r="AF1720" s="1">
        <f t="shared" si="36"/>
        <v>0</v>
      </c>
      <c r="AG1720" s="1">
        <f>'(1)예금승인내역'!G2341</f>
        <v>0</v>
      </c>
      <c r="AH1720">
        <f>'(1)예금승인내역'!F2341</f>
        <v>0</v>
      </c>
      <c r="AI1720">
        <f>'(1)예금승인내역'!L2341</f>
        <v>0</v>
      </c>
      <c r="AJ1720">
        <f>'(1)예금승인내역'!AG2341</f>
        <v>0</v>
      </c>
      <c r="AK1720" s="834">
        <f>'(1)예금승인내역'!K2341</f>
        <v>0</v>
      </c>
    </row>
    <row r="1721" spans="31:37">
      <c r="AE1721" s="1">
        <f>'(1)예금승인내역'!H2342</f>
        <v>0</v>
      </c>
      <c r="AF1721" s="1">
        <f t="shared" si="36"/>
        <v>0</v>
      </c>
      <c r="AG1721" s="1">
        <f>'(1)예금승인내역'!G2342</f>
        <v>0</v>
      </c>
      <c r="AH1721">
        <f>'(1)예금승인내역'!F2342</f>
        <v>0</v>
      </c>
      <c r="AI1721">
        <f>'(1)예금승인내역'!L2342</f>
        <v>0</v>
      </c>
      <c r="AJ1721">
        <f>'(1)예금승인내역'!AG2342</f>
        <v>0</v>
      </c>
      <c r="AK1721" s="834">
        <f>'(1)예금승인내역'!K2342</f>
        <v>0</v>
      </c>
    </row>
    <row r="1722" spans="31:37">
      <c r="AE1722" s="1">
        <f>'(1)예금승인내역'!H2343</f>
        <v>0</v>
      </c>
      <c r="AF1722" s="1">
        <f t="shared" ref="AF1722:AF1785" si="37">VALUE(AE1722)</f>
        <v>0</v>
      </c>
      <c r="AG1722" s="1">
        <f>'(1)예금승인내역'!G2343</f>
        <v>0</v>
      </c>
      <c r="AH1722">
        <f>'(1)예금승인내역'!F2343</f>
        <v>0</v>
      </c>
      <c r="AI1722">
        <f>'(1)예금승인내역'!L2343</f>
        <v>0</v>
      </c>
      <c r="AJ1722">
        <f>'(1)예금승인내역'!AG2343</f>
        <v>0</v>
      </c>
      <c r="AK1722" s="834">
        <f>'(1)예금승인내역'!K2343</f>
        <v>0</v>
      </c>
    </row>
    <row r="1723" spans="31:37">
      <c r="AE1723" s="1">
        <f>'(1)예금승인내역'!H2344</f>
        <v>0</v>
      </c>
      <c r="AF1723" s="1">
        <f t="shared" si="37"/>
        <v>0</v>
      </c>
      <c r="AG1723" s="1">
        <f>'(1)예금승인내역'!G2344</f>
        <v>0</v>
      </c>
      <c r="AH1723">
        <f>'(1)예금승인내역'!F2344</f>
        <v>0</v>
      </c>
      <c r="AI1723">
        <f>'(1)예금승인내역'!L2344</f>
        <v>0</v>
      </c>
      <c r="AJ1723">
        <f>'(1)예금승인내역'!AG2344</f>
        <v>0</v>
      </c>
      <c r="AK1723" s="834">
        <f>'(1)예금승인내역'!K2344</f>
        <v>0</v>
      </c>
    </row>
    <row r="1724" spans="31:37">
      <c r="AE1724" s="1">
        <f>'(1)예금승인내역'!H2345</f>
        <v>0</v>
      </c>
      <c r="AF1724" s="1">
        <f t="shared" si="37"/>
        <v>0</v>
      </c>
      <c r="AG1724" s="1">
        <f>'(1)예금승인내역'!G2345</f>
        <v>0</v>
      </c>
      <c r="AH1724">
        <f>'(1)예금승인내역'!F2345</f>
        <v>0</v>
      </c>
      <c r="AI1724">
        <f>'(1)예금승인내역'!L2345</f>
        <v>0</v>
      </c>
      <c r="AJ1724">
        <f>'(1)예금승인내역'!AG2345</f>
        <v>0</v>
      </c>
      <c r="AK1724" s="834">
        <f>'(1)예금승인내역'!K2345</f>
        <v>0</v>
      </c>
    </row>
    <row r="1725" spans="31:37">
      <c r="AE1725" s="1">
        <f>'(1)예금승인내역'!H2346</f>
        <v>0</v>
      </c>
      <c r="AF1725" s="1">
        <f t="shared" si="37"/>
        <v>0</v>
      </c>
      <c r="AG1725" s="1">
        <f>'(1)예금승인내역'!G2346</f>
        <v>0</v>
      </c>
      <c r="AH1725">
        <f>'(1)예금승인내역'!F2346</f>
        <v>0</v>
      </c>
      <c r="AI1725">
        <f>'(1)예금승인내역'!L2346</f>
        <v>0</v>
      </c>
      <c r="AJ1725">
        <f>'(1)예금승인내역'!AG2346</f>
        <v>0</v>
      </c>
      <c r="AK1725" s="834">
        <f>'(1)예금승인내역'!K2346</f>
        <v>0</v>
      </c>
    </row>
    <row r="1726" spans="31:37">
      <c r="AE1726" s="1">
        <f>'(1)예금승인내역'!H2347</f>
        <v>0</v>
      </c>
      <c r="AF1726" s="1">
        <f t="shared" si="37"/>
        <v>0</v>
      </c>
      <c r="AG1726" s="1">
        <f>'(1)예금승인내역'!G2347</f>
        <v>0</v>
      </c>
      <c r="AH1726">
        <f>'(1)예금승인내역'!F2347</f>
        <v>0</v>
      </c>
      <c r="AI1726">
        <f>'(1)예금승인내역'!L2347</f>
        <v>0</v>
      </c>
      <c r="AJ1726">
        <f>'(1)예금승인내역'!AG2347</f>
        <v>0</v>
      </c>
      <c r="AK1726" s="834">
        <f>'(1)예금승인내역'!K2347</f>
        <v>0</v>
      </c>
    </row>
    <row r="1727" spans="31:37">
      <c r="AE1727" s="1">
        <f>'(1)예금승인내역'!H2348</f>
        <v>0</v>
      </c>
      <c r="AF1727" s="1">
        <f t="shared" si="37"/>
        <v>0</v>
      </c>
      <c r="AG1727" s="1">
        <f>'(1)예금승인내역'!G2348</f>
        <v>0</v>
      </c>
      <c r="AH1727">
        <f>'(1)예금승인내역'!F2348</f>
        <v>0</v>
      </c>
      <c r="AI1727">
        <f>'(1)예금승인내역'!L2348</f>
        <v>0</v>
      </c>
      <c r="AJ1727">
        <f>'(1)예금승인내역'!AG2348</f>
        <v>0</v>
      </c>
      <c r="AK1727" s="834">
        <f>'(1)예금승인내역'!K2348</f>
        <v>0</v>
      </c>
    </row>
    <row r="1728" spans="31:37">
      <c r="AE1728" s="1">
        <f>'(1)예금승인내역'!H2349</f>
        <v>0</v>
      </c>
      <c r="AF1728" s="1">
        <f t="shared" si="37"/>
        <v>0</v>
      </c>
      <c r="AG1728" s="1">
        <f>'(1)예금승인내역'!G2349</f>
        <v>0</v>
      </c>
      <c r="AH1728">
        <f>'(1)예금승인내역'!F2349</f>
        <v>0</v>
      </c>
      <c r="AI1728">
        <f>'(1)예금승인내역'!L2349</f>
        <v>0</v>
      </c>
      <c r="AJ1728">
        <f>'(1)예금승인내역'!AG2349</f>
        <v>0</v>
      </c>
      <c r="AK1728" s="834">
        <f>'(1)예금승인내역'!K2349</f>
        <v>0</v>
      </c>
    </row>
    <row r="1729" spans="31:37">
      <c r="AE1729" s="1">
        <f>'(1)예금승인내역'!H2350</f>
        <v>0</v>
      </c>
      <c r="AF1729" s="1">
        <f t="shared" si="37"/>
        <v>0</v>
      </c>
      <c r="AG1729" s="1">
        <f>'(1)예금승인내역'!G2350</f>
        <v>0</v>
      </c>
      <c r="AH1729">
        <f>'(1)예금승인내역'!F2350</f>
        <v>0</v>
      </c>
      <c r="AI1729">
        <f>'(1)예금승인내역'!L2350</f>
        <v>0</v>
      </c>
      <c r="AJ1729">
        <f>'(1)예금승인내역'!AG2350</f>
        <v>0</v>
      </c>
      <c r="AK1729" s="834">
        <f>'(1)예금승인내역'!K2350</f>
        <v>0</v>
      </c>
    </row>
    <row r="1730" spans="31:37">
      <c r="AE1730" s="1">
        <f>'(1)예금승인내역'!H2351</f>
        <v>0</v>
      </c>
      <c r="AF1730" s="1">
        <f t="shared" si="37"/>
        <v>0</v>
      </c>
      <c r="AG1730" s="1">
        <f>'(1)예금승인내역'!G2351</f>
        <v>0</v>
      </c>
      <c r="AH1730">
        <f>'(1)예금승인내역'!F2351</f>
        <v>0</v>
      </c>
      <c r="AI1730">
        <f>'(1)예금승인내역'!L2351</f>
        <v>0</v>
      </c>
      <c r="AJ1730">
        <f>'(1)예금승인내역'!AG2351</f>
        <v>0</v>
      </c>
      <c r="AK1730" s="834">
        <f>'(1)예금승인내역'!K2351</f>
        <v>0</v>
      </c>
    </row>
    <row r="1731" spans="31:37">
      <c r="AE1731" s="1">
        <f>'(1)예금승인내역'!H2352</f>
        <v>0</v>
      </c>
      <c r="AF1731" s="1">
        <f t="shared" si="37"/>
        <v>0</v>
      </c>
      <c r="AG1731" s="1">
        <f>'(1)예금승인내역'!G2352</f>
        <v>0</v>
      </c>
      <c r="AH1731">
        <f>'(1)예금승인내역'!F2352</f>
        <v>0</v>
      </c>
      <c r="AI1731">
        <f>'(1)예금승인내역'!L2352</f>
        <v>0</v>
      </c>
      <c r="AJ1731">
        <f>'(1)예금승인내역'!AG2352</f>
        <v>0</v>
      </c>
      <c r="AK1731" s="834">
        <f>'(1)예금승인내역'!K2352</f>
        <v>0</v>
      </c>
    </row>
    <row r="1732" spans="31:37">
      <c r="AE1732" s="1">
        <f>'(1)예금승인내역'!H2353</f>
        <v>0</v>
      </c>
      <c r="AF1732" s="1">
        <f t="shared" si="37"/>
        <v>0</v>
      </c>
      <c r="AG1732" s="1">
        <f>'(1)예금승인내역'!G2353</f>
        <v>0</v>
      </c>
      <c r="AH1732">
        <f>'(1)예금승인내역'!F2353</f>
        <v>0</v>
      </c>
      <c r="AI1732">
        <f>'(1)예금승인내역'!L2353</f>
        <v>0</v>
      </c>
      <c r="AJ1732">
        <f>'(1)예금승인내역'!AG2353</f>
        <v>0</v>
      </c>
      <c r="AK1732" s="834">
        <f>'(1)예금승인내역'!K2353</f>
        <v>0</v>
      </c>
    </row>
    <row r="1733" spans="31:37">
      <c r="AE1733" s="1">
        <f>'(1)예금승인내역'!H2354</f>
        <v>0</v>
      </c>
      <c r="AF1733" s="1">
        <f t="shared" si="37"/>
        <v>0</v>
      </c>
      <c r="AG1733" s="1">
        <f>'(1)예금승인내역'!G2354</f>
        <v>0</v>
      </c>
      <c r="AH1733">
        <f>'(1)예금승인내역'!F2354</f>
        <v>0</v>
      </c>
      <c r="AI1733">
        <f>'(1)예금승인내역'!L2354</f>
        <v>0</v>
      </c>
      <c r="AJ1733">
        <f>'(1)예금승인내역'!AG2354</f>
        <v>0</v>
      </c>
      <c r="AK1733" s="834">
        <f>'(1)예금승인내역'!K2354</f>
        <v>0</v>
      </c>
    </row>
    <row r="1734" spans="31:37">
      <c r="AE1734" s="1">
        <f>'(1)예금승인내역'!H2355</f>
        <v>0</v>
      </c>
      <c r="AF1734" s="1">
        <f t="shared" si="37"/>
        <v>0</v>
      </c>
      <c r="AG1734" s="1">
        <f>'(1)예금승인내역'!G2355</f>
        <v>0</v>
      </c>
      <c r="AH1734">
        <f>'(1)예금승인내역'!F2355</f>
        <v>0</v>
      </c>
      <c r="AI1734">
        <f>'(1)예금승인내역'!L2355</f>
        <v>0</v>
      </c>
      <c r="AJ1734">
        <f>'(1)예금승인내역'!AG2355</f>
        <v>0</v>
      </c>
      <c r="AK1734" s="834">
        <f>'(1)예금승인내역'!K2355</f>
        <v>0</v>
      </c>
    </row>
    <row r="1735" spans="31:37">
      <c r="AE1735" s="1">
        <f>'(1)예금승인내역'!H2356</f>
        <v>0</v>
      </c>
      <c r="AF1735" s="1">
        <f t="shared" si="37"/>
        <v>0</v>
      </c>
      <c r="AG1735" s="1">
        <f>'(1)예금승인내역'!G2356</f>
        <v>0</v>
      </c>
      <c r="AH1735">
        <f>'(1)예금승인내역'!F2356</f>
        <v>0</v>
      </c>
      <c r="AI1735">
        <f>'(1)예금승인내역'!L2356</f>
        <v>0</v>
      </c>
      <c r="AJ1735">
        <f>'(1)예금승인내역'!AG2356</f>
        <v>0</v>
      </c>
      <c r="AK1735" s="834">
        <f>'(1)예금승인내역'!K2356</f>
        <v>0</v>
      </c>
    </row>
    <row r="1736" spans="31:37">
      <c r="AE1736" s="1">
        <f>'(1)예금승인내역'!H2357</f>
        <v>0</v>
      </c>
      <c r="AF1736" s="1">
        <f t="shared" si="37"/>
        <v>0</v>
      </c>
      <c r="AG1736" s="1">
        <f>'(1)예금승인내역'!G2357</f>
        <v>0</v>
      </c>
      <c r="AH1736">
        <f>'(1)예금승인내역'!F2357</f>
        <v>0</v>
      </c>
      <c r="AI1736">
        <f>'(1)예금승인내역'!L2357</f>
        <v>0</v>
      </c>
      <c r="AJ1736">
        <f>'(1)예금승인내역'!AG2357</f>
        <v>0</v>
      </c>
      <c r="AK1736" s="834">
        <f>'(1)예금승인내역'!K2357</f>
        <v>0</v>
      </c>
    </row>
    <row r="1737" spans="31:37">
      <c r="AE1737" s="1">
        <f>'(1)예금승인내역'!H2358</f>
        <v>0</v>
      </c>
      <c r="AF1737" s="1">
        <f t="shared" si="37"/>
        <v>0</v>
      </c>
      <c r="AG1737" s="1">
        <f>'(1)예금승인내역'!G2358</f>
        <v>0</v>
      </c>
      <c r="AH1737">
        <f>'(1)예금승인내역'!F2358</f>
        <v>0</v>
      </c>
      <c r="AI1737">
        <f>'(1)예금승인내역'!L2358</f>
        <v>0</v>
      </c>
      <c r="AJ1737">
        <f>'(1)예금승인내역'!AG2358</f>
        <v>0</v>
      </c>
      <c r="AK1737" s="834">
        <f>'(1)예금승인내역'!K2358</f>
        <v>0</v>
      </c>
    </row>
    <row r="1738" spans="31:37">
      <c r="AE1738" s="1">
        <f>'(1)예금승인내역'!H2359</f>
        <v>0</v>
      </c>
      <c r="AF1738" s="1">
        <f t="shared" si="37"/>
        <v>0</v>
      </c>
      <c r="AG1738" s="1">
        <f>'(1)예금승인내역'!G2359</f>
        <v>0</v>
      </c>
      <c r="AH1738">
        <f>'(1)예금승인내역'!F2359</f>
        <v>0</v>
      </c>
      <c r="AI1738">
        <f>'(1)예금승인내역'!L2359</f>
        <v>0</v>
      </c>
      <c r="AJ1738">
        <f>'(1)예금승인내역'!AG2359</f>
        <v>0</v>
      </c>
      <c r="AK1738" s="834">
        <f>'(1)예금승인내역'!K2359</f>
        <v>0</v>
      </c>
    </row>
    <row r="1739" spans="31:37">
      <c r="AE1739" s="1">
        <f>'(1)예금승인내역'!H2360</f>
        <v>0</v>
      </c>
      <c r="AF1739" s="1">
        <f t="shared" si="37"/>
        <v>0</v>
      </c>
      <c r="AG1739" s="1">
        <f>'(1)예금승인내역'!G2360</f>
        <v>0</v>
      </c>
      <c r="AH1739">
        <f>'(1)예금승인내역'!F2360</f>
        <v>0</v>
      </c>
      <c r="AI1739">
        <f>'(1)예금승인내역'!L2360</f>
        <v>0</v>
      </c>
      <c r="AJ1739">
        <f>'(1)예금승인내역'!AG2360</f>
        <v>0</v>
      </c>
      <c r="AK1739" s="834">
        <f>'(1)예금승인내역'!K2360</f>
        <v>0</v>
      </c>
    </row>
    <row r="1740" spans="31:37">
      <c r="AE1740" s="1">
        <f>'(1)예금승인내역'!H2361</f>
        <v>0</v>
      </c>
      <c r="AF1740" s="1">
        <f t="shared" si="37"/>
        <v>0</v>
      </c>
      <c r="AG1740" s="1">
        <f>'(1)예금승인내역'!G2361</f>
        <v>0</v>
      </c>
      <c r="AH1740">
        <f>'(1)예금승인내역'!F2361</f>
        <v>0</v>
      </c>
      <c r="AI1740">
        <f>'(1)예금승인내역'!L2361</f>
        <v>0</v>
      </c>
      <c r="AJ1740">
        <f>'(1)예금승인내역'!AG2361</f>
        <v>0</v>
      </c>
      <c r="AK1740" s="834">
        <f>'(1)예금승인내역'!K2361</f>
        <v>0</v>
      </c>
    </row>
    <row r="1741" spans="31:37">
      <c r="AE1741" s="1">
        <f>'(1)예금승인내역'!H2362</f>
        <v>0</v>
      </c>
      <c r="AF1741" s="1">
        <f t="shared" si="37"/>
        <v>0</v>
      </c>
      <c r="AG1741" s="1">
        <f>'(1)예금승인내역'!G2362</f>
        <v>0</v>
      </c>
      <c r="AH1741">
        <f>'(1)예금승인내역'!F2362</f>
        <v>0</v>
      </c>
      <c r="AI1741">
        <f>'(1)예금승인내역'!L2362</f>
        <v>0</v>
      </c>
      <c r="AJ1741">
        <f>'(1)예금승인내역'!AG2362</f>
        <v>0</v>
      </c>
      <c r="AK1741" s="834">
        <f>'(1)예금승인내역'!K2362</f>
        <v>0</v>
      </c>
    </row>
    <row r="1742" spans="31:37">
      <c r="AE1742" s="1">
        <f>'(1)예금승인내역'!H2363</f>
        <v>0</v>
      </c>
      <c r="AF1742" s="1">
        <f t="shared" si="37"/>
        <v>0</v>
      </c>
      <c r="AG1742" s="1">
        <f>'(1)예금승인내역'!G2363</f>
        <v>0</v>
      </c>
      <c r="AH1742">
        <f>'(1)예금승인내역'!F2363</f>
        <v>0</v>
      </c>
      <c r="AI1742">
        <f>'(1)예금승인내역'!L2363</f>
        <v>0</v>
      </c>
      <c r="AJ1742">
        <f>'(1)예금승인내역'!AG2363</f>
        <v>0</v>
      </c>
      <c r="AK1742" s="834">
        <f>'(1)예금승인내역'!K2363</f>
        <v>0</v>
      </c>
    </row>
    <row r="1743" spans="31:37">
      <c r="AE1743" s="1">
        <f>'(1)예금승인내역'!H2364</f>
        <v>0</v>
      </c>
      <c r="AF1743" s="1">
        <f t="shared" si="37"/>
        <v>0</v>
      </c>
      <c r="AG1743" s="1">
        <f>'(1)예금승인내역'!G2364</f>
        <v>0</v>
      </c>
      <c r="AH1743">
        <f>'(1)예금승인내역'!F2364</f>
        <v>0</v>
      </c>
      <c r="AI1743">
        <f>'(1)예금승인내역'!L2364</f>
        <v>0</v>
      </c>
      <c r="AJ1743">
        <f>'(1)예금승인내역'!AG2364</f>
        <v>0</v>
      </c>
      <c r="AK1743" s="834">
        <f>'(1)예금승인내역'!K2364</f>
        <v>0</v>
      </c>
    </row>
    <row r="1744" spans="31:37">
      <c r="AE1744" s="1">
        <f>'(1)예금승인내역'!H2365</f>
        <v>0</v>
      </c>
      <c r="AF1744" s="1">
        <f t="shared" si="37"/>
        <v>0</v>
      </c>
      <c r="AG1744" s="1">
        <f>'(1)예금승인내역'!G2365</f>
        <v>0</v>
      </c>
      <c r="AH1744">
        <f>'(1)예금승인내역'!F2365</f>
        <v>0</v>
      </c>
      <c r="AI1744">
        <f>'(1)예금승인내역'!L2365</f>
        <v>0</v>
      </c>
      <c r="AJ1744">
        <f>'(1)예금승인내역'!AG2365</f>
        <v>0</v>
      </c>
      <c r="AK1744" s="834">
        <f>'(1)예금승인내역'!K2365</f>
        <v>0</v>
      </c>
    </row>
    <row r="1745" spans="31:37">
      <c r="AE1745" s="1">
        <f>'(1)예금승인내역'!H2366</f>
        <v>0</v>
      </c>
      <c r="AF1745" s="1">
        <f t="shared" si="37"/>
        <v>0</v>
      </c>
      <c r="AG1745" s="1">
        <f>'(1)예금승인내역'!G2366</f>
        <v>0</v>
      </c>
      <c r="AH1745">
        <f>'(1)예금승인내역'!F2366</f>
        <v>0</v>
      </c>
      <c r="AI1745">
        <f>'(1)예금승인내역'!L2366</f>
        <v>0</v>
      </c>
      <c r="AJ1745">
        <f>'(1)예금승인내역'!AG2366</f>
        <v>0</v>
      </c>
      <c r="AK1745" s="834">
        <f>'(1)예금승인내역'!K2366</f>
        <v>0</v>
      </c>
    </row>
    <row r="1746" spans="31:37">
      <c r="AE1746" s="1">
        <f>'(1)예금승인내역'!H2367</f>
        <v>0</v>
      </c>
      <c r="AF1746" s="1">
        <f t="shared" si="37"/>
        <v>0</v>
      </c>
      <c r="AG1746" s="1">
        <f>'(1)예금승인내역'!G2367</f>
        <v>0</v>
      </c>
      <c r="AH1746">
        <f>'(1)예금승인내역'!F2367</f>
        <v>0</v>
      </c>
      <c r="AI1746">
        <f>'(1)예금승인내역'!L2367</f>
        <v>0</v>
      </c>
      <c r="AJ1746">
        <f>'(1)예금승인내역'!AG2367</f>
        <v>0</v>
      </c>
      <c r="AK1746" s="834">
        <f>'(1)예금승인내역'!K2367</f>
        <v>0</v>
      </c>
    </row>
    <row r="1747" spans="31:37">
      <c r="AE1747" s="1">
        <f>'(1)예금승인내역'!H2368</f>
        <v>0</v>
      </c>
      <c r="AF1747" s="1">
        <f t="shared" si="37"/>
        <v>0</v>
      </c>
      <c r="AG1747" s="1">
        <f>'(1)예금승인내역'!G2368</f>
        <v>0</v>
      </c>
      <c r="AH1747">
        <f>'(1)예금승인내역'!F2368</f>
        <v>0</v>
      </c>
      <c r="AI1747">
        <f>'(1)예금승인내역'!L2368</f>
        <v>0</v>
      </c>
      <c r="AJ1747">
        <f>'(1)예금승인내역'!AG2368</f>
        <v>0</v>
      </c>
      <c r="AK1747" s="834">
        <f>'(1)예금승인내역'!K2368</f>
        <v>0</v>
      </c>
    </row>
    <row r="1748" spans="31:37">
      <c r="AE1748" s="1">
        <f>'(1)예금승인내역'!H2369</f>
        <v>0</v>
      </c>
      <c r="AF1748" s="1">
        <f t="shared" si="37"/>
        <v>0</v>
      </c>
      <c r="AG1748" s="1">
        <f>'(1)예금승인내역'!G2369</f>
        <v>0</v>
      </c>
      <c r="AH1748">
        <f>'(1)예금승인내역'!F2369</f>
        <v>0</v>
      </c>
      <c r="AI1748">
        <f>'(1)예금승인내역'!L2369</f>
        <v>0</v>
      </c>
      <c r="AJ1748">
        <f>'(1)예금승인내역'!AG2369</f>
        <v>0</v>
      </c>
      <c r="AK1748" s="834">
        <f>'(1)예금승인내역'!K2369</f>
        <v>0</v>
      </c>
    </row>
    <row r="1749" spans="31:37">
      <c r="AE1749" s="1">
        <f>'(1)예금승인내역'!H2370</f>
        <v>0</v>
      </c>
      <c r="AF1749" s="1">
        <f t="shared" si="37"/>
        <v>0</v>
      </c>
      <c r="AG1749" s="1">
        <f>'(1)예금승인내역'!G2370</f>
        <v>0</v>
      </c>
      <c r="AH1749">
        <f>'(1)예금승인내역'!F2370</f>
        <v>0</v>
      </c>
      <c r="AI1749">
        <f>'(1)예금승인내역'!L2370</f>
        <v>0</v>
      </c>
      <c r="AJ1749">
        <f>'(1)예금승인내역'!AG2370</f>
        <v>0</v>
      </c>
      <c r="AK1749" s="834">
        <f>'(1)예금승인내역'!K2370</f>
        <v>0</v>
      </c>
    </row>
    <row r="1750" spans="31:37">
      <c r="AE1750" s="1">
        <f>'(1)예금승인내역'!H2371</f>
        <v>0</v>
      </c>
      <c r="AF1750" s="1">
        <f t="shared" si="37"/>
        <v>0</v>
      </c>
      <c r="AG1750" s="1">
        <f>'(1)예금승인내역'!G2371</f>
        <v>0</v>
      </c>
      <c r="AH1750">
        <f>'(1)예금승인내역'!F2371</f>
        <v>0</v>
      </c>
      <c r="AI1750">
        <f>'(1)예금승인내역'!L2371</f>
        <v>0</v>
      </c>
      <c r="AJ1750">
        <f>'(1)예금승인내역'!AG2371</f>
        <v>0</v>
      </c>
      <c r="AK1750" s="834">
        <f>'(1)예금승인내역'!K2371</f>
        <v>0</v>
      </c>
    </row>
    <row r="1751" spans="31:37">
      <c r="AE1751" s="1">
        <f>'(1)예금승인내역'!H2372</f>
        <v>0</v>
      </c>
      <c r="AF1751" s="1">
        <f t="shared" si="37"/>
        <v>0</v>
      </c>
      <c r="AG1751" s="1">
        <f>'(1)예금승인내역'!G2372</f>
        <v>0</v>
      </c>
      <c r="AH1751">
        <f>'(1)예금승인내역'!F2372</f>
        <v>0</v>
      </c>
      <c r="AI1751">
        <f>'(1)예금승인내역'!L2372</f>
        <v>0</v>
      </c>
      <c r="AJ1751">
        <f>'(1)예금승인내역'!AG2372</f>
        <v>0</v>
      </c>
      <c r="AK1751" s="834">
        <f>'(1)예금승인내역'!K2372</f>
        <v>0</v>
      </c>
    </row>
    <row r="1752" spans="31:37">
      <c r="AE1752" s="1">
        <f>'(1)예금승인내역'!H2373</f>
        <v>0</v>
      </c>
      <c r="AF1752" s="1">
        <f t="shared" si="37"/>
        <v>0</v>
      </c>
      <c r="AG1752" s="1">
        <f>'(1)예금승인내역'!G2373</f>
        <v>0</v>
      </c>
      <c r="AH1752">
        <f>'(1)예금승인내역'!F2373</f>
        <v>0</v>
      </c>
      <c r="AI1752">
        <f>'(1)예금승인내역'!L2373</f>
        <v>0</v>
      </c>
      <c r="AJ1752">
        <f>'(1)예금승인내역'!AG2373</f>
        <v>0</v>
      </c>
      <c r="AK1752" s="834">
        <f>'(1)예금승인내역'!K2373</f>
        <v>0</v>
      </c>
    </row>
    <row r="1753" spans="31:37">
      <c r="AE1753" s="1">
        <f>'(1)예금승인내역'!H2374</f>
        <v>0</v>
      </c>
      <c r="AF1753" s="1">
        <f t="shared" si="37"/>
        <v>0</v>
      </c>
      <c r="AG1753" s="1">
        <f>'(1)예금승인내역'!G2374</f>
        <v>0</v>
      </c>
      <c r="AH1753">
        <f>'(1)예금승인내역'!F2374</f>
        <v>0</v>
      </c>
      <c r="AI1753">
        <f>'(1)예금승인내역'!L2374</f>
        <v>0</v>
      </c>
      <c r="AJ1753">
        <f>'(1)예금승인내역'!AG2374</f>
        <v>0</v>
      </c>
      <c r="AK1753" s="834">
        <f>'(1)예금승인내역'!K2374</f>
        <v>0</v>
      </c>
    </row>
    <row r="1754" spans="31:37">
      <c r="AE1754" s="1">
        <f>'(1)예금승인내역'!H2375</f>
        <v>0</v>
      </c>
      <c r="AF1754" s="1">
        <f t="shared" si="37"/>
        <v>0</v>
      </c>
      <c r="AG1754" s="1">
        <f>'(1)예금승인내역'!G2375</f>
        <v>0</v>
      </c>
      <c r="AH1754">
        <f>'(1)예금승인내역'!F2375</f>
        <v>0</v>
      </c>
      <c r="AI1754">
        <f>'(1)예금승인내역'!L2375</f>
        <v>0</v>
      </c>
      <c r="AJ1754">
        <f>'(1)예금승인내역'!AG2375</f>
        <v>0</v>
      </c>
      <c r="AK1754" s="834">
        <f>'(1)예금승인내역'!K2375</f>
        <v>0</v>
      </c>
    </row>
    <row r="1755" spans="31:37">
      <c r="AE1755" s="1">
        <f>'(1)예금승인내역'!H2376</f>
        <v>0</v>
      </c>
      <c r="AF1755" s="1">
        <f t="shared" si="37"/>
        <v>0</v>
      </c>
      <c r="AG1755" s="1">
        <f>'(1)예금승인내역'!G2376</f>
        <v>0</v>
      </c>
      <c r="AH1755">
        <f>'(1)예금승인내역'!F2376</f>
        <v>0</v>
      </c>
      <c r="AI1755">
        <f>'(1)예금승인내역'!L2376</f>
        <v>0</v>
      </c>
      <c r="AJ1755">
        <f>'(1)예금승인내역'!AG2376</f>
        <v>0</v>
      </c>
      <c r="AK1755" s="834">
        <f>'(1)예금승인내역'!K2376</f>
        <v>0</v>
      </c>
    </row>
    <row r="1756" spans="31:37">
      <c r="AE1756" s="1">
        <f>'(1)예금승인내역'!H2377</f>
        <v>0</v>
      </c>
      <c r="AF1756" s="1">
        <f t="shared" si="37"/>
        <v>0</v>
      </c>
      <c r="AG1756" s="1">
        <f>'(1)예금승인내역'!G2377</f>
        <v>0</v>
      </c>
      <c r="AH1756">
        <f>'(1)예금승인내역'!F2377</f>
        <v>0</v>
      </c>
      <c r="AI1756">
        <f>'(1)예금승인내역'!L2377</f>
        <v>0</v>
      </c>
      <c r="AJ1756">
        <f>'(1)예금승인내역'!AG2377</f>
        <v>0</v>
      </c>
      <c r="AK1756" s="834">
        <f>'(1)예금승인내역'!K2377</f>
        <v>0</v>
      </c>
    </row>
    <row r="1757" spans="31:37">
      <c r="AE1757" s="1">
        <f>'(1)예금승인내역'!H2378</f>
        <v>0</v>
      </c>
      <c r="AF1757" s="1">
        <f t="shared" si="37"/>
        <v>0</v>
      </c>
      <c r="AG1757" s="1">
        <f>'(1)예금승인내역'!G2378</f>
        <v>0</v>
      </c>
      <c r="AH1757">
        <f>'(1)예금승인내역'!F2378</f>
        <v>0</v>
      </c>
      <c r="AI1757">
        <f>'(1)예금승인내역'!L2378</f>
        <v>0</v>
      </c>
      <c r="AJ1757">
        <f>'(1)예금승인내역'!AG2378</f>
        <v>0</v>
      </c>
      <c r="AK1757" s="834">
        <f>'(1)예금승인내역'!K2378</f>
        <v>0</v>
      </c>
    </row>
    <row r="1758" spans="31:37">
      <c r="AE1758" s="1">
        <f>'(1)예금승인내역'!H2379</f>
        <v>0</v>
      </c>
      <c r="AF1758" s="1">
        <f t="shared" si="37"/>
        <v>0</v>
      </c>
      <c r="AG1758" s="1">
        <f>'(1)예금승인내역'!G2379</f>
        <v>0</v>
      </c>
      <c r="AH1758">
        <f>'(1)예금승인내역'!F2379</f>
        <v>0</v>
      </c>
      <c r="AI1758">
        <f>'(1)예금승인내역'!L2379</f>
        <v>0</v>
      </c>
      <c r="AJ1758">
        <f>'(1)예금승인내역'!AG2379</f>
        <v>0</v>
      </c>
      <c r="AK1758" s="834">
        <f>'(1)예금승인내역'!K2379</f>
        <v>0</v>
      </c>
    </row>
    <row r="1759" spans="31:37">
      <c r="AE1759" s="1">
        <f>'(1)예금승인내역'!H2380</f>
        <v>0</v>
      </c>
      <c r="AF1759" s="1">
        <f t="shared" si="37"/>
        <v>0</v>
      </c>
      <c r="AG1759" s="1">
        <f>'(1)예금승인내역'!G2380</f>
        <v>0</v>
      </c>
      <c r="AH1759">
        <f>'(1)예금승인내역'!F2380</f>
        <v>0</v>
      </c>
      <c r="AI1759">
        <f>'(1)예금승인내역'!L2380</f>
        <v>0</v>
      </c>
      <c r="AJ1759">
        <f>'(1)예금승인내역'!AG2380</f>
        <v>0</v>
      </c>
      <c r="AK1759" s="834">
        <f>'(1)예금승인내역'!K2380</f>
        <v>0</v>
      </c>
    </row>
    <row r="1760" spans="31:37">
      <c r="AE1760" s="1">
        <f>'(1)예금승인내역'!H2381</f>
        <v>0</v>
      </c>
      <c r="AF1760" s="1">
        <f t="shared" si="37"/>
        <v>0</v>
      </c>
      <c r="AG1760" s="1">
        <f>'(1)예금승인내역'!G2381</f>
        <v>0</v>
      </c>
      <c r="AH1760">
        <f>'(1)예금승인내역'!F2381</f>
        <v>0</v>
      </c>
      <c r="AI1760">
        <f>'(1)예금승인내역'!L2381</f>
        <v>0</v>
      </c>
      <c r="AJ1760">
        <f>'(1)예금승인내역'!AG2381</f>
        <v>0</v>
      </c>
      <c r="AK1760" s="834">
        <f>'(1)예금승인내역'!K2381</f>
        <v>0</v>
      </c>
    </row>
    <row r="1761" spans="31:37">
      <c r="AE1761" s="1">
        <f>'(1)예금승인내역'!H2382</f>
        <v>0</v>
      </c>
      <c r="AF1761" s="1">
        <f t="shared" si="37"/>
        <v>0</v>
      </c>
      <c r="AG1761" s="1">
        <f>'(1)예금승인내역'!G2382</f>
        <v>0</v>
      </c>
      <c r="AH1761">
        <f>'(1)예금승인내역'!F2382</f>
        <v>0</v>
      </c>
      <c r="AI1761">
        <f>'(1)예금승인내역'!L2382</f>
        <v>0</v>
      </c>
      <c r="AJ1761">
        <f>'(1)예금승인내역'!AG2382</f>
        <v>0</v>
      </c>
      <c r="AK1761" s="834">
        <f>'(1)예금승인내역'!K2382</f>
        <v>0</v>
      </c>
    </row>
    <row r="1762" spans="31:37">
      <c r="AE1762" s="1">
        <f>'(1)예금승인내역'!H2383</f>
        <v>0</v>
      </c>
      <c r="AF1762" s="1">
        <f t="shared" si="37"/>
        <v>0</v>
      </c>
      <c r="AG1762" s="1">
        <f>'(1)예금승인내역'!G2383</f>
        <v>0</v>
      </c>
      <c r="AH1762">
        <f>'(1)예금승인내역'!F2383</f>
        <v>0</v>
      </c>
      <c r="AI1762">
        <f>'(1)예금승인내역'!L2383</f>
        <v>0</v>
      </c>
      <c r="AJ1762">
        <f>'(1)예금승인내역'!AG2383</f>
        <v>0</v>
      </c>
      <c r="AK1762" s="834">
        <f>'(1)예금승인내역'!K2383</f>
        <v>0</v>
      </c>
    </row>
    <row r="1763" spans="31:37">
      <c r="AE1763" s="1">
        <f>'(1)예금승인내역'!H2384</f>
        <v>0</v>
      </c>
      <c r="AF1763" s="1">
        <f t="shared" si="37"/>
        <v>0</v>
      </c>
      <c r="AG1763" s="1">
        <f>'(1)예금승인내역'!G2384</f>
        <v>0</v>
      </c>
      <c r="AH1763">
        <f>'(1)예금승인내역'!F2384</f>
        <v>0</v>
      </c>
      <c r="AI1763">
        <f>'(1)예금승인내역'!L2384</f>
        <v>0</v>
      </c>
      <c r="AJ1763">
        <f>'(1)예금승인내역'!AG2384</f>
        <v>0</v>
      </c>
      <c r="AK1763" s="834">
        <f>'(1)예금승인내역'!K2384</f>
        <v>0</v>
      </c>
    </row>
    <row r="1764" spans="31:37">
      <c r="AE1764" s="1">
        <f>'(1)예금승인내역'!H2385</f>
        <v>0</v>
      </c>
      <c r="AF1764" s="1">
        <f t="shared" si="37"/>
        <v>0</v>
      </c>
      <c r="AG1764" s="1">
        <f>'(1)예금승인내역'!G2385</f>
        <v>0</v>
      </c>
      <c r="AH1764">
        <f>'(1)예금승인내역'!F2385</f>
        <v>0</v>
      </c>
      <c r="AI1764">
        <f>'(1)예금승인내역'!L2385</f>
        <v>0</v>
      </c>
      <c r="AJ1764">
        <f>'(1)예금승인내역'!AG2385</f>
        <v>0</v>
      </c>
      <c r="AK1764" s="834">
        <f>'(1)예금승인내역'!K2385</f>
        <v>0</v>
      </c>
    </row>
    <row r="1765" spans="31:37">
      <c r="AE1765" s="1">
        <f>'(1)예금승인내역'!H2386</f>
        <v>0</v>
      </c>
      <c r="AF1765" s="1">
        <f t="shared" si="37"/>
        <v>0</v>
      </c>
      <c r="AG1765" s="1">
        <f>'(1)예금승인내역'!G2386</f>
        <v>0</v>
      </c>
      <c r="AH1765">
        <f>'(1)예금승인내역'!F2386</f>
        <v>0</v>
      </c>
      <c r="AI1765">
        <f>'(1)예금승인내역'!L2386</f>
        <v>0</v>
      </c>
      <c r="AJ1765">
        <f>'(1)예금승인내역'!AG2386</f>
        <v>0</v>
      </c>
      <c r="AK1765" s="834">
        <f>'(1)예금승인내역'!K2386</f>
        <v>0</v>
      </c>
    </row>
    <row r="1766" spans="31:37">
      <c r="AE1766" s="1">
        <f>'(1)예금승인내역'!H2387</f>
        <v>0</v>
      </c>
      <c r="AF1766" s="1">
        <f t="shared" si="37"/>
        <v>0</v>
      </c>
      <c r="AG1766" s="1">
        <f>'(1)예금승인내역'!G2387</f>
        <v>0</v>
      </c>
      <c r="AH1766">
        <f>'(1)예금승인내역'!F2387</f>
        <v>0</v>
      </c>
      <c r="AI1766">
        <f>'(1)예금승인내역'!L2387</f>
        <v>0</v>
      </c>
      <c r="AJ1766">
        <f>'(1)예금승인내역'!AG2387</f>
        <v>0</v>
      </c>
      <c r="AK1766" s="834">
        <f>'(1)예금승인내역'!K2387</f>
        <v>0</v>
      </c>
    </row>
    <row r="1767" spans="31:37">
      <c r="AE1767" s="1">
        <f>'(1)예금승인내역'!H2388</f>
        <v>0</v>
      </c>
      <c r="AF1767" s="1">
        <f t="shared" si="37"/>
        <v>0</v>
      </c>
      <c r="AG1767" s="1">
        <f>'(1)예금승인내역'!G2388</f>
        <v>0</v>
      </c>
      <c r="AH1767">
        <f>'(1)예금승인내역'!F2388</f>
        <v>0</v>
      </c>
      <c r="AI1767">
        <f>'(1)예금승인내역'!L2388</f>
        <v>0</v>
      </c>
      <c r="AJ1767">
        <f>'(1)예금승인내역'!AG2388</f>
        <v>0</v>
      </c>
      <c r="AK1767" s="834">
        <f>'(1)예금승인내역'!K2388</f>
        <v>0</v>
      </c>
    </row>
    <row r="1768" spans="31:37">
      <c r="AE1768" s="1">
        <f>'(1)예금승인내역'!H2389</f>
        <v>0</v>
      </c>
      <c r="AF1768" s="1">
        <f t="shared" si="37"/>
        <v>0</v>
      </c>
      <c r="AG1768" s="1">
        <f>'(1)예금승인내역'!G2389</f>
        <v>0</v>
      </c>
      <c r="AH1768">
        <f>'(1)예금승인내역'!F2389</f>
        <v>0</v>
      </c>
      <c r="AI1768">
        <f>'(1)예금승인내역'!L2389</f>
        <v>0</v>
      </c>
      <c r="AJ1768">
        <f>'(1)예금승인내역'!AG2389</f>
        <v>0</v>
      </c>
      <c r="AK1768" s="834">
        <f>'(1)예금승인내역'!K2389</f>
        <v>0</v>
      </c>
    </row>
    <row r="1769" spans="31:37">
      <c r="AE1769" s="1">
        <f>'(1)예금승인내역'!H2390</f>
        <v>0</v>
      </c>
      <c r="AF1769" s="1">
        <f t="shared" si="37"/>
        <v>0</v>
      </c>
      <c r="AG1769" s="1">
        <f>'(1)예금승인내역'!G2390</f>
        <v>0</v>
      </c>
      <c r="AH1769">
        <f>'(1)예금승인내역'!F2390</f>
        <v>0</v>
      </c>
      <c r="AI1769">
        <f>'(1)예금승인내역'!L2390</f>
        <v>0</v>
      </c>
      <c r="AJ1769">
        <f>'(1)예금승인내역'!AG2390</f>
        <v>0</v>
      </c>
      <c r="AK1769" s="834">
        <f>'(1)예금승인내역'!K2390</f>
        <v>0</v>
      </c>
    </row>
    <row r="1770" spans="31:37">
      <c r="AE1770" s="1">
        <f>'(1)예금승인내역'!H2391</f>
        <v>0</v>
      </c>
      <c r="AF1770" s="1">
        <f t="shared" si="37"/>
        <v>0</v>
      </c>
      <c r="AG1770" s="1">
        <f>'(1)예금승인내역'!G2391</f>
        <v>0</v>
      </c>
      <c r="AH1770">
        <f>'(1)예금승인내역'!F2391</f>
        <v>0</v>
      </c>
      <c r="AI1770">
        <f>'(1)예금승인내역'!L2391</f>
        <v>0</v>
      </c>
      <c r="AJ1770">
        <f>'(1)예금승인내역'!AG2391</f>
        <v>0</v>
      </c>
      <c r="AK1770" s="834">
        <f>'(1)예금승인내역'!K2391</f>
        <v>0</v>
      </c>
    </row>
    <row r="1771" spans="31:37">
      <c r="AE1771" s="1">
        <f>'(1)예금승인내역'!H2392</f>
        <v>0</v>
      </c>
      <c r="AF1771" s="1">
        <f t="shared" si="37"/>
        <v>0</v>
      </c>
      <c r="AG1771" s="1">
        <f>'(1)예금승인내역'!G2392</f>
        <v>0</v>
      </c>
      <c r="AH1771">
        <f>'(1)예금승인내역'!F2392</f>
        <v>0</v>
      </c>
      <c r="AI1771">
        <f>'(1)예금승인내역'!L2392</f>
        <v>0</v>
      </c>
      <c r="AJ1771">
        <f>'(1)예금승인내역'!AG2392</f>
        <v>0</v>
      </c>
      <c r="AK1771" s="834">
        <f>'(1)예금승인내역'!K2392</f>
        <v>0</v>
      </c>
    </row>
    <row r="1772" spans="31:37">
      <c r="AE1772" s="1">
        <f>'(1)예금승인내역'!H2393</f>
        <v>0</v>
      </c>
      <c r="AF1772" s="1">
        <f t="shared" si="37"/>
        <v>0</v>
      </c>
      <c r="AG1772" s="1">
        <f>'(1)예금승인내역'!G2393</f>
        <v>0</v>
      </c>
      <c r="AH1772">
        <f>'(1)예금승인내역'!F2393</f>
        <v>0</v>
      </c>
      <c r="AI1772">
        <f>'(1)예금승인내역'!L2393</f>
        <v>0</v>
      </c>
      <c r="AJ1772">
        <f>'(1)예금승인내역'!AG2393</f>
        <v>0</v>
      </c>
      <c r="AK1772" s="834">
        <f>'(1)예금승인내역'!K2393</f>
        <v>0</v>
      </c>
    </row>
    <row r="1773" spans="31:37">
      <c r="AE1773" s="1">
        <f>'(1)예금승인내역'!H2394</f>
        <v>0</v>
      </c>
      <c r="AF1773" s="1">
        <f t="shared" si="37"/>
        <v>0</v>
      </c>
      <c r="AG1773" s="1">
        <f>'(1)예금승인내역'!G2394</f>
        <v>0</v>
      </c>
      <c r="AH1773">
        <f>'(1)예금승인내역'!F2394</f>
        <v>0</v>
      </c>
      <c r="AI1773">
        <f>'(1)예금승인내역'!L2394</f>
        <v>0</v>
      </c>
      <c r="AJ1773">
        <f>'(1)예금승인내역'!AG2394</f>
        <v>0</v>
      </c>
      <c r="AK1773" s="834">
        <f>'(1)예금승인내역'!K2394</f>
        <v>0</v>
      </c>
    </row>
    <row r="1774" spans="31:37">
      <c r="AE1774" s="1">
        <f>'(1)예금승인내역'!H2395</f>
        <v>0</v>
      </c>
      <c r="AF1774" s="1">
        <f t="shared" si="37"/>
        <v>0</v>
      </c>
      <c r="AG1774" s="1">
        <f>'(1)예금승인내역'!G2395</f>
        <v>0</v>
      </c>
      <c r="AH1774">
        <f>'(1)예금승인내역'!F2395</f>
        <v>0</v>
      </c>
      <c r="AI1774">
        <f>'(1)예금승인내역'!L2395</f>
        <v>0</v>
      </c>
      <c r="AJ1774">
        <f>'(1)예금승인내역'!AG2395</f>
        <v>0</v>
      </c>
      <c r="AK1774" s="834">
        <f>'(1)예금승인내역'!K2395</f>
        <v>0</v>
      </c>
    </row>
    <row r="1775" spans="31:37">
      <c r="AE1775" s="1">
        <f>'(1)예금승인내역'!H2396</f>
        <v>0</v>
      </c>
      <c r="AF1775" s="1">
        <f t="shared" si="37"/>
        <v>0</v>
      </c>
      <c r="AG1775" s="1">
        <f>'(1)예금승인내역'!G2396</f>
        <v>0</v>
      </c>
      <c r="AH1775">
        <f>'(1)예금승인내역'!F2396</f>
        <v>0</v>
      </c>
      <c r="AI1775">
        <f>'(1)예금승인내역'!L2396</f>
        <v>0</v>
      </c>
      <c r="AJ1775">
        <f>'(1)예금승인내역'!AG2396</f>
        <v>0</v>
      </c>
      <c r="AK1775" s="834">
        <f>'(1)예금승인내역'!K2396</f>
        <v>0</v>
      </c>
    </row>
    <row r="1776" spans="31:37">
      <c r="AE1776" s="1">
        <f>'(1)예금승인내역'!H2397</f>
        <v>0</v>
      </c>
      <c r="AF1776" s="1">
        <f t="shared" si="37"/>
        <v>0</v>
      </c>
      <c r="AG1776" s="1">
        <f>'(1)예금승인내역'!G2397</f>
        <v>0</v>
      </c>
      <c r="AH1776">
        <f>'(1)예금승인내역'!F2397</f>
        <v>0</v>
      </c>
      <c r="AI1776">
        <f>'(1)예금승인내역'!L2397</f>
        <v>0</v>
      </c>
      <c r="AJ1776">
        <f>'(1)예금승인내역'!AG2397</f>
        <v>0</v>
      </c>
      <c r="AK1776" s="834">
        <f>'(1)예금승인내역'!K2397</f>
        <v>0</v>
      </c>
    </row>
    <row r="1777" spans="31:37">
      <c r="AE1777" s="1">
        <f>'(1)예금승인내역'!H2398</f>
        <v>0</v>
      </c>
      <c r="AF1777" s="1">
        <f t="shared" si="37"/>
        <v>0</v>
      </c>
      <c r="AG1777" s="1">
        <f>'(1)예금승인내역'!G2398</f>
        <v>0</v>
      </c>
      <c r="AH1777">
        <f>'(1)예금승인내역'!F2398</f>
        <v>0</v>
      </c>
      <c r="AI1777">
        <f>'(1)예금승인내역'!L2398</f>
        <v>0</v>
      </c>
      <c r="AJ1777">
        <f>'(1)예금승인내역'!AG2398</f>
        <v>0</v>
      </c>
      <c r="AK1777" s="834">
        <f>'(1)예금승인내역'!K2398</f>
        <v>0</v>
      </c>
    </row>
    <row r="1778" spans="31:37">
      <c r="AE1778" s="1">
        <f>'(1)예금승인내역'!H2399</f>
        <v>0</v>
      </c>
      <c r="AF1778" s="1">
        <f t="shared" si="37"/>
        <v>0</v>
      </c>
      <c r="AG1778" s="1">
        <f>'(1)예금승인내역'!G2399</f>
        <v>0</v>
      </c>
      <c r="AH1778">
        <f>'(1)예금승인내역'!F2399</f>
        <v>0</v>
      </c>
      <c r="AI1778">
        <f>'(1)예금승인내역'!L2399</f>
        <v>0</v>
      </c>
      <c r="AJ1778">
        <f>'(1)예금승인내역'!AG2399</f>
        <v>0</v>
      </c>
      <c r="AK1778" s="834">
        <f>'(1)예금승인내역'!K2399</f>
        <v>0</v>
      </c>
    </row>
    <row r="1779" spans="31:37">
      <c r="AE1779" s="1">
        <f>'(1)예금승인내역'!H2400</f>
        <v>0</v>
      </c>
      <c r="AF1779" s="1">
        <f t="shared" si="37"/>
        <v>0</v>
      </c>
      <c r="AG1779" s="1">
        <f>'(1)예금승인내역'!G2400</f>
        <v>0</v>
      </c>
      <c r="AH1779">
        <f>'(1)예금승인내역'!F2400</f>
        <v>0</v>
      </c>
      <c r="AI1779">
        <f>'(1)예금승인내역'!L2400</f>
        <v>0</v>
      </c>
      <c r="AJ1779">
        <f>'(1)예금승인내역'!AG2400</f>
        <v>0</v>
      </c>
      <c r="AK1779" s="834">
        <f>'(1)예금승인내역'!K2400</f>
        <v>0</v>
      </c>
    </row>
    <row r="1780" spans="31:37">
      <c r="AE1780" s="1">
        <f>'(1)예금승인내역'!H2401</f>
        <v>0</v>
      </c>
      <c r="AF1780" s="1">
        <f t="shared" si="37"/>
        <v>0</v>
      </c>
      <c r="AG1780" s="1">
        <f>'(1)예금승인내역'!G2401</f>
        <v>0</v>
      </c>
      <c r="AH1780">
        <f>'(1)예금승인내역'!F2401</f>
        <v>0</v>
      </c>
      <c r="AI1780">
        <f>'(1)예금승인내역'!L2401</f>
        <v>0</v>
      </c>
      <c r="AJ1780">
        <f>'(1)예금승인내역'!AG2401</f>
        <v>0</v>
      </c>
      <c r="AK1780" s="834">
        <f>'(1)예금승인내역'!K2401</f>
        <v>0</v>
      </c>
    </row>
    <row r="1781" spans="31:37">
      <c r="AE1781" s="1">
        <f>'(1)예금승인내역'!H2402</f>
        <v>0</v>
      </c>
      <c r="AF1781" s="1">
        <f t="shared" si="37"/>
        <v>0</v>
      </c>
      <c r="AG1781" s="1">
        <f>'(1)예금승인내역'!G2402</f>
        <v>0</v>
      </c>
      <c r="AH1781">
        <f>'(1)예금승인내역'!F2402</f>
        <v>0</v>
      </c>
      <c r="AI1781">
        <f>'(1)예금승인내역'!L2402</f>
        <v>0</v>
      </c>
      <c r="AJ1781">
        <f>'(1)예금승인내역'!AG2402</f>
        <v>0</v>
      </c>
      <c r="AK1781" s="834">
        <f>'(1)예금승인내역'!K2402</f>
        <v>0</v>
      </c>
    </row>
    <row r="1782" spans="31:37">
      <c r="AE1782" s="1">
        <f>'(1)예금승인내역'!H2403</f>
        <v>0</v>
      </c>
      <c r="AF1782" s="1">
        <f t="shared" si="37"/>
        <v>0</v>
      </c>
      <c r="AG1782" s="1">
        <f>'(1)예금승인내역'!G2403</f>
        <v>0</v>
      </c>
      <c r="AH1782">
        <f>'(1)예금승인내역'!F2403</f>
        <v>0</v>
      </c>
      <c r="AI1782">
        <f>'(1)예금승인내역'!L2403</f>
        <v>0</v>
      </c>
      <c r="AJ1782">
        <f>'(1)예금승인내역'!AG2403</f>
        <v>0</v>
      </c>
      <c r="AK1782" s="834">
        <f>'(1)예금승인내역'!K2403</f>
        <v>0</v>
      </c>
    </row>
    <row r="1783" spans="31:37">
      <c r="AE1783" s="1">
        <f>'(1)예금승인내역'!H2404</f>
        <v>0</v>
      </c>
      <c r="AF1783" s="1">
        <f t="shared" si="37"/>
        <v>0</v>
      </c>
      <c r="AG1783" s="1">
        <f>'(1)예금승인내역'!G2404</f>
        <v>0</v>
      </c>
      <c r="AH1783">
        <f>'(1)예금승인내역'!F2404</f>
        <v>0</v>
      </c>
      <c r="AI1783">
        <f>'(1)예금승인내역'!L2404</f>
        <v>0</v>
      </c>
      <c r="AJ1783">
        <f>'(1)예금승인내역'!AG2404</f>
        <v>0</v>
      </c>
      <c r="AK1783" s="834">
        <f>'(1)예금승인내역'!K2404</f>
        <v>0</v>
      </c>
    </row>
    <row r="1784" spans="31:37">
      <c r="AE1784" s="1">
        <f>'(1)예금승인내역'!H2405</f>
        <v>0</v>
      </c>
      <c r="AF1784" s="1">
        <f t="shared" si="37"/>
        <v>0</v>
      </c>
      <c r="AG1784" s="1">
        <f>'(1)예금승인내역'!G2405</f>
        <v>0</v>
      </c>
      <c r="AH1784">
        <f>'(1)예금승인내역'!F2405</f>
        <v>0</v>
      </c>
      <c r="AI1784">
        <f>'(1)예금승인내역'!L2405</f>
        <v>0</v>
      </c>
      <c r="AJ1784">
        <f>'(1)예금승인내역'!AG2405</f>
        <v>0</v>
      </c>
      <c r="AK1784" s="834">
        <f>'(1)예금승인내역'!K2405</f>
        <v>0</v>
      </c>
    </row>
    <row r="1785" spans="31:37">
      <c r="AE1785" s="1">
        <f>'(1)예금승인내역'!H2406</f>
        <v>0</v>
      </c>
      <c r="AF1785" s="1">
        <f t="shared" si="37"/>
        <v>0</v>
      </c>
      <c r="AG1785" s="1">
        <f>'(1)예금승인내역'!G2406</f>
        <v>0</v>
      </c>
      <c r="AH1785">
        <f>'(1)예금승인내역'!F2406</f>
        <v>0</v>
      </c>
      <c r="AI1785">
        <f>'(1)예금승인내역'!L2406</f>
        <v>0</v>
      </c>
      <c r="AJ1785">
        <f>'(1)예금승인내역'!AG2406</f>
        <v>0</v>
      </c>
      <c r="AK1785" s="834">
        <f>'(1)예금승인내역'!K2406</f>
        <v>0</v>
      </c>
    </row>
    <row r="1786" spans="31:37">
      <c r="AE1786" s="1">
        <f>'(1)예금승인내역'!H2407</f>
        <v>0</v>
      </c>
      <c r="AF1786" s="1">
        <f t="shared" ref="AF1786:AF1818" si="38">VALUE(AE1786)</f>
        <v>0</v>
      </c>
      <c r="AG1786" s="1">
        <f>'(1)예금승인내역'!G2407</f>
        <v>0</v>
      </c>
      <c r="AH1786">
        <f>'(1)예금승인내역'!F2407</f>
        <v>0</v>
      </c>
      <c r="AI1786">
        <f>'(1)예금승인내역'!L2407</f>
        <v>0</v>
      </c>
      <c r="AJ1786">
        <f>'(1)예금승인내역'!AG2407</f>
        <v>0</v>
      </c>
      <c r="AK1786" s="834">
        <f>'(1)예금승인내역'!K2407</f>
        <v>0</v>
      </c>
    </row>
    <row r="1787" spans="31:37">
      <c r="AE1787" s="1">
        <f>'(1)예금승인내역'!H2408</f>
        <v>0</v>
      </c>
      <c r="AF1787" s="1">
        <f t="shared" si="38"/>
        <v>0</v>
      </c>
      <c r="AG1787" s="1">
        <f>'(1)예금승인내역'!G2408</f>
        <v>0</v>
      </c>
      <c r="AH1787">
        <f>'(1)예금승인내역'!F2408</f>
        <v>0</v>
      </c>
      <c r="AI1787">
        <f>'(1)예금승인내역'!L2408</f>
        <v>0</v>
      </c>
      <c r="AJ1787">
        <f>'(1)예금승인내역'!AG2408</f>
        <v>0</v>
      </c>
      <c r="AK1787" s="834">
        <f>'(1)예금승인내역'!K2408</f>
        <v>0</v>
      </c>
    </row>
    <row r="1788" spans="31:37">
      <c r="AE1788" s="1">
        <f>'(1)예금승인내역'!H2409</f>
        <v>0</v>
      </c>
      <c r="AF1788" s="1">
        <f t="shared" si="38"/>
        <v>0</v>
      </c>
      <c r="AG1788" s="1">
        <f>'(1)예금승인내역'!G2409</f>
        <v>0</v>
      </c>
      <c r="AH1788">
        <f>'(1)예금승인내역'!F2409</f>
        <v>0</v>
      </c>
      <c r="AI1788">
        <f>'(1)예금승인내역'!L2409</f>
        <v>0</v>
      </c>
      <c r="AJ1788">
        <f>'(1)예금승인내역'!AG2409</f>
        <v>0</v>
      </c>
      <c r="AK1788" s="834">
        <f>'(1)예금승인내역'!K2409</f>
        <v>0</v>
      </c>
    </row>
    <row r="1789" spans="31:37">
      <c r="AE1789" s="1">
        <f>'(1)예금승인내역'!H2410</f>
        <v>0</v>
      </c>
      <c r="AF1789" s="1">
        <f t="shared" si="38"/>
        <v>0</v>
      </c>
      <c r="AG1789" s="1">
        <f>'(1)예금승인내역'!G2410</f>
        <v>0</v>
      </c>
      <c r="AH1789">
        <f>'(1)예금승인내역'!F2410</f>
        <v>0</v>
      </c>
      <c r="AI1789">
        <f>'(1)예금승인내역'!L2410</f>
        <v>0</v>
      </c>
      <c r="AJ1789">
        <f>'(1)예금승인내역'!AG2410</f>
        <v>0</v>
      </c>
      <c r="AK1789" s="834">
        <f>'(1)예금승인내역'!K2410</f>
        <v>0</v>
      </c>
    </row>
    <row r="1790" spans="31:37">
      <c r="AE1790" s="1">
        <f>'(1)예금승인내역'!H2411</f>
        <v>0</v>
      </c>
      <c r="AF1790" s="1">
        <f t="shared" si="38"/>
        <v>0</v>
      </c>
      <c r="AG1790" s="1">
        <f>'(1)예금승인내역'!G2411</f>
        <v>0</v>
      </c>
      <c r="AH1790">
        <f>'(1)예금승인내역'!F2411</f>
        <v>0</v>
      </c>
      <c r="AI1790">
        <f>'(1)예금승인내역'!L2411</f>
        <v>0</v>
      </c>
      <c r="AJ1790">
        <f>'(1)예금승인내역'!AG2411</f>
        <v>0</v>
      </c>
      <c r="AK1790" s="834">
        <f>'(1)예금승인내역'!K2411</f>
        <v>0</v>
      </c>
    </row>
    <row r="1791" spans="31:37">
      <c r="AE1791" s="1">
        <f>'(1)예금승인내역'!H2412</f>
        <v>0</v>
      </c>
      <c r="AF1791" s="1">
        <f t="shared" si="38"/>
        <v>0</v>
      </c>
      <c r="AG1791" s="1">
        <f>'(1)예금승인내역'!G2412</f>
        <v>0</v>
      </c>
      <c r="AH1791">
        <f>'(1)예금승인내역'!F2412</f>
        <v>0</v>
      </c>
      <c r="AI1791">
        <f>'(1)예금승인내역'!L2412</f>
        <v>0</v>
      </c>
      <c r="AJ1791">
        <f>'(1)예금승인내역'!AG2412</f>
        <v>0</v>
      </c>
      <c r="AK1791" s="834">
        <f>'(1)예금승인내역'!K2412</f>
        <v>0</v>
      </c>
    </row>
    <row r="1792" spans="31:37">
      <c r="AE1792" s="1">
        <f>'(1)예금승인내역'!H2413</f>
        <v>0</v>
      </c>
      <c r="AF1792" s="1">
        <f t="shared" si="38"/>
        <v>0</v>
      </c>
      <c r="AG1792" s="1">
        <f>'(1)예금승인내역'!G2413</f>
        <v>0</v>
      </c>
      <c r="AH1792">
        <f>'(1)예금승인내역'!F2413</f>
        <v>0</v>
      </c>
      <c r="AI1792">
        <f>'(1)예금승인내역'!L2413</f>
        <v>0</v>
      </c>
      <c r="AJ1792">
        <f>'(1)예금승인내역'!AG2413</f>
        <v>0</v>
      </c>
      <c r="AK1792" s="834">
        <f>'(1)예금승인내역'!K2413</f>
        <v>0</v>
      </c>
    </row>
    <row r="1793" spans="31:37">
      <c r="AE1793" s="1">
        <f>'(1)예금승인내역'!H2414</f>
        <v>0</v>
      </c>
      <c r="AF1793" s="1">
        <f t="shared" si="38"/>
        <v>0</v>
      </c>
      <c r="AG1793" s="1">
        <f>'(1)예금승인내역'!G2414</f>
        <v>0</v>
      </c>
      <c r="AH1793">
        <f>'(1)예금승인내역'!F2414</f>
        <v>0</v>
      </c>
      <c r="AI1793">
        <f>'(1)예금승인내역'!L2414</f>
        <v>0</v>
      </c>
      <c r="AJ1793">
        <f>'(1)예금승인내역'!AG2414</f>
        <v>0</v>
      </c>
      <c r="AK1793" s="834">
        <f>'(1)예금승인내역'!K2414</f>
        <v>0</v>
      </c>
    </row>
    <row r="1794" spans="31:37">
      <c r="AE1794" s="1">
        <f>'(1)예금승인내역'!H2415</f>
        <v>0</v>
      </c>
      <c r="AF1794" s="1">
        <f t="shared" si="38"/>
        <v>0</v>
      </c>
      <c r="AG1794" s="1">
        <f>'(1)예금승인내역'!G2415</f>
        <v>0</v>
      </c>
      <c r="AH1794">
        <f>'(1)예금승인내역'!F2415</f>
        <v>0</v>
      </c>
      <c r="AI1794">
        <f>'(1)예금승인내역'!L2415</f>
        <v>0</v>
      </c>
      <c r="AJ1794">
        <f>'(1)예금승인내역'!AG2415</f>
        <v>0</v>
      </c>
      <c r="AK1794" s="834">
        <f>'(1)예금승인내역'!K2415</f>
        <v>0</v>
      </c>
    </row>
    <row r="1795" spans="31:37">
      <c r="AE1795" s="1">
        <f>'(1)예금승인내역'!H2416</f>
        <v>0</v>
      </c>
      <c r="AF1795" s="1">
        <f t="shared" si="38"/>
        <v>0</v>
      </c>
      <c r="AG1795" s="1">
        <f>'(1)예금승인내역'!G2416</f>
        <v>0</v>
      </c>
      <c r="AH1795">
        <f>'(1)예금승인내역'!F2416</f>
        <v>0</v>
      </c>
      <c r="AI1795">
        <f>'(1)예금승인내역'!L2416</f>
        <v>0</v>
      </c>
      <c r="AJ1795">
        <f>'(1)예금승인내역'!AG2416</f>
        <v>0</v>
      </c>
      <c r="AK1795" s="834">
        <f>'(1)예금승인내역'!K2416</f>
        <v>0</v>
      </c>
    </row>
    <row r="1796" spans="31:37">
      <c r="AE1796" s="1">
        <f>'(1)예금승인내역'!H2417</f>
        <v>0</v>
      </c>
      <c r="AF1796" s="1">
        <f t="shared" si="38"/>
        <v>0</v>
      </c>
      <c r="AG1796" s="1">
        <f>'(1)예금승인내역'!G2417</f>
        <v>0</v>
      </c>
      <c r="AH1796">
        <f>'(1)예금승인내역'!F2417</f>
        <v>0</v>
      </c>
      <c r="AI1796">
        <f>'(1)예금승인내역'!L2417</f>
        <v>0</v>
      </c>
      <c r="AJ1796">
        <f>'(1)예금승인내역'!AG2417</f>
        <v>0</v>
      </c>
      <c r="AK1796" s="834">
        <f>'(1)예금승인내역'!K2417</f>
        <v>0</v>
      </c>
    </row>
    <row r="1797" spans="31:37">
      <c r="AE1797" s="1">
        <f>'(1)예금승인내역'!H2418</f>
        <v>0</v>
      </c>
      <c r="AF1797" s="1">
        <f t="shared" si="38"/>
        <v>0</v>
      </c>
      <c r="AG1797" s="1">
        <f>'(1)예금승인내역'!G2418</f>
        <v>0</v>
      </c>
      <c r="AH1797">
        <f>'(1)예금승인내역'!F2418</f>
        <v>0</v>
      </c>
      <c r="AI1797">
        <f>'(1)예금승인내역'!L2418</f>
        <v>0</v>
      </c>
      <c r="AJ1797">
        <f>'(1)예금승인내역'!AG2418</f>
        <v>0</v>
      </c>
      <c r="AK1797" s="834">
        <f>'(1)예금승인내역'!K2418</f>
        <v>0</v>
      </c>
    </row>
    <row r="1798" spans="31:37">
      <c r="AE1798" s="1">
        <f>'(1)예금승인내역'!H2419</f>
        <v>0</v>
      </c>
      <c r="AF1798" s="1">
        <f t="shared" si="38"/>
        <v>0</v>
      </c>
      <c r="AG1798" s="1">
        <f>'(1)예금승인내역'!G2419</f>
        <v>0</v>
      </c>
      <c r="AH1798">
        <f>'(1)예금승인내역'!F2419</f>
        <v>0</v>
      </c>
      <c r="AI1798">
        <f>'(1)예금승인내역'!L2419</f>
        <v>0</v>
      </c>
      <c r="AJ1798">
        <f>'(1)예금승인내역'!AG2419</f>
        <v>0</v>
      </c>
      <c r="AK1798" s="834">
        <f>'(1)예금승인내역'!K2419</f>
        <v>0</v>
      </c>
    </row>
    <row r="1799" spans="31:37">
      <c r="AE1799" s="1">
        <f>'(1)예금승인내역'!H2420</f>
        <v>0</v>
      </c>
      <c r="AF1799" s="1">
        <f t="shared" si="38"/>
        <v>0</v>
      </c>
      <c r="AG1799" s="1">
        <f>'(1)예금승인내역'!G2420</f>
        <v>0</v>
      </c>
      <c r="AH1799">
        <f>'(1)예금승인내역'!F2420</f>
        <v>0</v>
      </c>
      <c r="AI1799">
        <f>'(1)예금승인내역'!L2420</f>
        <v>0</v>
      </c>
      <c r="AJ1799">
        <f>'(1)예금승인내역'!AG2420</f>
        <v>0</v>
      </c>
      <c r="AK1799" s="834">
        <f>'(1)예금승인내역'!K2420</f>
        <v>0</v>
      </c>
    </row>
    <row r="1800" spans="31:37">
      <c r="AE1800" s="1">
        <f>'(1)예금승인내역'!H2421</f>
        <v>0</v>
      </c>
      <c r="AF1800" s="1">
        <f t="shared" si="38"/>
        <v>0</v>
      </c>
      <c r="AG1800" s="1">
        <f>'(1)예금승인내역'!G2421</f>
        <v>0</v>
      </c>
      <c r="AH1800">
        <f>'(1)예금승인내역'!F2421</f>
        <v>0</v>
      </c>
      <c r="AI1800">
        <f>'(1)예금승인내역'!L2421</f>
        <v>0</v>
      </c>
      <c r="AJ1800">
        <f>'(1)예금승인내역'!AG2421</f>
        <v>0</v>
      </c>
      <c r="AK1800" s="834">
        <f>'(1)예금승인내역'!K2421</f>
        <v>0</v>
      </c>
    </row>
    <row r="1801" spans="31:37">
      <c r="AE1801" s="1">
        <f>'(1)예금승인내역'!H2422</f>
        <v>0</v>
      </c>
      <c r="AF1801" s="1">
        <f t="shared" si="38"/>
        <v>0</v>
      </c>
      <c r="AG1801" s="1">
        <f>'(1)예금승인내역'!G2422</f>
        <v>0</v>
      </c>
      <c r="AH1801">
        <f>'(1)예금승인내역'!F2422</f>
        <v>0</v>
      </c>
      <c r="AI1801">
        <f>'(1)예금승인내역'!L2422</f>
        <v>0</v>
      </c>
      <c r="AJ1801">
        <f>'(1)예금승인내역'!AG2422</f>
        <v>0</v>
      </c>
      <c r="AK1801" s="834">
        <f>'(1)예금승인내역'!K2422</f>
        <v>0</v>
      </c>
    </row>
    <row r="1802" spans="31:37">
      <c r="AE1802" s="1">
        <f>'(1)예금승인내역'!H2423</f>
        <v>0</v>
      </c>
      <c r="AF1802" s="1">
        <f t="shared" si="38"/>
        <v>0</v>
      </c>
      <c r="AG1802" s="1">
        <f>'(1)예금승인내역'!G2423</f>
        <v>0</v>
      </c>
      <c r="AH1802">
        <f>'(1)예금승인내역'!F2423</f>
        <v>0</v>
      </c>
      <c r="AI1802">
        <f>'(1)예금승인내역'!L2423</f>
        <v>0</v>
      </c>
      <c r="AJ1802">
        <f>'(1)예금승인내역'!AG2423</f>
        <v>0</v>
      </c>
      <c r="AK1802" s="834">
        <f>'(1)예금승인내역'!K2423</f>
        <v>0</v>
      </c>
    </row>
    <row r="1803" spans="31:37">
      <c r="AE1803" s="1">
        <f>'(1)예금승인내역'!H2424</f>
        <v>0</v>
      </c>
      <c r="AF1803" s="1">
        <f t="shared" si="38"/>
        <v>0</v>
      </c>
      <c r="AG1803" s="1">
        <f>'(1)예금승인내역'!G2424</f>
        <v>0</v>
      </c>
      <c r="AH1803">
        <f>'(1)예금승인내역'!F2424</f>
        <v>0</v>
      </c>
      <c r="AI1803">
        <f>'(1)예금승인내역'!L2424</f>
        <v>0</v>
      </c>
      <c r="AJ1803">
        <f>'(1)예금승인내역'!AG2424</f>
        <v>0</v>
      </c>
      <c r="AK1803" s="834">
        <f>'(1)예금승인내역'!K2424</f>
        <v>0</v>
      </c>
    </row>
    <row r="1804" spans="31:37">
      <c r="AE1804" s="1">
        <f>'(1)예금승인내역'!H2425</f>
        <v>0</v>
      </c>
      <c r="AF1804" s="1">
        <f t="shared" si="38"/>
        <v>0</v>
      </c>
      <c r="AG1804" s="1">
        <f>'(1)예금승인내역'!G2425</f>
        <v>0</v>
      </c>
      <c r="AH1804">
        <f>'(1)예금승인내역'!F2425</f>
        <v>0</v>
      </c>
      <c r="AI1804">
        <f>'(1)예금승인내역'!L2425</f>
        <v>0</v>
      </c>
      <c r="AJ1804">
        <f>'(1)예금승인내역'!AG2425</f>
        <v>0</v>
      </c>
      <c r="AK1804" s="834">
        <f>'(1)예금승인내역'!K2425</f>
        <v>0</v>
      </c>
    </row>
    <row r="1805" spans="31:37">
      <c r="AE1805" s="1">
        <f>'(1)예금승인내역'!H2426</f>
        <v>0</v>
      </c>
      <c r="AF1805" s="1">
        <f t="shared" si="38"/>
        <v>0</v>
      </c>
      <c r="AG1805" s="1">
        <f>'(1)예금승인내역'!G2426</f>
        <v>0</v>
      </c>
      <c r="AH1805">
        <f>'(1)예금승인내역'!F2426</f>
        <v>0</v>
      </c>
      <c r="AI1805">
        <f>'(1)예금승인내역'!L2426</f>
        <v>0</v>
      </c>
      <c r="AJ1805">
        <f>'(1)예금승인내역'!AG2426</f>
        <v>0</v>
      </c>
      <c r="AK1805" s="834">
        <f>'(1)예금승인내역'!K2426</f>
        <v>0</v>
      </c>
    </row>
    <row r="1806" spans="31:37">
      <c r="AE1806" s="1">
        <f>'(1)예금승인내역'!H2427</f>
        <v>0</v>
      </c>
      <c r="AF1806" s="1">
        <f t="shared" si="38"/>
        <v>0</v>
      </c>
      <c r="AG1806" s="1">
        <f>'(1)예금승인내역'!G2427</f>
        <v>0</v>
      </c>
      <c r="AH1806">
        <f>'(1)예금승인내역'!F2427</f>
        <v>0</v>
      </c>
      <c r="AI1806">
        <f>'(1)예금승인내역'!L2427</f>
        <v>0</v>
      </c>
      <c r="AJ1806">
        <f>'(1)예금승인내역'!AG2427</f>
        <v>0</v>
      </c>
      <c r="AK1806" s="834">
        <f>'(1)예금승인내역'!K2427</f>
        <v>0</v>
      </c>
    </row>
    <row r="1807" spans="31:37">
      <c r="AE1807" s="1">
        <f>'(1)예금승인내역'!H2428</f>
        <v>0</v>
      </c>
      <c r="AF1807" s="1">
        <f t="shared" si="38"/>
        <v>0</v>
      </c>
      <c r="AG1807" s="1">
        <f>'(1)예금승인내역'!G2428</f>
        <v>0</v>
      </c>
      <c r="AH1807">
        <f>'(1)예금승인내역'!F2428</f>
        <v>0</v>
      </c>
      <c r="AI1807">
        <f>'(1)예금승인내역'!L2428</f>
        <v>0</v>
      </c>
      <c r="AJ1807">
        <f>'(1)예금승인내역'!AG2428</f>
        <v>0</v>
      </c>
      <c r="AK1807" s="834">
        <f>'(1)예금승인내역'!K2428</f>
        <v>0</v>
      </c>
    </row>
    <row r="1808" spans="31:37">
      <c r="AE1808" s="1">
        <f>'(1)예금승인내역'!H2429</f>
        <v>0</v>
      </c>
      <c r="AF1808" s="1">
        <f t="shared" si="38"/>
        <v>0</v>
      </c>
      <c r="AG1808" s="1">
        <f>'(1)예금승인내역'!G2429</f>
        <v>0</v>
      </c>
      <c r="AH1808">
        <f>'(1)예금승인내역'!F2429</f>
        <v>0</v>
      </c>
      <c r="AI1808">
        <f>'(1)예금승인내역'!L2429</f>
        <v>0</v>
      </c>
      <c r="AJ1808">
        <f>'(1)예금승인내역'!AG2429</f>
        <v>0</v>
      </c>
      <c r="AK1808" s="834">
        <f>'(1)예금승인내역'!K2429</f>
        <v>0</v>
      </c>
    </row>
    <row r="1809" spans="31:37">
      <c r="AE1809" s="1">
        <f>'(1)예금승인내역'!H2430</f>
        <v>0</v>
      </c>
      <c r="AF1809" s="1">
        <f t="shared" si="38"/>
        <v>0</v>
      </c>
      <c r="AG1809" s="1">
        <f>'(1)예금승인내역'!G2430</f>
        <v>0</v>
      </c>
      <c r="AH1809">
        <f>'(1)예금승인내역'!F2430</f>
        <v>0</v>
      </c>
      <c r="AI1809">
        <f>'(1)예금승인내역'!L2430</f>
        <v>0</v>
      </c>
      <c r="AJ1809">
        <f>'(1)예금승인내역'!AG2430</f>
        <v>0</v>
      </c>
      <c r="AK1809" s="834">
        <f>'(1)예금승인내역'!K2430</f>
        <v>0</v>
      </c>
    </row>
    <row r="1810" spans="31:37">
      <c r="AE1810" s="1">
        <f>'(1)예금승인내역'!H2431</f>
        <v>0</v>
      </c>
      <c r="AF1810" s="1">
        <f t="shared" si="38"/>
        <v>0</v>
      </c>
      <c r="AG1810" s="1">
        <f>'(1)예금승인내역'!G2431</f>
        <v>0</v>
      </c>
      <c r="AH1810">
        <f>'(1)예금승인내역'!F2431</f>
        <v>0</v>
      </c>
      <c r="AI1810">
        <f>'(1)예금승인내역'!L2431</f>
        <v>0</v>
      </c>
      <c r="AJ1810">
        <f>'(1)예금승인내역'!AG2431</f>
        <v>0</v>
      </c>
      <c r="AK1810" s="834">
        <f>'(1)예금승인내역'!K2431</f>
        <v>0</v>
      </c>
    </row>
    <row r="1811" spans="31:37">
      <c r="AE1811" s="1">
        <f>'(1)예금승인내역'!H2432</f>
        <v>0</v>
      </c>
      <c r="AF1811" s="1">
        <f t="shared" si="38"/>
        <v>0</v>
      </c>
      <c r="AG1811" s="1">
        <f>'(1)예금승인내역'!G2432</f>
        <v>0</v>
      </c>
      <c r="AH1811">
        <f>'(1)예금승인내역'!F2432</f>
        <v>0</v>
      </c>
      <c r="AI1811">
        <f>'(1)예금승인내역'!L2432</f>
        <v>0</v>
      </c>
      <c r="AJ1811">
        <f>'(1)예금승인내역'!AG2432</f>
        <v>0</v>
      </c>
      <c r="AK1811" s="834">
        <f>'(1)예금승인내역'!K2432</f>
        <v>0</v>
      </c>
    </row>
    <row r="1812" spans="31:37">
      <c r="AE1812" s="1">
        <f>'(1)예금승인내역'!H2433</f>
        <v>0</v>
      </c>
      <c r="AF1812" s="1">
        <f t="shared" si="38"/>
        <v>0</v>
      </c>
      <c r="AG1812" s="1">
        <f>'(1)예금승인내역'!G2433</f>
        <v>0</v>
      </c>
      <c r="AH1812">
        <f>'(1)예금승인내역'!F2433</f>
        <v>0</v>
      </c>
      <c r="AI1812">
        <f>'(1)예금승인내역'!L2433</f>
        <v>0</v>
      </c>
      <c r="AJ1812">
        <f>'(1)예금승인내역'!AG2433</f>
        <v>0</v>
      </c>
      <c r="AK1812" s="834">
        <f>'(1)예금승인내역'!K2433</f>
        <v>0</v>
      </c>
    </row>
    <row r="1813" spans="31:37">
      <c r="AE1813" s="1">
        <f>'(1)예금승인내역'!H2434</f>
        <v>0</v>
      </c>
      <c r="AF1813" s="1">
        <f t="shared" si="38"/>
        <v>0</v>
      </c>
      <c r="AG1813" s="1">
        <f>'(1)예금승인내역'!G2434</f>
        <v>0</v>
      </c>
      <c r="AH1813">
        <f>'(1)예금승인내역'!F2434</f>
        <v>0</v>
      </c>
      <c r="AI1813">
        <f>'(1)예금승인내역'!L2434</f>
        <v>0</v>
      </c>
      <c r="AJ1813">
        <f>'(1)예금승인내역'!AG2434</f>
        <v>0</v>
      </c>
      <c r="AK1813" s="834">
        <f>'(1)예금승인내역'!K2434</f>
        <v>0</v>
      </c>
    </row>
    <row r="1814" spans="31:37">
      <c r="AE1814" s="1">
        <f>'(1)예금승인내역'!H2435</f>
        <v>0</v>
      </c>
      <c r="AF1814" s="1">
        <f t="shared" si="38"/>
        <v>0</v>
      </c>
      <c r="AG1814" s="1">
        <f>'(1)예금승인내역'!G2435</f>
        <v>0</v>
      </c>
      <c r="AH1814">
        <f>'(1)예금승인내역'!F2435</f>
        <v>0</v>
      </c>
      <c r="AI1814">
        <f>'(1)예금승인내역'!L2435</f>
        <v>0</v>
      </c>
      <c r="AJ1814">
        <f>'(1)예금승인내역'!AG2435</f>
        <v>0</v>
      </c>
      <c r="AK1814" s="834">
        <f>'(1)예금승인내역'!K2435</f>
        <v>0</v>
      </c>
    </row>
    <row r="1815" spans="31:37">
      <c r="AE1815" s="1">
        <f>'(1)예금승인내역'!H2436</f>
        <v>0</v>
      </c>
      <c r="AF1815" s="1">
        <f t="shared" si="38"/>
        <v>0</v>
      </c>
      <c r="AG1815" s="1">
        <f>'(1)예금승인내역'!G2436</f>
        <v>0</v>
      </c>
      <c r="AH1815">
        <f>'(1)예금승인내역'!F2436</f>
        <v>0</v>
      </c>
      <c r="AI1815">
        <f>'(1)예금승인내역'!L2436</f>
        <v>0</v>
      </c>
      <c r="AJ1815">
        <f>'(1)예금승인내역'!AG2436</f>
        <v>0</v>
      </c>
      <c r="AK1815" s="834">
        <f>'(1)예금승인내역'!K2436</f>
        <v>0</v>
      </c>
    </row>
    <row r="1816" spans="31:37">
      <c r="AE1816" s="1">
        <f>'(1)예금승인내역'!H2437</f>
        <v>0</v>
      </c>
      <c r="AF1816" s="1">
        <f t="shared" si="38"/>
        <v>0</v>
      </c>
      <c r="AG1816" s="1">
        <f>'(1)예금승인내역'!G2437</f>
        <v>0</v>
      </c>
      <c r="AH1816">
        <f>'(1)예금승인내역'!F2437</f>
        <v>0</v>
      </c>
      <c r="AI1816">
        <f>'(1)예금승인내역'!L2437</f>
        <v>0</v>
      </c>
      <c r="AJ1816">
        <f>'(1)예금승인내역'!AG2437</f>
        <v>0</v>
      </c>
      <c r="AK1816" s="834">
        <f>'(1)예금승인내역'!K2437</f>
        <v>0</v>
      </c>
    </row>
    <row r="1817" spans="31:37">
      <c r="AE1817" s="1">
        <f>'(1)예금승인내역'!H2438</f>
        <v>0</v>
      </c>
      <c r="AF1817" s="1">
        <f t="shared" si="38"/>
        <v>0</v>
      </c>
      <c r="AG1817" s="1">
        <f>'(1)예금승인내역'!G2438</f>
        <v>0</v>
      </c>
      <c r="AH1817">
        <f>'(1)예금승인내역'!F2438</f>
        <v>0</v>
      </c>
      <c r="AI1817">
        <f>'(1)예금승인내역'!L2438</f>
        <v>0</v>
      </c>
      <c r="AJ1817">
        <f>'(1)예금승인내역'!AG2438</f>
        <v>0</v>
      </c>
      <c r="AK1817" s="834">
        <f>'(1)예금승인내역'!K2438</f>
        <v>0</v>
      </c>
    </row>
    <row r="1818" spans="31:37">
      <c r="AE1818" s="1">
        <f>'(1)예금승인내역'!H2439</f>
        <v>0</v>
      </c>
      <c r="AF1818" s="1">
        <f t="shared" si="38"/>
        <v>0</v>
      </c>
      <c r="AG1818" s="1">
        <f>'(1)예금승인내역'!G2439</f>
        <v>0</v>
      </c>
      <c r="AH1818">
        <f>'(1)예금승인내역'!F2439</f>
        <v>0</v>
      </c>
      <c r="AI1818">
        <f>'(1)예금승인내역'!L2439</f>
        <v>0</v>
      </c>
      <c r="AJ1818">
        <f>'(1)예금승인내역'!AG2439</f>
        <v>0</v>
      </c>
      <c r="AK1818" s="834">
        <f>'(1)예금승인내역'!K2439</f>
        <v>0</v>
      </c>
    </row>
    <row r="1819" spans="31:37">
      <c r="AE1819" s="1">
        <f>'(1)예금승인내역'!H2440</f>
        <v>0</v>
      </c>
      <c r="AF1819" s="1">
        <f t="shared" ref="AF1819:AF1824" si="39">VALUE(AE1819)</f>
        <v>0</v>
      </c>
      <c r="AG1819" s="1">
        <f>'(1)예금승인내역'!G2440</f>
        <v>0</v>
      </c>
      <c r="AH1819">
        <f>'(1)예금승인내역'!F2440</f>
        <v>0</v>
      </c>
      <c r="AI1819">
        <f>'(1)예금승인내역'!L2440</f>
        <v>0</v>
      </c>
      <c r="AJ1819">
        <f>'(1)예금승인내역'!AG2440</f>
        <v>0</v>
      </c>
      <c r="AK1819" s="834">
        <f>'(1)예금승인내역'!K2440</f>
        <v>0</v>
      </c>
    </row>
    <row r="1820" spans="31:37">
      <c r="AE1820" s="1">
        <f>'(1)예금승인내역'!H2441</f>
        <v>0</v>
      </c>
      <c r="AF1820" s="1">
        <f t="shared" si="39"/>
        <v>0</v>
      </c>
      <c r="AG1820" s="1">
        <f>'(1)예금승인내역'!G2441</f>
        <v>0</v>
      </c>
      <c r="AH1820">
        <f>'(1)예금승인내역'!F2441</f>
        <v>0</v>
      </c>
      <c r="AI1820">
        <f>'(1)예금승인내역'!L2441</f>
        <v>0</v>
      </c>
      <c r="AJ1820">
        <f>'(1)예금승인내역'!AG2441</f>
        <v>0</v>
      </c>
      <c r="AK1820" s="834">
        <f>'(1)예금승인내역'!K2441</f>
        <v>0</v>
      </c>
    </row>
    <row r="1821" spans="31:37">
      <c r="AE1821" s="1">
        <f>'(1)예금승인내역'!H2442</f>
        <v>0</v>
      </c>
      <c r="AF1821" s="1">
        <f t="shared" si="39"/>
        <v>0</v>
      </c>
      <c r="AG1821" s="1">
        <f>'(1)예금승인내역'!G2442</f>
        <v>0</v>
      </c>
      <c r="AH1821">
        <f>'(1)예금승인내역'!F2442</f>
        <v>0</v>
      </c>
      <c r="AI1821">
        <f>'(1)예금승인내역'!L2442</f>
        <v>0</v>
      </c>
      <c r="AJ1821">
        <f>'(1)예금승인내역'!AG2442</f>
        <v>0</v>
      </c>
      <c r="AK1821" s="834">
        <f>'(1)예금승인내역'!K2442</f>
        <v>0</v>
      </c>
    </row>
    <row r="1822" spans="31:37">
      <c r="AE1822" s="1">
        <f>'(1)예금승인내역'!H2443</f>
        <v>0</v>
      </c>
      <c r="AF1822" s="1">
        <f t="shared" si="39"/>
        <v>0</v>
      </c>
      <c r="AG1822" s="1">
        <f>'(1)예금승인내역'!G2443</f>
        <v>0</v>
      </c>
      <c r="AH1822">
        <f>'(1)예금승인내역'!F2443</f>
        <v>0</v>
      </c>
      <c r="AI1822">
        <f>'(1)예금승인내역'!L2443</f>
        <v>0</v>
      </c>
      <c r="AJ1822">
        <f>'(1)예금승인내역'!AG2443</f>
        <v>0</v>
      </c>
      <c r="AK1822" s="834">
        <f>'(1)예금승인내역'!K2443</f>
        <v>0</v>
      </c>
    </row>
    <row r="1823" spans="31:37">
      <c r="AE1823" s="1">
        <f>'(1)예금승인내역'!H2444</f>
        <v>0</v>
      </c>
      <c r="AF1823" s="1">
        <f t="shared" si="39"/>
        <v>0</v>
      </c>
      <c r="AG1823" s="1">
        <f>'(1)예금승인내역'!G2444</f>
        <v>0</v>
      </c>
      <c r="AH1823">
        <f>'(1)예금승인내역'!F2444</f>
        <v>0</v>
      </c>
      <c r="AI1823">
        <f>'(1)예금승인내역'!L2444</f>
        <v>0</v>
      </c>
      <c r="AJ1823">
        <f>'(1)예금승인내역'!AG2444</f>
        <v>0</v>
      </c>
      <c r="AK1823" s="834">
        <f>'(1)예금승인내역'!K2444</f>
        <v>0</v>
      </c>
    </row>
    <row r="1824" spans="31:37">
      <c r="AE1824" s="1">
        <f>'(1)예금승인내역'!H2445</f>
        <v>0</v>
      </c>
      <c r="AF1824" s="1">
        <f t="shared" si="39"/>
        <v>0</v>
      </c>
      <c r="AG1824" s="1">
        <f>'(1)예금승인내역'!G2445</f>
        <v>0</v>
      </c>
      <c r="AH1824">
        <f>'(1)예금승인내역'!F2445</f>
        <v>0</v>
      </c>
      <c r="AI1824">
        <f>'(1)예금승인내역'!L2445</f>
        <v>0</v>
      </c>
      <c r="AJ1824">
        <f>'(1)예금승인내역'!AG2445</f>
        <v>0</v>
      </c>
      <c r="AK1824" s="834">
        <f>'(1)예금승인내역'!K2445</f>
        <v>0</v>
      </c>
    </row>
  </sheetData>
  <phoneticPr fontId="2" type="noConversion"/>
  <conditionalFormatting sqref="A34:A37 F34:G46">
    <cfRule type="containsText" dxfId="97" priority="13" operator="containsText" text="&quot;토요일&quot;&quot;일요일&quot;">
      <formula>NOT(ISERROR(SEARCH("""토요일""""일요일""",A34)))</formula>
    </cfRule>
  </conditionalFormatting>
  <conditionalFormatting sqref="A1:C31 C32">
    <cfRule type="expression" dxfId="96" priority="24">
      <formula>"IF(B1 = ""토요일"")"</formula>
    </cfRule>
  </conditionalFormatting>
  <conditionalFormatting sqref="B1 E1 H1 K1 N1 Q1 T1 W1 Z1 AC1">
    <cfRule type="containsText" dxfId="95" priority="33" operator="containsText" text="일요일">
      <formula>NOT(ISERROR(SEARCH("일요일",B1)))</formula>
    </cfRule>
    <cfRule type="containsText" dxfId="94" priority="34" operator="containsText" text="토요일">
      <formula>NOT(ISERROR(SEARCH("토요일",B1)))</formula>
    </cfRule>
    <cfRule type="containsText" dxfId="93" priority="35" operator="containsText" text="&quot;토요일&quot;">
      <formula>NOT(ISERROR(SEARCH("""토요일""",B1)))</formula>
    </cfRule>
    <cfRule type="containsText" dxfId="92" priority="36" operator="containsText" text="토요일,일요일">
      <formula>NOT(ISERROR(SEARCH("토요일,일요일",B1)))</formula>
    </cfRule>
  </conditionalFormatting>
  <conditionalFormatting sqref="B1:B1048576">
    <cfRule type="containsText" dxfId="91" priority="29" operator="containsText" text="&quot;토요일&quot;&quot;일요일&quot;">
      <formula>NOT(ISERROR(SEARCH("""토요일""""일요일""",B1)))</formula>
    </cfRule>
  </conditionalFormatting>
  <conditionalFormatting sqref="E1:E1048576 H1:H1048576 B34:D46">
    <cfRule type="containsText" dxfId="90" priority="12" operator="containsText" text="&quot;토요일&quot;&quot;일요일&quot;">
      <formula>NOT(ISERROR(SEARCH("""토요일""""일요일""",B1)))</formula>
    </cfRule>
  </conditionalFormatting>
  <conditionalFormatting sqref="F3:F17">
    <cfRule type="expression" dxfId="89" priority="10">
      <formula>"IF(B1 = ""토요일"")"</formula>
    </cfRule>
  </conditionalFormatting>
  <conditionalFormatting sqref="F32">
    <cfRule type="expression" dxfId="88" priority="23">
      <formula>"IF(B1 = ""토요일"")"</formula>
    </cfRule>
  </conditionalFormatting>
  <conditionalFormatting sqref="I3:I17">
    <cfRule type="expression" dxfId="87" priority="9">
      <formula>"IF(B1 = ""토요일"")"</formula>
    </cfRule>
  </conditionalFormatting>
  <conditionalFormatting sqref="I32">
    <cfRule type="expression" dxfId="86" priority="22">
      <formula>"IF(B1 = ""토요일"")"</formula>
    </cfRule>
  </conditionalFormatting>
  <conditionalFormatting sqref="I34:I46">
    <cfRule type="containsText" dxfId="85" priority="14" operator="containsText" text="&quot;토요일&quot;&quot;일요일&quot;">
      <formula>NOT(ISERROR(SEARCH("""토요일""""일요일""",I34)))</formula>
    </cfRule>
  </conditionalFormatting>
  <conditionalFormatting sqref="J34:J48">
    <cfRule type="containsText" dxfId="84" priority="11" operator="containsText" text="&quot;토요일&quot;&quot;일요일&quot;">
      <formula>NOT(ISERROR(SEARCH("""토요일""""일요일""",J34)))</formula>
    </cfRule>
  </conditionalFormatting>
  <conditionalFormatting sqref="K1:K1048576">
    <cfRule type="containsText" dxfId="83" priority="32" operator="containsText" text="&quot;토요일&quot;&quot;일요일&quot;">
      <formula>NOT(ISERROR(SEARCH("""토요일""""일요일""",K1)))</formula>
    </cfRule>
  </conditionalFormatting>
  <conditionalFormatting sqref="L3:L17">
    <cfRule type="expression" dxfId="82" priority="8">
      <formula>"IF(B1 = ""토요일"")"</formula>
    </cfRule>
  </conditionalFormatting>
  <conditionalFormatting sqref="L32">
    <cfRule type="expression" dxfId="81" priority="21">
      <formula>"IF(B1 = ""토요일"")"</formula>
    </cfRule>
  </conditionalFormatting>
  <conditionalFormatting sqref="N1:N1048576 Q1:Q1048576 T1:T1048576 W1:W1048576 Z1:Z1048576 AC1:AC1048576 A39:A46">
    <cfRule type="containsText" dxfId="80" priority="37" operator="containsText" text="&quot;토요일&quot;&quot;일요일&quot;">
      <formula>NOT(ISERROR(SEARCH("""토요일""""일요일""",A1)))</formula>
    </cfRule>
  </conditionalFormatting>
  <conditionalFormatting sqref="O3:O17">
    <cfRule type="expression" dxfId="79" priority="7">
      <formula>"IF(B1 = ""토요일"")"</formula>
    </cfRule>
  </conditionalFormatting>
  <conditionalFormatting sqref="O32">
    <cfRule type="expression" dxfId="78" priority="20">
      <formula>"IF(B1 = ""토요일"")"</formula>
    </cfRule>
  </conditionalFormatting>
  <conditionalFormatting sqref="R3:R17">
    <cfRule type="expression" dxfId="77" priority="6">
      <formula>"IF(B1 = ""토요일"")"</formula>
    </cfRule>
  </conditionalFormatting>
  <conditionalFormatting sqref="R32">
    <cfRule type="expression" dxfId="76" priority="19">
      <formula>"IF(B1 = ""토요일"")"</formula>
    </cfRule>
  </conditionalFormatting>
  <conditionalFormatting sqref="U3:U17">
    <cfRule type="expression" dxfId="75" priority="4">
      <formula>"IF(B1 = ""토요일"")"</formula>
    </cfRule>
  </conditionalFormatting>
  <conditionalFormatting sqref="U32">
    <cfRule type="expression" dxfId="74" priority="18">
      <formula>"IF(B1 = ""토요일"")"</formula>
    </cfRule>
  </conditionalFormatting>
  <conditionalFormatting sqref="X3:X17">
    <cfRule type="expression" dxfId="73" priority="3">
      <formula>"IF(B1 = ""토요일"")"</formula>
    </cfRule>
  </conditionalFormatting>
  <conditionalFormatting sqref="X32">
    <cfRule type="expression" dxfId="72" priority="17">
      <formula>"IF(B1 = ""토요일"")"</formula>
    </cfRule>
  </conditionalFormatting>
  <conditionalFormatting sqref="AA3:AA17">
    <cfRule type="expression" dxfId="71" priority="2">
      <formula>"IF(B1 = ""토요일"")"</formula>
    </cfRule>
  </conditionalFormatting>
  <conditionalFormatting sqref="AA32">
    <cfRule type="expression" dxfId="70" priority="16">
      <formula>"IF(B1 = ""토요일"")"</formula>
    </cfRule>
  </conditionalFormatting>
  <conditionalFormatting sqref="AD3:AD15">
    <cfRule type="expression" dxfId="69" priority="1">
      <formula>"IF(B1 = ""토요일"")"</formula>
    </cfRule>
  </conditionalFormatting>
  <conditionalFormatting sqref="AD32">
    <cfRule type="expression" dxfId="68" priority="15">
      <formula>"IF(B1 = ""토요일"")"</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8" tint="0.39997558519241921"/>
  </sheetPr>
  <dimension ref="A1:S1293"/>
  <sheetViews>
    <sheetView zoomScale="90" zoomScaleNormal="90" workbookViewId="0">
      <pane ySplit="2" topLeftCell="A398" activePane="bottomLeft" state="frozen"/>
      <selection pane="bottomLeft" activeCell="J404" sqref="J404"/>
    </sheetView>
  </sheetViews>
  <sheetFormatPr defaultRowHeight="39.950000000000003" customHeight="1"/>
  <cols>
    <col min="1" max="1" width="5.25" style="617" bestFit="1" customWidth="1"/>
    <col min="2" max="2" width="12.25" style="618" customWidth="1"/>
    <col min="3" max="3" width="15" style="617" bestFit="1" customWidth="1"/>
    <col min="4" max="4" width="15.625" style="617" bestFit="1" customWidth="1"/>
    <col min="5" max="5" width="15" style="617" bestFit="1" customWidth="1"/>
    <col min="6" max="6" width="10.375" style="692" bestFit="1" customWidth="1"/>
    <col min="7" max="7" width="8.875" style="644" customWidth="1"/>
    <col min="8" max="8" width="19.375" style="617" bestFit="1" customWidth="1"/>
    <col min="9" max="9" width="8.5" style="617" bestFit="1" customWidth="1"/>
    <col min="10" max="10" width="9.625" style="617" bestFit="1" customWidth="1"/>
    <col min="11" max="17" width="9" style="619"/>
    <col min="18" max="18" width="74.375" style="619" customWidth="1"/>
  </cols>
  <sheetData>
    <row r="1" spans="1:19" ht="27.75" customHeight="1">
      <c r="A1" s="1016" t="s">
        <v>2922</v>
      </c>
      <c r="B1" s="1016"/>
      <c r="C1" s="1016"/>
      <c r="D1" s="1016"/>
      <c r="E1" s="1016"/>
      <c r="F1" s="1016"/>
      <c r="G1" s="1016"/>
      <c r="H1" s="1016"/>
      <c r="I1" s="1016"/>
      <c r="J1" s="1016"/>
      <c r="K1" s="1016"/>
      <c r="L1" s="1016"/>
      <c r="M1" s="1016"/>
      <c r="N1" s="1016"/>
      <c r="O1" s="1016"/>
      <c r="P1" s="1016"/>
      <c r="Q1" s="1016"/>
      <c r="R1" s="1016"/>
    </row>
    <row r="2" spans="1:19" ht="16.5">
      <c r="A2" s="637" t="s">
        <v>2900</v>
      </c>
      <c r="B2" s="609" t="s">
        <v>2901</v>
      </c>
      <c r="C2" s="637" t="s">
        <v>2902</v>
      </c>
      <c r="D2" s="637" t="s">
        <v>2921</v>
      </c>
      <c r="E2" s="637" t="s">
        <v>2903</v>
      </c>
      <c r="F2" s="609" t="s">
        <v>2904</v>
      </c>
      <c r="G2" s="643" t="s">
        <v>2905</v>
      </c>
      <c r="H2" s="637" t="s">
        <v>2906</v>
      </c>
      <c r="I2" s="637" t="s">
        <v>2908</v>
      </c>
      <c r="J2" s="637" t="s">
        <v>2907</v>
      </c>
      <c r="K2" s="1000" t="s">
        <v>2909</v>
      </c>
      <c r="L2" s="1000"/>
      <c r="M2" s="1000"/>
      <c r="N2" s="1000"/>
      <c r="O2" s="1000"/>
      <c r="P2" s="1000"/>
      <c r="Q2" s="1000"/>
      <c r="R2" s="1000"/>
    </row>
    <row r="3" spans="1:19" s="447" customFormat="1" ht="39.950000000000003" customHeight="1">
      <c r="A3" s="610">
        <v>1</v>
      </c>
      <c r="B3" s="642">
        <v>43886</v>
      </c>
      <c r="C3" s="610" t="s">
        <v>2879</v>
      </c>
      <c r="D3" s="610" t="s">
        <v>2880</v>
      </c>
      <c r="E3" s="610" t="s">
        <v>2881</v>
      </c>
      <c r="F3" s="640" t="s">
        <v>2911</v>
      </c>
      <c r="G3" s="640" t="s">
        <v>2918</v>
      </c>
      <c r="H3" s="612">
        <v>1.4E-2</v>
      </c>
      <c r="I3" s="613">
        <v>1.48</v>
      </c>
      <c r="J3" s="612" t="s">
        <v>2882</v>
      </c>
      <c r="K3" s="988" t="s">
        <v>2924</v>
      </c>
      <c r="L3" s="989"/>
      <c r="M3" s="989"/>
      <c r="N3" s="989"/>
      <c r="O3" s="989"/>
      <c r="P3" s="989"/>
      <c r="Q3" s="989"/>
      <c r="R3" s="990"/>
      <c r="S3" s="449"/>
    </row>
    <row r="4" spans="1:19" s="447" customFormat="1" ht="55.5" customHeight="1">
      <c r="A4" s="610">
        <v>2</v>
      </c>
      <c r="B4" s="642">
        <v>43886</v>
      </c>
      <c r="C4" s="610" t="s">
        <v>2886</v>
      </c>
      <c r="D4" s="610" t="s">
        <v>2887</v>
      </c>
      <c r="E4" s="610" t="s">
        <v>2914</v>
      </c>
      <c r="F4" s="640" t="s">
        <v>2910</v>
      </c>
      <c r="G4" s="641" t="s">
        <v>2912</v>
      </c>
      <c r="H4" s="614" t="s">
        <v>2913</v>
      </c>
      <c r="I4" s="615"/>
      <c r="J4" s="612" t="s">
        <v>148</v>
      </c>
      <c r="K4" s="988" t="s">
        <v>2920</v>
      </c>
      <c r="L4" s="989"/>
      <c r="M4" s="989"/>
      <c r="N4" s="989"/>
      <c r="O4" s="989"/>
      <c r="P4" s="989"/>
      <c r="Q4" s="989"/>
      <c r="R4" s="990"/>
      <c r="S4" s="449"/>
    </row>
    <row r="5" spans="1:19" s="447" customFormat="1" ht="39.950000000000003" customHeight="1">
      <c r="A5" s="610">
        <v>3</v>
      </c>
      <c r="B5" s="642">
        <v>43887</v>
      </c>
      <c r="C5" s="610" t="s">
        <v>2883</v>
      </c>
      <c r="D5" s="610" t="s">
        <v>2884</v>
      </c>
      <c r="E5" s="610" t="s">
        <v>48</v>
      </c>
      <c r="F5" s="640">
        <v>43889</v>
      </c>
      <c r="G5" s="640" t="s">
        <v>2918</v>
      </c>
      <c r="H5" s="614" t="s">
        <v>2919</v>
      </c>
      <c r="I5" s="613">
        <v>1.04</v>
      </c>
      <c r="J5" s="612" t="s">
        <v>2885</v>
      </c>
      <c r="K5" s="988" t="s">
        <v>2890</v>
      </c>
      <c r="L5" s="989"/>
      <c r="M5" s="989"/>
      <c r="N5" s="989"/>
      <c r="O5" s="989"/>
      <c r="P5" s="989"/>
      <c r="Q5" s="989"/>
      <c r="R5" s="990"/>
      <c r="S5" s="449"/>
    </row>
    <row r="6" spans="1:19" s="447" customFormat="1" ht="39.950000000000003" customHeight="1">
      <c r="A6" s="610">
        <v>4</v>
      </c>
      <c r="B6" s="642">
        <v>43887</v>
      </c>
      <c r="C6" s="610" t="s">
        <v>2888</v>
      </c>
      <c r="D6" s="610" t="s">
        <v>2889</v>
      </c>
      <c r="E6" s="610" t="s">
        <v>2837</v>
      </c>
      <c r="F6" s="640">
        <v>43889</v>
      </c>
      <c r="G6" s="641" t="s">
        <v>2915</v>
      </c>
      <c r="H6" s="614" t="s">
        <v>2916</v>
      </c>
      <c r="I6" s="615" t="s">
        <v>2917</v>
      </c>
      <c r="J6" s="612" t="s">
        <v>148</v>
      </c>
      <c r="K6" s="988" t="s">
        <v>2890</v>
      </c>
      <c r="L6" s="989"/>
      <c r="M6" s="989"/>
      <c r="N6" s="989"/>
      <c r="O6" s="989"/>
      <c r="P6" s="989"/>
      <c r="Q6" s="989"/>
      <c r="R6" s="990"/>
      <c r="S6" s="449"/>
    </row>
    <row r="7" spans="1:19" s="447" customFormat="1" ht="39.950000000000003" customHeight="1">
      <c r="A7" s="610">
        <v>5</v>
      </c>
      <c r="B7" s="642">
        <v>43888</v>
      </c>
      <c r="C7" s="610" t="s">
        <v>434</v>
      </c>
      <c r="D7" s="610" t="s">
        <v>435</v>
      </c>
      <c r="E7" s="610" t="s">
        <v>2891</v>
      </c>
      <c r="F7" s="640">
        <v>43889</v>
      </c>
      <c r="G7" s="640" t="s">
        <v>2471</v>
      </c>
      <c r="H7" s="612">
        <v>1.4E-2</v>
      </c>
      <c r="I7" s="613"/>
      <c r="J7" s="640" t="s">
        <v>148</v>
      </c>
      <c r="K7" s="988" t="s">
        <v>2923</v>
      </c>
      <c r="L7" s="989"/>
      <c r="M7" s="989"/>
      <c r="N7" s="989"/>
      <c r="O7" s="989"/>
      <c r="P7" s="989"/>
      <c r="Q7" s="989"/>
      <c r="R7" s="990"/>
      <c r="S7" s="449"/>
    </row>
    <row r="8" spans="1:19" ht="39.950000000000003" customHeight="1">
      <c r="A8" s="610">
        <v>6</v>
      </c>
      <c r="B8" s="642">
        <v>43893</v>
      </c>
      <c r="C8" s="610" t="s">
        <v>2932</v>
      </c>
      <c r="D8" s="610" t="s">
        <v>2933</v>
      </c>
      <c r="E8" s="610" t="s">
        <v>2934</v>
      </c>
      <c r="F8" s="640">
        <v>43895</v>
      </c>
      <c r="G8" s="641" t="s">
        <v>2935</v>
      </c>
      <c r="H8" s="638" t="s">
        <v>2938</v>
      </c>
      <c r="I8" s="639" t="s">
        <v>2936</v>
      </c>
      <c r="J8" s="641" t="s">
        <v>2937</v>
      </c>
      <c r="K8" s="988" t="s">
        <v>2939</v>
      </c>
      <c r="L8" s="989"/>
      <c r="M8" s="989"/>
      <c r="N8" s="989"/>
      <c r="O8" s="989"/>
      <c r="P8" s="989"/>
      <c r="Q8" s="989"/>
      <c r="R8" s="990"/>
    </row>
    <row r="9" spans="1:19" ht="39.950000000000003" customHeight="1">
      <c r="A9" s="610">
        <v>7</v>
      </c>
      <c r="B9" s="611">
        <v>43896</v>
      </c>
      <c r="C9" s="610" t="s">
        <v>2940</v>
      </c>
      <c r="D9" s="610" t="s">
        <v>2941</v>
      </c>
      <c r="E9" s="610" t="s">
        <v>2942</v>
      </c>
      <c r="F9" s="640">
        <v>43896</v>
      </c>
      <c r="G9" s="640" t="s">
        <v>2943</v>
      </c>
      <c r="H9" s="612">
        <v>9.5999999999999992E-3</v>
      </c>
      <c r="I9" s="613" t="s">
        <v>2944</v>
      </c>
      <c r="J9" s="616" t="s">
        <v>2945</v>
      </c>
      <c r="K9" s="988" t="s">
        <v>2948</v>
      </c>
      <c r="L9" s="989"/>
      <c r="M9" s="989"/>
      <c r="N9" s="989"/>
      <c r="O9" s="989"/>
      <c r="P9" s="989"/>
      <c r="Q9" s="989"/>
      <c r="R9" s="990"/>
    </row>
    <row r="10" spans="1:19" ht="39.950000000000003" customHeight="1">
      <c r="A10" s="610">
        <v>8</v>
      </c>
      <c r="B10" s="611">
        <v>43901</v>
      </c>
      <c r="C10" s="610" t="s">
        <v>2949</v>
      </c>
      <c r="D10" s="610" t="s">
        <v>2950</v>
      </c>
      <c r="E10" s="610"/>
      <c r="F10" s="640" t="s">
        <v>2951</v>
      </c>
      <c r="G10" s="641" t="s">
        <v>2952</v>
      </c>
      <c r="H10" s="638" t="s">
        <v>2953</v>
      </c>
      <c r="I10" s="613" t="s">
        <v>2954</v>
      </c>
      <c r="J10" s="616" t="s">
        <v>28</v>
      </c>
      <c r="K10" s="988"/>
      <c r="L10" s="989"/>
      <c r="M10" s="989"/>
      <c r="N10" s="989"/>
      <c r="O10" s="989"/>
      <c r="P10" s="989"/>
      <c r="Q10" s="989"/>
      <c r="R10" s="990"/>
    </row>
    <row r="11" spans="1:19" ht="39.950000000000003" customHeight="1">
      <c r="A11" s="610">
        <v>9</v>
      </c>
      <c r="B11" s="611">
        <v>43902</v>
      </c>
      <c r="C11" s="610" t="s">
        <v>2955</v>
      </c>
      <c r="D11" s="610" t="s">
        <v>2956</v>
      </c>
      <c r="E11" s="610"/>
      <c r="F11" s="640"/>
      <c r="G11" s="641" t="s">
        <v>2957</v>
      </c>
      <c r="H11" s="638" t="s">
        <v>2958</v>
      </c>
      <c r="I11" s="613"/>
      <c r="J11" s="616" t="s">
        <v>2959</v>
      </c>
      <c r="K11" s="988" t="s">
        <v>2960</v>
      </c>
      <c r="L11" s="989"/>
      <c r="M11" s="989"/>
      <c r="N11" s="989"/>
      <c r="O11" s="989"/>
      <c r="P11" s="989"/>
      <c r="Q11" s="989"/>
      <c r="R11" s="990"/>
    </row>
    <row r="12" spans="1:19" ht="39.950000000000003" customHeight="1">
      <c r="A12" s="610">
        <v>10</v>
      </c>
      <c r="B12" s="611">
        <v>43903</v>
      </c>
      <c r="C12" s="610" t="s">
        <v>1601</v>
      </c>
      <c r="D12" s="610" t="s">
        <v>2961</v>
      </c>
      <c r="E12" s="610" t="s">
        <v>2962</v>
      </c>
      <c r="F12" s="640">
        <v>43906</v>
      </c>
      <c r="G12" s="640" t="s">
        <v>2963</v>
      </c>
      <c r="H12" s="612">
        <v>5.0000000000000001E-3</v>
      </c>
      <c r="I12" s="639" t="s">
        <v>2964</v>
      </c>
      <c r="J12" s="616" t="s">
        <v>148</v>
      </c>
      <c r="K12" s="988" t="s">
        <v>2965</v>
      </c>
      <c r="L12" s="989"/>
      <c r="M12" s="989"/>
      <c r="N12" s="989"/>
      <c r="O12" s="989"/>
      <c r="P12" s="989"/>
      <c r="Q12" s="989"/>
      <c r="R12" s="990"/>
    </row>
    <row r="13" spans="1:19" ht="69" customHeight="1">
      <c r="A13" s="610">
        <v>11</v>
      </c>
      <c r="B13" s="611">
        <v>43908</v>
      </c>
      <c r="C13" s="610" t="s">
        <v>2966</v>
      </c>
      <c r="D13" s="610" t="s">
        <v>2887</v>
      </c>
      <c r="E13" s="610" t="s">
        <v>2914</v>
      </c>
      <c r="F13" s="640" t="s">
        <v>2910</v>
      </c>
      <c r="G13" s="641" t="s">
        <v>2912</v>
      </c>
      <c r="H13" s="614" t="s">
        <v>2967</v>
      </c>
      <c r="I13" s="613" t="s">
        <v>2968</v>
      </c>
      <c r="J13" s="612" t="s">
        <v>148</v>
      </c>
      <c r="K13" s="988"/>
      <c r="L13" s="989"/>
      <c r="M13" s="989"/>
      <c r="N13" s="989"/>
      <c r="O13" s="989"/>
      <c r="P13" s="989"/>
      <c r="Q13" s="989"/>
      <c r="R13" s="990"/>
    </row>
    <row r="14" spans="1:19" ht="65.25" customHeight="1">
      <c r="A14" s="610">
        <v>12</v>
      </c>
      <c r="B14" s="611">
        <v>43909</v>
      </c>
      <c r="C14" s="610" t="s">
        <v>2970</v>
      </c>
      <c r="D14" s="610" t="s">
        <v>2981</v>
      </c>
      <c r="E14" s="610" t="s">
        <v>2969</v>
      </c>
      <c r="F14" s="640">
        <v>43909</v>
      </c>
      <c r="G14" s="641" t="s">
        <v>2912</v>
      </c>
      <c r="H14" s="638" t="s">
        <v>2982</v>
      </c>
      <c r="I14" s="613" t="s">
        <v>2983</v>
      </c>
      <c r="J14" s="616" t="s">
        <v>2984</v>
      </c>
      <c r="K14" s="988" t="s">
        <v>2985</v>
      </c>
      <c r="L14" s="989"/>
      <c r="M14" s="989"/>
      <c r="N14" s="989"/>
      <c r="O14" s="989"/>
      <c r="P14" s="989"/>
      <c r="Q14" s="989"/>
      <c r="R14" s="990"/>
    </row>
    <row r="15" spans="1:19" ht="39.950000000000003" customHeight="1">
      <c r="A15" s="610">
        <v>13</v>
      </c>
      <c r="B15" s="611">
        <v>43909</v>
      </c>
      <c r="C15" s="610" t="s">
        <v>2976</v>
      </c>
      <c r="D15" s="610" t="s">
        <v>2977</v>
      </c>
      <c r="E15" s="610"/>
      <c r="F15" s="640">
        <v>43909</v>
      </c>
      <c r="G15" s="641" t="s">
        <v>2978</v>
      </c>
      <c r="H15" s="638" t="s">
        <v>2979</v>
      </c>
      <c r="I15" s="613"/>
      <c r="J15" s="641" t="s">
        <v>2980</v>
      </c>
      <c r="K15" s="988"/>
      <c r="L15" s="989"/>
      <c r="M15" s="989"/>
      <c r="N15" s="989"/>
      <c r="O15" s="989"/>
      <c r="P15" s="989"/>
      <c r="Q15" s="989"/>
      <c r="R15" s="990"/>
    </row>
    <row r="16" spans="1:19" ht="39.950000000000003" customHeight="1">
      <c r="A16" s="610">
        <v>14</v>
      </c>
      <c r="B16" s="611">
        <v>43913</v>
      </c>
      <c r="C16" s="610" t="s">
        <v>2988</v>
      </c>
      <c r="D16" s="610" t="s">
        <v>2989</v>
      </c>
      <c r="E16" s="610" t="s">
        <v>2990</v>
      </c>
      <c r="F16" s="640">
        <v>43914</v>
      </c>
      <c r="G16" s="640" t="s">
        <v>2987</v>
      </c>
      <c r="H16" s="612">
        <v>8.0000000000000002E-3</v>
      </c>
      <c r="I16" s="613" t="s">
        <v>2987</v>
      </c>
      <c r="J16" s="612" t="s">
        <v>148</v>
      </c>
      <c r="K16" s="988" t="s">
        <v>2991</v>
      </c>
      <c r="L16" s="989"/>
      <c r="M16" s="989"/>
      <c r="N16" s="989"/>
      <c r="O16" s="989"/>
      <c r="P16" s="989"/>
      <c r="Q16" s="989"/>
      <c r="R16" s="990"/>
    </row>
    <row r="17" spans="1:19" ht="39.950000000000003" customHeight="1">
      <c r="A17" s="610">
        <v>15</v>
      </c>
      <c r="B17" s="611">
        <v>43914</v>
      </c>
      <c r="C17" s="610" t="s">
        <v>164</v>
      </c>
      <c r="D17" s="610" t="s">
        <v>2717</v>
      </c>
      <c r="E17" s="610" t="s">
        <v>2990</v>
      </c>
      <c r="F17" s="640">
        <v>43914</v>
      </c>
      <c r="G17" s="641" t="s">
        <v>2992</v>
      </c>
      <c r="H17" s="638" t="s">
        <v>2993</v>
      </c>
      <c r="I17" s="639" t="s">
        <v>2994</v>
      </c>
      <c r="J17" s="612" t="s">
        <v>148</v>
      </c>
      <c r="K17" s="988" t="s">
        <v>2995</v>
      </c>
      <c r="L17" s="989"/>
      <c r="M17" s="989"/>
      <c r="N17" s="989"/>
      <c r="O17" s="989"/>
      <c r="P17" s="989"/>
      <c r="Q17" s="989"/>
      <c r="R17" s="990"/>
    </row>
    <row r="18" spans="1:19" ht="69" customHeight="1">
      <c r="A18" s="610">
        <v>16</v>
      </c>
      <c r="B18" s="611">
        <v>43928</v>
      </c>
      <c r="C18" s="610" t="s">
        <v>2886</v>
      </c>
      <c r="D18" s="610" t="s">
        <v>2887</v>
      </c>
      <c r="E18" s="610" t="s">
        <v>2914</v>
      </c>
      <c r="F18" s="640" t="s">
        <v>3036</v>
      </c>
      <c r="G18" s="641" t="s">
        <v>2912</v>
      </c>
      <c r="H18" s="614" t="s">
        <v>3006</v>
      </c>
      <c r="I18" s="613" t="s">
        <v>2968</v>
      </c>
      <c r="J18" s="612" t="s">
        <v>148</v>
      </c>
      <c r="K18" s="988"/>
      <c r="L18" s="989"/>
      <c r="M18" s="989"/>
      <c r="N18" s="989"/>
      <c r="O18" s="989"/>
      <c r="P18" s="989"/>
      <c r="Q18" s="989"/>
      <c r="R18" s="990"/>
    </row>
    <row r="19" spans="1:19" ht="39.950000000000003" customHeight="1">
      <c r="A19" s="610">
        <v>17</v>
      </c>
      <c r="B19" s="611">
        <v>43928</v>
      </c>
      <c r="C19" s="610" t="s">
        <v>3007</v>
      </c>
      <c r="D19" s="610" t="s">
        <v>3008</v>
      </c>
      <c r="E19" s="610" t="s">
        <v>3009</v>
      </c>
      <c r="F19" s="640"/>
      <c r="G19" s="641" t="s">
        <v>3010</v>
      </c>
      <c r="H19" s="638" t="s">
        <v>3018</v>
      </c>
      <c r="I19" s="613" t="s">
        <v>3011</v>
      </c>
      <c r="J19" s="646" t="s">
        <v>3012</v>
      </c>
      <c r="K19" s="988" t="s">
        <v>3013</v>
      </c>
      <c r="L19" s="989"/>
      <c r="M19" s="989"/>
      <c r="N19" s="989"/>
      <c r="O19" s="989"/>
      <c r="P19" s="989"/>
      <c r="Q19" s="989"/>
      <c r="R19" s="990"/>
    </row>
    <row r="20" spans="1:19" ht="39.950000000000003" customHeight="1">
      <c r="A20" s="610">
        <v>18</v>
      </c>
      <c r="B20" s="611">
        <v>43928</v>
      </c>
      <c r="C20" s="610" t="s">
        <v>3014</v>
      </c>
      <c r="D20" s="610" t="s">
        <v>3015</v>
      </c>
      <c r="E20" s="610" t="s">
        <v>3016</v>
      </c>
      <c r="F20" s="640"/>
      <c r="G20" s="641" t="s">
        <v>3017</v>
      </c>
      <c r="H20" s="638" t="s">
        <v>3019</v>
      </c>
      <c r="I20" s="613"/>
      <c r="J20" s="616" t="s">
        <v>3020</v>
      </c>
      <c r="K20" s="988"/>
      <c r="L20" s="989"/>
      <c r="M20" s="989"/>
      <c r="N20" s="989"/>
      <c r="O20" s="989"/>
      <c r="P20" s="989"/>
      <c r="Q20" s="989"/>
      <c r="R20" s="990"/>
    </row>
    <row r="21" spans="1:19" ht="69" customHeight="1">
      <c r="A21" s="610">
        <v>19</v>
      </c>
      <c r="B21" s="611">
        <v>43938</v>
      </c>
      <c r="C21" s="610" t="s">
        <v>2886</v>
      </c>
      <c r="D21" s="610" t="s">
        <v>2887</v>
      </c>
      <c r="E21" s="610" t="s">
        <v>2914</v>
      </c>
      <c r="F21" s="640" t="s">
        <v>3037</v>
      </c>
      <c r="G21" s="641" t="s">
        <v>2912</v>
      </c>
      <c r="H21" s="614" t="s">
        <v>3039</v>
      </c>
      <c r="I21" s="613" t="s">
        <v>3038</v>
      </c>
      <c r="J21" s="612" t="s">
        <v>148</v>
      </c>
      <c r="K21" s="988"/>
      <c r="L21" s="989"/>
      <c r="M21" s="989"/>
      <c r="N21" s="989"/>
      <c r="O21" s="989"/>
      <c r="P21" s="989"/>
      <c r="Q21" s="989"/>
      <c r="R21" s="990"/>
    </row>
    <row r="22" spans="1:19" ht="39.950000000000003" customHeight="1">
      <c r="A22" s="610">
        <v>20</v>
      </c>
      <c r="B22" s="611">
        <v>43941</v>
      </c>
      <c r="C22" s="610" t="s">
        <v>4</v>
      </c>
      <c r="D22" s="610" t="s">
        <v>3040</v>
      </c>
      <c r="E22" s="610" t="s">
        <v>2411</v>
      </c>
      <c r="F22" s="640" t="s">
        <v>3041</v>
      </c>
      <c r="G22" s="640" t="s">
        <v>2307</v>
      </c>
      <c r="H22" s="612">
        <v>5.0000000000000001E-3</v>
      </c>
      <c r="I22" s="613" t="s">
        <v>3042</v>
      </c>
      <c r="J22" s="616" t="s">
        <v>28</v>
      </c>
      <c r="K22" s="988" t="s">
        <v>3043</v>
      </c>
      <c r="L22" s="989"/>
      <c r="M22" s="989"/>
      <c r="N22" s="989"/>
      <c r="O22" s="989"/>
      <c r="P22" s="989"/>
      <c r="Q22" s="989"/>
      <c r="R22" s="990"/>
    </row>
    <row r="23" spans="1:19" ht="39.950000000000003" customHeight="1">
      <c r="A23" s="610">
        <v>21</v>
      </c>
      <c r="B23" s="611">
        <v>43942</v>
      </c>
      <c r="C23" s="610" t="s">
        <v>164</v>
      </c>
      <c r="D23" s="610" t="s">
        <v>2717</v>
      </c>
      <c r="E23" s="610" t="s">
        <v>2990</v>
      </c>
      <c r="F23" s="640">
        <v>43945</v>
      </c>
      <c r="G23" s="641" t="s">
        <v>3044</v>
      </c>
      <c r="H23" s="638">
        <v>4.4999999999999997E-3</v>
      </c>
      <c r="I23" s="639" t="s">
        <v>3045</v>
      </c>
      <c r="J23" s="612" t="s">
        <v>148</v>
      </c>
      <c r="K23" s="988" t="s">
        <v>3046</v>
      </c>
      <c r="L23" s="989"/>
      <c r="M23" s="989"/>
      <c r="N23" s="989"/>
      <c r="O23" s="989"/>
      <c r="P23" s="989"/>
      <c r="Q23" s="989"/>
      <c r="R23" s="990"/>
    </row>
    <row r="24" spans="1:19" ht="39.950000000000003" customHeight="1">
      <c r="A24" s="610">
        <v>22</v>
      </c>
      <c r="B24" s="611">
        <v>43944</v>
      </c>
      <c r="C24" s="610" t="s">
        <v>3048</v>
      </c>
      <c r="D24" s="610" t="s">
        <v>3049</v>
      </c>
      <c r="E24" s="610" t="s">
        <v>3050</v>
      </c>
      <c r="F24" s="641" t="s">
        <v>3051</v>
      </c>
      <c r="G24" s="640" t="s">
        <v>3052</v>
      </c>
      <c r="H24" s="612" t="s">
        <v>3053</v>
      </c>
      <c r="I24" s="613" t="s">
        <v>3054</v>
      </c>
      <c r="J24" s="612" t="s">
        <v>148</v>
      </c>
      <c r="K24" s="988" t="s">
        <v>3055</v>
      </c>
      <c r="L24" s="989"/>
      <c r="M24" s="989"/>
      <c r="N24" s="989"/>
      <c r="O24" s="989"/>
      <c r="P24" s="989"/>
      <c r="Q24" s="989"/>
      <c r="R24" s="990"/>
    </row>
    <row r="25" spans="1:19" ht="39.950000000000003" customHeight="1">
      <c r="A25" s="610">
        <v>23</v>
      </c>
      <c r="B25" s="611">
        <v>43944</v>
      </c>
      <c r="C25" s="610" t="s">
        <v>3056</v>
      </c>
      <c r="D25" s="610" t="s">
        <v>3057</v>
      </c>
      <c r="E25" s="610"/>
      <c r="F25" s="640" t="s">
        <v>3058</v>
      </c>
      <c r="G25" s="641" t="s">
        <v>3059</v>
      </c>
      <c r="H25" s="638" t="s">
        <v>3060</v>
      </c>
      <c r="I25" s="613" t="s">
        <v>3061</v>
      </c>
      <c r="J25" s="612" t="s">
        <v>148</v>
      </c>
      <c r="K25" s="988" t="s">
        <v>3062</v>
      </c>
      <c r="L25" s="989"/>
      <c r="M25" s="989"/>
      <c r="N25" s="989"/>
      <c r="O25" s="989"/>
      <c r="P25" s="989"/>
      <c r="Q25" s="989"/>
      <c r="R25" s="990"/>
    </row>
    <row r="26" spans="1:19" ht="39.950000000000003" customHeight="1">
      <c r="A26" s="610">
        <v>24</v>
      </c>
      <c r="B26" s="611">
        <v>43945</v>
      </c>
      <c r="C26" s="610" t="s">
        <v>164</v>
      </c>
      <c r="D26" s="610" t="s">
        <v>2717</v>
      </c>
      <c r="E26" s="610" t="s">
        <v>2990</v>
      </c>
      <c r="F26" s="640">
        <v>43945</v>
      </c>
      <c r="G26" s="641" t="s">
        <v>3063</v>
      </c>
      <c r="H26" s="638" t="s">
        <v>3064</v>
      </c>
      <c r="I26" s="639" t="s">
        <v>3045</v>
      </c>
      <c r="J26" s="612" t="s">
        <v>148</v>
      </c>
      <c r="K26" s="988" t="s">
        <v>3065</v>
      </c>
      <c r="L26" s="989"/>
      <c r="M26" s="989"/>
      <c r="N26" s="989"/>
      <c r="O26" s="989"/>
      <c r="P26" s="989"/>
      <c r="Q26" s="989"/>
      <c r="R26" s="990"/>
    </row>
    <row r="27" spans="1:19" ht="39.950000000000003" customHeight="1">
      <c r="A27" s="610">
        <v>25</v>
      </c>
      <c r="B27" s="611">
        <v>43945</v>
      </c>
      <c r="C27" s="610" t="s">
        <v>3066</v>
      </c>
      <c r="D27" s="610" t="s">
        <v>3067</v>
      </c>
      <c r="E27" s="610" t="s">
        <v>3068</v>
      </c>
      <c r="F27" s="640">
        <v>43948</v>
      </c>
      <c r="G27" s="641" t="s">
        <v>2957</v>
      </c>
      <c r="H27" s="638" t="s">
        <v>3060</v>
      </c>
      <c r="I27" s="639" t="s">
        <v>3045</v>
      </c>
      <c r="J27" s="612" t="s">
        <v>148</v>
      </c>
      <c r="K27" s="988" t="s">
        <v>3065</v>
      </c>
      <c r="L27" s="989"/>
      <c r="M27" s="989"/>
      <c r="N27" s="989"/>
      <c r="O27" s="989"/>
      <c r="P27" s="989"/>
      <c r="Q27" s="989"/>
      <c r="R27" s="990"/>
    </row>
    <row r="28" spans="1:19" ht="69" customHeight="1">
      <c r="A28" s="610">
        <v>26</v>
      </c>
      <c r="B28" s="611">
        <v>43959</v>
      </c>
      <c r="C28" s="610" t="s">
        <v>2886</v>
      </c>
      <c r="D28" s="610" t="s">
        <v>2887</v>
      </c>
      <c r="E28" s="610" t="s">
        <v>2914</v>
      </c>
      <c r="F28" s="640" t="s">
        <v>345</v>
      </c>
      <c r="G28" s="641" t="s">
        <v>2912</v>
      </c>
      <c r="H28" s="614" t="s">
        <v>3074</v>
      </c>
      <c r="I28" s="613" t="s">
        <v>3038</v>
      </c>
      <c r="J28" s="612" t="s">
        <v>148</v>
      </c>
      <c r="K28" s="988"/>
      <c r="L28" s="989"/>
      <c r="M28" s="989"/>
      <c r="N28" s="989"/>
      <c r="O28" s="989"/>
      <c r="P28" s="989"/>
      <c r="Q28" s="989"/>
      <c r="R28" s="990"/>
    </row>
    <row r="29" spans="1:19" ht="69" customHeight="1">
      <c r="A29" s="610">
        <v>27</v>
      </c>
      <c r="B29" s="611">
        <v>43966</v>
      </c>
      <c r="C29" s="610" t="s">
        <v>2886</v>
      </c>
      <c r="D29" s="610" t="s">
        <v>2887</v>
      </c>
      <c r="E29" s="610" t="s">
        <v>2914</v>
      </c>
      <c r="F29" s="640" t="s">
        <v>345</v>
      </c>
      <c r="G29" s="641" t="s">
        <v>2912</v>
      </c>
      <c r="H29" s="614" t="s">
        <v>3075</v>
      </c>
      <c r="I29" s="613" t="s">
        <v>3038</v>
      </c>
      <c r="J29" s="612" t="s">
        <v>148</v>
      </c>
      <c r="K29" s="988"/>
      <c r="L29" s="989"/>
      <c r="M29" s="989"/>
      <c r="N29" s="989"/>
      <c r="O29" s="989"/>
      <c r="P29" s="989"/>
      <c r="Q29" s="989"/>
      <c r="R29" s="990"/>
    </row>
    <row r="30" spans="1:19" s="447" customFormat="1" ht="39.950000000000003" customHeight="1">
      <c r="A30" s="610">
        <v>28</v>
      </c>
      <c r="B30" s="642">
        <v>43970</v>
      </c>
      <c r="C30" s="610" t="s">
        <v>2516</v>
      </c>
      <c r="D30" s="610" t="s">
        <v>2880</v>
      </c>
      <c r="E30" s="610" t="s">
        <v>2881</v>
      </c>
      <c r="F30" s="640">
        <v>43973</v>
      </c>
      <c r="G30" s="641" t="s">
        <v>3077</v>
      </c>
      <c r="H30" s="612">
        <v>0</v>
      </c>
      <c r="I30" s="613" t="s">
        <v>3038</v>
      </c>
      <c r="J30" s="612" t="s">
        <v>28</v>
      </c>
      <c r="K30" s="988" t="s">
        <v>3078</v>
      </c>
      <c r="L30" s="989"/>
      <c r="M30" s="989"/>
      <c r="N30" s="989"/>
      <c r="O30" s="989"/>
      <c r="P30" s="989"/>
      <c r="Q30" s="989"/>
      <c r="R30" s="990"/>
      <c r="S30" s="449"/>
    </row>
    <row r="31" spans="1:19" ht="48.75" customHeight="1">
      <c r="A31" s="610">
        <v>29</v>
      </c>
      <c r="B31" s="611">
        <v>43976</v>
      </c>
      <c r="C31" s="610" t="s">
        <v>164</v>
      </c>
      <c r="D31" s="610" t="s">
        <v>2717</v>
      </c>
      <c r="E31" s="610" t="s">
        <v>2990</v>
      </c>
      <c r="F31" s="640">
        <v>43977</v>
      </c>
      <c r="G31" s="641" t="s">
        <v>3082</v>
      </c>
      <c r="H31" s="638" t="s">
        <v>3081</v>
      </c>
      <c r="I31" s="639" t="s">
        <v>3085</v>
      </c>
      <c r="J31" s="612" t="s">
        <v>148</v>
      </c>
      <c r="K31" s="988" t="s">
        <v>3080</v>
      </c>
      <c r="L31" s="989"/>
      <c r="M31" s="989"/>
      <c r="N31" s="989"/>
      <c r="O31" s="989"/>
      <c r="P31" s="989"/>
      <c r="Q31" s="989"/>
      <c r="R31" s="990"/>
    </row>
    <row r="32" spans="1:19" ht="69" customHeight="1">
      <c r="A32" s="610">
        <v>30</v>
      </c>
      <c r="B32" s="611">
        <v>43976</v>
      </c>
      <c r="C32" s="610" t="s">
        <v>2886</v>
      </c>
      <c r="D32" s="610" t="s">
        <v>2887</v>
      </c>
      <c r="E32" s="610" t="s">
        <v>2914</v>
      </c>
      <c r="F32" s="640" t="s">
        <v>345</v>
      </c>
      <c r="G32" s="641" t="s">
        <v>2912</v>
      </c>
      <c r="H32" s="614" t="s">
        <v>3083</v>
      </c>
      <c r="I32" s="613" t="s">
        <v>3038</v>
      </c>
      <c r="J32" s="612" t="s">
        <v>148</v>
      </c>
      <c r="K32" s="988" t="s">
        <v>3084</v>
      </c>
      <c r="L32" s="989"/>
      <c r="M32" s="989"/>
      <c r="N32" s="989"/>
      <c r="O32" s="989"/>
      <c r="P32" s="989"/>
      <c r="Q32" s="989"/>
      <c r="R32" s="990"/>
    </row>
    <row r="33" spans="1:19" ht="48.75" customHeight="1">
      <c r="A33" s="610">
        <v>31</v>
      </c>
      <c r="B33" s="611">
        <v>43977</v>
      </c>
      <c r="C33" s="610" t="s">
        <v>164</v>
      </c>
      <c r="D33" s="610" t="s">
        <v>2717</v>
      </c>
      <c r="E33" s="610" t="s">
        <v>2990</v>
      </c>
      <c r="F33" s="640">
        <v>43977</v>
      </c>
      <c r="G33" s="641" t="s">
        <v>2915</v>
      </c>
      <c r="H33" s="638" t="s">
        <v>3086</v>
      </c>
      <c r="I33" s="639" t="s">
        <v>3085</v>
      </c>
      <c r="J33" s="612" t="s">
        <v>148</v>
      </c>
      <c r="K33" s="988" t="s">
        <v>3087</v>
      </c>
      <c r="L33" s="989"/>
      <c r="M33" s="989"/>
      <c r="N33" s="989"/>
      <c r="O33" s="989"/>
      <c r="P33" s="989"/>
      <c r="Q33" s="989"/>
      <c r="R33" s="990"/>
    </row>
    <row r="34" spans="1:19" s="447" customFormat="1" ht="39.950000000000003" customHeight="1">
      <c r="A34" s="610">
        <v>32</v>
      </c>
      <c r="B34" s="642">
        <v>43977</v>
      </c>
      <c r="C34" s="610" t="s">
        <v>434</v>
      </c>
      <c r="D34" s="610" t="s">
        <v>435</v>
      </c>
      <c r="E34" s="610" t="s">
        <v>2891</v>
      </c>
      <c r="F34" s="640">
        <v>43979</v>
      </c>
      <c r="G34" s="641" t="s">
        <v>3093</v>
      </c>
      <c r="H34" s="638" t="s">
        <v>3094</v>
      </c>
      <c r="I34" s="639" t="s">
        <v>3085</v>
      </c>
      <c r="J34" s="640" t="s">
        <v>148</v>
      </c>
      <c r="K34" s="988" t="s">
        <v>3088</v>
      </c>
      <c r="L34" s="989"/>
      <c r="M34" s="989"/>
      <c r="N34" s="989"/>
      <c r="O34" s="989"/>
      <c r="P34" s="989"/>
      <c r="Q34" s="989"/>
      <c r="R34" s="990"/>
      <c r="S34" s="449"/>
    </row>
    <row r="35" spans="1:19" s="447" customFormat="1" ht="39.950000000000003" customHeight="1">
      <c r="A35" s="610">
        <v>33</v>
      </c>
      <c r="B35" s="642">
        <v>43977</v>
      </c>
      <c r="C35" s="610" t="s">
        <v>2888</v>
      </c>
      <c r="D35" s="610" t="s">
        <v>3096</v>
      </c>
      <c r="E35" s="610" t="s">
        <v>2837</v>
      </c>
      <c r="F35" s="640">
        <v>43979</v>
      </c>
      <c r="G35" s="641" t="s">
        <v>2915</v>
      </c>
      <c r="H35" s="614" t="s">
        <v>3086</v>
      </c>
      <c r="I35" s="615" t="s">
        <v>2917</v>
      </c>
      <c r="J35" s="612" t="s">
        <v>148</v>
      </c>
      <c r="K35" s="988" t="s">
        <v>3092</v>
      </c>
      <c r="L35" s="989"/>
      <c r="M35" s="989"/>
      <c r="N35" s="989"/>
      <c r="O35" s="989"/>
      <c r="P35" s="989"/>
      <c r="Q35" s="989"/>
      <c r="R35" s="990"/>
      <c r="S35" s="449"/>
    </row>
    <row r="36" spans="1:19" s="447" customFormat="1" ht="57.75" customHeight="1">
      <c r="A36" s="610">
        <v>34</v>
      </c>
      <c r="B36" s="642">
        <v>43980</v>
      </c>
      <c r="C36" s="610" t="s">
        <v>2888</v>
      </c>
      <c r="D36" s="610" t="s">
        <v>3096</v>
      </c>
      <c r="E36" s="610" t="s">
        <v>2837</v>
      </c>
      <c r="F36" s="640" t="s">
        <v>3097</v>
      </c>
      <c r="G36" s="641" t="s">
        <v>3098</v>
      </c>
      <c r="H36" s="614" t="s">
        <v>3099</v>
      </c>
      <c r="I36" s="615" t="s">
        <v>2917</v>
      </c>
      <c r="J36" s="612" t="s">
        <v>148</v>
      </c>
      <c r="K36" s="988" t="s">
        <v>3100</v>
      </c>
      <c r="L36" s="989"/>
      <c r="M36" s="989"/>
      <c r="N36" s="989"/>
      <c r="O36" s="989"/>
      <c r="P36" s="989"/>
      <c r="Q36" s="989"/>
      <c r="R36" s="990"/>
      <c r="S36" s="449"/>
    </row>
    <row r="37" spans="1:19" ht="69" customHeight="1">
      <c r="A37" s="610">
        <v>35</v>
      </c>
      <c r="B37" s="611">
        <v>43983</v>
      </c>
      <c r="C37" s="610" t="s">
        <v>2886</v>
      </c>
      <c r="D37" s="610" t="s">
        <v>2887</v>
      </c>
      <c r="E37" s="610" t="s">
        <v>2914</v>
      </c>
      <c r="F37" s="640" t="s">
        <v>345</v>
      </c>
      <c r="G37" s="641" t="s">
        <v>2912</v>
      </c>
      <c r="H37" s="614" t="s">
        <v>3101</v>
      </c>
      <c r="I37" s="613" t="s">
        <v>3038</v>
      </c>
      <c r="J37" s="612" t="s">
        <v>148</v>
      </c>
      <c r="K37" s="988" t="s">
        <v>3102</v>
      </c>
      <c r="L37" s="989"/>
      <c r="M37" s="989"/>
      <c r="N37" s="989"/>
      <c r="O37" s="989"/>
      <c r="P37" s="989"/>
      <c r="Q37" s="989"/>
      <c r="R37" s="990"/>
    </row>
    <row r="38" spans="1:19" s="447" customFormat="1" ht="57.75" customHeight="1">
      <c r="A38" s="610">
        <v>34</v>
      </c>
      <c r="B38" s="642">
        <v>43985</v>
      </c>
      <c r="C38" s="610" t="s">
        <v>2888</v>
      </c>
      <c r="D38" s="610" t="s">
        <v>3096</v>
      </c>
      <c r="E38" s="610" t="s">
        <v>2837</v>
      </c>
      <c r="F38" s="640" t="s">
        <v>3097</v>
      </c>
      <c r="G38" s="641" t="s">
        <v>3103</v>
      </c>
      <c r="H38" s="614" t="s">
        <v>3104</v>
      </c>
      <c r="I38" s="615" t="s">
        <v>3105</v>
      </c>
      <c r="J38" s="612" t="s">
        <v>148</v>
      </c>
      <c r="K38" s="988" t="s">
        <v>3106</v>
      </c>
      <c r="L38" s="989"/>
      <c r="M38" s="989"/>
      <c r="N38" s="989"/>
      <c r="O38" s="989"/>
      <c r="P38" s="989"/>
      <c r="Q38" s="989"/>
      <c r="R38" s="990"/>
      <c r="S38" s="449"/>
    </row>
    <row r="39" spans="1:19" s="447" customFormat="1" ht="57.75" customHeight="1">
      <c r="A39" s="610">
        <v>35</v>
      </c>
      <c r="B39" s="642">
        <v>43986</v>
      </c>
      <c r="C39" s="610" t="s">
        <v>2888</v>
      </c>
      <c r="D39" s="610" t="s">
        <v>3096</v>
      </c>
      <c r="E39" s="610" t="s">
        <v>2837</v>
      </c>
      <c r="F39" s="640" t="s">
        <v>345</v>
      </c>
      <c r="G39" s="641" t="s">
        <v>2915</v>
      </c>
      <c r="H39" s="614" t="s">
        <v>3107</v>
      </c>
      <c r="I39" s="615" t="s">
        <v>3105</v>
      </c>
      <c r="J39" s="612" t="s">
        <v>148</v>
      </c>
      <c r="K39" s="988" t="s">
        <v>3108</v>
      </c>
      <c r="L39" s="989"/>
      <c r="M39" s="989"/>
      <c r="N39" s="989"/>
      <c r="O39" s="989"/>
      <c r="P39" s="989"/>
      <c r="Q39" s="989"/>
      <c r="R39" s="990"/>
      <c r="S39" s="449"/>
    </row>
    <row r="40" spans="1:19" s="447" customFormat="1" ht="57.75" customHeight="1">
      <c r="A40" s="610">
        <v>36</v>
      </c>
      <c r="B40" s="642">
        <v>43990</v>
      </c>
      <c r="C40" s="610" t="s">
        <v>2888</v>
      </c>
      <c r="D40" s="610" t="s">
        <v>3096</v>
      </c>
      <c r="E40" s="610" t="s">
        <v>2837</v>
      </c>
      <c r="F40" s="640" t="s">
        <v>345</v>
      </c>
      <c r="G40" s="641" t="s">
        <v>2915</v>
      </c>
      <c r="H40" s="614" t="s">
        <v>3109</v>
      </c>
      <c r="I40" s="615" t="s">
        <v>3105</v>
      </c>
      <c r="J40" s="612" t="s">
        <v>148</v>
      </c>
      <c r="K40" s="988"/>
      <c r="L40" s="989"/>
      <c r="M40" s="989"/>
      <c r="N40" s="989"/>
      <c r="O40" s="989"/>
      <c r="P40" s="989"/>
      <c r="Q40" s="989"/>
      <c r="R40" s="990"/>
      <c r="S40" s="449"/>
    </row>
    <row r="41" spans="1:19" s="447" customFormat="1" ht="57.75" customHeight="1">
      <c r="A41" s="610">
        <v>37</v>
      </c>
      <c r="B41" s="642">
        <v>43991</v>
      </c>
      <c r="C41" s="610" t="s">
        <v>2888</v>
      </c>
      <c r="D41" s="610" t="s">
        <v>3096</v>
      </c>
      <c r="E41" s="610" t="s">
        <v>2837</v>
      </c>
      <c r="F41" s="640" t="s">
        <v>345</v>
      </c>
      <c r="G41" s="641" t="s">
        <v>2915</v>
      </c>
      <c r="H41" s="614" t="s">
        <v>3110</v>
      </c>
      <c r="I41" s="615" t="s">
        <v>3105</v>
      </c>
      <c r="J41" s="612" t="s">
        <v>148</v>
      </c>
      <c r="K41" s="988"/>
      <c r="L41" s="989"/>
      <c r="M41" s="989"/>
      <c r="N41" s="989"/>
      <c r="O41" s="989"/>
      <c r="P41" s="989"/>
      <c r="Q41" s="989"/>
      <c r="R41" s="990"/>
      <c r="S41" s="449"/>
    </row>
    <row r="42" spans="1:19" s="447" customFormat="1" ht="57.75" customHeight="1">
      <c r="A42" s="610">
        <v>38</v>
      </c>
      <c r="B42" s="642">
        <v>43991</v>
      </c>
      <c r="C42" s="610" t="s">
        <v>3111</v>
      </c>
      <c r="D42" s="610" t="s">
        <v>3112</v>
      </c>
      <c r="E42" s="610"/>
      <c r="F42" s="640" t="s">
        <v>345</v>
      </c>
      <c r="G42" s="641" t="s">
        <v>3113</v>
      </c>
      <c r="H42" s="614" t="s">
        <v>3114</v>
      </c>
      <c r="I42" s="615" t="s">
        <v>3115</v>
      </c>
      <c r="J42" s="612" t="s">
        <v>148</v>
      </c>
      <c r="K42" s="988" t="s">
        <v>3116</v>
      </c>
      <c r="L42" s="989"/>
      <c r="M42" s="989"/>
      <c r="N42" s="989"/>
      <c r="O42" s="989"/>
      <c r="P42" s="989"/>
      <c r="Q42" s="989"/>
      <c r="R42" s="990"/>
      <c r="S42" s="449"/>
    </row>
    <row r="43" spans="1:19" s="447" customFormat="1" ht="57.75" customHeight="1">
      <c r="A43" s="610">
        <v>39</v>
      </c>
      <c r="B43" s="642">
        <v>43993</v>
      </c>
      <c r="C43" s="610" t="s">
        <v>2888</v>
      </c>
      <c r="D43" s="610" t="s">
        <v>3096</v>
      </c>
      <c r="E43" s="610" t="s">
        <v>2837</v>
      </c>
      <c r="F43" s="640" t="s">
        <v>345</v>
      </c>
      <c r="G43" s="641" t="s">
        <v>2915</v>
      </c>
      <c r="H43" s="614" t="s">
        <v>3117</v>
      </c>
      <c r="I43" s="615" t="s">
        <v>3105</v>
      </c>
      <c r="J43" s="612" t="s">
        <v>148</v>
      </c>
      <c r="K43" s="988" t="s">
        <v>3118</v>
      </c>
      <c r="L43" s="989"/>
      <c r="M43" s="989"/>
      <c r="N43" s="989"/>
      <c r="O43" s="989"/>
      <c r="P43" s="989"/>
      <c r="Q43" s="989"/>
      <c r="R43" s="990"/>
      <c r="S43" s="449"/>
    </row>
    <row r="44" spans="1:19" s="447" customFormat="1" ht="57.75" customHeight="1">
      <c r="A44" s="610">
        <v>40</v>
      </c>
      <c r="B44" s="642">
        <v>43993</v>
      </c>
      <c r="C44" s="610" t="s">
        <v>3119</v>
      </c>
      <c r="D44" s="610" t="s">
        <v>3120</v>
      </c>
      <c r="E44" s="610"/>
      <c r="F44" s="640" t="s">
        <v>345</v>
      </c>
      <c r="G44" s="641" t="s">
        <v>3121</v>
      </c>
      <c r="H44" s="638">
        <v>2.5999999999999999E-3</v>
      </c>
      <c r="I44" s="615" t="s">
        <v>3122</v>
      </c>
      <c r="J44" s="612" t="s">
        <v>148</v>
      </c>
      <c r="K44" s="988" t="s">
        <v>3123</v>
      </c>
      <c r="L44" s="989"/>
      <c r="M44" s="989"/>
      <c r="N44" s="989"/>
      <c r="O44" s="989"/>
      <c r="P44" s="989"/>
      <c r="Q44" s="989"/>
      <c r="R44" s="990"/>
      <c r="S44" s="449"/>
    </row>
    <row r="45" spans="1:19" s="447" customFormat="1" ht="57.75" customHeight="1">
      <c r="A45" s="610">
        <v>41</v>
      </c>
      <c r="B45" s="642">
        <v>43997</v>
      </c>
      <c r="C45" s="610" t="s">
        <v>2888</v>
      </c>
      <c r="D45" s="610" t="s">
        <v>3096</v>
      </c>
      <c r="E45" s="610" t="s">
        <v>2837</v>
      </c>
      <c r="F45" s="640" t="s">
        <v>345</v>
      </c>
      <c r="G45" s="641" t="s">
        <v>2915</v>
      </c>
      <c r="H45" s="614" t="s">
        <v>3139</v>
      </c>
      <c r="I45" s="615" t="s">
        <v>3105</v>
      </c>
      <c r="J45" s="612" t="s">
        <v>148</v>
      </c>
      <c r="K45" s="988" t="s">
        <v>3140</v>
      </c>
      <c r="L45" s="989"/>
      <c r="M45" s="989"/>
      <c r="N45" s="989"/>
      <c r="O45" s="989"/>
      <c r="P45" s="989"/>
      <c r="Q45" s="989"/>
      <c r="R45" s="990"/>
      <c r="S45" s="449"/>
    </row>
    <row r="46" spans="1:19" ht="69" customHeight="1">
      <c r="A46" s="610">
        <v>42</v>
      </c>
      <c r="B46" s="611">
        <v>43997</v>
      </c>
      <c r="C46" s="610" t="s">
        <v>2886</v>
      </c>
      <c r="D46" s="610" t="s">
        <v>2887</v>
      </c>
      <c r="E46" s="610" t="s">
        <v>2914</v>
      </c>
      <c r="F46" s="640" t="s">
        <v>345</v>
      </c>
      <c r="G46" s="641" t="s">
        <v>2912</v>
      </c>
      <c r="H46" s="614" t="s">
        <v>3141</v>
      </c>
      <c r="I46" s="613" t="s">
        <v>3038</v>
      </c>
      <c r="J46" s="612" t="s">
        <v>148</v>
      </c>
      <c r="K46" s="988" t="s">
        <v>3142</v>
      </c>
      <c r="L46" s="989"/>
      <c r="M46" s="989"/>
      <c r="N46" s="989"/>
      <c r="O46" s="989"/>
      <c r="P46" s="989"/>
      <c r="Q46" s="989"/>
      <c r="R46" s="990"/>
    </row>
    <row r="47" spans="1:19" ht="39.950000000000003" customHeight="1">
      <c r="A47" s="610">
        <v>43</v>
      </c>
      <c r="B47" s="611">
        <v>43998</v>
      </c>
      <c r="C47" s="610" t="s">
        <v>3143</v>
      </c>
      <c r="D47" s="671" t="s">
        <v>3153</v>
      </c>
      <c r="E47" s="610"/>
      <c r="F47" s="640"/>
      <c r="G47" s="640" t="s">
        <v>3144</v>
      </c>
      <c r="H47" s="612">
        <v>2E-3</v>
      </c>
      <c r="I47" s="613" t="s">
        <v>3145</v>
      </c>
      <c r="J47" s="616"/>
      <c r="K47" s="988" t="s">
        <v>3146</v>
      </c>
      <c r="L47" s="989"/>
      <c r="M47" s="989"/>
      <c r="N47" s="989"/>
      <c r="O47" s="989"/>
      <c r="P47" s="989"/>
      <c r="Q47" s="989"/>
      <c r="R47" s="990"/>
    </row>
    <row r="48" spans="1:19" ht="69" customHeight="1">
      <c r="A48" s="610">
        <v>44</v>
      </c>
      <c r="B48" s="611">
        <v>44011</v>
      </c>
      <c r="C48" s="610" t="s">
        <v>2886</v>
      </c>
      <c r="D48" s="610" t="s">
        <v>2887</v>
      </c>
      <c r="E48" s="610" t="s">
        <v>2914</v>
      </c>
      <c r="F48" s="640" t="s">
        <v>345</v>
      </c>
      <c r="G48" s="641" t="s">
        <v>2912</v>
      </c>
      <c r="H48" s="614" t="s">
        <v>3154</v>
      </c>
      <c r="I48" s="613" t="s">
        <v>3038</v>
      </c>
      <c r="J48" s="612" t="s">
        <v>148</v>
      </c>
      <c r="K48" s="988" t="s">
        <v>3155</v>
      </c>
      <c r="L48" s="989"/>
      <c r="M48" s="989"/>
      <c r="N48" s="989"/>
      <c r="O48" s="989"/>
      <c r="P48" s="989"/>
      <c r="Q48" s="989"/>
      <c r="R48" s="990"/>
    </row>
    <row r="49" spans="1:19" s="447" customFormat="1" ht="57.75" customHeight="1">
      <c r="A49" s="610">
        <v>45</v>
      </c>
      <c r="B49" s="642">
        <v>44019</v>
      </c>
      <c r="C49" s="610" t="s">
        <v>1740</v>
      </c>
      <c r="D49" s="610" t="s">
        <v>3112</v>
      </c>
      <c r="E49" s="610"/>
      <c r="F49" s="640" t="s">
        <v>345</v>
      </c>
      <c r="G49" s="641" t="s">
        <v>3093</v>
      </c>
      <c r="H49" s="614" t="s">
        <v>3157</v>
      </c>
      <c r="I49" s="615" t="s">
        <v>3156</v>
      </c>
      <c r="J49" s="612" t="s">
        <v>148</v>
      </c>
      <c r="K49" s="988" t="s">
        <v>3158</v>
      </c>
      <c r="L49" s="989"/>
      <c r="M49" s="989"/>
      <c r="N49" s="989"/>
      <c r="O49" s="989"/>
      <c r="P49" s="989"/>
      <c r="Q49" s="989"/>
      <c r="R49" s="990"/>
      <c r="S49" s="449"/>
    </row>
    <row r="50" spans="1:19" s="447" customFormat="1" ht="57.75" customHeight="1">
      <c r="A50" s="610">
        <v>46</v>
      </c>
      <c r="B50" s="642">
        <v>44020</v>
      </c>
      <c r="C50" s="610" t="s">
        <v>2888</v>
      </c>
      <c r="D50" s="610" t="s">
        <v>3096</v>
      </c>
      <c r="E50" s="610" t="s">
        <v>2837</v>
      </c>
      <c r="F50" s="640">
        <v>44025</v>
      </c>
      <c r="G50" s="641" t="s">
        <v>2915</v>
      </c>
      <c r="H50" s="614" t="s">
        <v>3162</v>
      </c>
      <c r="I50" s="615" t="s">
        <v>3105</v>
      </c>
      <c r="J50" s="612" t="s">
        <v>148</v>
      </c>
      <c r="K50" s="988" t="s">
        <v>3167</v>
      </c>
      <c r="L50" s="989"/>
      <c r="M50" s="989"/>
      <c r="N50" s="989"/>
      <c r="O50" s="989"/>
      <c r="P50" s="989"/>
      <c r="Q50" s="989"/>
      <c r="R50" s="990"/>
      <c r="S50" s="449"/>
    </row>
    <row r="51" spans="1:19" ht="39.950000000000003" customHeight="1">
      <c r="A51" s="610">
        <v>47</v>
      </c>
      <c r="B51" s="611">
        <v>44020</v>
      </c>
      <c r="C51" s="610" t="s">
        <v>3143</v>
      </c>
      <c r="D51" s="671" t="s">
        <v>3163</v>
      </c>
      <c r="E51" s="610" t="s">
        <v>3164</v>
      </c>
      <c r="F51" s="640">
        <v>44020</v>
      </c>
      <c r="G51" s="641" t="s">
        <v>3169</v>
      </c>
      <c r="H51" s="638" t="s">
        <v>3165</v>
      </c>
      <c r="I51" s="613" t="s">
        <v>3166</v>
      </c>
      <c r="J51" s="616"/>
      <c r="K51" s="988" t="s">
        <v>3168</v>
      </c>
      <c r="L51" s="989"/>
      <c r="M51" s="989"/>
      <c r="N51" s="989"/>
      <c r="O51" s="989"/>
      <c r="P51" s="989"/>
      <c r="Q51" s="989"/>
      <c r="R51" s="990"/>
    </row>
    <row r="52" spans="1:19" s="447" customFormat="1" ht="57.75" customHeight="1">
      <c r="A52" s="610">
        <v>48</v>
      </c>
      <c r="B52" s="642">
        <v>44022</v>
      </c>
      <c r="C52" s="610" t="s">
        <v>2888</v>
      </c>
      <c r="D52" s="610" t="s">
        <v>3096</v>
      </c>
      <c r="E52" s="610" t="s">
        <v>2837</v>
      </c>
      <c r="F52" s="640">
        <v>44025</v>
      </c>
      <c r="G52" s="641" t="s">
        <v>2915</v>
      </c>
      <c r="H52" s="614" t="s">
        <v>3172</v>
      </c>
      <c r="I52" s="615" t="s">
        <v>3105</v>
      </c>
      <c r="J52" s="612" t="s">
        <v>148</v>
      </c>
      <c r="K52" s="988" t="s">
        <v>3173</v>
      </c>
      <c r="L52" s="989"/>
      <c r="M52" s="989"/>
      <c r="N52" s="989"/>
      <c r="O52" s="989"/>
      <c r="P52" s="989"/>
      <c r="Q52" s="989"/>
      <c r="R52" s="990"/>
      <c r="S52" s="449"/>
    </row>
    <row r="53" spans="1:19" s="447" customFormat="1" ht="57.75" customHeight="1">
      <c r="A53" s="610">
        <v>49</v>
      </c>
      <c r="B53" s="642">
        <v>44025</v>
      </c>
      <c r="C53" s="610" t="s">
        <v>2888</v>
      </c>
      <c r="D53" s="610" t="s">
        <v>3174</v>
      </c>
      <c r="E53" s="610" t="s">
        <v>2837</v>
      </c>
      <c r="F53" s="640">
        <v>44025</v>
      </c>
      <c r="G53" s="641" t="s">
        <v>2915</v>
      </c>
      <c r="H53" s="614" t="s">
        <v>3175</v>
      </c>
      <c r="I53" s="615" t="s">
        <v>3105</v>
      </c>
      <c r="J53" s="612" t="s">
        <v>148</v>
      </c>
      <c r="K53" s="988" t="s">
        <v>3176</v>
      </c>
      <c r="L53" s="989"/>
      <c r="M53" s="989"/>
      <c r="N53" s="989"/>
      <c r="O53" s="989"/>
      <c r="P53" s="989"/>
      <c r="Q53" s="989"/>
      <c r="R53" s="990"/>
      <c r="S53" s="449"/>
    </row>
    <row r="54" spans="1:19" ht="66.75" customHeight="1">
      <c r="A54" s="610">
        <v>50</v>
      </c>
      <c r="B54" s="611">
        <v>44026</v>
      </c>
      <c r="C54" s="610" t="s">
        <v>3178</v>
      </c>
      <c r="D54" s="610" t="s">
        <v>3179</v>
      </c>
      <c r="E54" s="610" t="s">
        <v>3180</v>
      </c>
      <c r="F54" s="640">
        <v>44028</v>
      </c>
      <c r="G54" s="641" t="s">
        <v>3183</v>
      </c>
      <c r="H54" s="614" t="s">
        <v>3184</v>
      </c>
      <c r="I54" s="613" t="s">
        <v>3181</v>
      </c>
      <c r="J54" s="616" t="s">
        <v>3182</v>
      </c>
      <c r="K54" s="988" t="s">
        <v>3185</v>
      </c>
      <c r="L54" s="989"/>
      <c r="M54" s="989"/>
      <c r="N54" s="989"/>
      <c r="O54" s="989"/>
      <c r="P54" s="989"/>
      <c r="Q54" s="989"/>
      <c r="R54" s="990"/>
    </row>
    <row r="55" spans="1:19" ht="69" customHeight="1">
      <c r="A55" s="610">
        <v>51</v>
      </c>
      <c r="B55" s="611">
        <v>44027</v>
      </c>
      <c r="C55" s="610" t="s">
        <v>2886</v>
      </c>
      <c r="D55" s="610" t="s">
        <v>2887</v>
      </c>
      <c r="E55" s="610" t="s">
        <v>2914</v>
      </c>
      <c r="F55" s="640" t="s">
        <v>345</v>
      </c>
      <c r="G55" s="641" t="s">
        <v>2912</v>
      </c>
      <c r="H55" s="614" t="s">
        <v>3186</v>
      </c>
      <c r="I55" s="613" t="s">
        <v>3038</v>
      </c>
      <c r="J55" s="612" t="s">
        <v>148</v>
      </c>
      <c r="K55" s="988" t="s">
        <v>3187</v>
      </c>
      <c r="L55" s="989"/>
      <c r="M55" s="989"/>
      <c r="N55" s="989"/>
      <c r="O55" s="989"/>
      <c r="P55" s="989"/>
      <c r="Q55" s="989"/>
      <c r="R55" s="990"/>
    </row>
    <row r="56" spans="1:19" ht="69" customHeight="1">
      <c r="A56" s="610">
        <v>52</v>
      </c>
      <c r="B56" s="611">
        <v>44027</v>
      </c>
      <c r="C56" s="610" t="s">
        <v>3188</v>
      </c>
      <c r="D56" s="610" t="s">
        <v>3189</v>
      </c>
      <c r="E56" s="610"/>
      <c r="F56" s="640">
        <v>44027</v>
      </c>
      <c r="G56" s="641" t="s">
        <v>2912</v>
      </c>
      <c r="H56" s="614" t="s">
        <v>3186</v>
      </c>
      <c r="I56" s="613" t="s">
        <v>3190</v>
      </c>
      <c r="J56" s="612" t="s">
        <v>148</v>
      </c>
      <c r="K56" s="988" t="s">
        <v>3187</v>
      </c>
      <c r="L56" s="989"/>
      <c r="M56" s="989"/>
      <c r="N56" s="989"/>
      <c r="O56" s="989"/>
      <c r="P56" s="989"/>
      <c r="Q56" s="989"/>
      <c r="R56" s="990"/>
    </row>
    <row r="57" spans="1:19" ht="69" customHeight="1">
      <c r="A57" s="610">
        <v>53</v>
      </c>
      <c r="B57" s="611">
        <v>44032</v>
      </c>
      <c r="C57" s="610" t="s">
        <v>2886</v>
      </c>
      <c r="D57" s="610" t="s">
        <v>2887</v>
      </c>
      <c r="E57" s="610" t="s">
        <v>2914</v>
      </c>
      <c r="F57" s="640" t="s">
        <v>345</v>
      </c>
      <c r="G57" s="641" t="s">
        <v>2912</v>
      </c>
      <c r="H57" s="614" t="s">
        <v>3191</v>
      </c>
      <c r="I57" s="613" t="s">
        <v>3038</v>
      </c>
      <c r="J57" s="612" t="s">
        <v>148</v>
      </c>
      <c r="K57" s="988" t="s">
        <v>3192</v>
      </c>
      <c r="L57" s="989"/>
      <c r="M57" s="989"/>
      <c r="N57" s="989"/>
      <c r="O57" s="989"/>
      <c r="P57" s="989"/>
      <c r="Q57" s="989"/>
      <c r="R57" s="990"/>
    </row>
    <row r="58" spans="1:19" ht="39.950000000000003" customHeight="1">
      <c r="A58" s="610">
        <v>54</v>
      </c>
      <c r="B58" s="611">
        <v>44033</v>
      </c>
      <c r="C58" s="610" t="s">
        <v>4</v>
      </c>
      <c r="D58" s="610" t="s">
        <v>2445</v>
      </c>
      <c r="E58" s="610"/>
      <c r="F58" s="640" t="s">
        <v>3193</v>
      </c>
      <c r="G58" s="640" t="s">
        <v>3194</v>
      </c>
      <c r="H58" s="612">
        <v>1E-3</v>
      </c>
      <c r="I58" s="613" t="s">
        <v>3195</v>
      </c>
      <c r="J58" s="616" t="s">
        <v>28</v>
      </c>
      <c r="K58" s="988" t="s">
        <v>3196</v>
      </c>
      <c r="L58" s="989"/>
      <c r="M58" s="989"/>
      <c r="N58" s="989"/>
      <c r="O58" s="989"/>
      <c r="P58" s="989"/>
      <c r="Q58" s="989"/>
      <c r="R58" s="990"/>
    </row>
    <row r="59" spans="1:19" ht="39.950000000000003" customHeight="1">
      <c r="A59" s="610">
        <v>55</v>
      </c>
      <c r="B59" s="611">
        <v>44034</v>
      </c>
      <c r="C59" s="610" t="s">
        <v>3197</v>
      </c>
      <c r="D59" s="610" t="s">
        <v>3198</v>
      </c>
      <c r="E59" s="610"/>
      <c r="F59" s="640">
        <v>44034</v>
      </c>
      <c r="G59" s="640" t="s">
        <v>3199</v>
      </c>
      <c r="H59" s="612">
        <v>1E-3</v>
      </c>
      <c r="I59" s="613" t="s">
        <v>3200</v>
      </c>
      <c r="J59" s="612" t="s">
        <v>148</v>
      </c>
      <c r="K59" s="988" t="s">
        <v>3201</v>
      </c>
      <c r="L59" s="989"/>
      <c r="M59" s="989"/>
      <c r="N59" s="989"/>
      <c r="O59" s="989"/>
      <c r="P59" s="989"/>
      <c r="Q59" s="989"/>
      <c r="R59" s="990"/>
    </row>
    <row r="60" spans="1:19" ht="69" customHeight="1">
      <c r="A60" s="610">
        <v>56</v>
      </c>
      <c r="B60" s="611">
        <v>44039</v>
      </c>
      <c r="C60" s="610" t="s">
        <v>2886</v>
      </c>
      <c r="D60" s="610" t="s">
        <v>2887</v>
      </c>
      <c r="E60" s="610" t="s">
        <v>2914</v>
      </c>
      <c r="F60" s="640" t="s">
        <v>345</v>
      </c>
      <c r="G60" s="641" t="s">
        <v>2912</v>
      </c>
      <c r="H60" s="614" t="s">
        <v>3209</v>
      </c>
      <c r="I60" s="613" t="s">
        <v>3038</v>
      </c>
      <c r="J60" s="612" t="s">
        <v>148</v>
      </c>
      <c r="K60" s="988" t="s">
        <v>3210</v>
      </c>
      <c r="L60" s="989"/>
      <c r="M60" s="989"/>
      <c r="N60" s="989"/>
      <c r="O60" s="989"/>
      <c r="P60" s="989"/>
      <c r="Q60" s="989"/>
      <c r="R60" s="990"/>
    </row>
    <row r="61" spans="1:19" ht="69" customHeight="1">
      <c r="A61" s="610">
        <v>57</v>
      </c>
      <c r="B61" s="611">
        <v>44046</v>
      </c>
      <c r="C61" s="610" t="s">
        <v>2886</v>
      </c>
      <c r="D61" s="610" t="s">
        <v>2887</v>
      </c>
      <c r="E61" s="610" t="s">
        <v>2914</v>
      </c>
      <c r="F61" s="640" t="s">
        <v>345</v>
      </c>
      <c r="G61" s="641" t="s">
        <v>2912</v>
      </c>
      <c r="H61" s="614" t="s">
        <v>3211</v>
      </c>
      <c r="I61" s="613" t="s">
        <v>3038</v>
      </c>
      <c r="J61" s="612" t="s">
        <v>148</v>
      </c>
      <c r="K61" s="988" t="s">
        <v>3212</v>
      </c>
      <c r="L61" s="989"/>
      <c r="M61" s="989"/>
      <c r="N61" s="989"/>
      <c r="O61" s="989"/>
      <c r="P61" s="989"/>
      <c r="Q61" s="989"/>
      <c r="R61" s="990"/>
    </row>
    <row r="62" spans="1:19" ht="39.950000000000003" customHeight="1">
      <c r="A62" s="610">
        <v>58</v>
      </c>
      <c r="B62" s="611">
        <v>44055</v>
      </c>
      <c r="C62" s="610" t="s">
        <v>3213</v>
      </c>
      <c r="D62" s="610" t="s">
        <v>3217</v>
      </c>
      <c r="E62" s="610" t="s">
        <v>3214</v>
      </c>
      <c r="F62" s="640">
        <v>44056</v>
      </c>
      <c r="G62" s="641" t="s">
        <v>3215</v>
      </c>
      <c r="H62" s="638" t="s">
        <v>3218</v>
      </c>
      <c r="I62" s="613" t="s">
        <v>3219</v>
      </c>
      <c r="J62" s="612" t="s">
        <v>148</v>
      </c>
      <c r="K62" s="988" t="s">
        <v>3216</v>
      </c>
      <c r="L62" s="989"/>
      <c r="M62" s="989"/>
      <c r="N62" s="989"/>
      <c r="O62" s="989"/>
      <c r="P62" s="989"/>
      <c r="Q62" s="989"/>
      <c r="R62" s="990"/>
    </row>
    <row r="63" spans="1:19" ht="67.5" customHeight="1">
      <c r="A63" s="610">
        <v>59</v>
      </c>
      <c r="B63" s="611">
        <v>44062</v>
      </c>
      <c r="C63" s="610" t="s">
        <v>2886</v>
      </c>
      <c r="D63" s="610" t="s">
        <v>2887</v>
      </c>
      <c r="E63" s="610" t="s">
        <v>2914</v>
      </c>
      <c r="F63" s="640" t="s">
        <v>345</v>
      </c>
      <c r="G63" s="641" t="s">
        <v>2912</v>
      </c>
      <c r="H63" s="614" t="s">
        <v>3220</v>
      </c>
      <c r="I63" s="613" t="s">
        <v>3038</v>
      </c>
      <c r="J63" s="612" t="s">
        <v>148</v>
      </c>
      <c r="K63" s="988" t="s">
        <v>3210</v>
      </c>
      <c r="L63" s="989"/>
      <c r="M63" s="989"/>
      <c r="N63" s="989"/>
      <c r="O63" s="989"/>
      <c r="P63" s="989"/>
      <c r="Q63" s="989"/>
      <c r="R63" s="990"/>
    </row>
    <row r="64" spans="1:19" ht="48.75" customHeight="1">
      <c r="A64" s="610">
        <v>60</v>
      </c>
      <c r="B64" s="611">
        <v>44068</v>
      </c>
      <c r="C64" s="610" t="s">
        <v>164</v>
      </c>
      <c r="D64" s="610" t="s">
        <v>2717</v>
      </c>
      <c r="E64" s="610" t="s">
        <v>2990</v>
      </c>
      <c r="F64" s="640">
        <v>44069</v>
      </c>
      <c r="G64" s="641" t="s">
        <v>3221</v>
      </c>
      <c r="H64" s="638" t="s">
        <v>3222</v>
      </c>
      <c r="I64" s="639" t="s">
        <v>3085</v>
      </c>
      <c r="J64" s="612" t="s">
        <v>148</v>
      </c>
      <c r="K64" s="988" t="s">
        <v>3223</v>
      </c>
      <c r="L64" s="989"/>
      <c r="M64" s="989"/>
      <c r="N64" s="989"/>
      <c r="O64" s="989"/>
      <c r="P64" s="989"/>
      <c r="Q64" s="989"/>
      <c r="R64" s="990"/>
    </row>
    <row r="65" spans="1:18" ht="67.5" customHeight="1">
      <c r="A65" s="610">
        <v>61</v>
      </c>
      <c r="B65" s="611">
        <v>44090</v>
      </c>
      <c r="C65" s="610" t="s">
        <v>2886</v>
      </c>
      <c r="D65" s="610" t="s">
        <v>2887</v>
      </c>
      <c r="E65" s="610" t="s">
        <v>2914</v>
      </c>
      <c r="F65" s="640" t="s">
        <v>345</v>
      </c>
      <c r="G65" s="641" t="s">
        <v>2912</v>
      </c>
      <c r="H65" s="614" t="s">
        <v>3225</v>
      </c>
      <c r="I65" s="613" t="s">
        <v>3038</v>
      </c>
      <c r="J65" s="612" t="s">
        <v>148</v>
      </c>
      <c r="K65" s="988" t="s">
        <v>3226</v>
      </c>
      <c r="L65" s="989"/>
      <c r="M65" s="989"/>
      <c r="N65" s="989"/>
      <c r="O65" s="989"/>
      <c r="P65" s="989"/>
      <c r="Q65" s="989"/>
      <c r="R65" s="990"/>
    </row>
    <row r="66" spans="1:18" ht="67.5" customHeight="1">
      <c r="A66" s="610">
        <v>62</v>
      </c>
      <c r="B66" s="611">
        <v>44099</v>
      </c>
      <c r="C66" s="610" t="s">
        <v>2886</v>
      </c>
      <c r="D66" s="610" t="s">
        <v>2887</v>
      </c>
      <c r="E66" s="610" t="s">
        <v>2914</v>
      </c>
      <c r="F66" s="640" t="s">
        <v>345</v>
      </c>
      <c r="G66" s="641" t="s">
        <v>2912</v>
      </c>
      <c r="H66" s="614" t="s">
        <v>3234</v>
      </c>
      <c r="I66" s="613" t="s">
        <v>3038</v>
      </c>
      <c r="J66" s="612" t="s">
        <v>148</v>
      </c>
      <c r="K66" s="988" t="s">
        <v>3235</v>
      </c>
      <c r="L66" s="989"/>
      <c r="M66" s="989"/>
      <c r="N66" s="989"/>
      <c r="O66" s="989"/>
      <c r="P66" s="989"/>
      <c r="Q66" s="989"/>
      <c r="R66" s="990"/>
    </row>
    <row r="67" spans="1:18" ht="69" customHeight="1">
      <c r="A67" s="610">
        <v>63</v>
      </c>
      <c r="B67" s="611">
        <v>44110</v>
      </c>
      <c r="C67" s="610" t="s">
        <v>3188</v>
      </c>
      <c r="D67" s="610" t="s">
        <v>3189</v>
      </c>
      <c r="E67" s="610"/>
      <c r="F67" s="640" t="s">
        <v>3236</v>
      </c>
      <c r="G67" s="641" t="s">
        <v>2912</v>
      </c>
      <c r="H67" s="614" t="s">
        <v>3237</v>
      </c>
      <c r="I67" s="613" t="s">
        <v>3190</v>
      </c>
      <c r="J67" s="612" t="s">
        <v>148</v>
      </c>
      <c r="K67" s="988" t="s">
        <v>3238</v>
      </c>
      <c r="L67" s="989"/>
      <c r="M67" s="989"/>
      <c r="N67" s="989"/>
      <c r="O67" s="989"/>
      <c r="P67" s="989"/>
      <c r="Q67" s="989"/>
      <c r="R67" s="990"/>
    </row>
    <row r="68" spans="1:18" ht="39.950000000000003" customHeight="1">
      <c r="A68" s="610">
        <v>64</v>
      </c>
      <c r="B68" s="611">
        <v>44111</v>
      </c>
      <c r="C68" s="610" t="s">
        <v>1550</v>
      </c>
      <c r="D68" s="671" t="s">
        <v>3022</v>
      </c>
      <c r="E68" s="610" t="s">
        <v>3023</v>
      </c>
      <c r="F68" s="640">
        <v>44112</v>
      </c>
      <c r="G68" s="641" t="s">
        <v>3239</v>
      </c>
      <c r="H68" s="638">
        <v>5.0000000000000001E-4</v>
      </c>
      <c r="I68" s="613" t="s">
        <v>3166</v>
      </c>
      <c r="J68" s="616"/>
      <c r="K68" s="988" t="s">
        <v>3240</v>
      </c>
      <c r="L68" s="989"/>
      <c r="M68" s="989"/>
      <c r="N68" s="989"/>
      <c r="O68" s="989"/>
      <c r="P68" s="989"/>
      <c r="Q68" s="989"/>
      <c r="R68" s="990"/>
    </row>
    <row r="69" spans="1:18" ht="39.950000000000003" customHeight="1">
      <c r="A69" s="610">
        <v>65</v>
      </c>
      <c r="B69" s="611">
        <v>44112</v>
      </c>
      <c r="C69" s="610" t="s">
        <v>1550</v>
      </c>
      <c r="D69" s="671" t="s">
        <v>3022</v>
      </c>
      <c r="E69" s="610" t="s">
        <v>3023</v>
      </c>
      <c r="F69" s="640">
        <v>44112</v>
      </c>
      <c r="G69" s="641" t="s">
        <v>1717</v>
      </c>
      <c r="H69" s="638">
        <v>1E-3</v>
      </c>
      <c r="I69" s="613" t="s">
        <v>3166</v>
      </c>
      <c r="J69" s="616"/>
      <c r="K69" s="988" t="s">
        <v>3242</v>
      </c>
      <c r="L69" s="989"/>
      <c r="M69" s="989"/>
      <c r="N69" s="989"/>
      <c r="O69" s="989"/>
      <c r="P69" s="989"/>
      <c r="Q69" s="989"/>
      <c r="R69" s="990"/>
    </row>
    <row r="70" spans="1:18" ht="67.5" customHeight="1">
      <c r="A70" s="610">
        <v>66</v>
      </c>
      <c r="B70" s="611">
        <v>44120</v>
      </c>
      <c r="C70" s="610" t="s">
        <v>2886</v>
      </c>
      <c r="D70" s="610" t="s">
        <v>2887</v>
      </c>
      <c r="E70" s="610" t="s">
        <v>2914</v>
      </c>
      <c r="F70" s="640" t="s">
        <v>345</v>
      </c>
      <c r="G70" s="641" t="s">
        <v>2912</v>
      </c>
      <c r="H70" s="614" t="s">
        <v>3243</v>
      </c>
      <c r="I70" s="613" t="s">
        <v>3038</v>
      </c>
      <c r="J70" s="612" t="s">
        <v>148</v>
      </c>
      <c r="K70" s="988" t="s">
        <v>3244</v>
      </c>
      <c r="L70" s="989"/>
      <c r="M70" s="989"/>
      <c r="N70" s="989"/>
      <c r="O70" s="989"/>
      <c r="P70" s="989"/>
      <c r="Q70" s="989"/>
      <c r="R70" s="990"/>
    </row>
    <row r="71" spans="1:18" ht="39.950000000000003" customHeight="1">
      <c r="A71" s="610">
        <v>67</v>
      </c>
      <c r="B71" s="611">
        <v>44126</v>
      </c>
      <c r="C71" s="610" t="s">
        <v>3197</v>
      </c>
      <c r="D71" s="610" t="s">
        <v>3245</v>
      </c>
      <c r="E71" s="610" t="s">
        <v>3246</v>
      </c>
      <c r="F71" s="640">
        <v>44126</v>
      </c>
      <c r="G71" s="640" t="s">
        <v>3199</v>
      </c>
      <c r="H71" s="612">
        <v>1.2999999999999999E-3</v>
      </c>
      <c r="I71" s="613" t="s">
        <v>3200</v>
      </c>
      <c r="J71" s="612" t="s">
        <v>148</v>
      </c>
      <c r="K71" s="988" t="s">
        <v>3247</v>
      </c>
      <c r="L71" s="989"/>
      <c r="M71" s="989"/>
      <c r="N71" s="989"/>
      <c r="O71" s="989"/>
      <c r="P71" s="989"/>
      <c r="Q71" s="989"/>
      <c r="R71" s="990"/>
    </row>
    <row r="72" spans="1:18" ht="67.5" customHeight="1">
      <c r="A72" s="610">
        <v>68</v>
      </c>
      <c r="B72" s="611">
        <v>44127</v>
      </c>
      <c r="C72" s="610" t="s">
        <v>2886</v>
      </c>
      <c r="D72" s="610" t="s">
        <v>2887</v>
      </c>
      <c r="E72" s="610" t="s">
        <v>2914</v>
      </c>
      <c r="F72" s="640" t="s">
        <v>345</v>
      </c>
      <c r="G72" s="641" t="s">
        <v>2912</v>
      </c>
      <c r="H72" s="614" t="s">
        <v>3249</v>
      </c>
      <c r="I72" s="613" t="s">
        <v>3038</v>
      </c>
      <c r="J72" s="612" t="s">
        <v>148</v>
      </c>
      <c r="K72" s="988" t="s">
        <v>3250</v>
      </c>
      <c r="L72" s="989"/>
      <c r="M72" s="989"/>
      <c r="N72" s="989"/>
      <c r="O72" s="989"/>
      <c r="P72" s="989"/>
      <c r="Q72" s="989"/>
      <c r="R72" s="990"/>
    </row>
    <row r="73" spans="1:18" ht="81" customHeight="1">
      <c r="A73" s="610">
        <v>69</v>
      </c>
      <c r="B73" s="611">
        <v>44140</v>
      </c>
      <c r="C73" s="610" t="s">
        <v>1550</v>
      </c>
      <c r="D73" s="671" t="s">
        <v>3022</v>
      </c>
      <c r="E73" s="610"/>
      <c r="F73" s="640"/>
      <c r="G73" s="641" t="s">
        <v>3251</v>
      </c>
      <c r="H73" s="614" t="s">
        <v>3254</v>
      </c>
      <c r="I73" s="613" t="s">
        <v>3253</v>
      </c>
      <c r="J73" s="616"/>
      <c r="K73" s="988" t="s">
        <v>3252</v>
      </c>
      <c r="L73" s="989"/>
      <c r="M73" s="989"/>
      <c r="N73" s="989"/>
      <c r="O73" s="989"/>
      <c r="P73" s="989"/>
      <c r="Q73" s="989"/>
      <c r="R73" s="990"/>
    </row>
    <row r="74" spans="1:18" ht="67.5" customHeight="1">
      <c r="A74" s="610">
        <v>70</v>
      </c>
      <c r="B74" s="611">
        <v>44145</v>
      </c>
      <c r="C74" s="610" t="s">
        <v>2886</v>
      </c>
      <c r="D74" s="610" t="s">
        <v>2887</v>
      </c>
      <c r="E74" s="610" t="s">
        <v>2914</v>
      </c>
      <c r="F74" s="640" t="s">
        <v>345</v>
      </c>
      <c r="G74" s="641" t="s">
        <v>2912</v>
      </c>
      <c r="H74" s="614" t="s">
        <v>3255</v>
      </c>
      <c r="I74" s="613" t="s">
        <v>3038</v>
      </c>
      <c r="J74" s="612" t="s">
        <v>148</v>
      </c>
      <c r="K74" s="988" t="s">
        <v>3256</v>
      </c>
      <c r="L74" s="989"/>
      <c r="M74" s="989"/>
      <c r="N74" s="989"/>
      <c r="O74" s="989"/>
      <c r="P74" s="989"/>
      <c r="Q74" s="989"/>
      <c r="R74" s="990"/>
    </row>
    <row r="75" spans="1:18" ht="67.5" customHeight="1">
      <c r="A75" s="610">
        <v>71</v>
      </c>
      <c r="B75" s="611">
        <v>44165</v>
      </c>
      <c r="C75" s="610" t="s">
        <v>2886</v>
      </c>
      <c r="D75" s="610" t="s">
        <v>2887</v>
      </c>
      <c r="E75" s="610" t="s">
        <v>2914</v>
      </c>
      <c r="F75" s="640" t="s">
        <v>345</v>
      </c>
      <c r="G75" s="641" t="s">
        <v>2912</v>
      </c>
      <c r="H75" s="614" t="s">
        <v>3257</v>
      </c>
      <c r="I75" s="613" t="s">
        <v>3038</v>
      </c>
      <c r="J75" s="612" t="s">
        <v>148</v>
      </c>
      <c r="K75" s="988" t="s">
        <v>3258</v>
      </c>
      <c r="L75" s="989"/>
      <c r="M75" s="989"/>
      <c r="N75" s="989"/>
      <c r="O75" s="989"/>
      <c r="P75" s="989"/>
      <c r="Q75" s="989"/>
      <c r="R75" s="990"/>
    </row>
    <row r="76" spans="1:18" ht="67.5" customHeight="1">
      <c r="A76" s="610">
        <v>72</v>
      </c>
      <c r="B76" s="611">
        <v>44181</v>
      </c>
      <c r="C76" s="610" t="s">
        <v>2886</v>
      </c>
      <c r="D76" s="610" t="s">
        <v>2887</v>
      </c>
      <c r="E76" s="610" t="s">
        <v>2914</v>
      </c>
      <c r="F76" s="640" t="s">
        <v>345</v>
      </c>
      <c r="G76" s="641" t="s">
        <v>3259</v>
      </c>
      <c r="H76" s="614" t="s">
        <v>3260</v>
      </c>
      <c r="I76" s="613" t="s">
        <v>3038</v>
      </c>
      <c r="J76" s="612" t="s">
        <v>148</v>
      </c>
      <c r="K76" s="988" t="s">
        <v>3261</v>
      </c>
      <c r="L76" s="989"/>
      <c r="M76" s="989"/>
      <c r="N76" s="989"/>
      <c r="O76" s="989"/>
      <c r="P76" s="989"/>
      <c r="Q76" s="989"/>
      <c r="R76" s="990"/>
    </row>
    <row r="77" spans="1:18" ht="81" customHeight="1">
      <c r="A77" s="610">
        <v>73</v>
      </c>
      <c r="B77" s="611">
        <v>44182</v>
      </c>
      <c r="C77" s="610" t="s">
        <v>1550</v>
      </c>
      <c r="D77" s="671" t="s">
        <v>3022</v>
      </c>
      <c r="E77" s="610"/>
      <c r="F77" s="640">
        <v>44182</v>
      </c>
      <c r="G77" s="641" t="s">
        <v>3265</v>
      </c>
      <c r="H77" s="638">
        <v>5.0000000000000001E-4</v>
      </c>
      <c r="I77" s="613" t="s">
        <v>3266</v>
      </c>
      <c r="J77" s="616" t="s">
        <v>3267</v>
      </c>
      <c r="K77" s="988" t="s">
        <v>3268</v>
      </c>
      <c r="L77" s="989"/>
      <c r="M77" s="989"/>
      <c r="N77" s="989"/>
      <c r="O77" s="989"/>
      <c r="P77" s="989"/>
      <c r="Q77" s="989"/>
      <c r="R77" s="990"/>
    </row>
    <row r="78" spans="1:18" ht="67.5" customHeight="1">
      <c r="A78" s="610">
        <v>74</v>
      </c>
      <c r="B78" s="611">
        <v>44183</v>
      </c>
      <c r="C78" s="610" t="s">
        <v>3271</v>
      </c>
      <c r="D78" s="610" t="s">
        <v>3272</v>
      </c>
      <c r="E78" s="610"/>
      <c r="F78" s="640">
        <v>44186</v>
      </c>
      <c r="G78" s="641" t="s">
        <v>2912</v>
      </c>
      <c r="H78" s="614" t="s">
        <v>3273</v>
      </c>
      <c r="I78" s="613"/>
      <c r="J78" s="612" t="s">
        <v>148</v>
      </c>
      <c r="K78" s="988" t="s">
        <v>3274</v>
      </c>
      <c r="L78" s="989"/>
      <c r="M78" s="989"/>
      <c r="N78" s="989"/>
      <c r="O78" s="989"/>
      <c r="P78" s="989"/>
      <c r="Q78" s="989"/>
      <c r="R78" s="990"/>
    </row>
    <row r="79" spans="1:18" ht="67.5" customHeight="1">
      <c r="A79" s="610">
        <v>75</v>
      </c>
      <c r="B79" s="611">
        <v>44188</v>
      </c>
      <c r="C79" s="610" t="s">
        <v>3275</v>
      </c>
      <c r="D79" s="610" t="s">
        <v>3276</v>
      </c>
      <c r="E79" s="610"/>
      <c r="F79" s="640"/>
      <c r="G79" s="641" t="s">
        <v>2912</v>
      </c>
      <c r="H79" s="614" t="s">
        <v>3277</v>
      </c>
      <c r="I79" s="613" t="s">
        <v>3253</v>
      </c>
      <c r="J79" s="612" t="s">
        <v>148</v>
      </c>
      <c r="K79" s="988" t="s">
        <v>3278</v>
      </c>
      <c r="L79" s="989"/>
      <c r="M79" s="989"/>
      <c r="N79" s="989"/>
      <c r="O79" s="989"/>
      <c r="P79" s="989"/>
      <c r="Q79" s="989"/>
      <c r="R79" s="990"/>
    </row>
    <row r="80" spans="1:18" ht="67.5" customHeight="1">
      <c r="A80" s="610">
        <v>76</v>
      </c>
      <c r="B80" s="611">
        <v>44189</v>
      </c>
      <c r="C80" s="610" t="s">
        <v>3275</v>
      </c>
      <c r="D80" s="610" t="s">
        <v>3279</v>
      </c>
      <c r="E80" s="610"/>
      <c r="F80" s="640"/>
      <c r="G80" s="641" t="s">
        <v>2912</v>
      </c>
      <c r="H80" s="614" t="s">
        <v>3277</v>
      </c>
      <c r="I80" s="613" t="s">
        <v>3038</v>
      </c>
      <c r="J80" s="612" t="s">
        <v>148</v>
      </c>
      <c r="K80" s="988" t="s">
        <v>3280</v>
      </c>
      <c r="L80" s="989"/>
      <c r="M80" s="989"/>
      <c r="N80" s="989"/>
      <c r="O80" s="989"/>
      <c r="P80" s="989"/>
      <c r="Q80" s="989"/>
      <c r="R80" s="990"/>
    </row>
    <row r="81" spans="1:19" ht="67.5" customHeight="1">
      <c r="A81" s="610">
        <v>77</v>
      </c>
      <c r="B81" s="611">
        <v>44189</v>
      </c>
      <c r="C81" s="610" t="s">
        <v>2886</v>
      </c>
      <c r="D81" s="610" t="s">
        <v>2887</v>
      </c>
      <c r="E81" s="610" t="s">
        <v>2914</v>
      </c>
      <c r="F81" s="640" t="s">
        <v>345</v>
      </c>
      <c r="G81" s="641" t="s">
        <v>3259</v>
      </c>
      <c r="H81" s="614" t="s">
        <v>3281</v>
      </c>
      <c r="I81" s="613" t="s">
        <v>3038</v>
      </c>
      <c r="J81" s="612" t="s">
        <v>148</v>
      </c>
      <c r="K81" s="988" t="s">
        <v>3282</v>
      </c>
      <c r="L81" s="989"/>
      <c r="M81" s="989"/>
      <c r="N81" s="989"/>
      <c r="O81" s="989"/>
      <c r="P81" s="989"/>
      <c r="Q81" s="989"/>
      <c r="R81" s="990"/>
    </row>
    <row r="82" spans="1:19" ht="81" customHeight="1">
      <c r="A82" s="610">
        <v>78</v>
      </c>
      <c r="B82" s="611">
        <v>44204</v>
      </c>
      <c r="C82" s="610" t="s">
        <v>1550</v>
      </c>
      <c r="D82" s="671" t="s">
        <v>3022</v>
      </c>
      <c r="E82" s="610"/>
      <c r="F82" s="640">
        <v>44204</v>
      </c>
      <c r="G82" s="641" t="s">
        <v>3265</v>
      </c>
      <c r="H82" s="638">
        <v>5.0000000000000001E-4</v>
      </c>
      <c r="I82" s="613" t="s">
        <v>3266</v>
      </c>
      <c r="J82" s="616" t="s">
        <v>3267</v>
      </c>
      <c r="K82" s="988" t="s">
        <v>3283</v>
      </c>
      <c r="L82" s="989"/>
      <c r="M82" s="989"/>
      <c r="N82" s="989"/>
      <c r="O82" s="989"/>
      <c r="P82" s="989"/>
      <c r="Q82" s="989"/>
      <c r="R82" s="990"/>
    </row>
    <row r="83" spans="1:19" ht="39.950000000000003" customHeight="1">
      <c r="A83" s="610">
        <v>79</v>
      </c>
      <c r="B83" s="611">
        <v>44221</v>
      </c>
      <c r="C83" s="610" t="s">
        <v>3197</v>
      </c>
      <c r="D83" s="610" t="s">
        <v>3245</v>
      </c>
      <c r="E83" s="610" t="s">
        <v>3246</v>
      </c>
      <c r="F83" s="640">
        <v>44221</v>
      </c>
      <c r="G83" s="640" t="s">
        <v>1717</v>
      </c>
      <c r="H83" s="612">
        <v>8.0000000000000004E-4</v>
      </c>
      <c r="I83" s="613" t="s">
        <v>3085</v>
      </c>
      <c r="J83" s="612" t="s">
        <v>148</v>
      </c>
      <c r="K83" s="988" t="s">
        <v>3286</v>
      </c>
      <c r="L83" s="989"/>
      <c r="M83" s="989"/>
      <c r="N83" s="989"/>
      <c r="O83" s="989"/>
      <c r="P83" s="989"/>
      <c r="Q83" s="989"/>
      <c r="R83" s="990"/>
    </row>
    <row r="84" spans="1:19" ht="68.25" customHeight="1">
      <c r="A84" s="610">
        <v>80</v>
      </c>
      <c r="B84" s="611">
        <v>44229</v>
      </c>
      <c r="C84" s="610" t="s">
        <v>4</v>
      </c>
      <c r="D84" s="610" t="s">
        <v>3287</v>
      </c>
      <c r="E84" s="610"/>
      <c r="F84" s="640" t="s">
        <v>3288</v>
      </c>
      <c r="G84" s="641" t="s">
        <v>3289</v>
      </c>
      <c r="H84" s="638" t="s">
        <v>3290</v>
      </c>
      <c r="I84" s="613" t="s">
        <v>3291</v>
      </c>
      <c r="J84" s="616"/>
      <c r="K84" s="988" t="s">
        <v>3292</v>
      </c>
      <c r="L84" s="989"/>
      <c r="M84" s="989"/>
      <c r="N84" s="989"/>
      <c r="O84" s="989"/>
      <c r="P84" s="989"/>
      <c r="Q84" s="989"/>
      <c r="R84" s="990"/>
    </row>
    <row r="85" spans="1:19" ht="68.25" customHeight="1">
      <c r="A85" s="610">
        <v>81</v>
      </c>
      <c r="B85" s="611">
        <v>44236</v>
      </c>
      <c r="C85" s="610" t="s">
        <v>4</v>
      </c>
      <c r="D85" s="610" t="s">
        <v>3293</v>
      </c>
      <c r="E85" s="610"/>
      <c r="F85" s="640" t="s">
        <v>345</v>
      </c>
      <c r="G85" s="641" t="s">
        <v>3294</v>
      </c>
      <c r="H85" s="638" t="s">
        <v>3295</v>
      </c>
      <c r="I85" s="613"/>
      <c r="J85" s="616"/>
      <c r="K85" s="988" t="s">
        <v>3296</v>
      </c>
      <c r="L85" s="989"/>
      <c r="M85" s="989"/>
      <c r="N85" s="989"/>
      <c r="O85" s="989"/>
      <c r="P85" s="989"/>
      <c r="Q85" s="989"/>
      <c r="R85" s="990"/>
    </row>
    <row r="86" spans="1:19" ht="68.25" customHeight="1">
      <c r="A86" s="610">
        <v>82</v>
      </c>
      <c r="B86" s="611">
        <v>44246</v>
      </c>
      <c r="C86" s="610" t="s">
        <v>4</v>
      </c>
      <c r="D86" s="610" t="s">
        <v>3287</v>
      </c>
      <c r="E86" s="610"/>
      <c r="F86" s="640" t="s">
        <v>345</v>
      </c>
      <c r="G86" s="641" t="s">
        <v>2952</v>
      </c>
      <c r="H86" s="638" t="s">
        <v>3297</v>
      </c>
      <c r="I86" s="613" t="s">
        <v>3291</v>
      </c>
      <c r="J86" s="616"/>
      <c r="K86" s="988" t="s">
        <v>3298</v>
      </c>
      <c r="L86" s="989"/>
      <c r="M86" s="989"/>
      <c r="N86" s="989"/>
      <c r="O86" s="989"/>
      <c r="P86" s="989"/>
      <c r="Q86" s="989"/>
      <c r="R86" s="990"/>
    </row>
    <row r="87" spans="1:19" s="447" customFormat="1" ht="57.75" customHeight="1">
      <c r="A87" s="610">
        <v>83</v>
      </c>
      <c r="B87" s="642">
        <v>44260</v>
      </c>
      <c r="C87" s="610" t="s">
        <v>2888</v>
      </c>
      <c r="D87" s="610" t="s">
        <v>2889</v>
      </c>
      <c r="E87" s="610" t="s">
        <v>2837</v>
      </c>
      <c r="F87" s="640" t="s">
        <v>3307</v>
      </c>
      <c r="G87" s="641" t="s">
        <v>2912</v>
      </c>
      <c r="H87" s="614" t="s">
        <v>3306</v>
      </c>
      <c r="I87" s="615" t="s">
        <v>3308</v>
      </c>
      <c r="J87" s="612" t="s">
        <v>148</v>
      </c>
      <c r="K87" s="988" t="s">
        <v>3309</v>
      </c>
      <c r="L87" s="989"/>
      <c r="M87" s="989"/>
      <c r="N87" s="989"/>
      <c r="O87" s="989"/>
      <c r="P87" s="989"/>
      <c r="Q87" s="989"/>
      <c r="R87" s="990"/>
      <c r="S87" s="449"/>
    </row>
    <row r="88" spans="1:19" s="447" customFormat="1" ht="57.75" customHeight="1">
      <c r="A88" s="610">
        <v>84</v>
      </c>
      <c r="B88" s="642">
        <v>44265</v>
      </c>
      <c r="C88" s="610" t="s">
        <v>2888</v>
      </c>
      <c r="D88" s="610" t="s">
        <v>3096</v>
      </c>
      <c r="E88" s="610" t="s">
        <v>2837</v>
      </c>
      <c r="F88" s="640" t="s">
        <v>345</v>
      </c>
      <c r="G88" s="641" t="s">
        <v>2915</v>
      </c>
      <c r="H88" s="614" t="s">
        <v>3311</v>
      </c>
      <c r="I88" s="615" t="s">
        <v>3166</v>
      </c>
      <c r="J88" s="612" t="s">
        <v>148</v>
      </c>
      <c r="K88" s="988" t="s">
        <v>3310</v>
      </c>
      <c r="L88" s="989"/>
      <c r="M88" s="989"/>
      <c r="N88" s="989"/>
      <c r="O88" s="989"/>
      <c r="P88" s="989"/>
      <c r="Q88" s="989"/>
      <c r="R88" s="990"/>
      <c r="S88" s="449"/>
    </row>
    <row r="89" spans="1:19" ht="81" customHeight="1">
      <c r="A89" s="610">
        <v>85</v>
      </c>
      <c r="B89" s="611">
        <v>44284</v>
      </c>
      <c r="C89" s="610" t="s">
        <v>1550</v>
      </c>
      <c r="D89" s="671" t="s">
        <v>3319</v>
      </c>
      <c r="E89" s="610" t="s">
        <v>3320</v>
      </c>
      <c r="F89" s="640" t="s">
        <v>3321</v>
      </c>
      <c r="G89" s="641" t="s">
        <v>1717</v>
      </c>
      <c r="H89" s="638">
        <v>5.0000000000000001E-4</v>
      </c>
      <c r="I89" s="613" t="s">
        <v>3322</v>
      </c>
      <c r="J89" s="616" t="s">
        <v>28</v>
      </c>
      <c r="K89" s="988" t="s">
        <v>3323</v>
      </c>
      <c r="L89" s="989"/>
      <c r="M89" s="989"/>
      <c r="N89" s="989"/>
      <c r="O89" s="989"/>
      <c r="P89" s="989"/>
      <c r="Q89" s="989"/>
      <c r="R89" s="990"/>
    </row>
    <row r="90" spans="1:19" s="447" customFormat="1" ht="57.75" customHeight="1">
      <c r="A90" s="610">
        <v>86</v>
      </c>
      <c r="B90" s="642">
        <v>44287</v>
      </c>
      <c r="C90" s="610" t="s">
        <v>2888</v>
      </c>
      <c r="D90" s="610" t="s">
        <v>3096</v>
      </c>
      <c r="E90" s="610"/>
      <c r="F90" s="640" t="s">
        <v>345</v>
      </c>
      <c r="G90" s="641" t="s">
        <v>2915</v>
      </c>
      <c r="H90" s="614" t="s">
        <v>3327</v>
      </c>
      <c r="I90" s="615"/>
      <c r="J90" s="612" t="s">
        <v>148</v>
      </c>
      <c r="K90" s="988" t="s">
        <v>3328</v>
      </c>
      <c r="L90" s="989"/>
      <c r="M90" s="989"/>
      <c r="N90" s="989"/>
      <c r="O90" s="989"/>
      <c r="P90" s="989"/>
      <c r="Q90" s="989"/>
      <c r="R90" s="990"/>
      <c r="S90" s="449"/>
    </row>
    <row r="91" spans="1:19" ht="81" customHeight="1">
      <c r="A91" s="610">
        <v>87</v>
      </c>
      <c r="B91" s="611">
        <v>44294</v>
      </c>
      <c r="C91" s="610" t="s">
        <v>1550</v>
      </c>
      <c r="D91" s="671" t="s">
        <v>3022</v>
      </c>
      <c r="E91" s="610"/>
      <c r="F91" s="640">
        <v>44294</v>
      </c>
      <c r="G91" s="641" t="s">
        <v>1717</v>
      </c>
      <c r="H91" s="638">
        <v>5.0000000000000001E-4</v>
      </c>
      <c r="I91" s="613" t="s">
        <v>3329</v>
      </c>
      <c r="J91" s="616" t="s">
        <v>28</v>
      </c>
      <c r="K91" s="988" t="s">
        <v>3330</v>
      </c>
      <c r="L91" s="989"/>
      <c r="M91" s="989"/>
      <c r="N91" s="989"/>
      <c r="O91" s="989"/>
      <c r="P91" s="989"/>
      <c r="Q91" s="989"/>
      <c r="R91" s="990"/>
    </row>
    <row r="92" spans="1:19" ht="66.75" customHeight="1">
      <c r="A92" s="610">
        <v>88</v>
      </c>
      <c r="B92" s="611">
        <v>44343</v>
      </c>
      <c r="C92" s="610" t="s">
        <v>3339</v>
      </c>
      <c r="D92" s="610" t="s">
        <v>3342</v>
      </c>
      <c r="E92" s="610"/>
      <c r="F92" s="640"/>
      <c r="G92" s="641" t="s">
        <v>3340</v>
      </c>
      <c r="H92" s="638" t="s">
        <v>3341</v>
      </c>
      <c r="I92" s="613" t="s">
        <v>3343</v>
      </c>
      <c r="J92" s="616"/>
      <c r="K92" s="988" t="s">
        <v>3344</v>
      </c>
      <c r="L92" s="989"/>
      <c r="M92" s="989"/>
      <c r="N92" s="989"/>
      <c r="O92" s="989"/>
      <c r="P92" s="989"/>
      <c r="Q92" s="989"/>
      <c r="R92" s="990"/>
    </row>
    <row r="93" spans="1:19" ht="69.75" customHeight="1">
      <c r="A93" s="610">
        <v>89</v>
      </c>
      <c r="B93" s="611">
        <v>44364</v>
      </c>
      <c r="C93" s="610" t="s">
        <v>1550</v>
      </c>
      <c r="D93" s="671" t="s">
        <v>3345</v>
      </c>
      <c r="E93" s="610" t="s">
        <v>3320</v>
      </c>
      <c r="F93" s="640">
        <v>44364</v>
      </c>
      <c r="G93" s="641" t="s">
        <v>1717</v>
      </c>
      <c r="H93" s="638">
        <v>2.9999999999999997E-4</v>
      </c>
      <c r="I93" s="613" t="s">
        <v>3347</v>
      </c>
      <c r="J93" s="616" t="s">
        <v>28</v>
      </c>
      <c r="K93" s="988" t="s">
        <v>3348</v>
      </c>
      <c r="L93" s="989"/>
      <c r="M93" s="989"/>
      <c r="N93" s="989"/>
      <c r="O93" s="989"/>
      <c r="P93" s="989"/>
      <c r="Q93" s="989"/>
      <c r="R93" s="990"/>
    </row>
    <row r="94" spans="1:19" ht="39.950000000000003" customHeight="1">
      <c r="A94" s="610">
        <v>90</v>
      </c>
      <c r="B94" s="611">
        <v>44383</v>
      </c>
      <c r="C94" s="610" t="s">
        <v>12</v>
      </c>
      <c r="D94" s="610" t="s">
        <v>2950</v>
      </c>
      <c r="E94" s="610"/>
      <c r="F94" s="640" t="s">
        <v>3351</v>
      </c>
      <c r="G94" s="641" t="s">
        <v>1717</v>
      </c>
      <c r="H94" s="638">
        <v>2.9999999999999997E-4</v>
      </c>
      <c r="I94" s="613" t="s">
        <v>3105</v>
      </c>
      <c r="J94" s="616" t="s">
        <v>28</v>
      </c>
      <c r="K94" s="988" t="s">
        <v>3350</v>
      </c>
      <c r="L94" s="989"/>
      <c r="M94" s="989"/>
      <c r="N94" s="989"/>
      <c r="O94" s="989"/>
      <c r="P94" s="989"/>
      <c r="Q94" s="989"/>
      <c r="R94" s="990"/>
    </row>
    <row r="95" spans="1:19" ht="39.950000000000003" customHeight="1">
      <c r="A95" s="610">
        <v>91</v>
      </c>
      <c r="B95" s="611">
        <v>44399</v>
      </c>
      <c r="C95" s="610" t="s">
        <v>3197</v>
      </c>
      <c r="D95" s="610" t="s">
        <v>3245</v>
      </c>
      <c r="E95" s="610" t="s">
        <v>3246</v>
      </c>
      <c r="F95" s="640">
        <v>44403</v>
      </c>
      <c r="G95" s="640" t="s">
        <v>1717</v>
      </c>
      <c r="H95" s="612">
        <v>2.9999999999999997E-4</v>
      </c>
      <c r="I95" s="613" t="s">
        <v>3085</v>
      </c>
      <c r="J95" s="612" t="s">
        <v>148</v>
      </c>
      <c r="K95" s="988" t="s">
        <v>3352</v>
      </c>
      <c r="L95" s="989"/>
      <c r="M95" s="989"/>
      <c r="N95" s="989"/>
      <c r="O95" s="989"/>
      <c r="P95" s="989"/>
      <c r="Q95" s="989"/>
      <c r="R95" s="990"/>
    </row>
    <row r="96" spans="1:19" ht="39.950000000000003" customHeight="1">
      <c r="A96" s="610">
        <v>92</v>
      </c>
      <c r="B96" s="611">
        <v>44445</v>
      </c>
      <c r="C96" s="610" t="s">
        <v>3364</v>
      </c>
      <c r="D96" s="610" t="s">
        <v>3365</v>
      </c>
      <c r="E96" s="610" t="s">
        <v>2837</v>
      </c>
      <c r="F96" s="640" t="s">
        <v>3366</v>
      </c>
      <c r="G96" s="640" t="s">
        <v>3367</v>
      </c>
      <c r="H96" s="612">
        <v>2.9999999999999997E-4</v>
      </c>
      <c r="I96" s="613" t="s">
        <v>3368</v>
      </c>
      <c r="J96" s="616" t="s">
        <v>3369</v>
      </c>
      <c r="K96" s="988" t="s">
        <v>3370</v>
      </c>
      <c r="L96" s="989"/>
      <c r="M96" s="989"/>
      <c r="N96" s="989"/>
      <c r="O96" s="989"/>
      <c r="P96" s="989"/>
      <c r="Q96" s="989"/>
      <c r="R96" s="990"/>
    </row>
    <row r="97" spans="1:18" ht="39.950000000000003" customHeight="1">
      <c r="A97" s="610">
        <v>93</v>
      </c>
      <c r="B97" s="611">
        <v>44494</v>
      </c>
      <c r="C97" s="610" t="s">
        <v>3197</v>
      </c>
      <c r="D97" s="610" t="s">
        <v>3245</v>
      </c>
      <c r="E97" s="610" t="s">
        <v>3246</v>
      </c>
      <c r="F97" s="640">
        <v>44495</v>
      </c>
      <c r="G97" s="640" t="s">
        <v>1717</v>
      </c>
      <c r="H97" s="612">
        <v>2.9999999999999997E-4</v>
      </c>
      <c r="I97" s="613" t="s">
        <v>3085</v>
      </c>
      <c r="J97" s="612" t="s">
        <v>148</v>
      </c>
      <c r="K97" s="988" t="s">
        <v>3372</v>
      </c>
      <c r="L97" s="989"/>
      <c r="M97" s="989"/>
      <c r="N97" s="989"/>
      <c r="O97" s="989"/>
      <c r="P97" s="989"/>
      <c r="Q97" s="989"/>
      <c r="R97" s="990"/>
    </row>
    <row r="98" spans="1:18" ht="39.950000000000003" customHeight="1">
      <c r="A98" s="610">
        <v>94</v>
      </c>
      <c r="B98" s="611">
        <v>44586</v>
      </c>
      <c r="C98" s="610" t="s">
        <v>3197</v>
      </c>
      <c r="D98" s="610" t="s">
        <v>3245</v>
      </c>
      <c r="E98" s="610" t="s">
        <v>3246</v>
      </c>
      <c r="F98" s="640">
        <v>44587</v>
      </c>
      <c r="G98" s="640" t="s">
        <v>1717</v>
      </c>
      <c r="H98" s="612">
        <v>1E-3</v>
      </c>
      <c r="I98" s="613" t="s">
        <v>3085</v>
      </c>
      <c r="J98" s="612" t="s">
        <v>148</v>
      </c>
      <c r="K98" s="988" t="s">
        <v>3381</v>
      </c>
      <c r="L98" s="989"/>
      <c r="M98" s="989"/>
      <c r="N98" s="989"/>
      <c r="O98" s="989"/>
      <c r="P98" s="989"/>
      <c r="Q98" s="989"/>
      <c r="R98" s="990"/>
    </row>
    <row r="99" spans="1:18" ht="99.75" customHeight="1">
      <c r="A99" s="610">
        <v>95</v>
      </c>
      <c r="B99" s="611">
        <v>44614</v>
      </c>
      <c r="C99" s="610" t="s">
        <v>3386</v>
      </c>
      <c r="D99" s="610" t="s">
        <v>3387</v>
      </c>
      <c r="E99" s="610"/>
      <c r="F99" s="640" t="s">
        <v>3388</v>
      </c>
      <c r="G99" s="641" t="s">
        <v>3389</v>
      </c>
      <c r="H99" s="614" t="s">
        <v>3390</v>
      </c>
      <c r="I99" s="613" t="s">
        <v>3291</v>
      </c>
      <c r="J99" s="616"/>
      <c r="K99" s="988" t="s">
        <v>3391</v>
      </c>
      <c r="L99" s="989"/>
      <c r="M99" s="989"/>
      <c r="N99" s="989"/>
      <c r="O99" s="989"/>
      <c r="P99" s="989"/>
      <c r="Q99" s="989"/>
      <c r="R99" s="990"/>
    </row>
    <row r="100" spans="1:18" ht="39.950000000000003" customHeight="1">
      <c r="A100" s="610">
        <v>96</v>
      </c>
      <c r="B100" s="611">
        <v>44636</v>
      </c>
      <c r="C100" s="610" t="s">
        <v>1550</v>
      </c>
      <c r="D100" s="671" t="s">
        <v>3345</v>
      </c>
      <c r="E100" s="610" t="s">
        <v>3320</v>
      </c>
      <c r="F100" s="640">
        <v>44637</v>
      </c>
      <c r="G100" s="641" t="s">
        <v>1717</v>
      </c>
      <c r="H100" s="638">
        <v>5.0000000000000001E-3</v>
      </c>
      <c r="I100" s="613" t="s">
        <v>3145</v>
      </c>
      <c r="J100" s="616" t="s">
        <v>28</v>
      </c>
      <c r="K100" s="988" t="s">
        <v>3395</v>
      </c>
      <c r="L100" s="989"/>
      <c r="M100" s="989"/>
      <c r="N100" s="989"/>
      <c r="O100" s="989"/>
      <c r="P100" s="989"/>
      <c r="Q100" s="989"/>
      <c r="R100" s="990"/>
    </row>
    <row r="101" spans="1:18" ht="66" customHeight="1">
      <c r="A101" s="610">
        <v>97</v>
      </c>
      <c r="B101" s="611">
        <v>44676</v>
      </c>
      <c r="C101" s="610" t="s">
        <v>3197</v>
      </c>
      <c r="D101" s="610" t="s">
        <v>3245</v>
      </c>
      <c r="E101" s="610" t="s">
        <v>3246</v>
      </c>
      <c r="F101" s="640">
        <v>44677</v>
      </c>
      <c r="G101" s="641" t="s">
        <v>2915</v>
      </c>
      <c r="H101" s="638" t="s">
        <v>3417</v>
      </c>
      <c r="I101" s="613" t="s">
        <v>3085</v>
      </c>
      <c r="J101" s="612" t="s">
        <v>148</v>
      </c>
      <c r="K101" s="988" t="s">
        <v>3418</v>
      </c>
      <c r="L101" s="989"/>
      <c r="M101" s="989"/>
      <c r="N101" s="989"/>
      <c r="O101" s="989"/>
      <c r="P101" s="989"/>
      <c r="Q101" s="989"/>
      <c r="R101" s="990"/>
    </row>
    <row r="102" spans="1:18" ht="79.5" customHeight="1">
      <c r="A102" s="610">
        <v>98</v>
      </c>
      <c r="B102" s="611">
        <v>44678</v>
      </c>
      <c r="C102" s="610" t="s">
        <v>3421</v>
      </c>
      <c r="D102" s="610" t="s">
        <v>3422</v>
      </c>
      <c r="E102" s="610"/>
      <c r="F102" s="640" t="s">
        <v>3423</v>
      </c>
      <c r="G102" s="641" t="s">
        <v>3424</v>
      </c>
      <c r="H102" s="638" t="s">
        <v>3428</v>
      </c>
      <c r="I102" s="613" t="s">
        <v>3425</v>
      </c>
      <c r="J102" s="616" t="s">
        <v>3426</v>
      </c>
      <c r="K102" s="988" t="s">
        <v>3427</v>
      </c>
      <c r="L102" s="989"/>
      <c r="M102" s="989"/>
      <c r="N102" s="989"/>
      <c r="O102" s="989"/>
      <c r="P102" s="989"/>
      <c r="Q102" s="989"/>
      <c r="R102" s="990"/>
    </row>
    <row r="103" spans="1:18" ht="79.5" customHeight="1">
      <c r="A103" s="610">
        <v>99</v>
      </c>
      <c r="B103" s="611">
        <v>44679</v>
      </c>
      <c r="C103" s="610" t="s">
        <v>3275</v>
      </c>
      <c r="D103" s="610" t="s">
        <v>3429</v>
      </c>
      <c r="E103" s="610"/>
      <c r="F103" s="640" t="s">
        <v>345</v>
      </c>
      <c r="G103" s="641" t="s">
        <v>3430</v>
      </c>
      <c r="H103" s="638" t="s">
        <v>3431</v>
      </c>
      <c r="I103" s="613" t="s">
        <v>3166</v>
      </c>
      <c r="J103" s="616" t="s">
        <v>28</v>
      </c>
      <c r="K103" s="988" t="s">
        <v>3432</v>
      </c>
      <c r="L103" s="989"/>
      <c r="M103" s="989"/>
      <c r="N103" s="989"/>
      <c r="O103" s="989"/>
      <c r="P103" s="989"/>
      <c r="Q103" s="989"/>
      <c r="R103" s="990"/>
    </row>
    <row r="104" spans="1:18" ht="39.950000000000003" customHeight="1">
      <c r="A104" s="610">
        <v>100</v>
      </c>
      <c r="B104" s="611">
        <v>44680</v>
      </c>
      <c r="C104" s="610" t="s">
        <v>3433</v>
      </c>
      <c r="D104" s="610" t="s">
        <v>3434</v>
      </c>
      <c r="E104" s="610"/>
      <c r="F104" s="640">
        <v>44683</v>
      </c>
      <c r="G104" s="640" t="s">
        <v>3435</v>
      </c>
      <c r="H104" s="612">
        <v>8.9999999999999993E-3</v>
      </c>
      <c r="I104" s="613" t="s">
        <v>3038</v>
      </c>
      <c r="J104" s="616" t="s">
        <v>28</v>
      </c>
      <c r="K104" s="988" t="s">
        <v>3436</v>
      </c>
      <c r="L104" s="989"/>
      <c r="M104" s="989"/>
      <c r="N104" s="989"/>
      <c r="O104" s="989"/>
      <c r="P104" s="989"/>
      <c r="Q104" s="989"/>
      <c r="R104" s="990"/>
    </row>
    <row r="105" spans="1:18" ht="66" customHeight="1">
      <c r="A105" s="610">
        <v>101</v>
      </c>
      <c r="B105" s="611">
        <v>44687</v>
      </c>
      <c r="C105" s="610" t="s">
        <v>2886</v>
      </c>
      <c r="D105" s="610" t="s">
        <v>3437</v>
      </c>
      <c r="E105" s="610" t="s">
        <v>3438</v>
      </c>
      <c r="F105" s="640" t="s">
        <v>3439</v>
      </c>
      <c r="G105" s="641" t="s">
        <v>3441</v>
      </c>
      <c r="H105" s="638" t="s">
        <v>3442</v>
      </c>
      <c r="I105" s="613" t="s">
        <v>3038</v>
      </c>
      <c r="J105" s="612" t="s">
        <v>148</v>
      </c>
      <c r="K105" s="988" t="s">
        <v>3440</v>
      </c>
      <c r="L105" s="989"/>
      <c r="M105" s="989"/>
      <c r="N105" s="989"/>
      <c r="O105" s="989"/>
      <c r="P105" s="989"/>
      <c r="Q105" s="989"/>
      <c r="R105" s="990"/>
    </row>
    <row r="106" spans="1:18" ht="39.950000000000003" customHeight="1">
      <c r="A106" s="610">
        <v>102</v>
      </c>
      <c r="B106" s="611">
        <v>44700</v>
      </c>
      <c r="C106" s="610" t="s">
        <v>3451</v>
      </c>
      <c r="D106" s="610" t="s">
        <v>3452</v>
      </c>
      <c r="E106" s="610" t="s">
        <v>3458</v>
      </c>
      <c r="F106" s="640" t="s">
        <v>3453</v>
      </c>
      <c r="G106" s="641" t="s">
        <v>3454</v>
      </c>
      <c r="H106" s="638" t="s">
        <v>3455</v>
      </c>
      <c r="I106" s="613" t="s">
        <v>3456</v>
      </c>
      <c r="J106" s="646" t="s">
        <v>2980</v>
      </c>
      <c r="K106" s="988" t="s">
        <v>3457</v>
      </c>
      <c r="L106" s="989"/>
      <c r="M106" s="989"/>
      <c r="N106" s="989"/>
      <c r="O106" s="989"/>
      <c r="P106" s="989"/>
      <c r="Q106" s="989"/>
      <c r="R106" s="990"/>
    </row>
    <row r="107" spans="1:18" ht="39.950000000000003" customHeight="1">
      <c r="A107" s="610">
        <v>103</v>
      </c>
      <c r="B107" s="611">
        <v>44715</v>
      </c>
      <c r="C107" s="610" t="s">
        <v>3460</v>
      </c>
      <c r="D107" s="610" t="s">
        <v>3461</v>
      </c>
      <c r="E107" s="610" t="s">
        <v>3462</v>
      </c>
      <c r="F107" s="640">
        <v>44719</v>
      </c>
      <c r="G107" s="640" t="s">
        <v>3463</v>
      </c>
      <c r="H107" s="612">
        <v>2.3E-2</v>
      </c>
      <c r="I107" s="613" t="s">
        <v>3464</v>
      </c>
      <c r="J107" s="616" t="s">
        <v>3465</v>
      </c>
      <c r="K107" s="988" t="s">
        <v>3466</v>
      </c>
      <c r="L107" s="989"/>
      <c r="M107" s="989"/>
      <c r="N107" s="989"/>
      <c r="O107" s="989"/>
      <c r="P107" s="989"/>
      <c r="Q107" s="989"/>
      <c r="R107" s="990"/>
    </row>
    <row r="108" spans="1:18" ht="39.950000000000003" customHeight="1">
      <c r="A108" s="610">
        <v>104</v>
      </c>
      <c r="B108" s="611">
        <v>44725</v>
      </c>
      <c r="C108" s="610" t="s">
        <v>3467</v>
      </c>
      <c r="D108" s="610" t="s">
        <v>3468</v>
      </c>
      <c r="E108" s="610"/>
      <c r="F108" s="640" t="s">
        <v>3469</v>
      </c>
      <c r="G108" s="640" t="s">
        <v>3470</v>
      </c>
      <c r="H108" s="612">
        <v>1.6E-2</v>
      </c>
      <c r="I108" s="613" t="s">
        <v>3471</v>
      </c>
      <c r="J108" s="616" t="s">
        <v>3472</v>
      </c>
      <c r="K108" s="988" t="s">
        <v>3476</v>
      </c>
      <c r="L108" s="989"/>
      <c r="M108" s="989"/>
      <c r="N108" s="989"/>
      <c r="O108" s="989"/>
      <c r="P108" s="989"/>
      <c r="Q108" s="989"/>
      <c r="R108" s="990"/>
    </row>
    <row r="109" spans="1:18" ht="64.5" customHeight="1">
      <c r="A109" s="610">
        <v>105</v>
      </c>
      <c r="B109" s="611">
        <v>44725</v>
      </c>
      <c r="C109" s="610" t="s">
        <v>24</v>
      </c>
      <c r="D109" s="610" t="s">
        <v>3473</v>
      </c>
      <c r="E109" s="610"/>
      <c r="F109" s="640" t="s">
        <v>3469</v>
      </c>
      <c r="G109" s="641" t="s">
        <v>2915</v>
      </c>
      <c r="H109" s="638" t="s">
        <v>3475</v>
      </c>
      <c r="I109" s="613" t="s">
        <v>3474</v>
      </c>
      <c r="J109" s="616" t="s">
        <v>3472</v>
      </c>
      <c r="K109" s="988" t="s">
        <v>3477</v>
      </c>
      <c r="L109" s="989"/>
      <c r="M109" s="989"/>
      <c r="N109" s="989"/>
      <c r="O109" s="989"/>
      <c r="P109" s="989"/>
      <c r="Q109" s="989"/>
      <c r="R109" s="990"/>
    </row>
    <row r="110" spans="1:18" ht="62.25" customHeight="1">
      <c r="A110" s="610">
        <v>106</v>
      </c>
      <c r="B110" s="611">
        <v>44726</v>
      </c>
      <c r="C110" s="610" t="s">
        <v>3197</v>
      </c>
      <c r="D110" s="610" t="s">
        <v>3486</v>
      </c>
      <c r="E110" s="610"/>
      <c r="F110" s="640" t="s">
        <v>3487</v>
      </c>
      <c r="G110" s="641" t="s">
        <v>3340</v>
      </c>
      <c r="H110" s="638" t="s">
        <v>3488</v>
      </c>
      <c r="I110" s="613" t="s">
        <v>3105</v>
      </c>
      <c r="J110" s="616" t="s">
        <v>28</v>
      </c>
      <c r="K110" s="988" t="s">
        <v>3489</v>
      </c>
      <c r="L110" s="989"/>
      <c r="M110" s="989"/>
      <c r="N110" s="989"/>
      <c r="O110" s="989"/>
      <c r="P110" s="989"/>
      <c r="Q110" s="989"/>
      <c r="R110" s="990"/>
    </row>
    <row r="111" spans="1:18" ht="62.25" customHeight="1">
      <c r="A111" s="610">
        <v>107</v>
      </c>
      <c r="B111" s="611">
        <v>44727</v>
      </c>
      <c r="C111" s="610" t="s">
        <v>3197</v>
      </c>
      <c r="D111" s="610" t="s">
        <v>3399</v>
      </c>
      <c r="E111" s="610"/>
      <c r="F111" s="640" t="s">
        <v>345</v>
      </c>
      <c r="G111" s="641" t="s">
        <v>3340</v>
      </c>
      <c r="H111" s="638" t="s">
        <v>3490</v>
      </c>
      <c r="I111" s="613" t="s">
        <v>3105</v>
      </c>
      <c r="J111" s="616" t="s">
        <v>28</v>
      </c>
      <c r="K111" s="988" t="s">
        <v>3499</v>
      </c>
      <c r="L111" s="989"/>
      <c r="M111" s="989"/>
      <c r="N111" s="989"/>
      <c r="O111" s="989"/>
      <c r="P111" s="989"/>
      <c r="Q111" s="989"/>
      <c r="R111" s="990"/>
    </row>
    <row r="112" spans="1:18" ht="39.950000000000003" customHeight="1">
      <c r="A112" s="610">
        <v>108</v>
      </c>
      <c r="B112" s="611">
        <v>44729</v>
      </c>
      <c r="C112" s="610" t="s">
        <v>12</v>
      </c>
      <c r="D112" s="610" t="s">
        <v>3500</v>
      </c>
      <c r="E112" s="610" t="s">
        <v>3501</v>
      </c>
      <c r="F112" s="640" t="s">
        <v>3502</v>
      </c>
      <c r="G112" s="640" t="s">
        <v>3503</v>
      </c>
      <c r="H112" s="612">
        <v>5.0000000000000001E-3</v>
      </c>
      <c r="I112" s="613" t="s">
        <v>3504</v>
      </c>
      <c r="J112" s="646" t="s">
        <v>29</v>
      </c>
      <c r="K112" s="988" t="s">
        <v>3505</v>
      </c>
      <c r="L112" s="989"/>
      <c r="M112" s="989"/>
      <c r="N112" s="989"/>
      <c r="O112" s="989"/>
      <c r="P112" s="989"/>
      <c r="Q112" s="989"/>
      <c r="R112" s="990"/>
    </row>
    <row r="113" spans="1:18" ht="54" customHeight="1">
      <c r="A113" s="610">
        <v>109</v>
      </c>
      <c r="B113" s="611">
        <v>44732</v>
      </c>
      <c r="C113" s="610" t="s">
        <v>12</v>
      </c>
      <c r="D113" s="610" t="s">
        <v>3500</v>
      </c>
      <c r="E113" s="610" t="s">
        <v>3501</v>
      </c>
      <c r="F113" s="640" t="s">
        <v>345</v>
      </c>
      <c r="G113" s="640" t="s">
        <v>29</v>
      </c>
      <c r="H113" s="612">
        <v>7.4999999999999997E-3</v>
      </c>
      <c r="I113" s="613" t="s">
        <v>3181</v>
      </c>
      <c r="J113" s="646" t="s">
        <v>29</v>
      </c>
      <c r="K113" s="988" t="s">
        <v>3513</v>
      </c>
      <c r="L113" s="989"/>
      <c r="M113" s="989"/>
      <c r="N113" s="989"/>
      <c r="O113" s="989"/>
      <c r="P113" s="989"/>
      <c r="Q113" s="989"/>
      <c r="R113" s="990"/>
    </row>
    <row r="114" spans="1:18" ht="54" customHeight="1">
      <c r="A114" s="610">
        <v>109</v>
      </c>
      <c r="B114" s="611">
        <v>44734</v>
      </c>
      <c r="C114" s="610" t="s">
        <v>2883</v>
      </c>
      <c r="D114" s="610" t="s">
        <v>3409</v>
      </c>
      <c r="E114" s="610" t="s">
        <v>3514</v>
      </c>
      <c r="F114" s="640" t="s">
        <v>345</v>
      </c>
      <c r="G114" s="640" t="s">
        <v>29</v>
      </c>
      <c r="H114" s="612">
        <v>7.4999999999999997E-3</v>
      </c>
      <c r="I114" s="613" t="s">
        <v>3038</v>
      </c>
      <c r="J114" s="646" t="s">
        <v>29</v>
      </c>
      <c r="K114" s="988" t="s">
        <v>3515</v>
      </c>
      <c r="L114" s="989"/>
      <c r="M114" s="989"/>
      <c r="N114" s="989"/>
      <c r="O114" s="989"/>
      <c r="P114" s="989"/>
      <c r="Q114" s="989"/>
      <c r="R114" s="990"/>
    </row>
    <row r="115" spans="1:18" ht="54" customHeight="1">
      <c r="A115" s="610">
        <v>110</v>
      </c>
      <c r="B115" s="611">
        <v>44742</v>
      </c>
      <c r="C115" s="610" t="s">
        <v>12</v>
      </c>
      <c r="D115" s="610" t="s">
        <v>3500</v>
      </c>
      <c r="E115" s="610"/>
      <c r="F115" s="640" t="s">
        <v>345</v>
      </c>
      <c r="G115" s="640" t="s">
        <v>1717</v>
      </c>
      <c r="H115" s="612">
        <v>0.02</v>
      </c>
      <c r="I115" s="613" t="s">
        <v>3291</v>
      </c>
      <c r="J115" s="646" t="s">
        <v>28</v>
      </c>
      <c r="K115" s="988" t="s">
        <v>3516</v>
      </c>
      <c r="L115" s="989"/>
      <c r="M115" s="989"/>
      <c r="N115" s="989"/>
      <c r="O115" s="989"/>
      <c r="P115" s="989"/>
      <c r="Q115" s="989"/>
      <c r="R115" s="990"/>
    </row>
    <row r="116" spans="1:18" ht="54" customHeight="1">
      <c r="A116" s="610">
        <v>111</v>
      </c>
      <c r="B116" s="611">
        <v>44754</v>
      </c>
      <c r="C116" s="610" t="s">
        <v>12</v>
      </c>
      <c r="D116" s="610" t="s">
        <v>3500</v>
      </c>
      <c r="E116" s="610"/>
      <c r="F116" s="640" t="s">
        <v>345</v>
      </c>
      <c r="G116" s="640" t="s">
        <v>29</v>
      </c>
      <c r="H116" s="612">
        <v>8.5000000000000006E-3</v>
      </c>
      <c r="I116" s="613" t="s">
        <v>3517</v>
      </c>
      <c r="J116" s="646" t="s">
        <v>29</v>
      </c>
      <c r="K116" s="988" t="s">
        <v>3518</v>
      </c>
      <c r="L116" s="989"/>
      <c r="M116" s="989"/>
      <c r="N116" s="989"/>
      <c r="O116" s="989"/>
      <c r="P116" s="989"/>
      <c r="Q116" s="989"/>
      <c r="R116" s="990"/>
    </row>
    <row r="117" spans="1:18" ht="66" customHeight="1">
      <c r="A117" s="610">
        <v>112</v>
      </c>
      <c r="B117" s="611">
        <v>44757</v>
      </c>
      <c r="C117" s="610" t="s">
        <v>2886</v>
      </c>
      <c r="D117" s="610" t="s">
        <v>3437</v>
      </c>
      <c r="E117" s="610" t="s">
        <v>3438</v>
      </c>
      <c r="F117" s="640" t="s">
        <v>345</v>
      </c>
      <c r="G117" s="641" t="s">
        <v>3441</v>
      </c>
      <c r="H117" s="638" t="s">
        <v>3526</v>
      </c>
      <c r="I117" s="613" t="s">
        <v>3038</v>
      </c>
      <c r="J117" s="612" t="s">
        <v>148</v>
      </c>
      <c r="K117" s="988" t="s">
        <v>3527</v>
      </c>
      <c r="L117" s="989"/>
      <c r="M117" s="989"/>
      <c r="N117" s="989"/>
      <c r="O117" s="989"/>
      <c r="P117" s="989"/>
      <c r="Q117" s="989"/>
      <c r="R117" s="990"/>
    </row>
    <row r="118" spans="1:18" ht="54" customHeight="1">
      <c r="A118" s="610">
        <v>113</v>
      </c>
      <c r="B118" s="611">
        <v>44774</v>
      </c>
      <c r="C118" s="610" t="s">
        <v>3531</v>
      </c>
      <c r="D118" s="610" t="s">
        <v>3528</v>
      </c>
      <c r="E118" s="610"/>
      <c r="F118" s="640"/>
      <c r="G118" s="641" t="s">
        <v>3532</v>
      </c>
      <c r="H118" s="638" t="s">
        <v>3534</v>
      </c>
      <c r="I118" s="613" t="s">
        <v>3529</v>
      </c>
      <c r="J118" s="616" t="s">
        <v>3530</v>
      </c>
      <c r="K118" s="988" t="s">
        <v>3533</v>
      </c>
      <c r="L118" s="989"/>
      <c r="M118" s="989"/>
      <c r="N118" s="989"/>
      <c r="O118" s="989"/>
      <c r="P118" s="989"/>
      <c r="Q118" s="989"/>
      <c r="R118" s="990"/>
    </row>
    <row r="119" spans="1:18" ht="66" customHeight="1">
      <c r="A119" s="610">
        <v>114</v>
      </c>
      <c r="B119" s="611">
        <v>44781</v>
      </c>
      <c r="C119" s="610" t="s">
        <v>4</v>
      </c>
      <c r="D119" s="610" t="s">
        <v>3287</v>
      </c>
      <c r="E119" s="610"/>
      <c r="F119" s="640" t="s">
        <v>345</v>
      </c>
      <c r="G119" s="641" t="s">
        <v>3289</v>
      </c>
      <c r="H119" s="638" t="s">
        <v>3555</v>
      </c>
      <c r="I119" s="613" t="s">
        <v>3181</v>
      </c>
      <c r="J119" s="612" t="s">
        <v>148</v>
      </c>
      <c r="K119" s="988" t="s">
        <v>3556</v>
      </c>
      <c r="L119" s="989"/>
      <c r="M119" s="989"/>
      <c r="N119" s="989"/>
      <c r="O119" s="989"/>
      <c r="P119" s="989"/>
      <c r="Q119" s="989"/>
      <c r="R119" s="990"/>
    </row>
    <row r="120" spans="1:18" ht="66" customHeight="1">
      <c r="A120" s="610">
        <v>115</v>
      </c>
      <c r="B120" s="611">
        <v>44783</v>
      </c>
      <c r="C120" s="610" t="s">
        <v>4</v>
      </c>
      <c r="D120" s="610" t="s">
        <v>3557</v>
      </c>
      <c r="E120" s="610"/>
      <c r="F120" s="640" t="s">
        <v>345</v>
      </c>
      <c r="G120" s="641" t="s">
        <v>2915</v>
      </c>
      <c r="H120" s="638" t="s">
        <v>3558</v>
      </c>
      <c r="I120" s="613" t="s">
        <v>3559</v>
      </c>
      <c r="J120" s="612" t="s">
        <v>148</v>
      </c>
      <c r="K120" s="988" t="s">
        <v>3560</v>
      </c>
      <c r="L120" s="989"/>
      <c r="M120" s="989"/>
      <c r="N120" s="989"/>
      <c r="O120" s="989"/>
      <c r="P120" s="989"/>
      <c r="Q120" s="989"/>
      <c r="R120" s="990"/>
    </row>
    <row r="121" spans="1:18" ht="66" customHeight="1">
      <c r="A121" s="610">
        <v>116</v>
      </c>
      <c r="B121" s="611">
        <v>44784</v>
      </c>
      <c r="C121" s="610" t="s">
        <v>4</v>
      </c>
      <c r="D121" s="610" t="s">
        <v>3557</v>
      </c>
      <c r="E121" s="610"/>
      <c r="F121" s="640" t="s">
        <v>345</v>
      </c>
      <c r="G121" s="641" t="s">
        <v>3561</v>
      </c>
      <c r="H121" s="638">
        <v>2.8000000000000001E-2</v>
      </c>
      <c r="I121" s="613" t="s">
        <v>3559</v>
      </c>
      <c r="J121" s="612" t="s">
        <v>148</v>
      </c>
      <c r="K121" s="988" t="s">
        <v>3562</v>
      </c>
      <c r="L121" s="989"/>
      <c r="M121" s="989"/>
      <c r="N121" s="989"/>
      <c r="O121" s="989"/>
      <c r="P121" s="989"/>
      <c r="Q121" s="989"/>
      <c r="R121" s="990"/>
    </row>
    <row r="122" spans="1:18" ht="66" customHeight="1">
      <c r="A122" s="610">
        <v>117</v>
      </c>
      <c r="B122" s="611">
        <v>44785</v>
      </c>
      <c r="C122" s="610" t="s">
        <v>4</v>
      </c>
      <c r="D122" s="610" t="s">
        <v>3557</v>
      </c>
      <c r="E122" s="610"/>
      <c r="F122" s="640" t="s">
        <v>345</v>
      </c>
      <c r="G122" s="641" t="s">
        <v>2217</v>
      </c>
      <c r="H122" s="638">
        <v>2.4500000000000001E-2</v>
      </c>
      <c r="I122" s="613" t="s">
        <v>3559</v>
      </c>
      <c r="J122" s="612" t="s">
        <v>148</v>
      </c>
      <c r="K122" s="988" t="s">
        <v>3563</v>
      </c>
      <c r="L122" s="989"/>
      <c r="M122" s="989"/>
      <c r="N122" s="989"/>
      <c r="O122" s="989"/>
      <c r="P122" s="989"/>
      <c r="Q122" s="989"/>
      <c r="R122" s="990"/>
    </row>
    <row r="123" spans="1:18" ht="71.25" customHeight="1">
      <c r="A123" s="610">
        <v>118</v>
      </c>
      <c r="B123" s="611">
        <v>44790</v>
      </c>
      <c r="C123" s="610" t="s">
        <v>4</v>
      </c>
      <c r="D123" s="610" t="s">
        <v>3557</v>
      </c>
      <c r="E123" s="610" t="s">
        <v>3571</v>
      </c>
      <c r="F123" s="640" t="s">
        <v>345</v>
      </c>
      <c r="G123" s="641" t="s">
        <v>3415</v>
      </c>
      <c r="H123" s="612">
        <v>3.2000000000000001E-2</v>
      </c>
      <c r="I123" s="613" t="s">
        <v>3568</v>
      </c>
      <c r="J123" s="612" t="s">
        <v>148</v>
      </c>
      <c r="K123" s="988" t="s">
        <v>3572</v>
      </c>
      <c r="L123" s="989"/>
      <c r="M123" s="989"/>
      <c r="N123" s="989"/>
      <c r="O123" s="989"/>
      <c r="P123" s="989"/>
      <c r="Q123" s="989"/>
      <c r="R123" s="990"/>
    </row>
    <row r="124" spans="1:18" ht="39.950000000000003" customHeight="1">
      <c r="A124" s="610">
        <v>119</v>
      </c>
      <c r="B124" s="611">
        <v>44791</v>
      </c>
      <c r="C124" s="610" t="s">
        <v>12</v>
      </c>
      <c r="D124" s="610" t="s">
        <v>3569</v>
      </c>
      <c r="E124" s="610" t="s">
        <v>3501</v>
      </c>
      <c r="F124" s="640" t="s">
        <v>345</v>
      </c>
      <c r="G124" s="640" t="s">
        <v>29</v>
      </c>
      <c r="H124" s="612">
        <v>1.4999999999999999E-2</v>
      </c>
      <c r="I124" s="613" t="s">
        <v>3570</v>
      </c>
      <c r="J124" s="646" t="s">
        <v>29</v>
      </c>
      <c r="K124" s="988" t="s">
        <v>3573</v>
      </c>
      <c r="L124" s="989"/>
      <c r="M124" s="989"/>
      <c r="N124" s="989"/>
      <c r="O124" s="989"/>
      <c r="P124" s="989"/>
      <c r="Q124" s="989"/>
      <c r="R124" s="990"/>
    </row>
    <row r="125" spans="1:18" ht="71.25" customHeight="1">
      <c r="A125" s="610">
        <v>120</v>
      </c>
      <c r="B125" s="611">
        <v>44796</v>
      </c>
      <c r="C125" s="610" t="s">
        <v>4</v>
      </c>
      <c r="D125" s="610" t="s">
        <v>3557</v>
      </c>
      <c r="E125" s="610"/>
      <c r="F125" s="640" t="s">
        <v>345</v>
      </c>
      <c r="G125" s="641" t="s">
        <v>3259</v>
      </c>
      <c r="H125" s="638" t="s">
        <v>3587</v>
      </c>
      <c r="I125" s="613" t="s">
        <v>3585</v>
      </c>
      <c r="J125" s="612" t="s">
        <v>148</v>
      </c>
      <c r="K125" s="988" t="s">
        <v>3586</v>
      </c>
      <c r="L125" s="989"/>
      <c r="M125" s="989"/>
      <c r="N125" s="989"/>
      <c r="O125" s="989"/>
      <c r="P125" s="989"/>
      <c r="Q125" s="989"/>
      <c r="R125" s="990"/>
    </row>
    <row r="126" spans="1:18" ht="71.25" customHeight="1">
      <c r="A126" s="610">
        <v>121</v>
      </c>
      <c r="B126" s="611">
        <v>44802</v>
      </c>
      <c r="C126" s="610" t="s">
        <v>4</v>
      </c>
      <c r="D126" s="610" t="s">
        <v>3557</v>
      </c>
      <c r="E126" s="610"/>
      <c r="F126" s="640" t="s">
        <v>345</v>
      </c>
      <c r="G126" s="641" t="s">
        <v>3588</v>
      </c>
      <c r="H126" s="638">
        <v>2.5000000000000001E-2</v>
      </c>
      <c r="I126" s="613" t="s">
        <v>3585</v>
      </c>
      <c r="J126" s="612" t="s">
        <v>148</v>
      </c>
      <c r="K126" s="988" t="s">
        <v>3589</v>
      </c>
      <c r="L126" s="989"/>
      <c r="M126" s="989"/>
      <c r="N126" s="989"/>
      <c r="O126" s="989"/>
      <c r="P126" s="989"/>
      <c r="Q126" s="989"/>
      <c r="R126" s="990"/>
    </row>
    <row r="127" spans="1:18" ht="66" customHeight="1">
      <c r="A127" s="610">
        <v>122</v>
      </c>
      <c r="B127" s="611">
        <v>44806</v>
      </c>
      <c r="C127" s="610" t="s">
        <v>4</v>
      </c>
      <c r="D127" s="610" t="s">
        <v>3287</v>
      </c>
      <c r="E127" s="610"/>
      <c r="F127" s="640" t="s">
        <v>345</v>
      </c>
      <c r="G127" s="641" t="s">
        <v>3294</v>
      </c>
      <c r="H127" s="638" t="s">
        <v>3590</v>
      </c>
      <c r="I127" s="613" t="s">
        <v>3591</v>
      </c>
      <c r="J127" s="612" t="s">
        <v>148</v>
      </c>
      <c r="K127" s="988" t="s">
        <v>3592</v>
      </c>
      <c r="L127" s="989"/>
      <c r="M127" s="989"/>
      <c r="N127" s="989"/>
      <c r="O127" s="989"/>
      <c r="P127" s="989"/>
      <c r="Q127" s="989"/>
      <c r="R127" s="990"/>
    </row>
    <row r="128" spans="1:18" ht="39.950000000000003" customHeight="1">
      <c r="A128" s="610">
        <v>123</v>
      </c>
      <c r="B128" s="611">
        <v>44811</v>
      </c>
      <c r="C128" s="610" t="s">
        <v>3467</v>
      </c>
      <c r="D128" s="610" t="s">
        <v>3468</v>
      </c>
      <c r="E128" s="610"/>
      <c r="F128" s="640">
        <v>44817</v>
      </c>
      <c r="G128" s="640" t="s">
        <v>3593</v>
      </c>
      <c r="H128" s="612">
        <v>2.4E-2</v>
      </c>
      <c r="I128" s="613" t="s">
        <v>3166</v>
      </c>
      <c r="J128" s="616" t="s">
        <v>3594</v>
      </c>
      <c r="K128" s="988" t="s">
        <v>3595</v>
      </c>
      <c r="L128" s="989"/>
      <c r="M128" s="989"/>
      <c r="N128" s="989"/>
      <c r="O128" s="989"/>
      <c r="P128" s="989"/>
      <c r="Q128" s="989"/>
      <c r="R128" s="990"/>
    </row>
    <row r="129" spans="1:18" ht="39.950000000000003" customHeight="1">
      <c r="A129" s="610">
        <v>124</v>
      </c>
      <c r="B129" s="611">
        <v>44817</v>
      </c>
      <c r="C129" s="610" t="s">
        <v>3467</v>
      </c>
      <c r="D129" s="610" t="s">
        <v>3600</v>
      </c>
      <c r="E129" s="610"/>
      <c r="F129" s="640">
        <v>44817</v>
      </c>
      <c r="G129" s="640" t="s">
        <v>2307</v>
      </c>
      <c r="H129" s="612">
        <v>2.5499999999999998E-2</v>
      </c>
      <c r="I129" s="613" t="s">
        <v>3166</v>
      </c>
      <c r="J129" s="616" t="s">
        <v>28</v>
      </c>
      <c r="K129" s="988" t="s">
        <v>3601</v>
      </c>
      <c r="L129" s="989"/>
      <c r="M129" s="989"/>
      <c r="N129" s="989"/>
      <c r="O129" s="989"/>
      <c r="P129" s="989"/>
      <c r="Q129" s="989"/>
      <c r="R129" s="990"/>
    </row>
    <row r="130" spans="1:18" ht="66" customHeight="1">
      <c r="A130" s="610">
        <v>125</v>
      </c>
      <c r="B130" s="611">
        <v>44826</v>
      </c>
      <c r="C130" s="610" t="s">
        <v>3604</v>
      </c>
      <c r="D130" s="610" t="s">
        <v>3605</v>
      </c>
      <c r="E130" s="610"/>
      <c r="F130" s="640">
        <v>44827</v>
      </c>
      <c r="G130" s="641" t="s">
        <v>3430</v>
      </c>
      <c r="H130" s="638" t="s">
        <v>3606</v>
      </c>
      <c r="I130" s="613">
        <v>1.26</v>
      </c>
      <c r="J130" s="612" t="s">
        <v>148</v>
      </c>
      <c r="K130" s="988" t="s">
        <v>3607</v>
      </c>
      <c r="L130" s="989"/>
      <c r="M130" s="989"/>
      <c r="N130" s="989"/>
      <c r="O130" s="989"/>
      <c r="P130" s="989"/>
      <c r="Q130" s="989"/>
      <c r="R130" s="990"/>
    </row>
    <row r="131" spans="1:18" ht="66" customHeight="1">
      <c r="A131" s="610">
        <v>126</v>
      </c>
      <c r="B131" s="611">
        <v>44827</v>
      </c>
      <c r="C131" s="610" t="s">
        <v>4</v>
      </c>
      <c r="D131" s="610" t="s">
        <v>3608</v>
      </c>
      <c r="E131" s="610"/>
      <c r="F131" s="640" t="s">
        <v>345</v>
      </c>
      <c r="G131" s="641" t="s">
        <v>3289</v>
      </c>
      <c r="H131" s="638" t="s">
        <v>3609</v>
      </c>
      <c r="I131" s="613" t="s">
        <v>3181</v>
      </c>
      <c r="J131" s="612" t="s">
        <v>148</v>
      </c>
      <c r="K131" s="988" t="s">
        <v>3610</v>
      </c>
      <c r="L131" s="989"/>
      <c r="M131" s="989"/>
      <c r="N131" s="989"/>
      <c r="O131" s="989"/>
      <c r="P131" s="989"/>
      <c r="Q131" s="989"/>
      <c r="R131" s="990"/>
    </row>
    <row r="132" spans="1:18" ht="66" customHeight="1">
      <c r="A132" s="610">
        <v>127</v>
      </c>
      <c r="B132" s="611">
        <v>44830</v>
      </c>
      <c r="C132" s="610" t="s">
        <v>4</v>
      </c>
      <c r="D132" s="610" t="s">
        <v>3557</v>
      </c>
      <c r="E132" s="610"/>
      <c r="F132" s="640" t="s">
        <v>345</v>
      </c>
      <c r="G132" s="641" t="s">
        <v>3093</v>
      </c>
      <c r="H132" s="638" t="s">
        <v>3611</v>
      </c>
      <c r="I132" s="613" t="s">
        <v>3559</v>
      </c>
      <c r="J132" s="612" t="s">
        <v>148</v>
      </c>
      <c r="K132" s="988" t="s">
        <v>3612</v>
      </c>
      <c r="L132" s="989"/>
      <c r="M132" s="989"/>
      <c r="N132" s="989"/>
      <c r="O132" s="989"/>
      <c r="P132" s="989"/>
      <c r="Q132" s="989"/>
      <c r="R132" s="990"/>
    </row>
    <row r="133" spans="1:18" ht="66" customHeight="1">
      <c r="A133" s="610">
        <v>128</v>
      </c>
      <c r="B133" s="611">
        <v>44830</v>
      </c>
      <c r="C133" s="610" t="s">
        <v>3275</v>
      </c>
      <c r="D133" s="610" t="s">
        <v>3613</v>
      </c>
      <c r="E133" s="610"/>
      <c r="F133" s="640" t="s">
        <v>345</v>
      </c>
      <c r="G133" s="641" t="s">
        <v>3093</v>
      </c>
      <c r="H133" s="638" t="s">
        <v>3611</v>
      </c>
      <c r="I133" s="613" t="s">
        <v>3085</v>
      </c>
      <c r="J133" s="612" t="s">
        <v>148</v>
      </c>
      <c r="K133" s="988" t="s">
        <v>3614</v>
      </c>
      <c r="L133" s="989"/>
      <c r="M133" s="989"/>
      <c r="N133" s="989"/>
      <c r="O133" s="989"/>
      <c r="P133" s="989"/>
      <c r="Q133" s="989"/>
      <c r="R133" s="990"/>
    </row>
    <row r="134" spans="1:18" ht="66" customHeight="1">
      <c r="A134" s="610">
        <v>129</v>
      </c>
      <c r="B134" s="611">
        <v>44832</v>
      </c>
      <c r="C134" s="610" t="s">
        <v>4</v>
      </c>
      <c r="D134" s="610" t="s">
        <v>3557</v>
      </c>
      <c r="E134" s="610"/>
      <c r="F134" s="640" t="s">
        <v>345</v>
      </c>
      <c r="G134" s="641" t="s">
        <v>2307</v>
      </c>
      <c r="H134" s="638">
        <v>2.9499999999999998E-2</v>
      </c>
      <c r="I134" s="613" t="s">
        <v>3181</v>
      </c>
      <c r="J134" s="612" t="s">
        <v>148</v>
      </c>
      <c r="K134" s="988" t="s">
        <v>3615</v>
      </c>
      <c r="L134" s="989"/>
      <c r="M134" s="989"/>
      <c r="N134" s="989"/>
      <c r="O134" s="989"/>
      <c r="P134" s="989"/>
      <c r="Q134" s="989"/>
      <c r="R134" s="990"/>
    </row>
    <row r="135" spans="1:18" ht="66" customHeight="1">
      <c r="A135" s="610">
        <v>130</v>
      </c>
      <c r="B135" s="611">
        <v>44838</v>
      </c>
      <c r="C135" s="610" t="s">
        <v>4</v>
      </c>
      <c r="D135" s="610" t="s">
        <v>3287</v>
      </c>
      <c r="E135" s="610"/>
      <c r="F135" s="640" t="s">
        <v>345</v>
      </c>
      <c r="G135" s="641" t="s">
        <v>1718</v>
      </c>
      <c r="H135" s="638">
        <v>0.04</v>
      </c>
      <c r="I135" s="613" t="s">
        <v>3181</v>
      </c>
      <c r="J135" s="612" t="s">
        <v>148</v>
      </c>
      <c r="K135" s="988" t="s">
        <v>3616</v>
      </c>
      <c r="L135" s="989"/>
      <c r="M135" s="989"/>
      <c r="N135" s="989"/>
      <c r="O135" s="989"/>
      <c r="P135" s="989"/>
      <c r="Q135" s="989"/>
      <c r="R135" s="990"/>
    </row>
    <row r="136" spans="1:18" ht="66" customHeight="1">
      <c r="A136" s="610">
        <v>131</v>
      </c>
      <c r="B136" s="611">
        <v>44840</v>
      </c>
      <c r="C136" s="610" t="s">
        <v>3617</v>
      </c>
      <c r="D136" s="610" t="s">
        <v>3618</v>
      </c>
      <c r="E136" s="610"/>
      <c r="F136" s="640" t="s">
        <v>345</v>
      </c>
      <c r="G136" s="641" t="s">
        <v>2952</v>
      </c>
      <c r="H136" s="638" t="s">
        <v>3619</v>
      </c>
      <c r="I136" s="613" t="s">
        <v>3291</v>
      </c>
      <c r="J136" s="612" t="s">
        <v>148</v>
      </c>
      <c r="K136" s="988" t="s">
        <v>3620</v>
      </c>
      <c r="L136" s="989"/>
      <c r="M136" s="989"/>
      <c r="N136" s="989"/>
      <c r="O136" s="989"/>
      <c r="P136" s="989"/>
      <c r="Q136" s="989"/>
      <c r="R136" s="990"/>
    </row>
    <row r="137" spans="1:18" ht="66" customHeight="1">
      <c r="A137" s="610">
        <v>132</v>
      </c>
      <c r="B137" s="611">
        <v>44845</v>
      </c>
      <c r="C137" s="610" t="s">
        <v>3617</v>
      </c>
      <c r="D137" s="610" t="s">
        <v>3618</v>
      </c>
      <c r="E137" s="610"/>
      <c r="F137" s="640" t="s">
        <v>345</v>
      </c>
      <c r="G137" s="641" t="s">
        <v>2307</v>
      </c>
      <c r="H137" s="638">
        <v>3.1E-2</v>
      </c>
      <c r="I137" s="613" t="s">
        <v>3038</v>
      </c>
      <c r="J137" s="612" t="s">
        <v>148</v>
      </c>
      <c r="K137" s="988" t="s">
        <v>3623</v>
      </c>
      <c r="L137" s="989"/>
      <c r="M137" s="989"/>
      <c r="N137" s="989"/>
      <c r="O137" s="989"/>
      <c r="P137" s="989"/>
      <c r="Q137" s="989"/>
      <c r="R137" s="990"/>
    </row>
    <row r="138" spans="1:18" ht="66.75" customHeight="1">
      <c r="A138" s="610">
        <v>133</v>
      </c>
      <c r="B138" s="611">
        <v>44846</v>
      </c>
      <c r="C138" s="610" t="s">
        <v>3467</v>
      </c>
      <c r="D138" s="610" t="s">
        <v>3630</v>
      </c>
      <c r="E138" s="610"/>
      <c r="F138" s="640">
        <v>44847</v>
      </c>
      <c r="G138" s="641" t="s">
        <v>2957</v>
      </c>
      <c r="H138" s="638" t="s">
        <v>3631</v>
      </c>
      <c r="I138" s="613" t="s">
        <v>3085</v>
      </c>
      <c r="J138" s="612" t="s">
        <v>148</v>
      </c>
      <c r="K138" s="988" t="s">
        <v>3632</v>
      </c>
      <c r="L138" s="989"/>
      <c r="M138" s="989"/>
      <c r="N138" s="989"/>
      <c r="O138" s="989"/>
      <c r="P138" s="989"/>
      <c r="Q138" s="989"/>
      <c r="R138" s="990"/>
    </row>
    <row r="139" spans="1:18" ht="66.75" customHeight="1">
      <c r="A139" s="610">
        <v>133</v>
      </c>
      <c r="B139" s="611">
        <v>44846</v>
      </c>
      <c r="C139" s="610" t="s">
        <v>3467</v>
      </c>
      <c r="D139" s="610" t="s">
        <v>3630</v>
      </c>
      <c r="E139" s="610"/>
      <c r="F139" s="640">
        <v>44847</v>
      </c>
      <c r="G139" s="641" t="s">
        <v>2957</v>
      </c>
      <c r="H139" s="638" t="s">
        <v>3633</v>
      </c>
      <c r="I139" s="613" t="s">
        <v>3085</v>
      </c>
      <c r="J139" s="612" t="s">
        <v>148</v>
      </c>
      <c r="K139" s="988" t="s">
        <v>3634</v>
      </c>
      <c r="L139" s="989"/>
      <c r="M139" s="989"/>
      <c r="N139" s="989"/>
      <c r="O139" s="989"/>
      <c r="P139" s="989"/>
      <c r="Q139" s="989"/>
      <c r="R139" s="990"/>
    </row>
    <row r="140" spans="1:18" ht="66.75" customHeight="1">
      <c r="A140" s="610">
        <v>134</v>
      </c>
      <c r="B140" s="611">
        <v>44847</v>
      </c>
      <c r="C140" s="610" t="s">
        <v>3467</v>
      </c>
      <c r="D140" s="610" t="s">
        <v>3468</v>
      </c>
      <c r="E140" s="610"/>
      <c r="F140" s="640">
        <v>44847</v>
      </c>
      <c r="G140" s="641" t="s">
        <v>2307</v>
      </c>
      <c r="H140" s="638">
        <v>3.3000000000000002E-2</v>
      </c>
      <c r="I140" s="613" t="s">
        <v>3085</v>
      </c>
      <c r="J140" s="612" t="s">
        <v>148</v>
      </c>
      <c r="K140" s="988" t="s">
        <v>3638</v>
      </c>
      <c r="L140" s="989"/>
      <c r="M140" s="989"/>
      <c r="N140" s="989"/>
      <c r="O140" s="989"/>
      <c r="P140" s="989"/>
      <c r="Q140" s="989"/>
      <c r="R140" s="990"/>
    </row>
    <row r="141" spans="1:18" ht="39.950000000000003" customHeight="1">
      <c r="A141" s="610">
        <v>135</v>
      </c>
      <c r="B141" s="611">
        <v>44854</v>
      </c>
      <c r="C141" s="610" t="s">
        <v>4</v>
      </c>
      <c r="D141" s="610" t="s">
        <v>3639</v>
      </c>
      <c r="E141" s="610"/>
      <c r="F141" s="640" t="s">
        <v>3640</v>
      </c>
      <c r="G141" s="641" t="s">
        <v>2957</v>
      </c>
      <c r="H141" s="638" t="s">
        <v>3657</v>
      </c>
      <c r="I141" s="613">
        <v>1.5</v>
      </c>
      <c r="J141" s="616" t="s">
        <v>3641</v>
      </c>
      <c r="K141" s="988" t="s">
        <v>3642</v>
      </c>
      <c r="L141" s="989"/>
      <c r="M141" s="989"/>
      <c r="N141" s="989"/>
      <c r="O141" s="989"/>
      <c r="P141" s="989"/>
      <c r="Q141" s="989"/>
      <c r="R141" s="990"/>
    </row>
    <row r="142" spans="1:18" ht="39.950000000000003" customHeight="1">
      <c r="A142" s="610">
        <v>136</v>
      </c>
      <c r="B142" s="611">
        <v>44858</v>
      </c>
      <c r="C142" s="610" t="s">
        <v>164</v>
      </c>
      <c r="D142" s="610" t="s">
        <v>3643</v>
      </c>
      <c r="E142" s="610"/>
      <c r="F142" s="640" t="s">
        <v>345</v>
      </c>
      <c r="G142" s="641" t="s">
        <v>1717</v>
      </c>
      <c r="H142" s="638">
        <v>4.1500000000000002E-2</v>
      </c>
      <c r="I142" s="613">
        <v>1</v>
      </c>
      <c r="J142" s="616" t="s">
        <v>28</v>
      </c>
      <c r="K142" s="988" t="s">
        <v>3644</v>
      </c>
      <c r="L142" s="989"/>
      <c r="M142" s="989"/>
      <c r="N142" s="989"/>
      <c r="O142" s="989"/>
      <c r="P142" s="989"/>
      <c r="Q142" s="989"/>
      <c r="R142" s="990"/>
    </row>
    <row r="143" spans="1:18" ht="39.950000000000003" customHeight="1">
      <c r="A143" s="610">
        <v>137</v>
      </c>
      <c r="B143" s="611">
        <v>44859</v>
      </c>
      <c r="C143" s="610" t="s">
        <v>2888</v>
      </c>
      <c r="D143" s="610" t="s">
        <v>3645</v>
      </c>
      <c r="E143" s="610"/>
      <c r="F143" s="640" t="s">
        <v>345</v>
      </c>
      <c r="G143" s="641" t="s">
        <v>3646</v>
      </c>
      <c r="H143" s="638">
        <v>3.5000000000000003E-2</v>
      </c>
      <c r="I143" s="613" t="s">
        <v>3647</v>
      </c>
      <c r="J143" s="616" t="s">
        <v>28</v>
      </c>
      <c r="K143" s="988" t="s">
        <v>3648</v>
      </c>
      <c r="L143" s="989"/>
      <c r="M143" s="989"/>
      <c r="N143" s="989"/>
      <c r="O143" s="989"/>
      <c r="P143" s="989"/>
      <c r="Q143" s="989"/>
      <c r="R143" s="990"/>
    </row>
    <row r="144" spans="1:18" ht="39.950000000000003" customHeight="1">
      <c r="A144" s="610">
        <v>138</v>
      </c>
      <c r="B144" s="611">
        <v>44859</v>
      </c>
      <c r="C144" s="610" t="s">
        <v>3197</v>
      </c>
      <c r="D144" s="610" t="s">
        <v>3245</v>
      </c>
      <c r="E144" s="610"/>
      <c r="F144" s="640">
        <v>44860</v>
      </c>
      <c r="G144" s="641" t="s">
        <v>3430</v>
      </c>
      <c r="H144" s="638" t="s">
        <v>3649</v>
      </c>
      <c r="I144" s="613" t="s">
        <v>3085</v>
      </c>
      <c r="J144" s="612" t="s">
        <v>148</v>
      </c>
      <c r="K144" s="988" t="s">
        <v>3650</v>
      </c>
      <c r="L144" s="989"/>
      <c r="M144" s="989"/>
      <c r="N144" s="989"/>
      <c r="O144" s="989"/>
      <c r="P144" s="989"/>
      <c r="Q144" s="989"/>
      <c r="R144" s="990"/>
    </row>
    <row r="145" spans="1:18" ht="39.950000000000003" customHeight="1">
      <c r="A145" s="610">
        <v>139</v>
      </c>
      <c r="B145" s="611">
        <v>44860</v>
      </c>
      <c r="C145" s="610" t="s">
        <v>3197</v>
      </c>
      <c r="D145" s="610" t="s">
        <v>3245</v>
      </c>
      <c r="E145" s="610"/>
      <c r="F145" s="640">
        <v>44860</v>
      </c>
      <c r="G145" s="641" t="s">
        <v>3294</v>
      </c>
      <c r="H145" s="638" t="s">
        <v>3651</v>
      </c>
      <c r="I145" s="613" t="s">
        <v>3085</v>
      </c>
      <c r="J145" s="612" t="s">
        <v>148</v>
      </c>
      <c r="K145" s="988" t="s">
        <v>3652</v>
      </c>
      <c r="L145" s="989"/>
      <c r="M145" s="989"/>
      <c r="N145" s="989"/>
      <c r="O145" s="989"/>
      <c r="P145" s="989"/>
      <c r="Q145" s="989"/>
      <c r="R145" s="990"/>
    </row>
    <row r="146" spans="1:18" ht="39.950000000000003" customHeight="1">
      <c r="A146" s="610">
        <v>140</v>
      </c>
      <c r="B146" s="611">
        <v>44860</v>
      </c>
      <c r="C146" s="610" t="s">
        <v>4</v>
      </c>
      <c r="D146" s="610" t="s">
        <v>3639</v>
      </c>
      <c r="E146" s="610"/>
      <c r="F146" s="640">
        <v>44861</v>
      </c>
      <c r="G146" s="641" t="s">
        <v>1717</v>
      </c>
      <c r="H146" s="638" t="s">
        <v>3656</v>
      </c>
      <c r="I146" s="613">
        <v>3.9</v>
      </c>
      <c r="J146" s="616" t="s">
        <v>28</v>
      </c>
      <c r="K146" s="988" t="s">
        <v>3655</v>
      </c>
      <c r="L146" s="989"/>
      <c r="M146" s="989"/>
      <c r="N146" s="989"/>
      <c r="O146" s="989"/>
      <c r="P146" s="989"/>
      <c r="Q146" s="989"/>
      <c r="R146" s="990"/>
    </row>
    <row r="147" spans="1:18" ht="66" customHeight="1">
      <c r="A147" s="610">
        <v>141</v>
      </c>
      <c r="B147" s="611">
        <v>44861</v>
      </c>
      <c r="C147" s="610" t="s">
        <v>3275</v>
      </c>
      <c r="D147" s="610" t="s">
        <v>3613</v>
      </c>
      <c r="E147" s="610"/>
      <c r="F147" s="640" t="s">
        <v>345</v>
      </c>
      <c r="G147" s="641" t="s">
        <v>3093</v>
      </c>
      <c r="H147" s="638" t="s">
        <v>3658</v>
      </c>
      <c r="I147" s="613" t="s">
        <v>3166</v>
      </c>
      <c r="J147" s="612" t="s">
        <v>148</v>
      </c>
      <c r="K147" s="988" t="s">
        <v>3659</v>
      </c>
      <c r="L147" s="989"/>
      <c r="M147" s="989"/>
      <c r="N147" s="989"/>
      <c r="O147" s="989"/>
      <c r="P147" s="989"/>
      <c r="Q147" s="989"/>
      <c r="R147" s="990"/>
    </row>
    <row r="148" spans="1:18" ht="62.25" customHeight="1">
      <c r="A148" s="610">
        <v>142</v>
      </c>
      <c r="B148" s="611">
        <v>44865</v>
      </c>
      <c r="C148" s="610" t="s">
        <v>3197</v>
      </c>
      <c r="D148" s="610" t="s">
        <v>3676</v>
      </c>
      <c r="E148" s="610"/>
      <c r="F148" s="640">
        <v>44866</v>
      </c>
      <c r="G148" s="641" t="s">
        <v>3340</v>
      </c>
      <c r="H148" s="638" t="s">
        <v>3678</v>
      </c>
      <c r="I148" s="613" t="s">
        <v>3677</v>
      </c>
      <c r="J148" s="616" t="s">
        <v>28</v>
      </c>
      <c r="K148" s="988" t="s">
        <v>3679</v>
      </c>
      <c r="L148" s="989"/>
      <c r="M148" s="989"/>
      <c r="N148" s="989"/>
      <c r="O148" s="989"/>
      <c r="P148" s="989"/>
      <c r="Q148" s="989"/>
      <c r="R148" s="990"/>
    </row>
    <row r="149" spans="1:18" ht="62.25" customHeight="1">
      <c r="A149" s="610">
        <v>143</v>
      </c>
      <c r="B149" s="611">
        <v>44867</v>
      </c>
      <c r="C149" s="610" t="s">
        <v>24</v>
      </c>
      <c r="D149" s="671" t="s">
        <v>3686</v>
      </c>
      <c r="E149" s="610"/>
      <c r="F149" s="640" t="s">
        <v>3682</v>
      </c>
      <c r="G149" s="641" t="s">
        <v>2978</v>
      </c>
      <c r="H149" s="638" t="s">
        <v>3683</v>
      </c>
      <c r="I149" s="613" t="s">
        <v>3684</v>
      </c>
      <c r="J149" s="646" t="s">
        <v>2980</v>
      </c>
      <c r="K149" s="988" t="s">
        <v>3685</v>
      </c>
      <c r="L149" s="989"/>
      <c r="M149" s="989"/>
      <c r="N149" s="989"/>
      <c r="O149" s="989"/>
      <c r="P149" s="989"/>
      <c r="Q149" s="989"/>
      <c r="R149" s="990"/>
    </row>
    <row r="150" spans="1:18" ht="39.950000000000003" customHeight="1">
      <c r="A150" s="610">
        <v>144</v>
      </c>
      <c r="B150" s="611">
        <v>44869</v>
      </c>
      <c r="C150" s="610" t="s">
        <v>3687</v>
      </c>
      <c r="D150" s="610" t="s">
        <v>3688</v>
      </c>
      <c r="E150" s="610" t="s">
        <v>48</v>
      </c>
      <c r="F150" s="640" t="s">
        <v>3693</v>
      </c>
      <c r="G150" s="640" t="s">
        <v>3689</v>
      </c>
      <c r="H150" s="612">
        <v>3.5499999999999997E-2</v>
      </c>
      <c r="I150" s="613" t="s">
        <v>3690</v>
      </c>
      <c r="J150" s="616" t="s">
        <v>3691</v>
      </c>
      <c r="K150" s="988" t="s">
        <v>3692</v>
      </c>
      <c r="L150" s="989"/>
      <c r="M150" s="989"/>
      <c r="N150" s="989"/>
      <c r="O150" s="989"/>
      <c r="P150" s="989"/>
      <c r="Q150" s="989"/>
      <c r="R150" s="990"/>
    </row>
    <row r="151" spans="1:18" ht="66" customHeight="1">
      <c r="A151" s="610">
        <v>145</v>
      </c>
      <c r="B151" s="611">
        <v>44872</v>
      </c>
      <c r="C151" s="610" t="s">
        <v>4</v>
      </c>
      <c r="D151" s="610" t="s">
        <v>3608</v>
      </c>
      <c r="E151" s="610"/>
      <c r="F151" s="640" t="s">
        <v>345</v>
      </c>
      <c r="G151" s="641" t="s">
        <v>3289</v>
      </c>
      <c r="H151" s="638" t="s">
        <v>3694</v>
      </c>
      <c r="I151" s="613" t="s">
        <v>3695</v>
      </c>
      <c r="J151" s="612" t="s">
        <v>148</v>
      </c>
      <c r="K151" s="988" t="s">
        <v>3696</v>
      </c>
      <c r="L151" s="989"/>
      <c r="M151" s="989"/>
      <c r="N151" s="989"/>
      <c r="O151" s="989"/>
      <c r="P151" s="989"/>
      <c r="Q151" s="989"/>
      <c r="R151" s="990"/>
    </row>
    <row r="152" spans="1:18" ht="39.950000000000003" customHeight="1">
      <c r="A152" s="610">
        <v>146</v>
      </c>
      <c r="B152" s="611">
        <v>44873</v>
      </c>
      <c r="C152" s="610" t="s">
        <v>1550</v>
      </c>
      <c r="D152" s="610" t="s">
        <v>3700</v>
      </c>
      <c r="E152" s="610"/>
      <c r="F152" s="640" t="s">
        <v>345</v>
      </c>
      <c r="G152" s="640" t="s">
        <v>1717</v>
      </c>
      <c r="H152" s="612">
        <v>4.3499999999999997E-2</v>
      </c>
      <c r="I152" s="613" t="s">
        <v>3105</v>
      </c>
      <c r="J152" s="616" t="s">
        <v>28</v>
      </c>
      <c r="K152" s="988" t="s">
        <v>3701</v>
      </c>
      <c r="L152" s="989"/>
      <c r="M152" s="989"/>
      <c r="N152" s="989"/>
      <c r="O152" s="989"/>
      <c r="P152" s="989"/>
      <c r="Q152" s="989"/>
      <c r="R152" s="990"/>
    </row>
    <row r="153" spans="1:18" ht="39.950000000000003" customHeight="1">
      <c r="A153" s="610">
        <v>147</v>
      </c>
      <c r="B153" s="611">
        <v>44873</v>
      </c>
      <c r="C153" s="610" t="s">
        <v>1550</v>
      </c>
      <c r="D153" s="610" t="s">
        <v>3319</v>
      </c>
      <c r="E153" s="610"/>
      <c r="F153" s="640" t="s">
        <v>345</v>
      </c>
      <c r="G153" s="641" t="s">
        <v>2957</v>
      </c>
      <c r="H153" s="638" t="s">
        <v>3702</v>
      </c>
      <c r="I153" s="613" t="s">
        <v>3105</v>
      </c>
      <c r="J153" s="616" t="s">
        <v>28</v>
      </c>
      <c r="K153" s="988" t="s">
        <v>3703</v>
      </c>
      <c r="L153" s="989"/>
      <c r="M153" s="989"/>
      <c r="N153" s="989"/>
      <c r="O153" s="989"/>
      <c r="P153" s="989"/>
      <c r="Q153" s="989"/>
      <c r="R153" s="990"/>
    </row>
    <row r="154" spans="1:18" ht="39.950000000000003" customHeight="1">
      <c r="A154" s="610">
        <v>148</v>
      </c>
      <c r="B154" s="611">
        <v>44874</v>
      </c>
      <c r="C154" s="610" t="s">
        <v>1550</v>
      </c>
      <c r="D154" s="610" t="s">
        <v>3319</v>
      </c>
      <c r="E154" s="610"/>
      <c r="F154" s="640" t="s">
        <v>345</v>
      </c>
      <c r="G154" s="641" t="s">
        <v>1717</v>
      </c>
      <c r="H154" s="638" t="s">
        <v>3704</v>
      </c>
      <c r="I154" s="613" t="s">
        <v>3105</v>
      </c>
      <c r="J154" s="616" t="s">
        <v>28</v>
      </c>
      <c r="K154" s="988" t="s">
        <v>3705</v>
      </c>
      <c r="L154" s="989"/>
      <c r="M154" s="989"/>
      <c r="N154" s="989"/>
      <c r="O154" s="989"/>
      <c r="P154" s="989"/>
      <c r="Q154" s="989"/>
      <c r="R154" s="990"/>
    </row>
    <row r="155" spans="1:18" ht="39.950000000000003" customHeight="1">
      <c r="A155" s="610">
        <v>149</v>
      </c>
      <c r="B155" s="611">
        <v>44874</v>
      </c>
      <c r="C155" s="610" t="s">
        <v>1550</v>
      </c>
      <c r="D155" s="610" t="s">
        <v>3319</v>
      </c>
      <c r="E155" s="610"/>
      <c r="F155" s="640" t="s">
        <v>345</v>
      </c>
      <c r="G155" s="641" t="s">
        <v>2307</v>
      </c>
      <c r="H155" s="638" t="s">
        <v>3706</v>
      </c>
      <c r="I155" s="613" t="s">
        <v>3105</v>
      </c>
      <c r="J155" s="616" t="s">
        <v>28</v>
      </c>
      <c r="K155" s="988" t="s">
        <v>3707</v>
      </c>
      <c r="L155" s="989"/>
      <c r="M155" s="989"/>
      <c r="N155" s="989"/>
      <c r="O155" s="989"/>
      <c r="P155" s="989"/>
      <c r="Q155" s="989"/>
      <c r="R155" s="990"/>
    </row>
    <row r="156" spans="1:18" ht="62.25" customHeight="1">
      <c r="A156" s="610">
        <v>150</v>
      </c>
      <c r="B156" s="611">
        <v>44874</v>
      </c>
      <c r="C156" s="610" t="s">
        <v>24</v>
      </c>
      <c r="D156" s="671" t="s">
        <v>3686</v>
      </c>
      <c r="E156" s="610"/>
      <c r="F156" s="640" t="s">
        <v>345</v>
      </c>
      <c r="G156" s="641" t="s">
        <v>3454</v>
      </c>
      <c r="H156" s="638" t="s">
        <v>3708</v>
      </c>
      <c r="I156" s="613" t="s">
        <v>3684</v>
      </c>
      <c r="J156" s="646" t="s">
        <v>2980</v>
      </c>
      <c r="K156" s="988" t="s">
        <v>3709</v>
      </c>
      <c r="L156" s="989"/>
      <c r="M156" s="989"/>
      <c r="N156" s="989"/>
      <c r="O156" s="989"/>
      <c r="P156" s="989"/>
      <c r="Q156" s="989"/>
      <c r="R156" s="990"/>
    </row>
    <row r="157" spans="1:18" ht="39.950000000000003" customHeight="1">
      <c r="A157" s="610">
        <v>151</v>
      </c>
      <c r="B157" s="611">
        <v>44874</v>
      </c>
      <c r="C157" s="610" t="s">
        <v>1550</v>
      </c>
      <c r="D157" s="610" t="s">
        <v>3319</v>
      </c>
      <c r="E157" s="610"/>
      <c r="F157" s="640">
        <v>44875</v>
      </c>
      <c r="G157" s="641" t="s">
        <v>2307</v>
      </c>
      <c r="H157" s="638">
        <v>3.9E-2</v>
      </c>
      <c r="I157" s="613" t="s">
        <v>3105</v>
      </c>
      <c r="J157" s="616" t="s">
        <v>28</v>
      </c>
      <c r="K157" s="988" t="s">
        <v>3710</v>
      </c>
      <c r="L157" s="989"/>
      <c r="M157" s="989"/>
      <c r="N157" s="989"/>
      <c r="O157" s="989"/>
      <c r="P157" s="989"/>
      <c r="Q157" s="989"/>
      <c r="R157" s="990"/>
    </row>
    <row r="158" spans="1:18" ht="39.950000000000003" customHeight="1">
      <c r="A158" s="610">
        <v>152</v>
      </c>
      <c r="B158" s="611">
        <v>44874</v>
      </c>
      <c r="C158" s="610" t="s">
        <v>3711</v>
      </c>
      <c r="D158" s="610" t="s">
        <v>2884</v>
      </c>
      <c r="E158" s="610"/>
      <c r="F158" s="640">
        <v>44874</v>
      </c>
      <c r="G158" s="641" t="s">
        <v>2307</v>
      </c>
      <c r="H158" s="638">
        <v>3.6999999999999998E-2</v>
      </c>
      <c r="I158" s="613">
        <v>1.5</v>
      </c>
      <c r="J158" s="616" t="s">
        <v>28</v>
      </c>
      <c r="K158" s="988" t="s">
        <v>3712</v>
      </c>
      <c r="L158" s="989"/>
      <c r="M158" s="989"/>
      <c r="N158" s="989"/>
      <c r="O158" s="989"/>
      <c r="P158" s="989"/>
      <c r="Q158" s="989"/>
      <c r="R158" s="990"/>
    </row>
    <row r="159" spans="1:18" ht="39.950000000000003" customHeight="1">
      <c r="A159" s="610">
        <v>153</v>
      </c>
      <c r="B159" s="611">
        <v>44875</v>
      </c>
      <c r="C159" s="610" t="s">
        <v>434</v>
      </c>
      <c r="D159" s="610" t="s">
        <v>3723</v>
      </c>
      <c r="E159" s="610"/>
      <c r="F159" s="640" t="s">
        <v>3724</v>
      </c>
      <c r="G159" s="640" t="s">
        <v>3725</v>
      </c>
      <c r="H159" s="612">
        <v>3.6999999999999998E-2</v>
      </c>
      <c r="I159" s="613" t="s">
        <v>3726</v>
      </c>
      <c r="J159" s="616" t="s">
        <v>3727</v>
      </c>
      <c r="K159" s="988" t="s">
        <v>3728</v>
      </c>
      <c r="L159" s="989"/>
      <c r="M159" s="989"/>
      <c r="N159" s="989"/>
      <c r="O159" s="989"/>
      <c r="P159" s="989"/>
      <c r="Q159" s="989"/>
      <c r="R159" s="990"/>
    </row>
    <row r="160" spans="1:18" ht="39.950000000000003" customHeight="1">
      <c r="A160" s="610">
        <v>154</v>
      </c>
      <c r="B160" s="611">
        <v>44876</v>
      </c>
      <c r="C160" s="610" t="s">
        <v>3617</v>
      </c>
      <c r="D160" s="610" t="s">
        <v>3729</v>
      </c>
      <c r="E160" s="610"/>
      <c r="F160" s="640">
        <v>44876</v>
      </c>
      <c r="G160" s="640" t="s">
        <v>3730</v>
      </c>
      <c r="H160" s="612">
        <v>3.6999999999999998E-2</v>
      </c>
      <c r="I160" s="613" t="s">
        <v>3731</v>
      </c>
      <c r="J160" s="616" t="s">
        <v>28</v>
      </c>
      <c r="K160" s="988" t="s">
        <v>3732</v>
      </c>
      <c r="L160" s="989"/>
      <c r="M160" s="989"/>
      <c r="N160" s="989"/>
      <c r="O160" s="989"/>
      <c r="P160" s="989"/>
      <c r="Q160" s="989"/>
      <c r="R160" s="990"/>
    </row>
    <row r="161" spans="1:18" ht="39.950000000000003" customHeight="1">
      <c r="A161" s="610">
        <v>155</v>
      </c>
      <c r="B161" s="611">
        <v>44879</v>
      </c>
      <c r="C161" s="610" t="s">
        <v>3467</v>
      </c>
      <c r="D161" s="610" t="s">
        <v>3468</v>
      </c>
      <c r="E161" s="610"/>
      <c r="F161" s="640">
        <v>44879</v>
      </c>
      <c r="G161" s="640" t="s">
        <v>3735</v>
      </c>
      <c r="H161" s="612">
        <v>3.85E-2</v>
      </c>
      <c r="I161" s="613" t="s">
        <v>3736</v>
      </c>
      <c r="J161" s="616" t="s">
        <v>28</v>
      </c>
      <c r="K161" s="988" t="s">
        <v>3737</v>
      </c>
      <c r="L161" s="989"/>
      <c r="M161" s="989"/>
      <c r="N161" s="989"/>
      <c r="O161" s="989"/>
      <c r="P161" s="989"/>
      <c r="Q161" s="989"/>
      <c r="R161" s="990"/>
    </row>
    <row r="162" spans="1:18" ht="62.25" customHeight="1">
      <c r="A162" s="610">
        <v>156</v>
      </c>
      <c r="B162" s="611">
        <v>44880</v>
      </c>
      <c r="C162" s="610" t="s">
        <v>24</v>
      </c>
      <c r="D162" s="671" t="s">
        <v>3686</v>
      </c>
      <c r="E162" s="610"/>
      <c r="F162" s="640" t="s">
        <v>345</v>
      </c>
      <c r="G162" s="641" t="s">
        <v>3454</v>
      </c>
      <c r="H162" s="638" t="s">
        <v>3708</v>
      </c>
      <c r="I162" s="613" t="s">
        <v>3684</v>
      </c>
      <c r="J162" s="646" t="s">
        <v>2980</v>
      </c>
      <c r="K162" s="988" t="s">
        <v>3738</v>
      </c>
      <c r="L162" s="989"/>
      <c r="M162" s="989"/>
      <c r="N162" s="989"/>
      <c r="O162" s="989"/>
      <c r="P162" s="989"/>
      <c r="Q162" s="989"/>
      <c r="R162" s="990"/>
    </row>
    <row r="163" spans="1:18" ht="39.950000000000003" customHeight="1">
      <c r="A163" s="610">
        <v>157</v>
      </c>
      <c r="B163" s="611">
        <v>44881</v>
      </c>
      <c r="C163" s="610" t="s">
        <v>3741</v>
      </c>
      <c r="D163" s="610" t="s">
        <v>3742</v>
      </c>
      <c r="E163" s="610"/>
      <c r="F163" s="640" t="s">
        <v>345</v>
      </c>
      <c r="G163" s="640" t="s">
        <v>1717</v>
      </c>
      <c r="H163" s="612" t="s">
        <v>3746</v>
      </c>
      <c r="I163" s="613" t="s">
        <v>3743</v>
      </c>
      <c r="J163" s="616" t="s">
        <v>28</v>
      </c>
      <c r="K163" s="988" t="s">
        <v>3744</v>
      </c>
      <c r="L163" s="989"/>
      <c r="M163" s="989"/>
      <c r="N163" s="989"/>
      <c r="O163" s="989"/>
      <c r="P163" s="989"/>
      <c r="Q163" s="989"/>
      <c r="R163" s="990"/>
    </row>
    <row r="164" spans="1:18" ht="39.950000000000003" customHeight="1">
      <c r="A164" s="610">
        <v>158</v>
      </c>
      <c r="B164" s="611">
        <v>44881</v>
      </c>
      <c r="C164" s="610" t="s">
        <v>3711</v>
      </c>
      <c r="D164" s="610" t="s">
        <v>2884</v>
      </c>
      <c r="E164" s="610"/>
      <c r="F164" s="640" t="s">
        <v>3745</v>
      </c>
      <c r="G164" s="640" t="s">
        <v>1717</v>
      </c>
      <c r="H164" s="612">
        <v>4.3999999999999997E-2</v>
      </c>
      <c r="I164" s="613" t="s">
        <v>345</v>
      </c>
      <c r="J164" s="616" t="s">
        <v>28</v>
      </c>
      <c r="K164" s="988" t="s">
        <v>3744</v>
      </c>
      <c r="L164" s="989"/>
      <c r="M164" s="989"/>
      <c r="N164" s="989"/>
      <c r="O164" s="989"/>
      <c r="P164" s="989"/>
      <c r="Q164" s="989"/>
      <c r="R164" s="990"/>
    </row>
    <row r="165" spans="1:18" ht="62.25" customHeight="1">
      <c r="A165" s="610">
        <v>159</v>
      </c>
      <c r="B165" s="611">
        <v>44886</v>
      </c>
      <c r="C165" s="610" t="s">
        <v>24</v>
      </c>
      <c r="D165" s="671" t="s">
        <v>3686</v>
      </c>
      <c r="E165" s="610"/>
      <c r="F165" s="640" t="s">
        <v>345</v>
      </c>
      <c r="G165" s="641" t="s">
        <v>3454</v>
      </c>
      <c r="H165" s="638" t="s">
        <v>3750</v>
      </c>
      <c r="I165" s="613" t="s">
        <v>3684</v>
      </c>
      <c r="J165" s="646" t="s">
        <v>2980</v>
      </c>
      <c r="K165" s="988" t="s">
        <v>3751</v>
      </c>
      <c r="L165" s="989"/>
      <c r="M165" s="989"/>
      <c r="N165" s="989"/>
      <c r="O165" s="989"/>
      <c r="P165" s="989"/>
      <c r="Q165" s="989"/>
      <c r="R165" s="990"/>
    </row>
    <row r="166" spans="1:18" ht="62.25" customHeight="1">
      <c r="A166" s="610">
        <v>160</v>
      </c>
      <c r="B166" s="611">
        <v>44887</v>
      </c>
      <c r="C166" s="610" t="s">
        <v>24</v>
      </c>
      <c r="D166" s="671" t="s">
        <v>3686</v>
      </c>
      <c r="E166" s="610"/>
      <c r="F166" s="640" t="s">
        <v>345</v>
      </c>
      <c r="G166" s="641" t="s">
        <v>3752</v>
      </c>
      <c r="H166" s="638" t="s">
        <v>3753</v>
      </c>
      <c r="I166" s="613" t="s">
        <v>3684</v>
      </c>
      <c r="J166" s="646" t="s">
        <v>2980</v>
      </c>
      <c r="K166" s="988" t="s">
        <v>3754</v>
      </c>
      <c r="L166" s="989"/>
      <c r="M166" s="989"/>
      <c r="N166" s="989"/>
      <c r="O166" s="989"/>
      <c r="P166" s="989"/>
      <c r="Q166" s="989"/>
      <c r="R166" s="990"/>
    </row>
    <row r="167" spans="1:18" ht="62.25" customHeight="1">
      <c r="A167" s="610">
        <v>161</v>
      </c>
      <c r="B167" s="611">
        <v>44888</v>
      </c>
      <c r="C167" s="610" t="s">
        <v>4</v>
      </c>
      <c r="D167" s="610" t="s">
        <v>3639</v>
      </c>
      <c r="E167" s="610"/>
      <c r="F167" s="640" t="s">
        <v>3755</v>
      </c>
      <c r="G167" s="641" t="s">
        <v>2952</v>
      </c>
      <c r="H167" s="638" t="s">
        <v>3756</v>
      </c>
      <c r="I167" s="613">
        <v>2.5</v>
      </c>
      <c r="J167" s="616" t="s">
        <v>28</v>
      </c>
      <c r="K167" s="988" t="s">
        <v>3757</v>
      </c>
      <c r="L167" s="989"/>
      <c r="M167" s="989"/>
      <c r="N167" s="989"/>
      <c r="O167" s="989"/>
      <c r="P167" s="989"/>
      <c r="Q167" s="989"/>
      <c r="R167" s="990"/>
    </row>
    <row r="168" spans="1:18" ht="39.950000000000003" customHeight="1">
      <c r="A168" s="610">
        <v>162</v>
      </c>
      <c r="B168" s="611">
        <v>44888</v>
      </c>
      <c r="C168" s="610" t="s">
        <v>3758</v>
      </c>
      <c r="D168" s="610" t="s">
        <v>3759</v>
      </c>
      <c r="E168" s="610"/>
      <c r="F168" s="640" t="s">
        <v>345</v>
      </c>
      <c r="G168" s="640" t="s">
        <v>3760</v>
      </c>
      <c r="H168" s="612">
        <v>3.7499999999999999E-2</v>
      </c>
      <c r="I168" s="613" t="s">
        <v>3760</v>
      </c>
      <c r="J168" s="616" t="s">
        <v>3761</v>
      </c>
      <c r="K168" s="988" t="s">
        <v>3762</v>
      </c>
      <c r="L168" s="989"/>
      <c r="M168" s="989"/>
      <c r="N168" s="989"/>
      <c r="O168" s="989"/>
      <c r="P168" s="989"/>
      <c r="Q168" s="989"/>
      <c r="R168" s="990"/>
    </row>
    <row r="169" spans="1:18" ht="62.25" customHeight="1">
      <c r="A169" s="610">
        <v>163</v>
      </c>
      <c r="B169" s="611">
        <v>44889</v>
      </c>
      <c r="C169" s="610" t="s">
        <v>24</v>
      </c>
      <c r="D169" s="671" t="s">
        <v>3686</v>
      </c>
      <c r="E169" s="610"/>
      <c r="F169" s="640" t="s">
        <v>345</v>
      </c>
      <c r="G169" s="641" t="s">
        <v>3763</v>
      </c>
      <c r="H169" s="638" t="s">
        <v>3765</v>
      </c>
      <c r="I169" s="613" t="s">
        <v>3684</v>
      </c>
      <c r="J169" s="646" t="s">
        <v>2980</v>
      </c>
      <c r="K169" s="988" t="s">
        <v>3764</v>
      </c>
      <c r="L169" s="989"/>
      <c r="M169" s="989"/>
      <c r="N169" s="989"/>
      <c r="O169" s="989"/>
      <c r="P169" s="989"/>
      <c r="Q169" s="989"/>
      <c r="R169" s="990"/>
    </row>
    <row r="170" spans="1:18" ht="46.5" customHeight="1">
      <c r="A170" s="610">
        <v>164</v>
      </c>
      <c r="B170" s="611">
        <v>44889</v>
      </c>
      <c r="C170" s="610" t="s">
        <v>3766</v>
      </c>
      <c r="D170" s="610" t="s">
        <v>3767</v>
      </c>
      <c r="E170" s="610"/>
      <c r="F170" s="640" t="s">
        <v>3768</v>
      </c>
      <c r="G170" s="641" t="s">
        <v>3454</v>
      </c>
      <c r="H170" s="638" t="s">
        <v>3770</v>
      </c>
      <c r="I170" s="613" t="s">
        <v>3769</v>
      </c>
      <c r="J170" s="646" t="s">
        <v>3771</v>
      </c>
      <c r="K170" s="988" t="s">
        <v>3772</v>
      </c>
      <c r="L170" s="989"/>
      <c r="M170" s="989"/>
      <c r="N170" s="989"/>
      <c r="O170" s="989"/>
      <c r="P170" s="989"/>
      <c r="Q170" s="989"/>
      <c r="R170" s="990"/>
    </row>
    <row r="171" spans="1:18" ht="62.25" customHeight="1">
      <c r="A171" s="610">
        <v>165</v>
      </c>
      <c r="B171" s="611">
        <v>44890</v>
      </c>
      <c r="C171" s="671" t="s">
        <v>3774</v>
      </c>
      <c r="D171" s="610" t="s">
        <v>3773</v>
      </c>
      <c r="E171" s="610"/>
      <c r="F171" s="640"/>
      <c r="G171" s="641" t="s">
        <v>3340</v>
      </c>
      <c r="H171" s="638" t="s">
        <v>3775</v>
      </c>
      <c r="I171" s="613"/>
      <c r="J171" s="616" t="s">
        <v>28</v>
      </c>
      <c r="K171" s="988"/>
      <c r="L171" s="989"/>
      <c r="M171" s="989"/>
      <c r="N171" s="989"/>
      <c r="O171" s="989"/>
      <c r="P171" s="989"/>
      <c r="Q171" s="989"/>
      <c r="R171" s="990"/>
    </row>
    <row r="172" spans="1:18" ht="59.25" customHeight="1">
      <c r="A172" s="610">
        <v>166</v>
      </c>
      <c r="B172" s="611">
        <v>44890</v>
      </c>
      <c r="C172" s="610" t="s">
        <v>3776</v>
      </c>
      <c r="D172" s="610" t="s">
        <v>2621</v>
      </c>
      <c r="E172" s="610"/>
      <c r="F172" s="640" t="s">
        <v>3777</v>
      </c>
      <c r="G172" s="640" t="s">
        <v>3778</v>
      </c>
      <c r="H172" s="612">
        <v>3.9E-2</v>
      </c>
      <c r="I172" s="613" t="s">
        <v>3779</v>
      </c>
      <c r="J172" s="616" t="s">
        <v>3780</v>
      </c>
      <c r="K172" s="988" t="s">
        <v>3781</v>
      </c>
      <c r="L172" s="989"/>
      <c r="M172" s="989"/>
      <c r="N172" s="989"/>
      <c r="O172" s="989"/>
      <c r="P172" s="989"/>
      <c r="Q172" s="989"/>
      <c r="R172" s="990"/>
    </row>
    <row r="173" spans="1:18" ht="62.25" customHeight="1">
      <c r="A173" s="610">
        <v>167</v>
      </c>
      <c r="B173" s="611">
        <v>44893</v>
      </c>
      <c r="C173" s="610" t="s">
        <v>24</v>
      </c>
      <c r="D173" s="671" t="s">
        <v>3686</v>
      </c>
      <c r="E173" s="610"/>
      <c r="F173" s="640" t="s">
        <v>345</v>
      </c>
      <c r="G173" s="641" t="s">
        <v>3763</v>
      </c>
      <c r="H173" s="638" t="s">
        <v>3789</v>
      </c>
      <c r="I173" s="613" t="s">
        <v>3684</v>
      </c>
      <c r="J173" s="646" t="s">
        <v>2980</v>
      </c>
      <c r="K173" s="988" t="s">
        <v>3788</v>
      </c>
      <c r="L173" s="989"/>
      <c r="M173" s="989"/>
      <c r="N173" s="989"/>
      <c r="O173" s="989"/>
      <c r="P173" s="989"/>
      <c r="Q173" s="989"/>
      <c r="R173" s="990"/>
    </row>
    <row r="174" spans="1:18" ht="76.5" customHeight="1">
      <c r="A174" s="610">
        <v>168</v>
      </c>
      <c r="B174" s="611">
        <v>44893</v>
      </c>
      <c r="C174" s="610" t="s">
        <v>4</v>
      </c>
      <c r="D174" s="671" t="s">
        <v>3790</v>
      </c>
      <c r="E174" s="610"/>
      <c r="F174" s="640" t="s">
        <v>345</v>
      </c>
      <c r="G174" s="641" t="s">
        <v>3791</v>
      </c>
      <c r="H174" s="638" t="s">
        <v>3792</v>
      </c>
      <c r="I174" s="613" t="s">
        <v>3793</v>
      </c>
      <c r="J174" s="646" t="s">
        <v>2980</v>
      </c>
      <c r="K174" s="988" t="s">
        <v>3794</v>
      </c>
      <c r="L174" s="989"/>
      <c r="M174" s="989"/>
      <c r="N174" s="989"/>
      <c r="O174" s="989"/>
      <c r="P174" s="989"/>
      <c r="Q174" s="989"/>
      <c r="R174" s="990"/>
    </row>
    <row r="175" spans="1:18" ht="62.25" customHeight="1">
      <c r="A175" s="610">
        <v>169</v>
      </c>
      <c r="B175" s="611">
        <v>44894</v>
      </c>
      <c r="C175" s="671" t="s">
        <v>3197</v>
      </c>
      <c r="D175" s="610" t="s">
        <v>3676</v>
      </c>
      <c r="E175" s="610"/>
      <c r="F175" s="640">
        <v>44896</v>
      </c>
      <c r="G175" s="641" t="s">
        <v>3340</v>
      </c>
      <c r="H175" s="638" t="s">
        <v>3775</v>
      </c>
      <c r="I175" s="613"/>
      <c r="J175" s="616" t="s">
        <v>28</v>
      </c>
      <c r="K175" s="988" t="s">
        <v>3795</v>
      </c>
      <c r="L175" s="989"/>
      <c r="M175" s="989"/>
      <c r="N175" s="989"/>
      <c r="O175" s="989"/>
      <c r="P175" s="989"/>
      <c r="Q175" s="989"/>
      <c r="R175" s="990"/>
    </row>
    <row r="176" spans="1:18" ht="62.25" customHeight="1">
      <c r="A176" s="610">
        <v>170</v>
      </c>
      <c r="B176" s="611">
        <v>44896</v>
      </c>
      <c r="C176" s="671" t="s">
        <v>164</v>
      </c>
      <c r="D176" s="610" t="s">
        <v>3796</v>
      </c>
      <c r="E176" s="610"/>
      <c r="F176" s="640" t="s">
        <v>3797</v>
      </c>
      <c r="G176" s="641" t="s">
        <v>3430</v>
      </c>
      <c r="H176" s="638" t="s">
        <v>3798</v>
      </c>
      <c r="I176" s="639" t="s">
        <v>3799</v>
      </c>
      <c r="J176" s="616" t="s">
        <v>28</v>
      </c>
      <c r="K176" s="988" t="s">
        <v>3800</v>
      </c>
      <c r="L176" s="989"/>
      <c r="M176" s="989"/>
      <c r="N176" s="989"/>
      <c r="O176" s="989"/>
      <c r="P176" s="989"/>
      <c r="Q176" s="989"/>
      <c r="R176" s="990"/>
    </row>
    <row r="177" spans="1:18" ht="62.25" customHeight="1">
      <c r="A177" s="610">
        <v>171</v>
      </c>
      <c r="B177" s="611">
        <v>44896</v>
      </c>
      <c r="C177" s="610" t="s">
        <v>24</v>
      </c>
      <c r="D177" s="671" t="s">
        <v>3686</v>
      </c>
      <c r="E177" s="610"/>
      <c r="F177" s="640" t="s">
        <v>345</v>
      </c>
      <c r="G177" s="641" t="s">
        <v>3763</v>
      </c>
      <c r="H177" s="638" t="s">
        <v>3801</v>
      </c>
      <c r="I177" s="613" t="s">
        <v>3684</v>
      </c>
      <c r="J177" s="646" t="s">
        <v>2980</v>
      </c>
      <c r="K177" s="988" t="s">
        <v>3802</v>
      </c>
      <c r="L177" s="989"/>
      <c r="M177" s="989"/>
      <c r="N177" s="989"/>
      <c r="O177" s="989"/>
      <c r="P177" s="989"/>
      <c r="Q177" s="989"/>
      <c r="R177" s="990"/>
    </row>
    <row r="178" spans="1:18" ht="39.950000000000003" customHeight="1">
      <c r="A178" s="610">
        <v>172</v>
      </c>
      <c r="B178" s="611">
        <v>44903</v>
      </c>
      <c r="C178" s="610" t="s">
        <v>12</v>
      </c>
      <c r="D178" s="610" t="s">
        <v>3569</v>
      </c>
      <c r="E178" s="610"/>
      <c r="F178" s="640">
        <v>44903</v>
      </c>
      <c r="G178" s="640" t="s">
        <v>3803</v>
      </c>
      <c r="H178" s="612">
        <v>0.03</v>
      </c>
      <c r="I178" s="613"/>
      <c r="J178" s="616"/>
      <c r="K178" s="988"/>
      <c r="L178" s="989"/>
      <c r="M178" s="989"/>
      <c r="N178" s="989"/>
      <c r="O178" s="989"/>
      <c r="P178" s="989"/>
      <c r="Q178" s="989"/>
      <c r="R178" s="990"/>
    </row>
    <row r="179" spans="1:18" ht="62.25" customHeight="1">
      <c r="A179" s="610">
        <v>173</v>
      </c>
      <c r="B179" s="611">
        <v>44903</v>
      </c>
      <c r="C179" s="610" t="s">
        <v>24</v>
      </c>
      <c r="D179" s="671" t="s">
        <v>3686</v>
      </c>
      <c r="E179" s="610"/>
      <c r="F179" s="640" t="s">
        <v>345</v>
      </c>
      <c r="G179" s="641" t="s">
        <v>3763</v>
      </c>
      <c r="H179" s="638" t="s">
        <v>3805</v>
      </c>
      <c r="I179" s="613" t="s">
        <v>3684</v>
      </c>
      <c r="J179" s="646" t="s">
        <v>2980</v>
      </c>
      <c r="K179" s="988" t="s">
        <v>3804</v>
      </c>
      <c r="L179" s="989"/>
      <c r="M179" s="989"/>
      <c r="N179" s="989"/>
      <c r="O179" s="989"/>
      <c r="P179" s="989"/>
      <c r="Q179" s="989"/>
      <c r="R179" s="990"/>
    </row>
    <row r="180" spans="1:18" ht="62.25" customHeight="1">
      <c r="A180" s="610">
        <v>174</v>
      </c>
      <c r="B180" s="611">
        <v>44903</v>
      </c>
      <c r="C180" s="610" t="s">
        <v>3711</v>
      </c>
      <c r="D180" s="671" t="s">
        <v>2884</v>
      </c>
      <c r="E180" s="610"/>
      <c r="F180" s="640">
        <v>44904</v>
      </c>
      <c r="G180" s="641" t="s">
        <v>2957</v>
      </c>
      <c r="H180" s="638" t="s">
        <v>3808</v>
      </c>
      <c r="I180" s="613">
        <v>1.5</v>
      </c>
      <c r="J180" s="646" t="s">
        <v>28</v>
      </c>
      <c r="K180" s="988" t="s">
        <v>3809</v>
      </c>
      <c r="L180" s="989"/>
      <c r="M180" s="989"/>
      <c r="N180" s="989"/>
      <c r="O180" s="989"/>
      <c r="P180" s="989"/>
      <c r="Q180" s="989"/>
      <c r="R180" s="990"/>
    </row>
    <row r="181" spans="1:18" ht="62.25" customHeight="1">
      <c r="A181" s="610">
        <v>175</v>
      </c>
      <c r="B181" s="611">
        <v>44903</v>
      </c>
      <c r="C181" s="610" t="s">
        <v>3617</v>
      </c>
      <c r="D181" s="671" t="s">
        <v>3618</v>
      </c>
      <c r="E181" s="610"/>
      <c r="F181" s="640">
        <v>44907</v>
      </c>
      <c r="G181" s="641" t="s">
        <v>2307</v>
      </c>
      <c r="H181" s="638">
        <v>3.95E-2</v>
      </c>
      <c r="I181" s="613">
        <v>3</v>
      </c>
      <c r="J181" s="646" t="s">
        <v>28</v>
      </c>
      <c r="K181" s="988" t="s">
        <v>3810</v>
      </c>
      <c r="L181" s="989"/>
      <c r="M181" s="989"/>
      <c r="N181" s="989"/>
      <c r="O181" s="989"/>
      <c r="P181" s="989"/>
      <c r="Q181" s="989"/>
      <c r="R181" s="990"/>
    </row>
    <row r="182" spans="1:18" ht="62.25" customHeight="1">
      <c r="A182" s="610">
        <v>176</v>
      </c>
      <c r="B182" s="611">
        <v>44907</v>
      </c>
      <c r="C182" s="610" t="s">
        <v>3617</v>
      </c>
      <c r="D182" s="671" t="s">
        <v>3618</v>
      </c>
      <c r="E182" s="610"/>
      <c r="F182" s="640">
        <v>44907</v>
      </c>
      <c r="G182" s="641" t="s">
        <v>2307</v>
      </c>
      <c r="H182" s="638">
        <v>3.95E-2</v>
      </c>
      <c r="I182" s="613">
        <v>3</v>
      </c>
      <c r="J182" s="646" t="s">
        <v>28</v>
      </c>
      <c r="K182" s="988" t="s">
        <v>3813</v>
      </c>
      <c r="L182" s="989"/>
      <c r="M182" s="989"/>
      <c r="N182" s="989"/>
      <c r="O182" s="989"/>
      <c r="P182" s="989"/>
      <c r="Q182" s="989"/>
      <c r="R182" s="990"/>
    </row>
    <row r="183" spans="1:18" ht="62.25" customHeight="1">
      <c r="A183" s="610">
        <v>177</v>
      </c>
      <c r="B183" s="611">
        <v>44908</v>
      </c>
      <c r="C183" s="610" t="s">
        <v>4</v>
      </c>
      <c r="D183" s="671" t="s">
        <v>3790</v>
      </c>
      <c r="E183" s="610"/>
      <c r="F183" s="640" t="s">
        <v>345</v>
      </c>
      <c r="G183" s="641" t="s">
        <v>2952</v>
      </c>
      <c r="H183" s="638" t="s">
        <v>3817</v>
      </c>
      <c r="I183" s="613">
        <v>10</v>
      </c>
      <c r="J183" s="646" t="s">
        <v>28</v>
      </c>
      <c r="K183" s="988" t="s">
        <v>3816</v>
      </c>
      <c r="L183" s="989"/>
      <c r="M183" s="989"/>
      <c r="N183" s="989"/>
      <c r="O183" s="989"/>
      <c r="P183" s="989"/>
      <c r="Q183" s="989"/>
      <c r="R183" s="990"/>
    </row>
    <row r="184" spans="1:18" ht="39.950000000000003" customHeight="1">
      <c r="A184" s="610">
        <v>178</v>
      </c>
      <c r="B184" s="611">
        <v>44909</v>
      </c>
      <c r="C184" s="610" t="s">
        <v>3467</v>
      </c>
      <c r="D184" s="610" t="s">
        <v>3468</v>
      </c>
      <c r="E184" s="610"/>
      <c r="F184" s="640">
        <v>44909</v>
      </c>
      <c r="G184" s="640" t="s">
        <v>2307</v>
      </c>
      <c r="H184" s="612">
        <v>4.2700000000000002E-2</v>
      </c>
      <c r="I184" s="613" t="s">
        <v>3085</v>
      </c>
      <c r="J184" s="616" t="s">
        <v>28</v>
      </c>
      <c r="K184" s="988" t="s">
        <v>3818</v>
      </c>
      <c r="L184" s="989"/>
      <c r="M184" s="989"/>
      <c r="N184" s="989"/>
      <c r="O184" s="989"/>
      <c r="P184" s="989"/>
      <c r="Q184" s="989"/>
      <c r="R184" s="990"/>
    </row>
    <row r="185" spans="1:18" ht="62.25" customHeight="1">
      <c r="A185" s="610">
        <v>179</v>
      </c>
      <c r="B185" s="611">
        <v>44909</v>
      </c>
      <c r="C185" s="610" t="s">
        <v>3197</v>
      </c>
      <c r="D185" s="671" t="s">
        <v>3821</v>
      </c>
      <c r="E185" s="610"/>
      <c r="F185" s="640" t="s">
        <v>345</v>
      </c>
      <c r="G185" s="641" t="s">
        <v>3340</v>
      </c>
      <c r="H185" s="638" t="s">
        <v>3822</v>
      </c>
      <c r="I185" s="613">
        <v>10</v>
      </c>
      <c r="J185" s="646" t="s">
        <v>28</v>
      </c>
      <c r="K185" s="988" t="s">
        <v>3816</v>
      </c>
      <c r="L185" s="989"/>
      <c r="M185" s="989"/>
      <c r="N185" s="989"/>
      <c r="O185" s="989"/>
      <c r="P185" s="989"/>
      <c r="Q185" s="989"/>
      <c r="R185" s="990"/>
    </row>
    <row r="186" spans="1:18" ht="63.75" customHeight="1">
      <c r="A186" s="610">
        <v>180</v>
      </c>
      <c r="B186" s="611">
        <v>44910</v>
      </c>
      <c r="C186" s="610" t="s">
        <v>3197</v>
      </c>
      <c r="D186" s="671" t="s">
        <v>3821</v>
      </c>
      <c r="E186" s="610"/>
      <c r="F186" s="640" t="s">
        <v>345</v>
      </c>
      <c r="G186" s="641" t="s">
        <v>3340</v>
      </c>
      <c r="H186" s="638" t="s">
        <v>3824</v>
      </c>
      <c r="I186" s="613">
        <v>10</v>
      </c>
      <c r="J186" s="646" t="s">
        <v>28</v>
      </c>
      <c r="K186" s="988" t="s">
        <v>3823</v>
      </c>
      <c r="L186" s="989"/>
      <c r="M186" s="989"/>
      <c r="N186" s="989"/>
      <c r="O186" s="989"/>
      <c r="P186" s="989"/>
      <c r="Q186" s="989"/>
      <c r="R186" s="990"/>
    </row>
    <row r="187" spans="1:18" ht="63.75" customHeight="1">
      <c r="A187" s="610">
        <v>181</v>
      </c>
      <c r="B187" s="611">
        <v>44910</v>
      </c>
      <c r="C187" s="610" t="s">
        <v>1550</v>
      </c>
      <c r="D187" s="671" t="s">
        <v>3825</v>
      </c>
      <c r="E187" s="610"/>
      <c r="F187" s="640" t="s">
        <v>345</v>
      </c>
      <c r="G187" s="641" t="s">
        <v>2307</v>
      </c>
      <c r="H187" s="638">
        <v>0.04</v>
      </c>
      <c r="I187" s="613">
        <v>1</v>
      </c>
      <c r="J187" s="646" t="s">
        <v>28</v>
      </c>
      <c r="K187" s="988" t="s">
        <v>3826</v>
      </c>
      <c r="L187" s="989"/>
      <c r="M187" s="989"/>
      <c r="N187" s="989"/>
      <c r="O187" s="989"/>
      <c r="P187" s="989"/>
      <c r="Q187" s="989"/>
      <c r="R187" s="990"/>
    </row>
    <row r="188" spans="1:18" ht="89.25" customHeight="1">
      <c r="A188" s="610">
        <v>182</v>
      </c>
      <c r="B188" s="611">
        <v>44914</v>
      </c>
      <c r="C188" s="671" t="s">
        <v>3774</v>
      </c>
      <c r="D188" s="610" t="s">
        <v>3833</v>
      </c>
      <c r="E188" s="610"/>
      <c r="F188" s="640"/>
      <c r="G188" s="641" t="s">
        <v>3830</v>
      </c>
      <c r="H188" s="638" t="s">
        <v>3831</v>
      </c>
      <c r="I188" s="613"/>
      <c r="J188" s="616"/>
      <c r="K188" s="988" t="s">
        <v>3832</v>
      </c>
      <c r="L188" s="989"/>
      <c r="M188" s="989"/>
      <c r="N188" s="989"/>
      <c r="O188" s="989"/>
      <c r="P188" s="989"/>
      <c r="Q188" s="989"/>
      <c r="R188" s="990"/>
    </row>
    <row r="189" spans="1:18" ht="89.25" customHeight="1">
      <c r="A189" s="610">
        <v>183</v>
      </c>
      <c r="B189" s="611">
        <v>44914</v>
      </c>
      <c r="C189" s="671" t="s">
        <v>3741</v>
      </c>
      <c r="D189" s="610" t="s">
        <v>3834</v>
      </c>
      <c r="E189" s="610"/>
      <c r="F189" s="640">
        <v>44921</v>
      </c>
      <c r="G189" s="641" t="s">
        <v>2957</v>
      </c>
      <c r="H189" s="638" t="s">
        <v>3835</v>
      </c>
      <c r="I189" s="613"/>
      <c r="J189" s="616"/>
      <c r="K189" s="988" t="s">
        <v>3838</v>
      </c>
      <c r="L189" s="989"/>
      <c r="M189" s="989"/>
      <c r="N189" s="989"/>
      <c r="O189" s="989"/>
      <c r="P189" s="989"/>
      <c r="Q189" s="989"/>
      <c r="R189" s="990"/>
    </row>
    <row r="190" spans="1:18" ht="89.25" customHeight="1">
      <c r="A190" s="610">
        <v>184</v>
      </c>
      <c r="B190" s="611">
        <v>44915</v>
      </c>
      <c r="C190" s="671"/>
      <c r="D190" s="610"/>
      <c r="E190" s="610"/>
      <c r="F190" s="640"/>
      <c r="G190" s="641" t="s">
        <v>3830</v>
      </c>
      <c r="H190" s="638" t="s">
        <v>3839</v>
      </c>
      <c r="I190" s="613"/>
      <c r="J190" s="616"/>
      <c r="K190" s="988" t="s">
        <v>3840</v>
      </c>
      <c r="L190" s="989"/>
      <c r="M190" s="989"/>
      <c r="N190" s="989"/>
      <c r="O190" s="989"/>
      <c r="P190" s="989"/>
      <c r="Q190" s="989"/>
      <c r="R190" s="990"/>
    </row>
    <row r="191" spans="1:18" ht="89.25" customHeight="1">
      <c r="A191" s="610">
        <v>185</v>
      </c>
      <c r="B191" s="611">
        <v>44916</v>
      </c>
      <c r="C191" s="671"/>
      <c r="D191" s="610"/>
      <c r="E191" s="610"/>
      <c r="F191" s="640"/>
      <c r="G191" s="641" t="s">
        <v>3830</v>
      </c>
      <c r="H191" s="638" t="s">
        <v>3839</v>
      </c>
      <c r="I191" s="613"/>
      <c r="J191" s="616"/>
      <c r="K191" s="988" t="s">
        <v>3841</v>
      </c>
      <c r="L191" s="989"/>
      <c r="M191" s="989"/>
      <c r="N191" s="989"/>
      <c r="O191" s="989"/>
      <c r="P191" s="989"/>
      <c r="Q191" s="989"/>
      <c r="R191" s="990"/>
    </row>
    <row r="192" spans="1:18" ht="89.25" customHeight="1">
      <c r="A192" s="610">
        <v>186</v>
      </c>
      <c r="B192" s="611">
        <v>44917</v>
      </c>
      <c r="C192" s="671" t="s">
        <v>3741</v>
      </c>
      <c r="D192" s="610" t="s">
        <v>3742</v>
      </c>
      <c r="E192" s="610"/>
      <c r="F192" s="640">
        <v>44921</v>
      </c>
      <c r="G192" s="641" t="s">
        <v>2957</v>
      </c>
      <c r="H192" s="638" t="s">
        <v>3842</v>
      </c>
      <c r="I192" s="613"/>
      <c r="J192" s="616"/>
      <c r="K192" s="988" t="s">
        <v>3843</v>
      </c>
      <c r="L192" s="989"/>
      <c r="M192" s="989"/>
      <c r="N192" s="989"/>
      <c r="O192" s="989"/>
      <c r="P192" s="989"/>
      <c r="Q192" s="989"/>
      <c r="R192" s="990"/>
    </row>
    <row r="193" spans="1:18" ht="89.25" customHeight="1">
      <c r="A193" s="610">
        <v>187</v>
      </c>
      <c r="B193" s="611">
        <v>44918</v>
      </c>
      <c r="C193" s="671"/>
      <c r="D193" s="610"/>
      <c r="E193" s="610"/>
      <c r="F193" s="640"/>
      <c r="G193" s="641" t="s">
        <v>3830</v>
      </c>
      <c r="H193" s="638" t="s">
        <v>3839</v>
      </c>
      <c r="I193" s="613"/>
      <c r="J193" s="616"/>
      <c r="K193" s="988" t="s">
        <v>3844</v>
      </c>
      <c r="L193" s="989"/>
      <c r="M193" s="989"/>
      <c r="N193" s="989"/>
      <c r="O193" s="989"/>
      <c r="P193" s="989"/>
      <c r="Q193" s="989"/>
      <c r="R193" s="990"/>
    </row>
    <row r="194" spans="1:18" ht="39.950000000000003" customHeight="1">
      <c r="A194" s="610">
        <v>188</v>
      </c>
      <c r="B194" s="611">
        <v>44921</v>
      </c>
      <c r="C194" s="610" t="s">
        <v>3845</v>
      </c>
      <c r="D194" s="610" t="s">
        <v>3846</v>
      </c>
      <c r="E194" s="610"/>
      <c r="F194" s="640"/>
      <c r="G194" s="641" t="s">
        <v>3294</v>
      </c>
      <c r="H194" s="638" t="s">
        <v>3848</v>
      </c>
      <c r="I194" s="613" t="s">
        <v>3291</v>
      </c>
      <c r="J194" s="616"/>
      <c r="K194" s="988" t="s">
        <v>3847</v>
      </c>
      <c r="L194" s="989"/>
      <c r="M194" s="989"/>
      <c r="N194" s="989"/>
      <c r="O194" s="989"/>
      <c r="P194" s="989"/>
      <c r="Q194" s="989"/>
      <c r="R194" s="990"/>
    </row>
    <row r="195" spans="1:18" ht="89.25" customHeight="1">
      <c r="A195" s="610">
        <v>189</v>
      </c>
      <c r="B195" s="611">
        <v>44922</v>
      </c>
      <c r="C195" s="671" t="s">
        <v>3741</v>
      </c>
      <c r="D195" s="610" t="s">
        <v>3742</v>
      </c>
      <c r="E195" s="610"/>
      <c r="F195" s="640">
        <v>44923</v>
      </c>
      <c r="G195" s="641" t="s">
        <v>2307</v>
      </c>
      <c r="H195" s="638">
        <v>4.3499999999999997E-2</v>
      </c>
      <c r="I195" s="613"/>
      <c r="J195" s="616"/>
      <c r="K195" s="988" t="s">
        <v>3849</v>
      </c>
      <c r="L195" s="989"/>
      <c r="M195" s="989"/>
      <c r="N195" s="989"/>
      <c r="O195" s="989"/>
      <c r="P195" s="989"/>
      <c r="Q195" s="989"/>
      <c r="R195" s="990"/>
    </row>
    <row r="196" spans="1:18" ht="89.25" customHeight="1">
      <c r="A196" s="610">
        <v>190</v>
      </c>
      <c r="B196" s="611">
        <v>44923</v>
      </c>
      <c r="C196" s="671" t="s">
        <v>3741</v>
      </c>
      <c r="D196" s="610" t="s">
        <v>3742</v>
      </c>
      <c r="E196" s="610"/>
      <c r="F196" s="640">
        <v>44923</v>
      </c>
      <c r="G196" s="641" t="s">
        <v>2307</v>
      </c>
      <c r="H196" s="638">
        <v>4.3499999999999997E-2</v>
      </c>
      <c r="I196" s="613"/>
      <c r="J196" s="616"/>
      <c r="K196" s="988" t="s">
        <v>3850</v>
      </c>
      <c r="L196" s="989"/>
      <c r="M196" s="989"/>
      <c r="N196" s="989"/>
      <c r="O196" s="989"/>
      <c r="P196" s="989"/>
      <c r="Q196" s="989"/>
      <c r="R196" s="990"/>
    </row>
    <row r="197" spans="1:18" ht="89.25" customHeight="1">
      <c r="A197" s="610">
        <v>191</v>
      </c>
      <c r="B197" s="611">
        <v>44923</v>
      </c>
      <c r="C197" s="671" t="s">
        <v>4</v>
      </c>
      <c r="D197" s="610" t="s">
        <v>3639</v>
      </c>
      <c r="E197" s="610"/>
      <c r="F197" s="640" t="s">
        <v>3852</v>
      </c>
      <c r="G197" s="641" t="s">
        <v>2952</v>
      </c>
      <c r="H197" s="638" t="s">
        <v>3851</v>
      </c>
      <c r="I197" s="613"/>
      <c r="J197" s="616"/>
      <c r="K197" s="988" t="s">
        <v>3853</v>
      </c>
      <c r="L197" s="989"/>
      <c r="M197" s="989"/>
      <c r="N197" s="989"/>
      <c r="O197" s="989"/>
      <c r="P197" s="989"/>
      <c r="Q197" s="989"/>
      <c r="R197" s="990"/>
    </row>
    <row r="198" spans="1:18" ht="89.25" customHeight="1">
      <c r="A198" s="610">
        <v>192</v>
      </c>
      <c r="B198" s="611">
        <v>44924</v>
      </c>
      <c r="C198" s="671" t="s">
        <v>3855</v>
      </c>
      <c r="D198" s="610" t="s">
        <v>3856</v>
      </c>
      <c r="E198" s="610"/>
      <c r="F198" s="640">
        <v>44925</v>
      </c>
      <c r="G198" s="641" t="s">
        <v>1719</v>
      </c>
      <c r="H198" s="638">
        <v>5.0500000000000003E-2</v>
      </c>
      <c r="I198" s="613">
        <v>1</v>
      </c>
      <c r="J198" s="616"/>
      <c r="K198" s="988" t="s">
        <v>3857</v>
      </c>
      <c r="L198" s="989"/>
      <c r="M198" s="989"/>
      <c r="N198" s="989"/>
      <c r="O198" s="989"/>
      <c r="P198" s="989"/>
      <c r="Q198" s="989"/>
      <c r="R198" s="990"/>
    </row>
    <row r="199" spans="1:18" ht="89.25" customHeight="1">
      <c r="A199" s="610">
        <v>193</v>
      </c>
      <c r="B199" s="611">
        <v>44925</v>
      </c>
      <c r="C199" s="671" t="s">
        <v>3855</v>
      </c>
      <c r="D199" s="610" t="s">
        <v>3858</v>
      </c>
      <c r="E199" s="610"/>
      <c r="F199" s="640">
        <v>44925</v>
      </c>
      <c r="G199" s="641" t="s">
        <v>1719</v>
      </c>
      <c r="H199" s="638">
        <v>5.2499999999999998E-2</v>
      </c>
      <c r="I199" s="613">
        <v>1</v>
      </c>
      <c r="J199" s="616"/>
      <c r="K199" s="988" t="s">
        <v>3859</v>
      </c>
      <c r="L199" s="989"/>
      <c r="M199" s="989"/>
      <c r="N199" s="989"/>
      <c r="O199" s="989"/>
      <c r="P199" s="989"/>
      <c r="Q199" s="989"/>
      <c r="R199" s="990"/>
    </row>
    <row r="200" spans="1:18" ht="89.25" customHeight="1">
      <c r="A200" s="610">
        <v>194</v>
      </c>
      <c r="B200" s="611">
        <v>44925</v>
      </c>
      <c r="C200" s="671" t="s">
        <v>3855</v>
      </c>
      <c r="D200" s="610" t="s">
        <v>3858</v>
      </c>
      <c r="E200" s="610"/>
      <c r="F200" s="640">
        <v>44925</v>
      </c>
      <c r="G200" s="641" t="s">
        <v>1719</v>
      </c>
      <c r="H200" s="638">
        <v>5.2999999999999999E-2</v>
      </c>
      <c r="I200" s="613">
        <v>1</v>
      </c>
      <c r="J200" s="616"/>
      <c r="K200" s="988" t="s">
        <v>3860</v>
      </c>
      <c r="L200" s="989"/>
      <c r="M200" s="989"/>
      <c r="N200" s="989"/>
      <c r="O200" s="989"/>
      <c r="P200" s="989"/>
      <c r="Q200" s="989"/>
      <c r="R200" s="990"/>
    </row>
    <row r="201" spans="1:18" ht="89.25" customHeight="1">
      <c r="A201" s="610">
        <v>195</v>
      </c>
      <c r="B201" s="611">
        <v>44928</v>
      </c>
      <c r="C201" s="671" t="s">
        <v>3197</v>
      </c>
      <c r="D201" s="610" t="s">
        <v>3861</v>
      </c>
      <c r="E201" s="610"/>
      <c r="F201" s="640" t="s">
        <v>3862</v>
      </c>
      <c r="G201" s="641" t="s">
        <v>3340</v>
      </c>
      <c r="H201" s="638" t="s">
        <v>3863</v>
      </c>
      <c r="I201" s="613"/>
      <c r="J201" s="616"/>
      <c r="K201" s="988" t="s">
        <v>3864</v>
      </c>
      <c r="L201" s="989"/>
      <c r="M201" s="989"/>
      <c r="N201" s="989"/>
      <c r="O201" s="989"/>
      <c r="P201" s="989"/>
      <c r="Q201" s="989"/>
      <c r="R201" s="990"/>
    </row>
    <row r="202" spans="1:18" ht="62.25" customHeight="1">
      <c r="A202" s="610">
        <v>196</v>
      </c>
      <c r="B202" s="611">
        <v>44935</v>
      </c>
      <c r="C202" s="610" t="s">
        <v>3711</v>
      </c>
      <c r="D202" s="671" t="s">
        <v>2884</v>
      </c>
      <c r="E202" s="610"/>
      <c r="F202" s="640">
        <v>44935</v>
      </c>
      <c r="G202" s="641" t="s">
        <v>2957</v>
      </c>
      <c r="H202" s="638" t="s">
        <v>3870</v>
      </c>
      <c r="I202" s="613">
        <v>1.5</v>
      </c>
      <c r="J202" s="646" t="s">
        <v>28</v>
      </c>
      <c r="K202" s="988" t="s">
        <v>3871</v>
      </c>
      <c r="L202" s="989"/>
      <c r="M202" s="989"/>
      <c r="N202" s="989"/>
      <c r="O202" s="989"/>
      <c r="P202" s="989"/>
      <c r="Q202" s="989"/>
      <c r="R202" s="990"/>
    </row>
    <row r="203" spans="1:18" ht="62.25" customHeight="1">
      <c r="A203" s="610">
        <v>197</v>
      </c>
      <c r="B203" s="611">
        <v>44935</v>
      </c>
      <c r="C203" s="610" t="s">
        <v>1550</v>
      </c>
      <c r="D203" s="671" t="s">
        <v>3365</v>
      </c>
      <c r="E203" s="610"/>
      <c r="F203" s="640">
        <v>44935</v>
      </c>
      <c r="G203" s="641" t="s">
        <v>2307</v>
      </c>
      <c r="H203" s="638">
        <v>4.1000000000000002E-2</v>
      </c>
      <c r="I203" s="613">
        <v>4</v>
      </c>
      <c r="J203" s="646" t="s">
        <v>28</v>
      </c>
      <c r="K203" s="988" t="s">
        <v>3871</v>
      </c>
      <c r="L203" s="989"/>
      <c r="M203" s="989"/>
      <c r="N203" s="989"/>
      <c r="O203" s="989"/>
      <c r="P203" s="989"/>
      <c r="Q203" s="989"/>
      <c r="R203" s="990"/>
    </row>
    <row r="204" spans="1:18" ht="62.25" customHeight="1">
      <c r="A204" s="610">
        <v>198</v>
      </c>
      <c r="B204" s="611">
        <v>44936</v>
      </c>
      <c r="C204" s="610" t="s">
        <v>3711</v>
      </c>
      <c r="D204" s="671" t="s">
        <v>2884</v>
      </c>
      <c r="E204" s="610"/>
      <c r="F204" s="640">
        <v>44945</v>
      </c>
      <c r="G204" s="641" t="s">
        <v>1719</v>
      </c>
      <c r="H204" s="638">
        <v>5.0999999999999997E-2</v>
      </c>
      <c r="I204" s="613">
        <v>2.4</v>
      </c>
      <c r="J204" s="646" t="s">
        <v>28</v>
      </c>
      <c r="K204" s="988" t="s">
        <v>3875</v>
      </c>
      <c r="L204" s="989"/>
      <c r="M204" s="989"/>
      <c r="N204" s="989"/>
      <c r="O204" s="989"/>
      <c r="P204" s="989"/>
      <c r="Q204" s="989"/>
      <c r="R204" s="990"/>
    </row>
    <row r="205" spans="1:18" ht="62.25" customHeight="1">
      <c r="A205" s="610">
        <v>199</v>
      </c>
      <c r="B205" s="611">
        <v>44937</v>
      </c>
      <c r="C205" s="610" t="s">
        <v>3617</v>
      </c>
      <c r="D205" s="671" t="s">
        <v>3618</v>
      </c>
      <c r="E205" s="610"/>
      <c r="F205" s="640">
        <v>44938</v>
      </c>
      <c r="G205" s="641" t="s">
        <v>2307</v>
      </c>
      <c r="H205" s="638">
        <v>4.1000000000000002E-2</v>
      </c>
      <c r="I205" s="613">
        <v>3</v>
      </c>
      <c r="J205" s="646" t="s">
        <v>28</v>
      </c>
      <c r="K205" s="988" t="s">
        <v>3876</v>
      </c>
      <c r="L205" s="989"/>
      <c r="M205" s="989"/>
      <c r="N205" s="989"/>
      <c r="O205" s="989"/>
      <c r="P205" s="989"/>
      <c r="Q205" s="989"/>
      <c r="R205" s="990"/>
    </row>
    <row r="206" spans="1:18" ht="62.25" customHeight="1">
      <c r="A206" s="610">
        <v>200</v>
      </c>
      <c r="B206" s="611">
        <v>44937</v>
      </c>
      <c r="C206" s="610" t="s">
        <v>3741</v>
      </c>
      <c r="D206" s="671" t="s">
        <v>3742</v>
      </c>
      <c r="E206" s="610"/>
      <c r="F206" s="640" t="s">
        <v>3877</v>
      </c>
      <c r="G206" s="641" t="s">
        <v>2957</v>
      </c>
      <c r="H206" s="638" t="s">
        <v>3878</v>
      </c>
      <c r="I206" s="613">
        <v>1</v>
      </c>
      <c r="J206" s="646" t="s">
        <v>28</v>
      </c>
      <c r="K206" s="988" t="s">
        <v>3879</v>
      </c>
      <c r="L206" s="989"/>
      <c r="M206" s="989"/>
      <c r="N206" s="989"/>
      <c r="O206" s="989"/>
      <c r="P206" s="989"/>
      <c r="Q206" s="989"/>
      <c r="R206" s="990"/>
    </row>
    <row r="207" spans="1:18" ht="39.950000000000003" customHeight="1">
      <c r="A207" s="610">
        <v>201</v>
      </c>
      <c r="B207" s="611">
        <v>44942</v>
      </c>
      <c r="C207" s="610" t="s">
        <v>3467</v>
      </c>
      <c r="D207" s="610" t="s">
        <v>3882</v>
      </c>
      <c r="E207" s="610"/>
      <c r="F207" s="640">
        <v>44942</v>
      </c>
      <c r="G207" s="640" t="s">
        <v>2307</v>
      </c>
      <c r="H207" s="612">
        <v>4.2000000000000003E-2</v>
      </c>
      <c r="I207" s="613" t="s">
        <v>3085</v>
      </c>
      <c r="J207" s="616" t="s">
        <v>28</v>
      </c>
      <c r="K207" s="988" t="s">
        <v>3883</v>
      </c>
      <c r="L207" s="989"/>
      <c r="M207" s="989"/>
      <c r="N207" s="989"/>
      <c r="O207" s="989"/>
      <c r="P207" s="989"/>
      <c r="Q207" s="989"/>
      <c r="R207" s="990"/>
    </row>
    <row r="208" spans="1:18" ht="39.950000000000003" customHeight="1">
      <c r="A208" s="610">
        <v>202</v>
      </c>
      <c r="B208" s="611">
        <v>44942</v>
      </c>
      <c r="C208" s="610" t="s">
        <v>1550</v>
      </c>
      <c r="D208" s="610" t="s">
        <v>3365</v>
      </c>
      <c r="E208" s="610"/>
      <c r="F208" s="640">
        <v>44942</v>
      </c>
      <c r="G208" s="640" t="s">
        <v>2307</v>
      </c>
      <c r="H208" s="612">
        <v>4.1500000000000002E-2</v>
      </c>
      <c r="I208" s="613" t="s">
        <v>3085</v>
      </c>
      <c r="J208" s="616" t="s">
        <v>28</v>
      </c>
      <c r="K208" s="988" t="s">
        <v>3884</v>
      </c>
      <c r="L208" s="989"/>
      <c r="M208" s="989"/>
      <c r="N208" s="989"/>
      <c r="O208" s="989"/>
      <c r="P208" s="989"/>
      <c r="Q208" s="989"/>
      <c r="R208" s="990"/>
    </row>
    <row r="209" spans="1:18" ht="89.25" customHeight="1">
      <c r="A209" s="610">
        <v>203</v>
      </c>
      <c r="B209" s="611">
        <v>44942</v>
      </c>
      <c r="C209" s="671" t="s">
        <v>3741</v>
      </c>
      <c r="D209" s="610" t="s">
        <v>3887</v>
      </c>
      <c r="E209" s="610"/>
      <c r="F209" s="640" t="s">
        <v>345</v>
      </c>
      <c r="G209" s="641" t="s">
        <v>2915</v>
      </c>
      <c r="H209" s="638" t="s">
        <v>3888</v>
      </c>
      <c r="I209" s="613">
        <v>5</v>
      </c>
      <c r="J209" s="616"/>
      <c r="K209" s="988" t="s">
        <v>3893</v>
      </c>
      <c r="L209" s="989"/>
      <c r="M209" s="989"/>
      <c r="N209" s="989"/>
      <c r="O209" s="989"/>
      <c r="P209" s="989"/>
      <c r="Q209" s="989"/>
      <c r="R209" s="990"/>
    </row>
    <row r="210" spans="1:18" ht="89.25" customHeight="1">
      <c r="A210" s="610">
        <v>204</v>
      </c>
      <c r="B210" s="611">
        <v>44943</v>
      </c>
      <c r="C210" s="671"/>
      <c r="D210" s="610"/>
      <c r="E210" s="610"/>
      <c r="F210" s="640"/>
      <c r="G210" s="641" t="s">
        <v>3830</v>
      </c>
      <c r="H210" s="638" t="s">
        <v>3889</v>
      </c>
      <c r="I210" s="613"/>
      <c r="J210" s="616"/>
      <c r="K210" s="988" t="s">
        <v>3892</v>
      </c>
      <c r="L210" s="989"/>
      <c r="M210" s="989"/>
      <c r="N210" s="989"/>
      <c r="O210" s="989"/>
      <c r="P210" s="989"/>
      <c r="Q210" s="989"/>
      <c r="R210" s="990"/>
    </row>
    <row r="211" spans="1:18" ht="89.25" customHeight="1">
      <c r="A211" s="610">
        <v>205</v>
      </c>
      <c r="B211" s="611">
        <v>44944</v>
      </c>
      <c r="C211" s="671" t="s">
        <v>3890</v>
      </c>
      <c r="D211" s="610" t="s">
        <v>3891</v>
      </c>
      <c r="E211" s="610"/>
      <c r="F211" s="640"/>
      <c r="G211" s="641" t="s">
        <v>3895</v>
      </c>
      <c r="H211" s="638" t="s">
        <v>3894</v>
      </c>
      <c r="I211" s="613"/>
      <c r="J211" s="616"/>
      <c r="K211" s="988" t="s">
        <v>3897</v>
      </c>
      <c r="L211" s="989"/>
      <c r="M211" s="989"/>
      <c r="N211" s="989"/>
      <c r="O211" s="989"/>
      <c r="P211" s="989"/>
      <c r="Q211" s="989"/>
      <c r="R211" s="990"/>
    </row>
    <row r="212" spans="1:18" ht="89.25" customHeight="1">
      <c r="A212" s="610">
        <v>206</v>
      </c>
      <c r="B212" s="611">
        <v>44945</v>
      </c>
      <c r="C212" s="671" t="s">
        <v>3711</v>
      </c>
      <c r="D212" s="610" t="s">
        <v>2884</v>
      </c>
      <c r="E212" s="610"/>
      <c r="F212" s="640">
        <v>44945</v>
      </c>
      <c r="G212" s="641" t="s">
        <v>2915</v>
      </c>
      <c r="H212" s="638" t="s">
        <v>3896</v>
      </c>
      <c r="I212" s="613">
        <v>2.4</v>
      </c>
      <c r="J212" s="616"/>
      <c r="K212" s="988" t="s">
        <v>3898</v>
      </c>
      <c r="L212" s="989"/>
      <c r="M212" s="989"/>
      <c r="N212" s="989"/>
      <c r="O212" s="989"/>
      <c r="P212" s="989"/>
      <c r="Q212" s="989"/>
      <c r="R212" s="990"/>
    </row>
    <row r="213" spans="1:18" ht="89.25" customHeight="1">
      <c r="A213" s="610">
        <v>207</v>
      </c>
      <c r="B213" s="611">
        <v>44945</v>
      </c>
      <c r="C213" s="671" t="s">
        <v>4</v>
      </c>
      <c r="D213" s="610" t="s">
        <v>3557</v>
      </c>
      <c r="E213" s="610"/>
      <c r="F213" s="640">
        <v>44964</v>
      </c>
      <c r="G213" s="641" t="s">
        <v>3093</v>
      </c>
      <c r="H213" s="638" t="s">
        <v>3899</v>
      </c>
      <c r="I213" s="613">
        <v>10</v>
      </c>
      <c r="J213" s="616"/>
      <c r="K213" s="988" t="s">
        <v>3898</v>
      </c>
      <c r="L213" s="989"/>
      <c r="M213" s="989"/>
      <c r="N213" s="989"/>
      <c r="O213" s="989"/>
      <c r="P213" s="989"/>
      <c r="Q213" s="989"/>
      <c r="R213" s="990"/>
    </row>
    <row r="214" spans="1:18" ht="89.25" customHeight="1">
      <c r="A214" s="610">
        <v>208</v>
      </c>
      <c r="B214" s="611">
        <v>44945</v>
      </c>
      <c r="C214" s="671" t="s">
        <v>4</v>
      </c>
      <c r="D214" s="610" t="s">
        <v>3557</v>
      </c>
      <c r="E214" s="610"/>
      <c r="F214" s="640">
        <v>44964</v>
      </c>
      <c r="G214" s="641" t="s">
        <v>1718</v>
      </c>
      <c r="H214" s="638">
        <v>4.8500000000000001E-2</v>
      </c>
      <c r="I214" s="613">
        <v>10</v>
      </c>
      <c r="J214" s="616"/>
      <c r="K214" s="988" t="s">
        <v>3900</v>
      </c>
      <c r="L214" s="989"/>
      <c r="M214" s="989"/>
      <c r="N214" s="989"/>
      <c r="O214" s="989"/>
      <c r="P214" s="989"/>
      <c r="Q214" s="989"/>
      <c r="R214" s="990"/>
    </row>
    <row r="215" spans="1:18" ht="89.25" customHeight="1">
      <c r="A215" s="610">
        <v>209</v>
      </c>
      <c r="B215" s="611">
        <v>44945</v>
      </c>
      <c r="C215" s="671" t="s">
        <v>4</v>
      </c>
      <c r="D215" s="610" t="s">
        <v>3557</v>
      </c>
      <c r="E215" s="610"/>
      <c r="F215" s="640">
        <v>44964</v>
      </c>
      <c r="G215" s="641" t="s">
        <v>2307</v>
      </c>
      <c r="H215" s="638">
        <v>4.2999999999999997E-2</v>
      </c>
      <c r="I215" s="613">
        <v>10</v>
      </c>
      <c r="J215" s="616"/>
      <c r="K215" s="988" t="s">
        <v>3902</v>
      </c>
      <c r="L215" s="989"/>
      <c r="M215" s="989"/>
      <c r="N215" s="989"/>
      <c r="O215" s="989"/>
      <c r="P215" s="989"/>
      <c r="Q215" s="989"/>
      <c r="R215" s="990"/>
    </row>
    <row r="216" spans="1:18" ht="89.25" customHeight="1">
      <c r="A216" s="610">
        <v>210</v>
      </c>
      <c r="B216" s="611">
        <v>44946</v>
      </c>
      <c r="C216" s="671" t="s">
        <v>3741</v>
      </c>
      <c r="D216" s="610" t="s">
        <v>3742</v>
      </c>
      <c r="E216" s="610"/>
      <c r="F216" s="640" t="s">
        <v>3903</v>
      </c>
      <c r="G216" s="641" t="s">
        <v>2952</v>
      </c>
      <c r="H216" s="638" t="s">
        <v>3904</v>
      </c>
      <c r="I216" s="613">
        <v>1</v>
      </c>
      <c r="J216" s="616"/>
      <c r="K216" s="988" t="s">
        <v>3905</v>
      </c>
      <c r="L216" s="989"/>
      <c r="M216" s="989"/>
      <c r="N216" s="989"/>
      <c r="O216" s="989"/>
      <c r="P216" s="989"/>
      <c r="Q216" s="989"/>
      <c r="R216" s="990"/>
    </row>
    <row r="217" spans="1:18" ht="74.25" customHeight="1">
      <c r="A217" s="610">
        <v>211</v>
      </c>
      <c r="B217" s="611">
        <v>44951</v>
      </c>
      <c r="C217" s="610" t="s">
        <v>3197</v>
      </c>
      <c r="D217" s="610" t="s">
        <v>3245</v>
      </c>
      <c r="E217" s="610"/>
      <c r="F217" s="640">
        <v>44952</v>
      </c>
      <c r="G217" s="641" t="s">
        <v>3294</v>
      </c>
      <c r="H217" s="638" t="s">
        <v>3906</v>
      </c>
      <c r="I217" s="613">
        <v>1</v>
      </c>
      <c r="J217" s="616"/>
      <c r="K217" s="988" t="s">
        <v>3907</v>
      </c>
      <c r="L217" s="989"/>
      <c r="M217" s="989"/>
      <c r="N217" s="989"/>
      <c r="O217" s="989"/>
      <c r="P217" s="989"/>
      <c r="Q217" s="989"/>
      <c r="R217" s="990"/>
    </row>
    <row r="218" spans="1:18" ht="85.5" customHeight="1">
      <c r="A218" s="610">
        <v>212</v>
      </c>
      <c r="B218" s="611">
        <v>44951</v>
      </c>
      <c r="C218" s="610" t="s">
        <v>4</v>
      </c>
      <c r="D218" s="610" t="s">
        <v>3608</v>
      </c>
      <c r="E218" s="610"/>
      <c r="F218" s="640" t="s">
        <v>345</v>
      </c>
      <c r="G218" s="641" t="s">
        <v>3289</v>
      </c>
      <c r="H218" s="638" t="s">
        <v>3909</v>
      </c>
      <c r="I218" s="613" t="s">
        <v>3695</v>
      </c>
      <c r="J218" s="612" t="s">
        <v>148</v>
      </c>
      <c r="K218" s="988" t="s">
        <v>3908</v>
      </c>
      <c r="L218" s="989"/>
      <c r="M218" s="989"/>
      <c r="N218" s="989"/>
      <c r="O218" s="989"/>
      <c r="P218" s="989"/>
      <c r="Q218" s="989"/>
      <c r="R218" s="990"/>
    </row>
    <row r="219" spans="1:18" ht="89.25" customHeight="1">
      <c r="A219" s="610">
        <v>213</v>
      </c>
      <c r="B219" s="611">
        <v>44952</v>
      </c>
      <c r="C219" s="671" t="s">
        <v>4</v>
      </c>
      <c r="D219" s="610" t="s">
        <v>3557</v>
      </c>
      <c r="E219" s="610"/>
      <c r="F219" s="640">
        <v>44953</v>
      </c>
      <c r="G219" s="641" t="s">
        <v>1718</v>
      </c>
      <c r="H219" s="638">
        <v>4.8000000000000001E-2</v>
      </c>
      <c r="I219" s="613">
        <v>10</v>
      </c>
      <c r="J219" s="616"/>
      <c r="K219" s="988" t="s">
        <v>3914</v>
      </c>
      <c r="L219" s="989"/>
      <c r="M219" s="989"/>
      <c r="N219" s="989"/>
      <c r="O219" s="989"/>
      <c r="P219" s="989"/>
      <c r="Q219" s="989"/>
      <c r="R219" s="990"/>
    </row>
    <row r="220" spans="1:18" ht="85.5" customHeight="1">
      <c r="A220" s="610">
        <v>214</v>
      </c>
      <c r="B220" s="611">
        <v>44952</v>
      </c>
      <c r="C220" s="610" t="s">
        <v>4</v>
      </c>
      <c r="D220" s="610" t="s">
        <v>3639</v>
      </c>
      <c r="E220" s="610"/>
      <c r="F220" s="640">
        <v>44956</v>
      </c>
      <c r="G220" s="641" t="s">
        <v>2952</v>
      </c>
      <c r="H220" s="638" t="s">
        <v>3912</v>
      </c>
      <c r="I220" s="613">
        <v>4</v>
      </c>
      <c r="J220" s="612" t="s">
        <v>148</v>
      </c>
      <c r="K220" s="988" t="s">
        <v>3913</v>
      </c>
      <c r="L220" s="989"/>
      <c r="M220" s="989"/>
      <c r="N220" s="989"/>
      <c r="O220" s="989"/>
      <c r="P220" s="989"/>
      <c r="Q220" s="989"/>
      <c r="R220" s="990"/>
    </row>
    <row r="221" spans="1:18" ht="89.25" customHeight="1">
      <c r="A221" s="610">
        <v>215</v>
      </c>
      <c r="B221" s="611">
        <v>44952</v>
      </c>
      <c r="C221" s="671" t="s">
        <v>4</v>
      </c>
      <c r="D221" s="610" t="s">
        <v>3557</v>
      </c>
      <c r="E221" s="610"/>
      <c r="F221" s="640">
        <v>44953</v>
      </c>
      <c r="G221" s="641" t="s">
        <v>1718</v>
      </c>
      <c r="H221" s="638">
        <v>4.8500000000000001E-2</v>
      </c>
      <c r="I221" s="613">
        <v>10</v>
      </c>
      <c r="J221" s="616"/>
      <c r="K221" s="988" t="s">
        <v>3915</v>
      </c>
      <c r="L221" s="989"/>
      <c r="M221" s="989"/>
      <c r="N221" s="989"/>
      <c r="O221" s="989"/>
      <c r="P221" s="989"/>
      <c r="Q221" s="989"/>
      <c r="R221" s="990"/>
    </row>
    <row r="222" spans="1:18" ht="85.5" customHeight="1">
      <c r="A222" s="610">
        <v>216</v>
      </c>
      <c r="B222" s="611">
        <v>44953</v>
      </c>
      <c r="C222" s="610" t="s">
        <v>3741</v>
      </c>
      <c r="D222" s="610" t="s">
        <v>3742</v>
      </c>
      <c r="E222" s="610"/>
      <c r="F222" s="640">
        <v>44956</v>
      </c>
      <c r="G222" s="641" t="s">
        <v>2957</v>
      </c>
      <c r="H222" s="638" t="s">
        <v>3917</v>
      </c>
      <c r="I222" s="613">
        <v>4</v>
      </c>
      <c r="J222" s="612" t="s">
        <v>148</v>
      </c>
      <c r="K222" s="988" t="s">
        <v>3916</v>
      </c>
      <c r="L222" s="989"/>
      <c r="M222" s="989"/>
      <c r="N222" s="989"/>
      <c r="O222" s="989"/>
      <c r="P222" s="989"/>
      <c r="Q222" s="989"/>
      <c r="R222" s="990"/>
    </row>
    <row r="223" spans="1:18" ht="85.5" customHeight="1">
      <c r="A223" s="610">
        <v>217</v>
      </c>
      <c r="B223" s="611">
        <v>44956</v>
      </c>
      <c r="C223" s="610" t="s">
        <v>3741</v>
      </c>
      <c r="D223" s="610" t="s">
        <v>3742</v>
      </c>
      <c r="E223" s="610"/>
      <c r="F223" s="640">
        <v>44956</v>
      </c>
      <c r="G223" s="641" t="s">
        <v>2307</v>
      </c>
      <c r="H223" s="638">
        <v>4.3499999999999997E-2</v>
      </c>
      <c r="I223" s="613">
        <v>4</v>
      </c>
      <c r="J223" s="612" t="s">
        <v>148</v>
      </c>
      <c r="K223" s="988" t="s">
        <v>3920</v>
      </c>
      <c r="L223" s="989"/>
      <c r="M223" s="989"/>
      <c r="N223" s="989"/>
      <c r="O223" s="989"/>
      <c r="P223" s="989"/>
      <c r="Q223" s="989"/>
      <c r="R223" s="990"/>
    </row>
    <row r="224" spans="1:18" ht="85.5" customHeight="1">
      <c r="A224" s="610">
        <v>218</v>
      </c>
      <c r="B224" s="611">
        <v>44956</v>
      </c>
      <c r="C224" s="610" t="s">
        <v>4</v>
      </c>
      <c r="D224" s="610" t="s">
        <v>3639</v>
      </c>
      <c r="E224" s="610"/>
      <c r="F224" s="640">
        <v>44956</v>
      </c>
      <c r="G224" s="641" t="s">
        <v>1717</v>
      </c>
      <c r="H224" s="638">
        <v>4.5499999999999999E-2</v>
      </c>
      <c r="I224" s="613">
        <v>4</v>
      </c>
      <c r="J224" s="612" t="s">
        <v>148</v>
      </c>
      <c r="K224" s="988" t="s">
        <v>3930</v>
      </c>
      <c r="L224" s="989"/>
      <c r="M224" s="989"/>
      <c r="N224" s="989"/>
      <c r="O224" s="989"/>
      <c r="P224" s="989"/>
      <c r="Q224" s="989"/>
      <c r="R224" s="990"/>
    </row>
    <row r="225" spans="1:18" ht="85.5" customHeight="1">
      <c r="A225" s="610">
        <v>219</v>
      </c>
      <c r="B225" s="611">
        <v>44964</v>
      </c>
      <c r="C225" s="610" t="s">
        <v>4</v>
      </c>
      <c r="D225" s="610" t="s">
        <v>3608</v>
      </c>
      <c r="E225" s="610"/>
      <c r="F225" s="640" t="s">
        <v>345</v>
      </c>
      <c r="G225" s="641" t="s">
        <v>3289</v>
      </c>
      <c r="H225" s="638" t="s">
        <v>3937</v>
      </c>
      <c r="I225" s="613" t="s">
        <v>3935</v>
      </c>
      <c r="J225" s="612" t="s">
        <v>148</v>
      </c>
      <c r="K225" s="988" t="s">
        <v>3936</v>
      </c>
      <c r="L225" s="989"/>
      <c r="M225" s="989"/>
      <c r="N225" s="989"/>
      <c r="O225" s="989"/>
      <c r="P225" s="989"/>
      <c r="Q225" s="989"/>
      <c r="R225" s="990"/>
    </row>
    <row r="226" spans="1:18" ht="85.5" customHeight="1">
      <c r="A226" s="610">
        <v>220</v>
      </c>
      <c r="B226" s="611">
        <v>44965</v>
      </c>
      <c r="C226" s="610" t="s">
        <v>4</v>
      </c>
      <c r="D226" s="610" t="s">
        <v>3938</v>
      </c>
      <c r="E226" s="610"/>
      <c r="F226" s="640">
        <v>44967</v>
      </c>
      <c r="G226" s="641" t="s">
        <v>1717</v>
      </c>
      <c r="H226" s="638">
        <v>4.5999999999999999E-2</v>
      </c>
      <c r="I226" s="613">
        <v>5</v>
      </c>
      <c r="J226" s="612" t="s">
        <v>148</v>
      </c>
      <c r="K226" s="988" t="s">
        <v>3939</v>
      </c>
      <c r="L226" s="989"/>
      <c r="M226" s="989"/>
      <c r="N226" s="989"/>
      <c r="O226" s="989"/>
      <c r="P226" s="989"/>
      <c r="Q226" s="989"/>
      <c r="R226" s="990"/>
    </row>
    <row r="227" spans="1:18" ht="39.950000000000003" customHeight="1">
      <c r="A227" s="610">
        <v>221</v>
      </c>
      <c r="B227" s="611">
        <v>44966</v>
      </c>
      <c r="C227" s="610" t="s">
        <v>1550</v>
      </c>
      <c r="D227" s="610" t="s">
        <v>3365</v>
      </c>
      <c r="E227" s="610"/>
      <c r="F227" s="640">
        <v>44966</v>
      </c>
      <c r="G227" s="640" t="s">
        <v>2307</v>
      </c>
      <c r="H227" s="612">
        <v>4.2999999999999997E-2</v>
      </c>
      <c r="I227" s="613" t="s">
        <v>3105</v>
      </c>
      <c r="J227" s="616" t="s">
        <v>28</v>
      </c>
      <c r="K227" s="988" t="s">
        <v>3940</v>
      </c>
      <c r="L227" s="989"/>
      <c r="M227" s="989"/>
      <c r="N227" s="989"/>
      <c r="O227" s="989"/>
      <c r="P227" s="989"/>
      <c r="Q227" s="989"/>
      <c r="R227" s="990"/>
    </row>
    <row r="228" spans="1:18" ht="89.25" customHeight="1">
      <c r="A228" s="610">
        <v>222</v>
      </c>
      <c r="B228" s="611">
        <v>44966</v>
      </c>
      <c r="C228" s="671" t="s">
        <v>2888</v>
      </c>
      <c r="D228" s="610" t="s">
        <v>3645</v>
      </c>
      <c r="E228" s="610"/>
      <c r="F228" s="640" t="s">
        <v>3944</v>
      </c>
      <c r="G228" s="641" t="s">
        <v>3340</v>
      </c>
      <c r="H228" s="638" t="s">
        <v>3942</v>
      </c>
      <c r="I228" s="613" t="s">
        <v>3935</v>
      </c>
      <c r="J228" s="616" t="s">
        <v>3945</v>
      </c>
      <c r="K228" s="988" t="s">
        <v>3943</v>
      </c>
      <c r="L228" s="989"/>
      <c r="M228" s="989"/>
      <c r="N228" s="989"/>
      <c r="O228" s="989"/>
      <c r="P228" s="989"/>
      <c r="Q228" s="989"/>
      <c r="R228" s="990"/>
    </row>
    <row r="229" spans="1:18" ht="85.5" customHeight="1">
      <c r="A229" s="610">
        <v>223</v>
      </c>
      <c r="B229" s="611">
        <v>44967</v>
      </c>
      <c r="C229" s="610" t="s">
        <v>4</v>
      </c>
      <c r="D229" s="610" t="s">
        <v>3608</v>
      </c>
      <c r="E229" s="610"/>
      <c r="F229" s="640" t="s">
        <v>345</v>
      </c>
      <c r="G229" s="641" t="s">
        <v>2952</v>
      </c>
      <c r="H229" s="638" t="s">
        <v>3952</v>
      </c>
      <c r="I229" s="613">
        <v>2</v>
      </c>
      <c r="J229" s="612" t="s">
        <v>148</v>
      </c>
      <c r="K229" s="988" t="s">
        <v>3953</v>
      </c>
      <c r="L229" s="989"/>
      <c r="M229" s="989"/>
      <c r="N229" s="989"/>
      <c r="O229" s="989"/>
      <c r="P229" s="989"/>
      <c r="Q229" s="989"/>
      <c r="R229" s="990"/>
    </row>
    <row r="230" spans="1:18" ht="89.25" customHeight="1">
      <c r="A230" s="610">
        <v>224</v>
      </c>
      <c r="B230" s="611">
        <v>44973</v>
      </c>
      <c r="C230" s="671" t="s">
        <v>4</v>
      </c>
      <c r="D230" s="610" t="s">
        <v>3557</v>
      </c>
      <c r="E230" s="610"/>
      <c r="F230" s="640">
        <v>44977</v>
      </c>
      <c r="G230" s="641" t="s">
        <v>3389</v>
      </c>
      <c r="H230" s="638" t="s">
        <v>3954</v>
      </c>
      <c r="I230" s="613">
        <v>10</v>
      </c>
      <c r="J230" s="616" t="s">
        <v>28</v>
      </c>
      <c r="K230" s="988" t="s">
        <v>3955</v>
      </c>
      <c r="L230" s="989"/>
      <c r="M230" s="989"/>
      <c r="N230" s="989"/>
      <c r="O230" s="989"/>
      <c r="P230" s="989"/>
      <c r="Q230" s="989"/>
      <c r="R230" s="990"/>
    </row>
    <row r="231" spans="1:18" ht="89.25" customHeight="1">
      <c r="A231" s="610">
        <v>225</v>
      </c>
      <c r="B231" s="611">
        <v>44973</v>
      </c>
      <c r="C231" s="671" t="s">
        <v>4</v>
      </c>
      <c r="D231" s="610" t="s">
        <v>3557</v>
      </c>
      <c r="E231" s="610"/>
      <c r="F231" s="640">
        <v>44977</v>
      </c>
      <c r="G231" s="641" t="s">
        <v>1718</v>
      </c>
      <c r="H231" s="638">
        <v>4.8500000000000001E-2</v>
      </c>
      <c r="I231" s="613">
        <v>10</v>
      </c>
      <c r="J231" s="616" t="s">
        <v>28</v>
      </c>
      <c r="K231" s="988" t="s">
        <v>3956</v>
      </c>
      <c r="L231" s="989"/>
      <c r="M231" s="989"/>
      <c r="N231" s="989"/>
      <c r="O231" s="989"/>
      <c r="P231" s="989"/>
      <c r="Q231" s="989"/>
      <c r="R231" s="990"/>
    </row>
    <row r="232" spans="1:18" ht="89.25" customHeight="1">
      <c r="A232" s="610">
        <v>226</v>
      </c>
      <c r="B232" s="611">
        <v>44977</v>
      </c>
      <c r="C232" s="671" t="s">
        <v>4</v>
      </c>
      <c r="D232" s="610" t="s">
        <v>3557</v>
      </c>
      <c r="E232" s="610"/>
      <c r="F232" s="640">
        <v>44977</v>
      </c>
      <c r="G232" s="641" t="s">
        <v>2307</v>
      </c>
      <c r="H232" s="638">
        <v>4.3499999999999997E-2</v>
      </c>
      <c r="I232" s="613">
        <v>10</v>
      </c>
      <c r="J232" s="616" t="s">
        <v>28</v>
      </c>
      <c r="K232" s="988" t="s">
        <v>3964</v>
      </c>
      <c r="L232" s="989"/>
      <c r="M232" s="989"/>
      <c r="N232" s="989"/>
      <c r="O232" s="989"/>
      <c r="P232" s="989"/>
      <c r="Q232" s="989"/>
      <c r="R232" s="990"/>
    </row>
    <row r="233" spans="1:18" ht="89.25" customHeight="1">
      <c r="A233" s="610">
        <v>227</v>
      </c>
      <c r="B233" s="611">
        <v>44977</v>
      </c>
      <c r="C233" s="671" t="s">
        <v>3711</v>
      </c>
      <c r="D233" s="610" t="s">
        <v>3960</v>
      </c>
      <c r="E233" s="610"/>
      <c r="F233" s="640">
        <v>44977</v>
      </c>
      <c r="G233" s="641" t="s">
        <v>2915</v>
      </c>
      <c r="H233" s="638" t="s">
        <v>3961</v>
      </c>
      <c r="I233" s="613">
        <v>10</v>
      </c>
      <c r="J233" s="616" t="s">
        <v>28</v>
      </c>
      <c r="K233" s="988" t="s">
        <v>3965</v>
      </c>
      <c r="L233" s="989"/>
      <c r="M233" s="989"/>
      <c r="N233" s="989"/>
      <c r="O233" s="989"/>
      <c r="P233" s="989"/>
      <c r="Q233" s="989"/>
      <c r="R233" s="990"/>
    </row>
    <row r="234" spans="1:18" ht="89.25" customHeight="1">
      <c r="A234" s="610">
        <v>228</v>
      </c>
      <c r="B234" s="611">
        <v>44979</v>
      </c>
      <c r="C234" s="671" t="s">
        <v>3971</v>
      </c>
      <c r="D234" s="610" t="s">
        <v>3972</v>
      </c>
      <c r="E234" s="610"/>
      <c r="F234" s="640" t="s">
        <v>3973</v>
      </c>
      <c r="G234" s="641" t="s">
        <v>3093</v>
      </c>
      <c r="H234" s="638" t="s">
        <v>3975</v>
      </c>
      <c r="I234" s="613">
        <v>10</v>
      </c>
      <c r="J234" s="616" t="s">
        <v>28</v>
      </c>
      <c r="K234" s="988" t="s">
        <v>3974</v>
      </c>
      <c r="L234" s="989"/>
      <c r="M234" s="989"/>
      <c r="N234" s="989"/>
      <c r="O234" s="989"/>
      <c r="P234" s="989"/>
      <c r="Q234" s="989"/>
      <c r="R234" s="990"/>
    </row>
    <row r="235" spans="1:18" ht="89.25" customHeight="1">
      <c r="A235" s="610">
        <v>229</v>
      </c>
      <c r="B235" s="611">
        <v>44979</v>
      </c>
      <c r="C235" s="671" t="s">
        <v>3971</v>
      </c>
      <c r="D235" s="610" t="s">
        <v>3972</v>
      </c>
      <c r="E235" s="610"/>
      <c r="F235" s="640" t="s">
        <v>3973</v>
      </c>
      <c r="G235" s="641" t="s">
        <v>3093</v>
      </c>
      <c r="H235" s="638" t="s">
        <v>3977</v>
      </c>
      <c r="I235" s="613">
        <v>10</v>
      </c>
      <c r="J235" s="616" t="s">
        <v>28</v>
      </c>
      <c r="K235" s="988" t="s">
        <v>3980</v>
      </c>
      <c r="L235" s="989"/>
      <c r="M235" s="989"/>
      <c r="N235" s="989"/>
      <c r="O235" s="989"/>
      <c r="P235" s="989"/>
      <c r="Q235" s="989"/>
      <c r="R235" s="990"/>
    </row>
    <row r="236" spans="1:18" ht="89.25" customHeight="1">
      <c r="A236" s="610">
        <v>230</v>
      </c>
      <c r="B236" s="611">
        <v>44980</v>
      </c>
      <c r="C236" s="671" t="s">
        <v>3971</v>
      </c>
      <c r="D236" s="671" t="s">
        <v>3981</v>
      </c>
      <c r="E236" s="610"/>
      <c r="F236" s="640">
        <v>44981</v>
      </c>
      <c r="G236" s="641" t="s">
        <v>1718</v>
      </c>
      <c r="H236" s="638">
        <v>0.05</v>
      </c>
      <c r="I236" s="613">
        <v>1</v>
      </c>
      <c r="J236" s="616" t="s">
        <v>28</v>
      </c>
      <c r="K236" s="988" t="s">
        <v>3982</v>
      </c>
      <c r="L236" s="989"/>
      <c r="M236" s="989"/>
      <c r="N236" s="989"/>
      <c r="O236" s="989"/>
      <c r="P236" s="989"/>
      <c r="Q236" s="989"/>
      <c r="R236" s="990"/>
    </row>
    <row r="237" spans="1:18" ht="89.25" customHeight="1">
      <c r="A237" s="610">
        <v>231</v>
      </c>
      <c r="B237" s="611">
        <v>44984</v>
      </c>
      <c r="C237" s="671" t="s">
        <v>3741</v>
      </c>
      <c r="D237" s="610" t="s">
        <v>3742</v>
      </c>
      <c r="E237" s="610"/>
      <c r="F237" s="640">
        <v>44985</v>
      </c>
      <c r="G237" s="641" t="s">
        <v>2957</v>
      </c>
      <c r="H237" s="638" t="s">
        <v>3989</v>
      </c>
      <c r="I237" s="613">
        <v>4</v>
      </c>
      <c r="J237" s="616" t="s">
        <v>28</v>
      </c>
      <c r="K237" s="988" t="s">
        <v>3990</v>
      </c>
      <c r="L237" s="989"/>
      <c r="M237" s="989"/>
      <c r="N237" s="989"/>
      <c r="O237" s="989"/>
      <c r="P237" s="989"/>
      <c r="Q237" s="989"/>
      <c r="R237" s="990"/>
    </row>
    <row r="238" spans="1:18" ht="89.25" customHeight="1">
      <c r="A238" s="610">
        <v>232</v>
      </c>
      <c r="B238" s="611">
        <v>44985</v>
      </c>
      <c r="C238" s="671" t="s">
        <v>9</v>
      </c>
      <c r="D238" s="610" t="s">
        <v>3392</v>
      </c>
      <c r="E238" s="610"/>
      <c r="F238" s="640">
        <v>44985</v>
      </c>
      <c r="G238" s="641" t="s">
        <v>2307</v>
      </c>
      <c r="H238" s="638">
        <v>4.3999999999999997E-2</v>
      </c>
      <c r="I238" s="613">
        <v>4</v>
      </c>
      <c r="J238" s="616" t="s">
        <v>28</v>
      </c>
      <c r="K238" s="988" t="s">
        <v>3992</v>
      </c>
      <c r="L238" s="989"/>
      <c r="M238" s="989"/>
      <c r="N238" s="989"/>
      <c r="O238" s="989"/>
      <c r="P238" s="989"/>
      <c r="Q238" s="989"/>
      <c r="R238" s="990"/>
    </row>
    <row r="239" spans="1:18" ht="68.25" customHeight="1">
      <c r="A239" s="610">
        <v>233</v>
      </c>
      <c r="B239" s="611">
        <v>44987</v>
      </c>
      <c r="C239" s="610" t="s">
        <v>3995</v>
      </c>
      <c r="D239" s="610" t="s">
        <v>3996</v>
      </c>
      <c r="E239" s="610"/>
      <c r="F239" s="640"/>
      <c r="G239" s="641" t="s">
        <v>3294</v>
      </c>
      <c r="H239" s="638" t="s">
        <v>3993</v>
      </c>
      <c r="I239" s="613">
        <v>2</v>
      </c>
      <c r="J239" s="616" t="s">
        <v>28</v>
      </c>
      <c r="K239" s="988" t="s">
        <v>3994</v>
      </c>
      <c r="L239" s="989"/>
      <c r="M239" s="989"/>
      <c r="N239" s="989"/>
      <c r="O239" s="989"/>
      <c r="P239" s="989"/>
      <c r="Q239" s="989"/>
      <c r="R239" s="990"/>
    </row>
    <row r="240" spans="1:18" ht="89.25" customHeight="1">
      <c r="A240" s="610">
        <v>234</v>
      </c>
      <c r="B240" s="611">
        <v>44991</v>
      </c>
      <c r="C240" s="671" t="s">
        <v>3741</v>
      </c>
      <c r="D240" s="610" t="s">
        <v>2621</v>
      </c>
      <c r="E240" s="610"/>
      <c r="F240" s="640" t="s">
        <v>3997</v>
      </c>
      <c r="G240" s="641" t="s">
        <v>2957</v>
      </c>
      <c r="H240" s="638" t="s">
        <v>3998</v>
      </c>
      <c r="I240" s="613">
        <v>3</v>
      </c>
      <c r="J240" s="616" t="s">
        <v>28</v>
      </c>
      <c r="K240" s="988" t="s">
        <v>3999</v>
      </c>
      <c r="L240" s="989"/>
      <c r="M240" s="989"/>
      <c r="N240" s="989"/>
      <c r="O240" s="989"/>
      <c r="P240" s="989"/>
      <c r="Q240" s="989"/>
      <c r="R240" s="990"/>
    </row>
    <row r="241" spans="1:18" ht="89.25" customHeight="1">
      <c r="A241" s="610">
        <v>235</v>
      </c>
      <c r="B241" s="611">
        <v>44994</v>
      </c>
      <c r="C241" s="671" t="s">
        <v>1550</v>
      </c>
      <c r="D241" s="610" t="s">
        <v>3365</v>
      </c>
      <c r="E241" s="610"/>
      <c r="F241" s="640">
        <v>44994</v>
      </c>
      <c r="G241" s="641" t="s">
        <v>2307</v>
      </c>
      <c r="H241" s="638">
        <v>4.4499999999999998E-2</v>
      </c>
      <c r="I241" s="613">
        <v>4</v>
      </c>
      <c r="J241" s="616" t="s">
        <v>28</v>
      </c>
      <c r="K241" s="988" t="s">
        <v>4001</v>
      </c>
      <c r="L241" s="989"/>
      <c r="M241" s="989"/>
      <c r="N241" s="989"/>
      <c r="O241" s="989"/>
      <c r="P241" s="989"/>
      <c r="Q241" s="989"/>
      <c r="R241" s="990"/>
    </row>
    <row r="242" spans="1:18" ht="97.5" customHeight="1">
      <c r="A242" s="610">
        <v>236</v>
      </c>
      <c r="B242" s="611">
        <v>44994</v>
      </c>
      <c r="C242" s="610" t="s">
        <v>4</v>
      </c>
      <c r="D242" s="610" t="s">
        <v>3608</v>
      </c>
      <c r="E242" s="610"/>
      <c r="F242" s="640" t="s">
        <v>345</v>
      </c>
      <c r="G242" s="641" t="s">
        <v>3830</v>
      </c>
      <c r="H242" s="638" t="s">
        <v>4004</v>
      </c>
      <c r="I242" s="613" t="s">
        <v>3105</v>
      </c>
      <c r="J242" s="612" t="s">
        <v>148</v>
      </c>
      <c r="K242" s="988" t="s">
        <v>4005</v>
      </c>
      <c r="L242" s="989"/>
      <c r="M242" s="989"/>
      <c r="N242" s="989"/>
      <c r="O242" s="989"/>
      <c r="P242" s="989"/>
      <c r="Q242" s="989"/>
      <c r="R242" s="990"/>
    </row>
    <row r="243" spans="1:18" ht="97.5" customHeight="1">
      <c r="A243" s="610">
        <v>237</v>
      </c>
      <c r="B243" s="611">
        <v>44998</v>
      </c>
      <c r="C243" s="610" t="s">
        <v>4</v>
      </c>
      <c r="D243" s="610" t="s">
        <v>3557</v>
      </c>
      <c r="E243" s="610"/>
      <c r="F243" s="640" t="s">
        <v>345</v>
      </c>
      <c r="G243" s="641" t="s">
        <v>4006</v>
      </c>
      <c r="H243" s="638" t="s">
        <v>4008</v>
      </c>
      <c r="I243" s="613">
        <v>10</v>
      </c>
      <c r="J243" s="612" t="s">
        <v>148</v>
      </c>
      <c r="K243" s="988" t="s">
        <v>4007</v>
      </c>
      <c r="L243" s="989"/>
      <c r="M243" s="989"/>
      <c r="N243" s="989"/>
      <c r="O243" s="989"/>
      <c r="P243" s="989"/>
      <c r="Q243" s="989"/>
      <c r="R243" s="990"/>
    </row>
    <row r="244" spans="1:18" ht="89.25" customHeight="1">
      <c r="A244" s="610">
        <v>238</v>
      </c>
      <c r="B244" s="611">
        <v>44998</v>
      </c>
      <c r="C244" s="671" t="s">
        <v>3741</v>
      </c>
      <c r="D244" s="610" t="s">
        <v>2621</v>
      </c>
      <c r="E244" s="610"/>
      <c r="F244" s="640">
        <v>45000</v>
      </c>
      <c r="G244" s="641" t="s">
        <v>2957</v>
      </c>
      <c r="H244" s="638" t="s">
        <v>4009</v>
      </c>
      <c r="I244" s="613">
        <v>3</v>
      </c>
      <c r="J244" s="616" t="s">
        <v>28</v>
      </c>
      <c r="K244" s="988" t="s">
        <v>4010</v>
      </c>
      <c r="L244" s="989"/>
      <c r="M244" s="989"/>
      <c r="N244" s="989"/>
      <c r="O244" s="989"/>
      <c r="P244" s="989"/>
      <c r="Q244" s="989"/>
      <c r="R244" s="990"/>
    </row>
    <row r="245" spans="1:18" ht="97.5" customHeight="1">
      <c r="A245" s="610">
        <v>239</v>
      </c>
      <c r="B245" s="611">
        <v>44999</v>
      </c>
      <c r="C245" s="610" t="s">
        <v>4</v>
      </c>
      <c r="D245" s="610" t="s">
        <v>3608</v>
      </c>
      <c r="E245" s="610"/>
      <c r="F245" s="640" t="s">
        <v>345</v>
      </c>
      <c r="G245" s="641" t="s">
        <v>3830</v>
      </c>
      <c r="H245" s="638" t="s">
        <v>4011</v>
      </c>
      <c r="I245" s="613" t="s">
        <v>3181</v>
      </c>
      <c r="J245" s="612" t="s">
        <v>148</v>
      </c>
      <c r="K245" s="988" t="s">
        <v>4012</v>
      </c>
      <c r="L245" s="989"/>
      <c r="M245" s="989"/>
      <c r="N245" s="989"/>
      <c r="O245" s="989"/>
      <c r="P245" s="989"/>
      <c r="Q245" s="989"/>
      <c r="R245" s="990"/>
    </row>
    <row r="246" spans="1:18" ht="97.5" customHeight="1">
      <c r="A246" s="610">
        <v>240</v>
      </c>
      <c r="B246" s="611">
        <v>45000</v>
      </c>
      <c r="C246" s="610" t="s">
        <v>3197</v>
      </c>
      <c r="D246" s="610" t="s">
        <v>4013</v>
      </c>
      <c r="E246" s="610"/>
      <c r="F246" s="640" t="s">
        <v>345</v>
      </c>
      <c r="G246" s="641" t="s">
        <v>3340</v>
      </c>
      <c r="H246" s="638" t="s">
        <v>4014</v>
      </c>
      <c r="I246" s="613">
        <v>3</v>
      </c>
      <c r="J246" s="612" t="s">
        <v>148</v>
      </c>
      <c r="K246" s="988" t="s">
        <v>4017</v>
      </c>
      <c r="L246" s="989"/>
      <c r="M246" s="989"/>
      <c r="N246" s="989"/>
      <c r="O246" s="989"/>
      <c r="P246" s="989"/>
      <c r="Q246" s="989"/>
      <c r="R246" s="990"/>
    </row>
    <row r="247" spans="1:18" ht="89.25" customHeight="1">
      <c r="A247" s="610">
        <v>241</v>
      </c>
      <c r="B247" s="611">
        <v>45000</v>
      </c>
      <c r="C247" s="671" t="s">
        <v>3741</v>
      </c>
      <c r="D247" s="610" t="s">
        <v>2621</v>
      </c>
      <c r="E247" s="610"/>
      <c r="F247" s="640">
        <v>45000</v>
      </c>
      <c r="G247" s="641" t="s">
        <v>2957</v>
      </c>
      <c r="H247" s="638" t="s">
        <v>4015</v>
      </c>
      <c r="I247" s="613">
        <v>6</v>
      </c>
      <c r="J247" s="616" t="s">
        <v>28</v>
      </c>
      <c r="K247" s="988" t="s">
        <v>4016</v>
      </c>
      <c r="L247" s="989"/>
      <c r="M247" s="989"/>
      <c r="N247" s="989"/>
      <c r="O247" s="989"/>
      <c r="P247" s="989"/>
      <c r="Q247" s="989"/>
      <c r="R247" s="990"/>
    </row>
    <row r="248" spans="1:18" ht="97.5" customHeight="1">
      <c r="A248" s="610">
        <v>242</v>
      </c>
      <c r="B248" s="611">
        <v>45000</v>
      </c>
      <c r="C248" s="610" t="s">
        <v>4</v>
      </c>
      <c r="D248" s="610" t="s">
        <v>3557</v>
      </c>
      <c r="E248" s="610"/>
      <c r="F248" s="640" t="s">
        <v>345</v>
      </c>
      <c r="G248" s="641" t="s">
        <v>2915</v>
      </c>
      <c r="H248" s="638" t="s">
        <v>4021</v>
      </c>
      <c r="I248" s="613">
        <v>10</v>
      </c>
      <c r="J248" s="612" t="s">
        <v>148</v>
      </c>
      <c r="K248" s="988" t="s">
        <v>4017</v>
      </c>
      <c r="L248" s="989"/>
      <c r="M248" s="989"/>
      <c r="N248" s="989"/>
      <c r="O248" s="989"/>
      <c r="P248" s="989"/>
      <c r="Q248" s="989"/>
      <c r="R248" s="990"/>
    </row>
    <row r="249" spans="1:18" ht="97.5" customHeight="1">
      <c r="A249" s="610">
        <v>243</v>
      </c>
      <c r="B249" s="611">
        <v>45001</v>
      </c>
      <c r="C249" s="610" t="s">
        <v>4</v>
      </c>
      <c r="D249" s="610" t="s">
        <v>3557</v>
      </c>
      <c r="E249" s="610"/>
      <c r="F249" s="640" t="s">
        <v>345</v>
      </c>
      <c r="G249" s="641" t="s">
        <v>2307</v>
      </c>
      <c r="H249" s="638">
        <v>4.4499999999999998E-2</v>
      </c>
      <c r="I249" s="613">
        <v>10</v>
      </c>
      <c r="J249" s="612" t="s">
        <v>148</v>
      </c>
      <c r="K249" s="988" t="s">
        <v>4028</v>
      </c>
      <c r="L249" s="989"/>
      <c r="M249" s="989"/>
      <c r="N249" s="989"/>
      <c r="O249" s="989"/>
      <c r="P249" s="989"/>
      <c r="Q249" s="989"/>
      <c r="R249" s="990"/>
    </row>
    <row r="250" spans="1:18" ht="97.5" customHeight="1">
      <c r="A250" s="610">
        <v>244</v>
      </c>
      <c r="B250" s="611">
        <v>45001</v>
      </c>
      <c r="C250" s="610" t="s">
        <v>3971</v>
      </c>
      <c r="D250" s="610" t="s">
        <v>3986</v>
      </c>
      <c r="E250" s="610"/>
      <c r="F250" s="640" t="s">
        <v>345</v>
      </c>
      <c r="G250" s="641" t="s">
        <v>2307</v>
      </c>
      <c r="H250" s="638">
        <v>4.4499999999999998E-2</v>
      </c>
      <c r="I250" s="613">
        <v>2</v>
      </c>
      <c r="J250" s="612" t="s">
        <v>148</v>
      </c>
      <c r="K250" s="988" t="s">
        <v>4029</v>
      </c>
      <c r="L250" s="989"/>
      <c r="M250" s="989"/>
      <c r="N250" s="989"/>
      <c r="O250" s="989"/>
      <c r="P250" s="989"/>
      <c r="Q250" s="989"/>
      <c r="R250" s="990"/>
    </row>
    <row r="251" spans="1:18" ht="97.5" customHeight="1">
      <c r="A251" s="610">
        <v>245</v>
      </c>
      <c r="B251" s="611">
        <v>45001</v>
      </c>
      <c r="C251" s="610" t="s">
        <v>1550</v>
      </c>
      <c r="D251" s="610" t="s">
        <v>3365</v>
      </c>
      <c r="E251" s="610"/>
      <c r="F251" s="640">
        <v>45001</v>
      </c>
      <c r="G251" s="641" t="s">
        <v>2307</v>
      </c>
      <c r="H251" s="638">
        <v>4.4499999999999998E-2</v>
      </c>
      <c r="I251" s="613">
        <v>1</v>
      </c>
      <c r="J251" s="612" t="s">
        <v>148</v>
      </c>
      <c r="K251" s="988" t="s">
        <v>4030</v>
      </c>
      <c r="L251" s="989"/>
      <c r="M251" s="989"/>
      <c r="N251" s="989"/>
      <c r="O251" s="989"/>
      <c r="P251" s="989"/>
      <c r="Q251" s="989"/>
      <c r="R251" s="990"/>
    </row>
    <row r="252" spans="1:18" ht="97.5" customHeight="1">
      <c r="A252" s="610">
        <v>246</v>
      </c>
      <c r="B252" s="611">
        <v>45002</v>
      </c>
      <c r="C252" s="610" t="s">
        <v>4</v>
      </c>
      <c r="D252" s="610" t="s">
        <v>4031</v>
      </c>
      <c r="E252" s="610"/>
      <c r="F252" s="640" t="s">
        <v>345</v>
      </c>
      <c r="G252" s="641" t="s">
        <v>3340</v>
      </c>
      <c r="H252" s="638" t="s">
        <v>4033</v>
      </c>
      <c r="I252" s="613">
        <v>10</v>
      </c>
      <c r="J252" s="612" t="s">
        <v>148</v>
      </c>
      <c r="K252" s="988" t="s">
        <v>4032</v>
      </c>
      <c r="L252" s="989"/>
      <c r="M252" s="989"/>
      <c r="N252" s="989"/>
      <c r="O252" s="989"/>
      <c r="P252" s="989"/>
      <c r="Q252" s="989"/>
      <c r="R252" s="990"/>
    </row>
    <row r="253" spans="1:18" ht="97.5" customHeight="1">
      <c r="A253" s="610">
        <v>247</v>
      </c>
      <c r="B253" s="611">
        <v>45002</v>
      </c>
      <c r="C253" s="610" t="s">
        <v>3971</v>
      </c>
      <c r="D253" s="610" t="s">
        <v>3986</v>
      </c>
      <c r="E253" s="610"/>
      <c r="F253" s="640" t="s">
        <v>345</v>
      </c>
      <c r="G253" s="641" t="s">
        <v>2915</v>
      </c>
      <c r="H253" s="638" t="s">
        <v>4034</v>
      </c>
      <c r="I253" s="613">
        <v>2</v>
      </c>
      <c r="J253" s="612" t="s">
        <v>148</v>
      </c>
      <c r="K253" s="988" t="s">
        <v>4035</v>
      </c>
      <c r="L253" s="989"/>
      <c r="M253" s="989"/>
      <c r="N253" s="989"/>
      <c r="O253" s="989"/>
      <c r="P253" s="989"/>
      <c r="Q253" s="989"/>
      <c r="R253" s="990"/>
    </row>
    <row r="254" spans="1:18" ht="97.5" customHeight="1">
      <c r="A254" s="610">
        <v>248</v>
      </c>
      <c r="B254" s="611">
        <v>45005</v>
      </c>
      <c r="C254" s="610" t="s">
        <v>3971</v>
      </c>
      <c r="D254" s="610" t="s">
        <v>3972</v>
      </c>
      <c r="E254" s="610"/>
      <c r="F254" s="640" t="s">
        <v>345</v>
      </c>
      <c r="G254" s="641" t="s">
        <v>3294</v>
      </c>
      <c r="H254" s="638" t="s">
        <v>4039</v>
      </c>
      <c r="I254" s="613">
        <v>2</v>
      </c>
      <c r="J254" s="612" t="s">
        <v>148</v>
      </c>
      <c r="K254" s="988" t="s">
        <v>4038</v>
      </c>
      <c r="L254" s="989"/>
      <c r="M254" s="989"/>
      <c r="N254" s="989"/>
      <c r="O254" s="989"/>
      <c r="P254" s="989"/>
      <c r="Q254" s="989"/>
      <c r="R254" s="990"/>
    </row>
    <row r="255" spans="1:18" ht="97.5" customHeight="1">
      <c r="A255" s="610">
        <v>249</v>
      </c>
      <c r="B255" s="611">
        <v>45005</v>
      </c>
      <c r="C255" s="610" t="s">
        <v>3711</v>
      </c>
      <c r="D255" s="610" t="s">
        <v>3960</v>
      </c>
      <c r="E255" s="610"/>
      <c r="F255" s="640">
        <v>45005</v>
      </c>
      <c r="G255" s="641" t="s">
        <v>2915</v>
      </c>
      <c r="H255" s="638" t="s">
        <v>4040</v>
      </c>
      <c r="I255" s="613">
        <v>2</v>
      </c>
      <c r="J255" s="612" t="s">
        <v>148</v>
      </c>
      <c r="K255" s="988" t="s">
        <v>4041</v>
      </c>
      <c r="L255" s="989"/>
      <c r="M255" s="989"/>
      <c r="N255" s="989"/>
      <c r="O255" s="989"/>
      <c r="P255" s="989"/>
      <c r="Q255" s="989"/>
      <c r="R255" s="990"/>
    </row>
    <row r="256" spans="1:18" ht="97.5" customHeight="1">
      <c r="A256" s="610">
        <v>250</v>
      </c>
      <c r="B256" s="611">
        <v>45006</v>
      </c>
      <c r="C256" s="610" t="s">
        <v>3971</v>
      </c>
      <c r="D256" s="610" t="s">
        <v>3986</v>
      </c>
      <c r="E256" s="610"/>
      <c r="F256" s="640">
        <v>45006</v>
      </c>
      <c r="G256" s="641" t="s">
        <v>1717</v>
      </c>
      <c r="H256" s="638">
        <v>4.9000000000000002E-2</v>
      </c>
      <c r="I256" s="613">
        <v>2</v>
      </c>
      <c r="J256" s="612" t="s">
        <v>148</v>
      </c>
      <c r="K256" s="988" t="s">
        <v>4049</v>
      </c>
      <c r="L256" s="989"/>
      <c r="M256" s="989"/>
      <c r="N256" s="989"/>
      <c r="O256" s="989"/>
      <c r="P256" s="989"/>
      <c r="Q256" s="989"/>
      <c r="R256" s="990"/>
    </row>
    <row r="257" spans="1:18" ht="97.5" customHeight="1">
      <c r="A257" s="610">
        <v>251</v>
      </c>
      <c r="B257" s="611">
        <v>45006</v>
      </c>
      <c r="C257" s="610" t="s">
        <v>4</v>
      </c>
      <c r="D257" s="610" t="s">
        <v>3557</v>
      </c>
      <c r="E257" s="610"/>
      <c r="F257" s="640">
        <v>45007</v>
      </c>
      <c r="G257" s="641" t="s">
        <v>4046</v>
      </c>
      <c r="H257" s="638" t="s">
        <v>4047</v>
      </c>
      <c r="I257" s="613">
        <v>10</v>
      </c>
      <c r="J257" s="612" t="s">
        <v>148</v>
      </c>
      <c r="K257" s="988" t="s">
        <v>4048</v>
      </c>
      <c r="L257" s="989"/>
      <c r="M257" s="989"/>
      <c r="N257" s="989"/>
      <c r="O257" s="989"/>
      <c r="P257" s="989"/>
      <c r="Q257" s="989"/>
      <c r="R257" s="990"/>
    </row>
    <row r="258" spans="1:18" ht="97.5" customHeight="1">
      <c r="A258" s="610">
        <v>252</v>
      </c>
      <c r="B258" s="611">
        <v>45006</v>
      </c>
      <c r="C258" s="610" t="s">
        <v>4050</v>
      </c>
      <c r="D258" s="610" t="s">
        <v>4051</v>
      </c>
      <c r="E258" s="610"/>
      <c r="F258" s="640" t="s">
        <v>345</v>
      </c>
      <c r="G258" s="641" t="s">
        <v>29</v>
      </c>
      <c r="H258" s="638" t="s">
        <v>4052</v>
      </c>
      <c r="I258" s="613">
        <v>1</v>
      </c>
      <c r="J258" s="612" t="s">
        <v>4053</v>
      </c>
      <c r="K258" s="988" t="s">
        <v>4054</v>
      </c>
      <c r="L258" s="989"/>
      <c r="M258" s="989"/>
      <c r="N258" s="989"/>
      <c r="O258" s="989"/>
      <c r="P258" s="989"/>
      <c r="Q258" s="989"/>
      <c r="R258" s="990"/>
    </row>
    <row r="259" spans="1:18" ht="97.5" customHeight="1">
      <c r="A259" s="610">
        <v>253</v>
      </c>
      <c r="B259" s="611">
        <v>45007</v>
      </c>
      <c r="C259" s="610" t="s">
        <v>4</v>
      </c>
      <c r="D259" s="610" t="s">
        <v>3557</v>
      </c>
      <c r="E259" s="610"/>
      <c r="F259" s="640">
        <v>45007</v>
      </c>
      <c r="G259" s="641" t="s">
        <v>4046</v>
      </c>
      <c r="H259" s="638" t="s">
        <v>4047</v>
      </c>
      <c r="I259" s="613">
        <v>10</v>
      </c>
      <c r="J259" s="612" t="s">
        <v>148</v>
      </c>
      <c r="K259" s="988" t="s">
        <v>4056</v>
      </c>
      <c r="L259" s="989"/>
      <c r="M259" s="989"/>
      <c r="N259" s="989"/>
      <c r="O259" s="989"/>
      <c r="P259" s="989"/>
      <c r="Q259" s="989"/>
      <c r="R259" s="990"/>
    </row>
    <row r="260" spans="1:18" ht="97.5" customHeight="1">
      <c r="A260" s="610">
        <v>254</v>
      </c>
      <c r="B260" s="611">
        <v>45012</v>
      </c>
      <c r="C260" s="610" t="s">
        <v>4</v>
      </c>
      <c r="D260" s="610" t="s">
        <v>3608</v>
      </c>
      <c r="E260" s="610"/>
      <c r="F260" s="640" t="s">
        <v>4058</v>
      </c>
      <c r="G260" s="641" t="s">
        <v>2912</v>
      </c>
      <c r="H260" s="638" t="s">
        <v>4060</v>
      </c>
      <c r="I260" s="613">
        <v>3.5</v>
      </c>
      <c r="J260" s="612" t="s">
        <v>148</v>
      </c>
      <c r="K260" s="988" t="s">
        <v>4059</v>
      </c>
      <c r="L260" s="989"/>
      <c r="M260" s="989"/>
      <c r="N260" s="989"/>
      <c r="O260" s="989"/>
      <c r="P260" s="989"/>
      <c r="Q260" s="989"/>
      <c r="R260" s="990"/>
    </row>
    <row r="261" spans="1:18" ht="97.5" customHeight="1">
      <c r="A261" s="610">
        <v>255</v>
      </c>
      <c r="B261" s="611">
        <v>45014</v>
      </c>
      <c r="C261" s="610" t="s">
        <v>4</v>
      </c>
      <c r="D261" s="610" t="s">
        <v>3608</v>
      </c>
      <c r="E261" s="610"/>
      <c r="F261" s="640" t="s">
        <v>345</v>
      </c>
      <c r="G261" s="641" t="s">
        <v>3830</v>
      </c>
      <c r="H261" s="638" t="s">
        <v>4061</v>
      </c>
      <c r="I261" s="613">
        <v>8</v>
      </c>
      <c r="J261" s="612" t="s">
        <v>148</v>
      </c>
      <c r="K261" s="988" t="s">
        <v>4062</v>
      </c>
      <c r="L261" s="989"/>
      <c r="M261" s="989"/>
      <c r="N261" s="989"/>
      <c r="O261" s="989"/>
      <c r="P261" s="989"/>
      <c r="Q261" s="989"/>
      <c r="R261" s="990"/>
    </row>
    <row r="262" spans="1:18" ht="97.5" customHeight="1">
      <c r="A262" s="610">
        <v>256</v>
      </c>
      <c r="B262" s="611">
        <v>45016</v>
      </c>
      <c r="C262" s="610" t="s">
        <v>24</v>
      </c>
      <c r="D262" s="610" t="s">
        <v>4063</v>
      </c>
      <c r="E262" s="610"/>
      <c r="F262" s="640" t="s">
        <v>345</v>
      </c>
      <c r="G262" s="641" t="s">
        <v>2912</v>
      </c>
      <c r="H262" s="638" t="s">
        <v>4065</v>
      </c>
      <c r="I262" s="613">
        <v>3.5</v>
      </c>
      <c r="J262" s="612" t="s">
        <v>148</v>
      </c>
      <c r="K262" s="988" t="s">
        <v>4064</v>
      </c>
      <c r="L262" s="989"/>
      <c r="M262" s="989"/>
      <c r="N262" s="989"/>
      <c r="O262" s="989"/>
      <c r="P262" s="989"/>
      <c r="Q262" s="989"/>
      <c r="R262" s="990"/>
    </row>
    <row r="263" spans="1:18" ht="97.5" customHeight="1">
      <c r="A263" s="610">
        <v>257</v>
      </c>
      <c r="B263" s="611">
        <v>45026</v>
      </c>
      <c r="C263" s="610" t="s">
        <v>3711</v>
      </c>
      <c r="D263" s="610" t="s">
        <v>3960</v>
      </c>
      <c r="E263" s="610"/>
      <c r="F263" s="640">
        <v>45026</v>
      </c>
      <c r="G263" s="641" t="s">
        <v>2915</v>
      </c>
      <c r="H263" s="638" t="s">
        <v>4069</v>
      </c>
      <c r="I263" s="613">
        <v>1.5</v>
      </c>
      <c r="J263" s="612" t="s">
        <v>148</v>
      </c>
      <c r="K263" s="988" t="s">
        <v>4068</v>
      </c>
      <c r="L263" s="989"/>
      <c r="M263" s="989"/>
      <c r="N263" s="989"/>
      <c r="O263" s="989"/>
      <c r="P263" s="989"/>
      <c r="Q263" s="989"/>
      <c r="R263" s="990"/>
    </row>
    <row r="264" spans="1:18" ht="97.5" customHeight="1">
      <c r="A264" s="610">
        <v>258</v>
      </c>
      <c r="B264" s="611">
        <v>45026</v>
      </c>
      <c r="C264" s="610" t="s">
        <v>1550</v>
      </c>
      <c r="D264" s="610" t="s">
        <v>3365</v>
      </c>
      <c r="E264" s="610"/>
      <c r="F264" s="640">
        <v>45026</v>
      </c>
      <c r="G264" s="641" t="s">
        <v>2307</v>
      </c>
      <c r="H264" s="638">
        <v>4.4999999999999998E-2</v>
      </c>
      <c r="I264" s="613">
        <v>4</v>
      </c>
      <c r="J264" s="612" t="s">
        <v>148</v>
      </c>
      <c r="K264" s="988" t="s">
        <v>4070</v>
      </c>
      <c r="L264" s="989"/>
      <c r="M264" s="989"/>
      <c r="N264" s="989"/>
      <c r="O264" s="989"/>
      <c r="P264" s="989"/>
      <c r="Q264" s="989"/>
      <c r="R264" s="990"/>
    </row>
    <row r="265" spans="1:18" ht="97.5" customHeight="1">
      <c r="A265" s="610">
        <v>259</v>
      </c>
      <c r="B265" s="611">
        <v>45026</v>
      </c>
      <c r="C265" s="610" t="s">
        <v>3741</v>
      </c>
      <c r="D265" s="610" t="s">
        <v>3742</v>
      </c>
      <c r="E265" s="610"/>
      <c r="F265" s="640" t="s">
        <v>4071</v>
      </c>
      <c r="G265" s="641" t="s">
        <v>3340</v>
      </c>
      <c r="H265" s="638" t="s">
        <v>4072</v>
      </c>
      <c r="I265" s="613">
        <v>4</v>
      </c>
      <c r="J265" s="612" t="s">
        <v>148</v>
      </c>
      <c r="K265" s="988" t="s">
        <v>4073</v>
      </c>
      <c r="L265" s="989"/>
      <c r="M265" s="989"/>
      <c r="N265" s="989"/>
      <c r="O265" s="989"/>
      <c r="P265" s="989"/>
      <c r="Q265" s="989"/>
      <c r="R265" s="990"/>
    </row>
    <row r="266" spans="1:18" ht="97.5" customHeight="1">
      <c r="A266" s="610">
        <v>260</v>
      </c>
      <c r="B266" s="611">
        <v>45028</v>
      </c>
      <c r="C266" s="610" t="s">
        <v>4</v>
      </c>
      <c r="D266" s="610" t="s">
        <v>3557</v>
      </c>
      <c r="E266" s="610"/>
      <c r="F266" s="640">
        <v>45033</v>
      </c>
      <c r="G266" s="641" t="s">
        <v>2952</v>
      </c>
      <c r="H266" s="638" t="s">
        <v>4080</v>
      </c>
      <c r="I266" s="613">
        <v>10</v>
      </c>
      <c r="J266" s="612" t="s">
        <v>148</v>
      </c>
      <c r="K266" s="988" t="s">
        <v>4079</v>
      </c>
      <c r="L266" s="989"/>
      <c r="M266" s="989"/>
      <c r="N266" s="989"/>
      <c r="O266" s="989"/>
      <c r="P266" s="989"/>
      <c r="Q266" s="989"/>
      <c r="R266" s="990"/>
    </row>
    <row r="267" spans="1:18" ht="97.5" customHeight="1">
      <c r="A267" s="610">
        <v>261</v>
      </c>
      <c r="B267" s="611">
        <v>45030</v>
      </c>
      <c r="C267" s="610" t="s">
        <v>4</v>
      </c>
      <c r="D267" s="610" t="s">
        <v>3557</v>
      </c>
      <c r="E267" s="610"/>
      <c r="F267" s="640">
        <v>45033</v>
      </c>
      <c r="G267" s="641" t="s">
        <v>2952</v>
      </c>
      <c r="H267" s="638" t="s">
        <v>4080</v>
      </c>
      <c r="I267" s="613">
        <v>10</v>
      </c>
      <c r="J267" s="612" t="s">
        <v>148</v>
      </c>
      <c r="K267" s="988" t="s">
        <v>4081</v>
      </c>
      <c r="L267" s="989"/>
      <c r="M267" s="989"/>
      <c r="N267" s="989"/>
      <c r="O267" s="989"/>
      <c r="P267" s="989"/>
      <c r="Q267" s="989"/>
      <c r="R267" s="990"/>
    </row>
    <row r="268" spans="1:18" ht="97.5" customHeight="1">
      <c r="A268" s="610">
        <v>262</v>
      </c>
      <c r="B268" s="611">
        <v>45033</v>
      </c>
      <c r="C268" s="610" t="s">
        <v>3197</v>
      </c>
      <c r="D268" s="610" t="s">
        <v>4082</v>
      </c>
      <c r="E268" s="610"/>
      <c r="F268" s="640">
        <v>45033</v>
      </c>
      <c r="G268" s="641" t="s">
        <v>3340</v>
      </c>
      <c r="H268" s="638" t="s">
        <v>4083</v>
      </c>
      <c r="I268" s="613">
        <v>2.8</v>
      </c>
      <c r="J268" s="612" t="s">
        <v>148</v>
      </c>
      <c r="K268" s="988" t="s">
        <v>4084</v>
      </c>
      <c r="L268" s="989"/>
      <c r="M268" s="989"/>
      <c r="N268" s="989"/>
      <c r="O268" s="989"/>
      <c r="P268" s="989"/>
      <c r="Q268" s="989"/>
      <c r="R268" s="990"/>
    </row>
    <row r="269" spans="1:18" ht="97.5" customHeight="1">
      <c r="A269" s="610">
        <v>263</v>
      </c>
      <c r="B269" s="611">
        <v>45034</v>
      </c>
      <c r="C269" s="610" t="s">
        <v>2883</v>
      </c>
      <c r="D269" s="610" t="s">
        <v>3409</v>
      </c>
      <c r="E269" s="610"/>
      <c r="F269" s="640" t="s">
        <v>4087</v>
      </c>
      <c r="G269" s="641" t="s">
        <v>3294</v>
      </c>
      <c r="H269" s="638" t="s">
        <v>4089</v>
      </c>
      <c r="I269" s="613">
        <v>50</v>
      </c>
      <c r="J269" s="612" t="s">
        <v>148</v>
      </c>
      <c r="K269" s="988" t="s">
        <v>4088</v>
      </c>
      <c r="L269" s="989"/>
      <c r="M269" s="989"/>
      <c r="N269" s="989"/>
      <c r="O269" s="989"/>
      <c r="P269" s="989"/>
      <c r="Q269" s="989"/>
      <c r="R269" s="990"/>
    </row>
    <row r="270" spans="1:18" ht="97.5" customHeight="1">
      <c r="A270" s="610">
        <v>264</v>
      </c>
      <c r="B270" s="611">
        <v>45034</v>
      </c>
      <c r="C270" s="610" t="s">
        <v>2883</v>
      </c>
      <c r="D270" s="610" t="s">
        <v>3409</v>
      </c>
      <c r="E270" s="610"/>
      <c r="F270" s="640" t="s">
        <v>4087</v>
      </c>
      <c r="G270" s="641" t="s">
        <v>3093</v>
      </c>
      <c r="H270" s="638" t="s">
        <v>4090</v>
      </c>
      <c r="I270" s="613">
        <v>50</v>
      </c>
      <c r="J270" s="612" t="s">
        <v>148</v>
      </c>
      <c r="K270" s="988" t="s">
        <v>4091</v>
      </c>
      <c r="L270" s="989"/>
      <c r="M270" s="989"/>
      <c r="N270" s="989"/>
      <c r="O270" s="989"/>
      <c r="P270" s="989"/>
      <c r="Q270" s="989"/>
      <c r="R270" s="990"/>
    </row>
    <row r="271" spans="1:18" ht="97.5" customHeight="1">
      <c r="A271" s="610">
        <v>265</v>
      </c>
      <c r="B271" s="611">
        <v>45036</v>
      </c>
      <c r="C271" s="610" t="s">
        <v>3711</v>
      </c>
      <c r="D271" s="610" t="s">
        <v>3960</v>
      </c>
      <c r="E271" s="610"/>
      <c r="F271" s="640">
        <v>45036</v>
      </c>
      <c r="G271" s="641" t="s">
        <v>2915</v>
      </c>
      <c r="H271" s="638" t="s">
        <v>4093</v>
      </c>
      <c r="I271" s="613">
        <v>1.2</v>
      </c>
      <c r="J271" s="612" t="s">
        <v>148</v>
      </c>
      <c r="K271" s="988" t="s">
        <v>4092</v>
      </c>
      <c r="L271" s="989"/>
      <c r="M271" s="989"/>
      <c r="N271" s="989"/>
      <c r="O271" s="989"/>
      <c r="P271" s="989"/>
      <c r="Q271" s="989"/>
      <c r="R271" s="990"/>
    </row>
    <row r="272" spans="1:18" ht="97.5" customHeight="1">
      <c r="A272" s="610">
        <v>266</v>
      </c>
      <c r="B272" s="611">
        <v>45040</v>
      </c>
      <c r="C272" s="610" t="s">
        <v>9</v>
      </c>
      <c r="D272" s="610" t="s">
        <v>3392</v>
      </c>
      <c r="E272" s="610" t="s">
        <v>4096</v>
      </c>
      <c r="F272" s="640">
        <v>45040</v>
      </c>
      <c r="G272" s="641" t="s">
        <v>2307</v>
      </c>
      <c r="H272" s="638">
        <v>4.7E-2</v>
      </c>
      <c r="I272" s="613">
        <v>20</v>
      </c>
      <c r="J272" s="612" t="s">
        <v>148</v>
      </c>
      <c r="K272" s="988" t="s">
        <v>4095</v>
      </c>
      <c r="L272" s="989"/>
      <c r="M272" s="989"/>
      <c r="N272" s="989"/>
      <c r="O272" s="989"/>
      <c r="P272" s="989"/>
      <c r="Q272" s="989"/>
      <c r="R272" s="990"/>
    </row>
    <row r="273" spans="1:18" ht="97.5" customHeight="1">
      <c r="A273" s="610">
        <v>267</v>
      </c>
      <c r="B273" s="611">
        <v>45040</v>
      </c>
      <c r="C273" s="610" t="s">
        <v>9</v>
      </c>
      <c r="D273" s="610" t="s">
        <v>3392</v>
      </c>
      <c r="E273" s="610" t="s">
        <v>4097</v>
      </c>
      <c r="F273" s="640">
        <v>45040</v>
      </c>
      <c r="G273" s="641" t="s">
        <v>2307</v>
      </c>
      <c r="H273" s="638">
        <v>4.4999999999999998E-2</v>
      </c>
      <c r="I273" s="613">
        <v>6</v>
      </c>
      <c r="J273" s="612" t="s">
        <v>148</v>
      </c>
      <c r="K273" s="988" t="s">
        <v>4098</v>
      </c>
      <c r="L273" s="989"/>
      <c r="M273" s="989"/>
      <c r="N273" s="989"/>
      <c r="O273" s="989"/>
      <c r="P273" s="989"/>
      <c r="Q273" s="989"/>
      <c r="R273" s="990"/>
    </row>
    <row r="274" spans="1:18" ht="97.5" customHeight="1">
      <c r="A274" s="610">
        <v>268</v>
      </c>
      <c r="B274" s="611">
        <v>45041</v>
      </c>
      <c r="C274" s="610" t="s">
        <v>4</v>
      </c>
      <c r="D274" s="610" t="s">
        <v>3790</v>
      </c>
      <c r="E274" s="610"/>
      <c r="F274" s="640" t="s">
        <v>345</v>
      </c>
      <c r="G274" s="641" t="s">
        <v>3830</v>
      </c>
      <c r="H274" s="638" t="s">
        <v>4104</v>
      </c>
      <c r="I274" s="613">
        <v>8</v>
      </c>
      <c r="J274" s="612" t="s">
        <v>148</v>
      </c>
      <c r="K274" s="988" t="s">
        <v>4103</v>
      </c>
      <c r="L274" s="989"/>
      <c r="M274" s="989"/>
      <c r="N274" s="989"/>
      <c r="O274" s="989"/>
      <c r="P274" s="989"/>
      <c r="Q274" s="989"/>
      <c r="R274" s="990"/>
    </row>
    <row r="275" spans="1:18" ht="97.5" customHeight="1">
      <c r="A275" s="610">
        <v>269</v>
      </c>
      <c r="B275" s="611">
        <v>45044</v>
      </c>
      <c r="C275" s="610" t="s">
        <v>4</v>
      </c>
      <c r="D275" s="610" t="s">
        <v>3608</v>
      </c>
      <c r="E275" s="610"/>
      <c r="F275" s="640">
        <v>45048</v>
      </c>
      <c r="G275" s="641" t="s">
        <v>1717</v>
      </c>
      <c r="H275" s="638">
        <v>4.9000000000000002E-2</v>
      </c>
      <c r="I275" s="613">
        <v>3.9</v>
      </c>
      <c r="J275" s="612" t="s">
        <v>148</v>
      </c>
      <c r="K275" s="988" t="s">
        <v>4106</v>
      </c>
      <c r="L275" s="989"/>
      <c r="M275" s="989"/>
      <c r="N275" s="989"/>
      <c r="O275" s="989"/>
      <c r="P275" s="989"/>
      <c r="Q275" s="989"/>
      <c r="R275" s="990"/>
    </row>
    <row r="276" spans="1:18" ht="97.5" customHeight="1">
      <c r="A276" s="610">
        <v>270</v>
      </c>
      <c r="B276" s="611">
        <v>45044</v>
      </c>
      <c r="C276" s="610" t="s">
        <v>4</v>
      </c>
      <c r="D276" s="610" t="s">
        <v>3608</v>
      </c>
      <c r="E276" s="610"/>
      <c r="F276" s="640">
        <v>45048</v>
      </c>
      <c r="G276" s="641" t="s">
        <v>1718</v>
      </c>
      <c r="H276" s="638">
        <v>4.9500000000000002E-2</v>
      </c>
      <c r="I276" s="613">
        <v>3.9</v>
      </c>
      <c r="J276" s="612" t="s">
        <v>148</v>
      </c>
      <c r="K276" s="988" t="s">
        <v>4107</v>
      </c>
      <c r="L276" s="989"/>
      <c r="M276" s="989"/>
      <c r="N276" s="989"/>
      <c r="O276" s="989"/>
      <c r="P276" s="989"/>
      <c r="Q276" s="989"/>
      <c r="R276" s="990"/>
    </row>
    <row r="277" spans="1:18" ht="97.5" customHeight="1">
      <c r="A277" s="610">
        <v>271</v>
      </c>
      <c r="B277" s="611">
        <v>45049</v>
      </c>
      <c r="C277" s="610" t="s">
        <v>3197</v>
      </c>
      <c r="D277" s="610" t="s">
        <v>3245</v>
      </c>
      <c r="E277" s="610"/>
      <c r="F277" s="640">
        <v>45049</v>
      </c>
      <c r="G277" s="641" t="s">
        <v>1717</v>
      </c>
      <c r="H277" s="638">
        <v>4.9000000000000002E-2</v>
      </c>
      <c r="I277" s="613">
        <v>1.2</v>
      </c>
      <c r="J277" s="612" t="s">
        <v>148</v>
      </c>
      <c r="K277" s="988" t="s">
        <v>4115</v>
      </c>
      <c r="L277" s="989"/>
      <c r="M277" s="989"/>
      <c r="N277" s="989"/>
      <c r="O277" s="989"/>
      <c r="P277" s="989"/>
      <c r="Q277" s="989"/>
      <c r="R277" s="990"/>
    </row>
    <row r="278" spans="1:18" ht="97.5" customHeight="1">
      <c r="A278" s="610">
        <v>272</v>
      </c>
      <c r="B278" s="611">
        <v>45054</v>
      </c>
      <c r="C278" s="610" t="s">
        <v>4</v>
      </c>
      <c r="D278" s="610" t="s">
        <v>3608</v>
      </c>
      <c r="E278" s="610"/>
      <c r="F278" s="640" t="s">
        <v>4119</v>
      </c>
      <c r="G278" s="641" t="s">
        <v>3093</v>
      </c>
      <c r="H278" s="638" t="s">
        <v>4120</v>
      </c>
      <c r="I278" s="613">
        <v>3.9</v>
      </c>
      <c r="J278" s="612" t="s">
        <v>148</v>
      </c>
      <c r="K278" s="988" t="s">
        <v>4121</v>
      </c>
      <c r="L278" s="989"/>
      <c r="M278" s="989"/>
      <c r="N278" s="989"/>
      <c r="O278" s="989"/>
      <c r="P278" s="989"/>
      <c r="Q278" s="989"/>
      <c r="R278" s="990"/>
    </row>
    <row r="279" spans="1:18" ht="39.950000000000003" customHeight="1">
      <c r="A279" s="610">
        <v>273</v>
      </c>
      <c r="B279" s="611">
        <v>45055</v>
      </c>
      <c r="C279" s="610" t="s">
        <v>4</v>
      </c>
      <c r="D279" s="610" t="s">
        <v>3608</v>
      </c>
      <c r="E279" s="610"/>
      <c r="F279" s="640" t="s">
        <v>345</v>
      </c>
      <c r="G279" s="641" t="s">
        <v>3093</v>
      </c>
      <c r="H279" s="638" t="s">
        <v>4123</v>
      </c>
      <c r="I279" s="613">
        <v>3.9</v>
      </c>
      <c r="J279" s="612" t="s">
        <v>148</v>
      </c>
      <c r="K279" s="988" t="s">
        <v>4122</v>
      </c>
      <c r="L279" s="989"/>
      <c r="M279" s="989"/>
      <c r="N279" s="989"/>
      <c r="O279" s="989"/>
      <c r="P279" s="989"/>
      <c r="Q279" s="989"/>
      <c r="R279" s="990"/>
    </row>
    <row r="280" spans="1:18" ht="39.950000000000003" customHeight="1">
      <c r="A280" s="610">
        <v>274</v>
      </c>
      <c r="B280" s="611">
        <v>45055</v>
      </c>
      <c r="C280" s="610" t="s">
        <v>4</v>
      </c>
      <c r="D280" s="610" t="s">
        <v>3938</v>
      </c>
      <c r="E280" s="610"/>
      <c r="F280" s="640" t="s">
        <v>345</v>
      </c>
      <c r="G280" s="641" t="s">
        <v>3093</v>
      </c>
      <c r="H280" s="638" t="s">
        <v>4123</v>
      </c>
      <c r="I280" s="613" t="s">
        <v>3291</v>
      </c>
      <c r="J280" s="612" t="s">
        <v>148</v>
      </c>
      <c r="K280" s="988" t="s">
        <v>4122</v>
      </c>
      <c r="L280" s="989"/>
      <c r="M280" s="989"/>
      <c r="N280" s="989"/>
      <c r="O280" s="989"/>
      <c r="P280" s="989"/>
      <c r="Q280" s="989"/>
      <c r="R280" s="990"/>
    </row>
    <row r="281" spans="1:18" ht="39.950000000000003" customHeight="1">
      <c r="A281" s="610">
        <v>275</v>
      </c>
      <c r="B281" s="611">
        <v>45056</v>
      </c>
      <c r="C281" s="610" t="s">
        <v>4</v>
      </c>
      <c r="D281" s="610" t="s">
        <v>3938</v>
      </c>
      <c r="E281" s="610"/>
      <c r="F281" s="640">
        <v>45056</v>
      </c>
      <c r="G281" s="641" t="s">
        <v>1717</v>
      </c>
      <c r="H281" s="638">
        <v>4.9299999999999997E-2</v>
      </c>
      <c r="I281" s="613" t="s">
        <v>3291</v>
      </c>
      <c r="J281" s="612" t="s">
        <v>148</v>
      </c>
      <c r="K281" s="988" t="s">
        <v>4128</v>
      </c>
      <c r="L281" s="989"/>
      <c r="M281" s="989"/>
      <c r="N281" s="989"/>
      <c r="O281" s="989"/>
      <c r="P281" s="989"/>
      <c r="Q281" s="989"/>
      <c r="R281" s="990"/>
    </row>
    <row r="282" spans="1:18" ht="39.950000000000003" customHeight="1">
      <c r="A282" s="610">
        <v>276</v>
      </c>
      <c r="B282" s="611">
        <v>45056</v>
      </c>
      <c r="C282" s="610" t="s">
        <v>1550</v>
      </c>
      <c r="D282" s="610" t="s">
        <v>4124</v>
      </c>
      <c r="E282" s="610"/>
      <c r="F282" s="640">
        <v>45056</v>
      </c>
      <c r="G282" s="640" t="s">
        <v>4125</v>
      </c>
      <c r="H282" s="612">
        <v>4.7500000000000001E-2</v>
      </c>
      <c r="I282" s="613">
        <v>4</v>
      </c>
      <c r="J282" s="616" t="s">
        <v>4126</v>
      </c>
      <c r="K282" s="988" t="s">
        <v>4127</v>
      </c>
      <c r="L282" s="989"/>
      <c r="M282" s="989"/>
      <c r="N282" s="989"/>
      <c r="O282" s="989"/>
      <c r="P282" s="989"/>
      <c r="Q282" s="989"/>
      <c r="R282" s="990"/>
    </row>
    <row r="283" spans="1:18" ht="97.5" customHeight="1">
      <c r="A283" s="610">
        <v>277</v>
      </c>
      <c r="B283" s="611">
        <v>45056</v>
      </c>
      <c r="C283" s="610" t="s">
        <v>2883</v>
      </c>
      <c r="D283" s="610" t="s">
        <v>3409</v>
      </c>
      <c r="E283" s="610"/>
      <c r="F283" s="641" t="s">
        <v>4135</v>
      </c>
      <c r="G283" s="641" t="s">
        <v>3454</v>
      </c>
      <c r="H283" s="638" t="s">
        <v>4134</v>
      </c>
      <c r="I283" s="613">
        <v>50</v>
      </c>
      <c r="J283" s="612" t="s">
        <v>148</v>
      </c>
      <c r="K283" s="988" t="s">
        <v>4133</v>
      </c>
      <c r="L283" s="989"/>
      <c r="M283" s="989"/>
      <c r="N283" s="989"/>
      <c r="O283" s="989"/>
      <c r="P283" s="989"/>
      <c r="Q283" s="989"/>
      <c r="R283" s="990"/>
    </row>
    <row r="284" spans="1:18" ht="39.950000000000003" customHeight="1">
      <c r="A284" s="610">
        <v>278</v>
      </c>
      <c r="B284" s="611">
        <v>45064</v>
      </c>
      <c r="C284" s="610" t="s">
        <v>24</v>
      </c>
      <c r="D284" s="610" t="s">
        <v>4144</v>
      </c>
      <c r="E284" s="610"/>
      <c r="F284" s="640" t="s">
        <v>4145</v>
      </c>
      <c r="G284" s="641" t="s">
        <v>3430</v>
      </c>
      <c r="H284" s="638" t="s">
        <v>4146</v>
      </c>
      <c r="I284" s="613">
        <v>3.9</v>
      </c>
      <c r="J284" s="612" t="s">
        <v>148</v>
      </c>
      <c r="K284" s="988" t="s">
        <v>4147</v>
      </c>
      <c r="L284" s="989"/>
      <c r="M284" s="989"/>
      <c r="N284" s="989"/>
      <c r="O284" s="989"/>
      <c r="P284" s="989"/>
      <c r="Q284" s="989"/>
      <c r="R284" s="990"/>
    </row>
    <row r="285" spans="1:18" ht="97.5" customHeight="1">
      <c r="A285" s="610">
        <v>279</v>
      </c>
      <c r="B285" s="611">
        <v>45064</v>
      </c>
      <c r="C285" s="610" t="s">
        <v>2883</v>
      </c>
      <c r="D285" s="610" t="s">
        <v>3409</v>
      </c>
      <c r="E285" s="610"/>
      <c r="F285" s="641">
        <v>45069</v>
      </c>
      <c r="G285" s="641" t="s">
        <v>1717</v>
      </c>
      <c r="H285" s="638">
        <v>5.1700000000000003E-2</v>
      </c>
      <c r="I285" s="613">
        <v>25</v>
      </c>
      <c r="J285" s="612" t="s">
        <v>148</v>
      </c>
      <c r="K285" s="988" t="s">
        <v>4148</v>
      </c>
      <c r="L285" s="989"/>
      <c r="M285" s="989"/>
      <c r="N285" s="989"/>
      <c r="O285" s="989"/>
      <c r="P285" s="989"/>
      <c r="Q285" s="989"/>
      <c r="R285" s="990"/>
    </row>
    <row r="286" spans="1:18" ht="97.5" customHeight="1">
      <c r="A286" s="610">
        <v>280</v>
      </c>
      <c r="B286" s="611">
        <v>45068</v>
      </c>
      <c r="C286" s="610" t="s">
        <v>3711</v>
      </c>
      <c r="D286" s="610" t="s">
        <v>3960</v>
      </c>
      <c r="E286" s="610"/>
      <c r="F286" s="640">
        <v>45068</v>
      </c>
      <c r="G286" s="641" t="s">
        <v>2915</v>
      </c>
      <c r="H286" s="638" t="s">
        <v>4150</v>
      </c>
      <c r="I286" s="613">
        <v>1.2</v>
      </c>
      <c r="J286" s="612" t="s">
        <v>148</v>
      </c>
      <c r="K286" s="988" t="s">
        <v>4149</v>
      </c>
      <c r="L286" s="989"/>
      <c r="M286" s="989"/>
      <c r="N286" s="989"/>
      <c r="O286" s="989"/>
      <c r="P286" s="989"/>
      <c r="Q286" s="989"/>
      <c r="R286" s="990"/>
    </row>
    <row r="287" spans="1:18" ht="97.5" customHeight="1">
      <c r="A287" s="610">
        <v>281</v>
      </c>
      <c r="B287" s="611">
        <v>45072</v>
      </c>
      <c r="C287" s="610" t="s">
        <v>4</v>
      </c>
      <c r="D287" s="610" t="s">
        <v>3639</v>
      </c>
      <c r="E287" s="610"/>
      <c r="F287" s="641" t="s">
        <v>4162</v>
      </c>
      <c r="G287" s="641" t="s">
        <v>2952</v>
      </c>
      <c r="H287" s="638" t="s">
        <v>4160</v>
      </c>
      <c r="I287" s="613">
        <v>3.9</v>
      </c>
      <c r="J287" s="612" t="s">
        <v>148</v>
      </c>
      <c r="K287" s="988" t="s">
        <v>4161</v>
      </c>
      <c r="L287" s="989"/>
      <c r="M287" s="989"/>
      <c r="N287" s="989"/>
      <c r="O287" s="989"/>
      <c r="P287" s="989"/>
      <c r="Q287" s="989"/>
      <c r="R287" s="990"/>
    </row>
    <row r="288" spans="1:18" ht="39.950000000000003" customHeight="1">
      <c r="A288" s="610">
        <v>282</v>
      </c>
      <c r="B288" s="611">
        <v>45077</v>
      </c>
      <c r="C288" s="610" t="s">
        <v>4163</v>
      </c>
      <c r="D288" s="610" t="s">
        <v>3569</v>
      </c>
      <c r="E288" s="610"/>
      <c r="F288" s="640" t="s">
        <v>4164</v>
      </c>
      <c r="G288" s="641" t="s">
        <v>4165</v>
      </c>
      <c r="H288" s="638" t="s">
        <v>4166</v>
      </c>
      <c r="I288" s="613">
        <v>1</v>
      </c>
      <c r="J288" s="616"/>
      <c r="K288" s="988" t="s">
        <v>4167</v>
      </c>
      <c r="L288" s="989"/>
      <c r="M288" s="989"/>
      <c r="N288" s="989"/>
      <c r="O288" s="989"/>
      <c r="P288" s="989"/>
      <c r="Q288" s="989"/>
      <c r="R288" s="990"/>
    </row>
    <row r="289" spans="1:18" ht="39.950000000000003" customHeight="1">
      <c r="A289" s="610">
        <v>283</v>
      </c>
      <c r="B289" s="611">
        <v>45079</v>
      </c>
      <c r="C289" s="610" t="s">
        <v>4050</v>
      </c>
      <c r="D289" s="610" t="s">
        <v>4169</v>
      </c>
      <c r="E289" s="610"/>
      <c r="F289" s="640" t="s">
        <v>4171</v>
      </c>
      <c r="G289" s="640" t="s">
        <v>4172</v>
      </c>
      <c r="H289" s="612">
        <v>4.1000000000000002E-2</v>
      </c>
      <c r="I289" s="613" t="s">
        <v>4171</v>
      </c>
      <c r="J289" s="616"/>
      <c r="K289" s="988" t="s">
        <v>4175</v>
      </c>
      <c r="L289" s="989"/>
      <c r="M289" s="989"/>
      <c r="N289" s="989"/>
      <c r="O289" s="989"/>
      <c r="P289" s="989"/>
      <c r="Q289" s="989"/>
      <c r="R289" s="990"/>
    </row>
    <row r="290" spans="1:18" ht="39.950000000000003" customHeight="1">
      <c r="A290" s="610">
        <v>284</v>
      </c>
      <c r="B290" s="611">
        <v>45079</v>
      </c>
      <c r="C290" s="610" t="s">
        <v>4168</v>
      </c>
      <c r="D290" s="610" t="s">
        <v>4170</v>
      </c>
      <c r="E290" s="610"/>
      <c r="F290" s="640" t="s">
        <v>4171</v>
      </c>
      <c r="G290" s="640" t="s">
        <v>4173</v>
      </c>
      <c r="H290" s="612">
        <v>5.0999999999999997E-2</v>
      </c>
      <c r="I290" s="613">
        <v>1</v>
      </c>
      <c r="J290" s="616"/>
      <c r="K290" s="988" t="s">
        <v>4174</v>
      </c>
      <c r="L290" s="989"/>
      <c r="M290" s="989"/>
      <c r="N290" s="989"/>
      <c r="O290" s="989"/>
      <c r="P290" s="989"/>
      <c r="Q290" s="989"/>
      <c r="R290" s="990"/>
    </row>
    <row r="291" spans="1:18" ht="39.950000000000003" customHeight="1">
      <c r="A291" s="610">
        <v>285</v>
      </c>
      <c r="B291" s="611">
        <v>45086</v>
      </c>
      <c r="C291" s="610" t="s">
        <v>1550</v>
      </c>
      <c r="D291" s="610" t="s">
        <v>4179</v>
      </c>
      <c r="E291" s="610"/>
      <c r="F291" s="640">
        <v>45086</v>
      </c>
      <c r="G291" s="640" t="s">
        <v>4180</v>
      </c>
      <c r="H291" s="612">
        <v>5.0500000000000003E-2</v>
      </c>
      <c r="I291" s="613">
        <v>4</v>
      </c>
      <c r="J291" s="616"/>
      <c r="K291" s="988" t="s">
        <v>4181</v>
      </c>
      <c r="L291" s="989"/>
      <c r="M291" s="989"/>
      <c r="N291" s="989"/>
      <c r="O291" s="989"/>
      <c r="P291" s="989"/>
      <c r="Q291" s="989"/>
      <c r="R291" s="990"/>
    </row>
    <row r="292" spans="1:18" ht="97.5" customHeight="1">
      <c r="A292" s="610">
        <v>286</v>
      </c>
      <c r="B292" s="611">
        <v>45089</v>
      </c>
      <c r="C292" s="610" t="s">
        <v>4</v>
      </c>
      <c r="D292" s="610" t="s">
        <v>3608</v>
      </c>
      <c r="E292" s="610" t="s">
        <v>4184</v>
      </c>
      <c r="F292" s="640" t="s">
        <v>345</v>
      </c>
      <c r="G292" s="641" t="s">
        <v>1717</v>
      </c>
      <c r="H292" s="638">
        <v>5.0999999999999997E-2</v>
      </c>
      <c r="I292" s="613">
        <v>2</v>
      </c>
      <c r="J292" s="612" t="s">
        <v>148</v>
      </c>
      <c r="K292" s="988" t="s">
        <v>4183</v>
      </c>
      <c r="L292" s="989"/>
      <c r="M292" s="989"/>
      <c r="N292" s="989"/>
      <c r="O292" s="989"/>
      <c r="P292" s="989"/>
      <c r="Q292" s="989"/>
      <c r="R292" s="990"/>
    </row>
    <row r="293" spans="1:18" ht="97.5" customHeight="1">
      <c r="A293" s="610">
        <v>287</v>
      </c>
      <c r="B293" s="611">
        <v>45097</v>
      </c>
      <c r="C293" s="610" t="s">
        <v>3711</v>
      </c>
      <c r="D293" s="610" t="s">
        <v>3960</v>
      </c>
      <c r="E293" s="610"/>
      <c r="F293" s="640">
        <v>45097</v>
      </c>
      <c r="G293" s="641" t="s">
        <v>2915</v>
      </c>
      <c r="H293" s="638" t="s">
        <v>4187</v>
      </c>
      <c r="I293" s="613">
        <v>1.2</v>
      </c>
      <c r="J293" s="612" t="s">
        <v>148</v>
      </c>
      <c r="K293" s="988" t="s">
        <v>4193</v>
      </c>
      <c r="L293" s="989"/>
      <c r="M293" s="989"/>
      <c r="N293" s="989"/>
      <c r="O293" s="989"/>
      <c r="P293" s="989"/>
      <c r="Q293" s="989"/>
      <c r="R293" s="990"/>
    </row>
    <row r="294" spans="1:18" ht="97.5" customHeight="1">
      <c r="A294" s="610">
        <v>288</v>
      </c>
      <c r="B294" s="611">
        <v>45098</v>
      </c>
      <c r="C294" s="610" t="s">
        <v>1707</v>
      </c>
      <c r="D294" s="610" t="s">
        <v>4188</v>
      </c>
      <c r="E294" s="610"/>
      <c r="F294" s="640" t="s">
        <v>4189</v>
      </c>
      <c r="G294" s="641" t="s">
        <v>2957</v>
      </c>
      <c r="H294" s="638" t="s">
        <v>4190</v>
      </c>
      <c r="I294" s="613">
        <v>1</v>
      </c>
      <c r="J294" s="612" t="s">
        <v>148</v>
      </c>
      <c r="K294" s="988" t="s">
        <v>4194</v>
      </c>
      <c r="L294" s="989"/>
      <c r="M294" s="989"/>
      <c r="N294" s="989"/>
      <c r="O294" s="989"/>
      <c r="P294" s="989"/>
      <c r="Q294" s="989"/>
      <c r="R294" s="990"/>
    </row>
    <row r="295" spans="1:18" ht="97.5" customHeight="1">
      <c r="A295" s="610">
        <v>289</v>
      </c>
      <c r="B295" s="611">
        <v>45099</v>
      </c>
      <c r="C295" s="610" t="s">
        <v>3711</v>
      </c>
      <c r="D295" s="610" t="s">
        <v>3960</v>
      </c>
      <c r="E295" s="610"/>
      <c r="F295" s="640">
        <v>45099</v>
      </c>
      <c r="G295" s="641" t="s">
        <v>2915</v>
      </c>
      <c r="H295" s="638" t="s">
        <v>4187</v>
      </c>
      <c r="I295" s="613">
        <v>1.2</v>
      </c>
      <c r="J295" s="612" t="s">
        <v>148</v>
      </c>
      <c r="K295" s="988" t="s">
        <v>4195</v>
      </c>
      <c r="L295" s="989"/>
      <c r="M295" s="989"/>
      <c r="N295" s="989"/>
      <c r="O295" s="989"/>
      <c r="P295" s="989"/>
      <c r="Q295" s="989"/>
      <c r="R295" s="990"/>
    </row>
    <row r="296" spans="1:18" ht="39.950000000000003" customHeight="1">
      <c r="A296" s="610">
        <v>290</v>
      </c>
      <c r="B296" s="611">
        <v>45100</v>
      </c>
      <c r="C296" s="610" t="s">
        <v>4050</v>
      </c>
      <c r="D296" s="610" t="s">
        <v>4051</v>
      </c>
      <c r="E296" s="610"/>
      <c r="F296" s="640" t="s">
        <v>345</v>
      </c>
      <c r="G296" s="640" t="s">
        <v>29</v>
      </c>
      <c r="H296" s="612">
        <v>4.1000000000000002E-2</v>
      </c>
      <c r="I296" s="613" t="s">
        <v>345</v>
      </c>
      <c r="J296" s="616"/>
      <c r="K296" s="988" t="s">
        <v>4175</v>
      </c>
      <c r="L296" s="989"/>
      <c r="M296" s="989"/>
      <c r="N296" s="989"/>
      <c r="O296" s="989"/>
      <c r="P296" s="989"/>
      <c r="Q296" s="989"/>
      <c r="R296" s="990"/>
    </row>
    <row r="297" spans="1:18" ht="60" customHeight="1">
      <c r="A297" s="610">
        <v>291</v>
      </c>
      <c r="B297" s="611">
        <v>45104</v>
      </c>
      <c r="C297" s="610" t="s">
        <v>9</v>
      </c>
      <c r="D297" s="610" t="s">
        <v>4197</v>
      </c>
      <c r="E297" s="610"/>
      <c r="F297" s="641" t="s">
        <v>4198</v>
      </c>
      <c r="G297" s="641" t="s">
        <v>4201</v>
      </c>
      <c r="H297" s="612">
        <v>4.8500000000000001E-2</v>
      </c>
      <c r="I297" s="613">
        <v>30</v>
      </c>
      <c r="J297" s="616" t="s">
        <v>4199</v>
      </c>
      <c r="K297" s="988" t="s">
        <v>4203</v>
      </c>
      <c r="L297" s="989"/>
      <c r="M297" s="989"/>
      <c r="N297" s="989"/>
      <c r="O297" s="989"/>
      <c r="P297" s="989"/>
      <c r="Q297" s="989"/>
      <c r="R297" s="990"/>
    </row>
    <row r="298" spans="1:18" ht="60" customHeight="1">
      <c r="A298" s="610">
        <v>292</v>
      </c>
      <c r="B298" s="611">
        <v>45104</v>
      </c>
      <c r="C298" s="610" t="s">
        <v>9</v>
      </c>
      <c r="D298" s="610" t="s">
        <v>4197</v>
      </c>
      <c r="E298" s="610"/>
      <c r="F298" s="641" t="s">
        <v>4200</v>
      </c>
      <c r="G298" s="641" t="s">
        <v>4202</v>
      </c>
      <c r="H298" s="612">
        <v>4.9000000000000002E-2</v>
      </c>
      <c r="I298" s="613">
        <v>20</v>
      </c>
      <c r="J298" s="616" t="s">
        <v>4199</v>
      </c>
      <c r="K298" s="988" t="s">
        <v>4204</v>
      </c>
      <c r="L298" s="989"/>
      <c r="M298" s="989"/>
      <c r="N298" s="989"/>
      <c r="O298" s="989"/>
      <c r="P298" s="989"/>
      <c r="Q298" s="989"/>
      <c r="R298" s="990"/>
    </row>
    <row r="299" spans="1:18" ht="39.950000000000003" customHeight="1">
      <c r="A299" s="610">
        <v>293</v>
      </c>
      <c r="B299" s="611">
        <v>45113</v>
      </c>
      <c r="C299" s="610" t="s">
        <v>1550</v>
      </c>
      <c r="D299" s="610" t="s">
        <v>4209</v>
      </c>
      <c r="E299" s="610"/>
      <c r="F299" s="640">
        <v>45113</v>
      </c>
      <c r="G299" s="640" t="s">
        <v>2307</v>
      </c>
      <c r="H299" s="612">
        <v>4.9500000000000002E-2</v>
      </c>
      <c r="I299" s="613">
        <v>1</v>
      </c>
      <c r="J299" s="616"/>
      <c r="K299" s="988" t="s">
        <v>4210</v>
      </c>
      <c r="L299" s="989"/>
      <c r="M299" s="989"/>
      <c r="N299" s="989"/>
      <c r="O299" s="989"/>
      <c r="P299" s="989"/>
      <c r="Q299" s="989"/>
      <c r="R299" s="990"/>
    </row>
    <row r="300" spans="1:18" ht="39.950000000000003" customHeight="1">
      <c r="A300" s="610">
        <v>294</v>
      </c>
      <c r="B300" s="611">
        <v>45114</v>
      </c>
      <c r="C300" s="610" t="s">
        <v>1550</v>
      </c>
      <c r="D300" s="610" t="s">
        <v>3365</v>
      </c>
      <c r="E300" s="610"/>
      <c r="F300" s="640">
        <v>45114</v>
      </c>
      <c r="G300" s="640" t="s">
        <v>2307</v>
      </c>
      <c r="H300" s="612">
        <v>4.9500000000000002E-2</v>
      </c>
      <c r="I300" s="639">
        <v>1</v>
      </c>
      <c r="J300" s="616"/>
      <c r="K300" s="988" t="s">
        <v>4213</v>
      </c>
      <c r="L300" s="989"/>
      <c r="M300" s="989"/>
      <c r="N300" s="989"/>
      <c r="O300" s="989"/>
      <c r="P300" s="989"/>
      <c r="Q300" s="989"/>
      <c r="R300" s="990"/>
    </row>
    <row r="301" spans="1:18" ht="39.950000000000003" customHeight="1">
      <c r="A301" s="610">
        <v>295</v>
      </c>
      <c r="B301" s="611">
        <v>45114</v>
      </c>
      <c r="C301" s="610" t="s">
        <v>1550</v>
      </c>
      <c r="D301" s="610" t="s">
        <v>3365</v>
      </c>
      <c r="E301" s="610"/>
      <c r="F301" s="640">
        <v>45114</v>
      </c>
      <c r="G301" s="640" t="s">
        <v>2307</v>
      </c>
      <c r="H301" s="612">
        <v>4.9500000000000002E-2</v>
      </c>
      <c r="I301" s="639">
        <v>4</v>
      </c>
      <c r="J301" s="616"/>
      <c r="K301" s="988" t="s">
        <v>4213</v>
      </c>
      <c r="L301" s="989"/>
      <c r="M301" s="989"/>
      <c r="N301" s="989"/>
      <c r="O301" s="989"/>
      <c r="P301" s="989"/>
      <c r="Q301" s="989"/>
      <c r="R301" s="990"/>
    </row>
    <row r="302" spans="1:18" ht="39.950000000000003" customHeight="1">
      <c r="A302" s="610">
        <v>296</v>
      </c>
      <c r="B302" s="611">
        <v>45117</v>
      </c>
      <c r="C302" s="610" t="s">
        <v>4216</v>
      </c>
      <c r="D302" s="610" t="s">
        <v>4217</v>
      </c>
      <c r="E302" s="610"/>
      <c r="F302" s="640">
        <v>45117</v>
      </c>
      <c r="G302" s="641" t="s">
        <v>2915</v>
      </c>
      <c r="H302" s="638" t="s">
        <v>4219</v>
      </c>
      <c r="I302" s="613" t="s">
        <v>4218</v>
      </c>
      <c r="J302" s="616"/>
      <c r="K302" s="988" t="s">
        <v>4220</v>
      </c>
      <c r="L302" s="989"/>
      <c r="M302" s="989"/>
      <c r="N302" s="989"/>
      <c r="O302" s="989"/>
      <c r="P302" s="989"/>
      <c r="Q302" s="989"/>
      <c r="R302" s="990"/>
    </row>
    <row r="303" spans="1:18" ht="39.950000000000003" customHeight="1">
      <c r="A303" s="610">
        <v>297</v>
      </c>
      <c r="B303" s="611">
        <v>45125</v>
      </c>
      <c r="C303" s="610" t="s">
        <v>24</v>
      </c>
      <c r="D303" s="610" t="s">
        <v>4227</v>
      </c>
      <c r="E303" s="610"/>
      <c r="F303" s="640" t="s">
        <v>4228</v>
      </c>
      <c r="G303" s="640" t="s">
        <v>4229</v>
      </c>
      <c r="H303" s="612">
        <v>5.45E-2</v>
      </c>
      <c r="I303" s="613">
        <v>50</v>
      </c>
      <c r="J303" s="616"/>
      <c r="K303" s="988" t="s">
        <v>4230</v>
      </c>
      <c r="L303" s="989"/>
      <c r="M303" s="989"/>
      <c r="N303" s="989"/>
      <c r="O303" s="989"/>
      <c r="P303" s="989"/>
      <c r="Q303" s="989"/>
      <c r="R303" s="990"/>
    </row>
    <row r="304" spans="1:18" ht="39.950000000000003" customHeight="1">
      <c r="A304" s="610">
        <v>298</v>
      </c>
      <c r="B304" s="611">
        <v>45128</v>
      </c>
      <c r="C304" s="610" t="s">
        <v>3711</v>
      </c>
      <c r="D304" s="610" t="s">
        <v>3960</v>
      </c>
      <c r="E304" s="610"/>
      <c r="F304" s="640">
        <v>45128</v>
      </c>
      <c r="G304" s="641" t="s">
        <v>2915</v>
      </c>
      <c r="H304" s="638" t="s">
        <v>4187</v>
      </c>
      <c r="I304" s="613" t="s">
        <v>4218</v>
      </c>
      <c r="J304" s="616"/>
      <c r="K304" s="988" t="s">
        <v>4234</v>
      </c>
      <c r="L304" s="989"/>
      <c r="M304" s="989"/>
      <c r="N304" s="989"/>
      <c r="O304" s="989"/>
      <c r="P304" s="989"/>
      <c r="Q304" s="989"/>
      <c r="R304" s="990"/>
    </row>
    <row r="305" spans="1:18" ht="52.5" customHeight="1">
      <c r="A305" s="610">
        <v>299</v>
      </c>
      <c r="B305" s="611">
        <v>45133</v>
      </c>
      <c r="C305" s="610" t="s">
        <v>4</v>
      </c>
      <c r="D305" s="610" t="s">
        <v>3557</v>
      </c>
      <c r="E305" s="610"/>
      <c r="F305" s="640">
        <v>45134</v>
      </c>
      <c r="G305" s="641" t="s">
        <v>2952</v>
      </c>
      <c r="H305" s="638" t="s">
        <v>4240</v>
      </c>
      <c r="I305" s="613">
        <v>10</v>
      </c>
      <c r="J305" s="616"/>
      <c r="K305" s="988" t="s">
        <v>4239</v>
      </c>
      <c r="L305" s="989"/>
      <c r="M305" s="989"/>
      <c r="N305" s="989"/>
      <c r="O305" s="989"/>
      <c r="P305" s="989"/>
      <c r="Q305" s="989"/>
      <c r="R305" s="990"/>
    </row>
    <row r="306" spans="1:18" ht="52.5" customHeight="1">
      <c r="A306" s="610">
        <v>300</v>
      </c>
      <c r="B306" s="611">
        <v>45134</v>
      </c>
      <c r="C306" s="610" t="s">
        <v>4</v>
      </c>
      <c r="D306" s="610" t="s">
        <v>3557</v>
      </c>
      <c r="E306" s="610"/>
      <c r="F306" s="640">
        <v>45134</v>
      </c>
      <c r="G306" s="641" t="s">
        <v>2952</v>
      </c>
      <c r="H306" s="638" t="s">
        <v>4240</v>
      </c>
      <c r="I306" s="613">
        <v>10</v>
      </c>
      <c r="J306" s="616"/>
      <c r="K306" s="988" t="s">
        <v>4241</v>
      </c>
      <c r="L306" s="989"/>
      <c r="M306" s="989"/>
      <c r="N306" s="989"/>
      <c r="O306" s="989"/>
      <c r="P306" s="989"/>
      <c r="Q306" s="989"/>
      <c r="R306" s="990"/>
    </row>
    <row r="307" spans="1:18" ht="60" customHeight="1">
      <c r="A307" s="610">
        <v>301</v>
      </c>
      <c r="B307" s="611">
        <v>45134</v>
      </c>
      <c r="C307" s="610" t="s">
        <v>9</v>
      </c>
      <c r="D307" s="610" t="s">
        <v>3392</v>
      </c>
      <c r="E307" s="610"/>
      <c r="F307" s="641" t="s">
        <v>4243</v>
      </c>
      <c r="G307" s="641" t="s">
        <v>4244</v>
      </c>
      <c r="H307" s="612">
        <v>4.8500000000000001E-2</v>
      </c>
      <c r="I307" s="613">
        <v>30</v>
      </c>
      <c r="J307" s="616" t="s">
        <v>28</v>
      </c>
      <c r="K307" s="988" t="s">
        <v>4246</v>
      </c>
      <c r="L307" s="989"/>
      <c r="M307" s="989"/>
      <c r="N307" s="989"/>
      <c r="O307" s="989"/>
      <c r="P307" s="989"/>
      <c r="Q307" s="989"/>
      <c r="R307" s="990"/>
    </row>
    <row r="308" spans="1:18" ht="60" customHeight="1">
      <c r="A308" s="610">
        <v>302</v>
      </c>
      <c r="B308" s="611">
        <v>45134</v>
      </c>
      <c r="C308" s="610" t="s">
        <v>9</v>
      </c>
      <c r="D308" s="610" t="s">
        <v>3392</v>
      </c>
      <c r="E308" s="610"/>
      <c r="F308" s="641" t="s">
        <v>4242</v>
      </c>
      <c r="G308" s="641" t="s">
        <v>4245</v>
      </c>
      <c r="H308" s="612">
        <v>4.9000000000000002E-2</v>
      </c>
      <c r="I308" s="613">
        <v>30</v>
      </c>
      <c r="J308" s="616" t="s">
        <v>28</v>
      </c>
      <c r="K308" s="988" t="s">
        <v>4247</v>
      </c>
      <c r="L308" s="989"/>
      <c r="M308" s="989"/>
      <c r="N308" s="989"/>
      <c r="O308" s="989"/>
      <c r="P308" s="989"/>
      <c r="Q308" s="989"/>
      <c r="R308" s="990"/>
    </row>
    <row r="309" spans="1:18" ht="39.950000000000003" customHeight="1">
      <c r="A309" s="610">
        <v>303</v>
      </c>
      <c r="B309" s="611">
        <v>45145</v>
      </c>
      <c r="C309" s="610" t="s">
        <v>1550</v>
      </c>
      <c r="D309" s="610" t="s">
        <v>3365</v>
      </c>
      <c r="E309" s="610" t="s">
        <v>4257</v>
      </c>
      <c r="F309" s="640">
        <v>45145</v>
      </c>
      <c r="G309" s="640" t="s">
        <v>2307</v>
      </c>
      <c r="H309" s="612">
        <v>5.0500000000000003E-2</v>
      </c>
      <c r="I309" s="639">
        <v>6</v>
      </c>
      <c r="J309" s="616"/>
      <c r="K309" s="988" t="s">
        <v>4256</v>
      </c>
      <c r="L309" s="989"/>
      <c r="M309" s="989"/>
      <c r="N309" s="989"/>
      <c r="O309" s="989"/>
      <c r="P309" s="989"/>
      <c r="Q309" s="989"/>
      <c r="R309" s="990"/>
    </row>
    <row r="310" spans="1:18" ht="97.5" customHeight="1">
      <c r="A310" s="610">
        <v>304</v>
      </c>
      <c r="B310" s="611">
        <v>45145</v>
      </c>
      <c r="C310" s="610" t="s">
        <v>4</v>
      </c>
      <c r="D310" s="610" t="s">
        <v>2711</v>
      </c>
      <c r="E310" s="610" t="s">
        <v>4258</v>
      </c>
      <c r="F310" s="640">
        <v>45148</v>
      </c>
      <c r="G310" s="641" t="s">
        <v>3093</v>
      </c>
      <c r="H310" s="638" t="s">
        <v>4259</v>
      </c>
      <c r="I310" s="613">
        <v>5</v>
      </c>
      <c r="J310" s="612" t="s">
        <v>148</v>
      </c>
      <c r="K310" s="988" t="s">
        <v>4260</v>
      </c>
      <c r="L310" s="989"/>
      <c r="M310" s="989"/>
      <c r="N310" s="989"/>
      <c r="O310" s="989"/>
      <c r="P310" s="989"/>
      <c r="Q310" s="989"/>
      <c r="R310" s="990"/>
    </row>
    <row r="311" spans="1:18" ht="39.950000000000003" customHeight="1">
      <c r="A311" s="610">
        <v>305</v>
      </c>
      <c r="B311" s="611">
        <v>45145</v>
      </c>
      <c r="C311" s="610" t="s">
        <v>1550</v>
      </c>
      <c r="D311" s="610" t="s">
        <v>3365</v>
      </c>
      <c r="E311" s="610" t="s">
        <v>4257</v>
      </c>
      <c r="F311" s="640">
        <v>45145</v>
      </c>
      <c r="G311" s="640" t="s">
        <v>2307</v>
      </c>
      <c r="H311" s="612">
        <v>5.0999999999999997E-2</v>
      </c>
      <c r="I311" s="639">
        <v>6</v>
      </c>
      <c r="J311" s="616"/>
      <c r="K311" s="988" t="s">
        <v>4261</v>
      </c>
      <c r="L311" s="989"/>
      <c r="M311" s="989"/>
      <c r="N311" s="989"/>
      <c r="O311" s="989"/>
      <c r="P311" s="989"/>
      <c r="Q311" s="989"/>
      <c r="R311" s="990"/>
    </row>
    <row r="312" spans="1:18" ht="97.5" customHeight="1">
      <c r="A312" s="610">
        <v>306</v>
      </c>
      <c r="B312" s="611">
        <v>45147</v>
      </c>
      <c r="C312" s="610" t="s">
        <v>4</v>
      </c>
      <c r="D312" s="610" t="s">
        <v>2711</v>
      </c>
      <c r="E312" s="610" t="s">
        <v>4258</v>
      </c>
      <c r="F312" s="640">
        <v>45148</v>
      </c>
      <c r="G312" s="641" t="s">
        <v>1717</v>
      </c>
      <c r="H312" s="638">
        <v>5.2999999999999999E-2</v>
      </c>
      <c r="I312" s="613">
        <v>5</v>
      </c>
      <c r="J312" s="612" t="s">
        <v>148</v>
      </c>
      <c r="K312" s="988" t="s">
        <v>4264</v>
      </c>
      <c r="L312" s="989"/>
      <c r="M312" s="989"/>
      <c r="N312" s="989"/>
      <c r="O312" s="989"/>
      <c r="P312" s="989"/>
      <c r="Q312" s="989"/>
      <c r="R312" s="990"/>
    </row>
    <row r="313" spans="1:18" ht="97.5" customHeight="1">
      <c r="A313" s="610">
        <v>307</v>
      </c>
      <c r="B313" s="611">
        <v>45148</v>
      </c>
      <c r="C313" s="610" t="s">
        <v>3300</v>
      </c>
      <c r="D313" s="610" t="s">
        <v>4265</v>
      </c>
      <c r="E313" s="610"/>
      <c r="F313" s="640" t="s">
        <v>4266</v>
      </c>
      <c r="G313" s="641" t="s">
        <v>1717</v>
      </c>
      <c r="H313" s="638">
        <v>5.1499999999999997E-2</v>
      </c>
      <c r="I313" s="613">
        <v>10</v>
      </c>
      <c r="J313" s="612" t="s">
        <v>148</v>
      </c>
      <c r="K313" s="988" t="s">
        <v>4267</v>
      </c>
      <c r="L313" s="989"/>
      <c r="M313" s="989"/>
      <c r="N313" s="989"/>
      <c r="O313" s="989"/>
      <c r="P313" s="989"/>
      <c r="Q313" s="989"/>
      <c r="R313" s="990"/>
    </row>
    <row r="314" spans="1:18" ht="97.5" customHeight="1">
      <c r="A314" s="610">
        <v>307</v>
      </c>
      <c r="B314" s="611">
        <v>45148</v>
      </c>
      <c r="C314" s="610" t="s">
        <v>3300</v>
      </c>
      <c r="D314" s="610" t="s">
        <v>4265</v>
      </c>
      <c r="E314" s="610"/>
      <c r="F314" s="640" t="s">
        <v>4266</v>
      </c>
      <c r="G314" s="641" t="s">
        <v>1717</v>
      </c>
      <c r="H314" s="638">
        <v>5.2999999999999999E-2</v>
      </c>
      <c r="I314" s="613">
        <v>10</v>
      </c>
      <c r="J314" s="612" t="s">
        <v>148</v>
      </c>
      <c r="K314" s="988" t="s">
        <v>4268</v>
      </c>
      <c r="L314" s="989"/>
      <c r="M314" s="989"/>
      <c r="N314" s="989"/>
      <c r="O314" s="989"/>
      <c r="P314" s="989"/>
      <c r="Q314" s="989"/>
      <c r="R314" s="990"/>
    </row>
    <row r="315" spans="1:18" ht="97.5" customHeight="1">
      <c r="A315" s="610">
        <v>308</v>
      </c>
      <c r="B315" s="611">
        <v>45148</v>
      </c>
      <c r="C315" s="610" t="s">
        <v>3711</v>
      </c>
      <c r="D315" s="610" t="s">
        <v>3960</v>
      </c>
      <c r="E315" s="610"/>
      <c r="F315" s="640">
        <v>45148</v>
      </c>
      <c r="G315" s="641" t="s">
        <v>2915</v>
      </c>
      <c r="H315" s="638" t="s">
        <v>4269</v>
      </c>
      <c r="I315" s="613">
        <v>5</v>
      </c>
      <c r="J315" s="612" t="s">
        <v>148</v>
      </c>
      <c r="K315" s="988"/>
      <c r="L315" s="989"/>
      <c r="M315" s="989"/>
      <c r="N315" s="989"/>
      <c r="O315" s="989"/>
      <c r="P315" s="989"/>
      <c r="Q315" s="989"/>
      <c r="R315" s="990"/>
    </row>
    <row r="316" spans="1:18" ht="97.5" customHeight="1">
      <c r="A316" s="610">
        <v>309</v>
      </c>
      <c r="B316" s="611">
        <v>45152</v>
      </c>
      <c r="C316" s="610" t="s">
        <v>3300</v>
      </c>
      <c r="D316" s="610" t="s">
        <v>4271</v>
      </c>
      <c r="E316" s="610"/>
      <c r="F316" s="640" t="s">
        <v>345</v>
      </c>
      <c r="G316" s="641" t="s">
        <v>1717</v>
      </c>
      <c r="H316" s="638">
        <v>5.3999999999999999E-2</v>
      </c>
      <c r="I316" s="613">
        <v>50</v>
      </c>
      <c r="J316" s="612" t="s">
        <v>148</v>
      </c>
      <c r="K316" s="988" t="s">
        <v>4272</v>
      </c>
      <c r="L316" s="989"/>
      <c r="M316" s="989"/>
      <c r="N316" s="989"/>
      <c r="O316" s="989"/>
      <c r="P316" s="989"/>
      <c r="Q316" s="989"/>
      <c r="R316" s="990"/>
    </row>
    <row r="317" spans="1:18" ht="97.5" customHeight="1">
      <c r="A317" s="610">
        <v>310</v>
      </c>
      <c r="B317" s="611">
        <v>45154</v>
      </c>
      <c r="C317" s="610" t="s">
        <v>3300</v>
      </c>
      <c r="D317" s="610" t="s">
        <v>4273</v>
      </c>
      <c r="E317" s="610" t="s">
        <v>4278</v>
      </c>
      <c r="F317" s="640" t="s">
        <v>345</v>
      </c>
      <c r="G317" s="641" t="s">
        <v>2957</v>
      </c>
      <c r="H317" s="638" t="s">
        <v>4274</v>
      </c>
      <c r="I317" s="613">
        <v>10</v>
      </c>
      <c r="J317" s="612" t="s">
        <v>148</v>
      </c>
      <c r="K317" s="988" t="s">
        <v>4275</v>
      </c>
      <c r="L317" s="989"/>
      <c r="M317" s="989"/>
      <c r="N317" s="989"/>
      <c r="O317" s="989"/>
      <c r="P317" s="989"/>
      <c r="Q317" s="989"/>
      <c r="R317" s="990"/>
    </row>
    <row r="318" spans="1:18" ht="97.5" customHeight="1">
      <c r="A318" s="610">
        <v>311</v>
      </c>
      <c r="B318" s="611">
        <v>45154</v>
      </c>
      <c r="C318" s="610" t="s">
        <v>3300</v>
      </c>
      <c r="D318" s="610" t="s">
        <v>4273</v>
      </c>
      <c r="E318" s="610" t="s">
        <v>4278</v>
      </c>
      <c r="F318" s="640" t="s">
        <v>345</v>
      </c>
      <c r="G318" s="641" t="s">
        <v>2957</v>
      </c>
      <c r="H318" s="638" t="s">
        <v>4276</v>
      </c>
      <c r="I318" s="613">
        <v>10</v>
      </c>
      <c r="J318" s="612" t="s">
        <v>148</v>
      </c>
      <c r="K318" s="988" t="s">
        <v>4277</v>
      </c>
      <c r="L318" s="989"/>
      <c r="M318" s="989"/>
      <c r="N318" s="989"/>
      <c r="O318" s="989"/>
      <c r="P318" s="989"/>
      <c r="Q318" s="989"/>
      <c r="R318" s="990"/>
    </row>
    <row r="319" spans="1:18" ht="97.5" customHeight="1">
      <c r="A319" s="610">
        <v>312</v>
      </c>
      <c r="B319" s="611">
        <v>45154</v>
      </c>
      <c r="C319" s="610" t="s">
        <v>4050</v>
      </c>
      <c r="D319" s="610" t="s">
        <v>4051</v>
      </c>
      <c r="E319" s="610"/>
      <c r="F319" s="640" t="s">
        <v>345</v>
      </c>
      <c r="G319" s="641" t="s">
        <v>29</v>
      </c>
      <c r="H319" s="638">
        <v>4.3499999999999997E-2</v>
      </c>
      <c r="I319" s="613">
        <v>10</v>
      </c>
      <c r="J319" s="612" t="s">
        <v>148</v>
      </c>
      <c r="K319" s="988" t="s">
        <v>4279</v>
      </c>
      <c r="L319" s="989"/>
      <c r="M319" s="989"/>
      <c r="N319" s="989"/>
      <c r="O319" s="989"/>
      <c r="P319" s="989"/>
      <c r="Q319" s="989"/>
      <c r="R319" s="990"/>
    </row>
    <row r="320" spans="1:18" ht="97.5" customHeight="1">
      <c r="A320" s="610">
        <v>313</v>
      </c>
      <c r="B320" s="611">
        <v>45155</v>
      </c>
      <c r="C320" s="610" t="s">
        <v>3300</v>
      </c>
      <c r="D320" s="610" t="s">
        <v>4273</v>
      </c>
      <c r="E320" s="610" t="s">
        <v>4278</v>
      </c>
      <c r="F320" s="640" t="s">
        <v>345</v>
      </c>
      <c r="G320" s="641" t="s">
        <v>2957</v>
      </c>
      <c r="H320" s="638" t="s">
        <v>4276</v>
      </c>
      <c r="I320" s="613">
        <v>10</v>
      </c>
      <c r="J320" s="612" t="s">
        <v>148</v>
      </c>
      <c r="K320" s="988" t="s">
        <v>4280</v>
      </c>
      <c r="L320" s="989"/>
      <c r="M320" s="989"/>
      <c r="N320" s="989"/>
      <c r="O320" s="989"/>
      <c r="P320" s="989"/>
      <c r="Q320" s="989"/>
      <c r="R320" s="990"/>
    </row>
    <row r="321" spans="1:18" ht="39.950000000000003" customHeight="1">
      <c r="A321" s="610">
        <v>314</v>
      </c>
      <c r="B321" s="611">
        <v>45155</v>
      </c>
      <c r="C321" s="610" t="s">
        <v>3300</v>
      </c>
      <c r="D321" s="610" t="s">
        <v>4281</v>
      </c>
      <c r="E321" s="610" t="s">
        <v>4278</v>
      </c>
      <c r="F321" s="640" t="s">
        <v>345</v>
      </c>
      <c r="G321" s="641" t="s">
        <v>1717</v>
      </c>
      <c r="H321" s="638">
        <v>5.3699999999999998E-2</v>
      </c>
      <c r="I321" s="613">
        <v>10</v>
      </c>
      <c r="J321" s="612" t="s">
        <v>148</v>
      </c>
      <c r="K321" s="988" t="s">
        <v>4282</v>
      </c>
      <c r="L321" s="989"/>
      <c r="M321" s="989"/>
      <c r="N321" s="989"/>
      <c r="O321" s="989"/>
      <c r="P321" s="989"/>
      <c r="Q321" s="989"/>
      <c r="R321" s="990"/>
    </row>
    <row r="322" spans="1:18" ht="75.75" customHeight="1">
      <c r="A322" s="610">
        <v>315</v>
      </c>
      <c r="B322" s="611">
        <v>45156</v>
      </c>
      <c r="C322" s="610" t="s">
        <v>4</v>
      </c>
      <c r="D322" s="610" t="s">
        <v>3557</v>
      </c>
      <c r="E322" s="610"/>
      <c r="F322" s="640" t="s">
        <v>4283</v>
      </c>
      <c r="G322" s="641" t="s">
        <v>3340</v>
      </c>
      <c r="H322" s="638" t="s">
        <v>4284</v>
      </c>
      <c r="I322" s="613">
        <v>5.5</v>
      </c>
      <c r="J322" s="616"/>
      <c r="K322" s="988" t="s">
        <v>4285</v>
      </c>
      <c r="L322" s="989"/>
      <c r="M322" s="989"/>
      <c r="N322" s="989"/>
      <c r="O322" s="989"/>
      <c r="P322" s="989"/>
      <c r="Q322" s="989"/>
      <c r="R322" s="990"/>
    </row>
    <row r="323" spans="1:18" ht="75.75" customHeight="1">
      <c r="A323" s="610">
        <v>316</v>
      </c>
      <c r="B323" s="611">
        <v>45159</v>
      </c>
      <c r="C323" s="610" t="s">
        <v>3711</v>
      </c>
      <c r="D323" s="610" t="s">
        <v>3960</v>
      </c>
      <c r="E323" s="610"/>
      <c r="F323" s="640">
        <v>45159</v>
      </c>
      <c r="G323" s="641" t="s">
        <v>2915</v>
      </c>
      <c r="H323" s="638" t="s">
        <v>4286</v>
      </c>
      <c r="I323" s="613">
        <v>1.2</v>
      </c>
      <c r="J323" s="616"/>
      <c r="K323" s="988" t="s">
        <v>4287</v>
      </c>
      <c r="L323" s="989"/>
      <c r="M323" s="989"/>
      <c r="N323" s="989"/>
      <c r="O323" s="989"/>
      <c r="P323" s="989"/>
      <c r="Q323" s="989"/>
      <c r="R323" s="990"/>
    </row>
    <row r="324" spans="1:18" ht="97.5" customHeight="1">
      <c r="A324" s="610">
        <v>317</v>
      </c>
      <c r="B324" s="611">
        <v>45160</v>
      </c>
      <c r="C324" s="610" t="s">
        <v>3661</v>
      </c>
      <c r="D324" s="610" t="s">
        <v>4289</v>
      </c>
      <c r="E324" s="610"/>
      <c r="F324" s="640" t="s">
        <v>345</v>
      </c>
      <c r="G324" s="641" t="s">
        <v>29</v>
      </c>
      <c r="H324" s="638" t="s">
        <v>4290</v>
      </c>
      <c r="I324" s="613" t="s">
        <v>4291</v>
      </c>
      <c r="J324" s="612" t="s">
        <v>4292</v>
      </c>
      <c r="K324" s="988" t="s">
        <v>4293</v>
      </c>
      <c r="L324" s="989"/>
      <c r="M324" s="989"/>
      <c r="N324" s="989"/>
      <c r="O324" s="989"/>
      <c r="P324" s="989"/>
      <c r="Q324" s="989"/>
      <c r="R324" s="990"/>
    </row>
    <row r="325" spans="1:18" ht="97.5" customHeight="1">
      <c r="A325" s="610">
        <v>318</v>
      </c>
      <c r="B325" s="611">
        <v>45173</v>
      </c>
      <c r="C325" s="610" t="s">
        <v>2798</v>
      </c>
      <c r="D325" s="610" t="s">
        <v>3437</v>
      </c>
      <c r="E325" s="610"/>
      <c r="F325" s="640" t="s">
        <v>345</v>
      </c>
      <c r="G325" s="641" t="s">
        <v>29</v>
      </c>
      <c r="H325" s="638" t="s">
        <v>4290</v>
      </c>
      <c r="I325" s="613">
        <v>1</v>
      </c>
      <c r="J325" s="612" t="s">
        <v>29</v>
      </c>
      <c r="K325" s="988" t="s">
        <v>4294</v>
      </c>
      <c r="L325" s="989"/>
      <c r="M325" s="989"/>
      <c r="N325" s="989"/>
      <c r="O325" s="989"/>
      <c r="P325" s="989"/>
      <c r="Q325" s="989"/>
      <c r="R325" s="990"/>
    </row>
    <row r="326" spans="1:18" ht="39.950000000000003" customHeight="1">
      <c r="A326" s="610">
        <v>319</v>
      </c>
      <c r="B326" s="611">
        <v>45176</v>
      </c>
      <c r="C326" s="610" t="s">
        <v>1550</v>
      </c>
      <c r="D326" s="610" t="s">
        <v>3365</v>
      </c>
      <c r="E326" s="610" t="s">
        <v>4257</v>
      </c>
      <c r="F326" s="640">
        <v>45176</v>
      </c>
      <c r="G326" s="640" t="s">
        <v>2307</v>
      </c>
      <c r="H326" s="612">
        <v>5.0999999999999997E-2</v>
      </c>
      <c r="I326" s="639">
        <v>6</v>
      </c>
      <c r="J326" s="616"/>
      <c r="K326" s="988" t="s">
        <v>4298</v>
      </c>
      <c r="L326" s="989"/>
      <c r="M326" s="989"/>
      <c r="N326" s="989"/>
      <c r="O326" s="989"/>
      <c r="P326" s="989"/>
      <c r="Q326" s="989"/>
      <c r="R326" s="990"/>
    </row>
    <row r="327" spans="1:18" ht="75.75" customHeight="1">
      <c r="A327" s="610">
        <v>320</v>
      </c>
      <c r="B327" s="611">
        <v>45180</v>
      </c>
      <c r="C327" s="610" t="s">
        <v>3711</v>
      </c>
      <c r="D327" s="610" t="s">
        <v>3960</v>
      </c>
      <c r="E327" s="610"/>
      <c r="F327" s="640">
        <v>45180</v>
      </c>
      <c r="G327" s="641" t="s">
        <v>2915</v>
      </c>
      <c r="H327" s="638" t="s">
        <v>4301</v>
      </c>
      <c r="I327" s="613">
        <v>1</v>
      </c>
      <c r="J327" s="616"/>
      <c r="K327" s="988" t="s">
        <v>4300</v>
      </c>
      <c r="L327" s="989"/>
      <c r="M327" s="989"/>
      <c r="N327" s="989"/>
      <c r="O327" s="989"/>
      <c r="P327" s="989"/>
      <c r="Q327" s="989"/>
      <c r="R327" s="990"/>
    </row>
    <row r="328" spans="1:18" ht="97.5" customHeight="1">
      <c r="A328" s="610">
        <v>321</v>
      </c>
      <c r="B328" s="611">
        <v>45184</v>
      </c>
      <c r="C328" s="610" t="s">
        <v>4050</v>
      </c>
      <c r="D328" s="610" t="s">
        <v>4051</v>
      </c>
      <c r="E328" s="610"/>
      <c r="F328" s="640">
        <v>45184</v>
      </c>
      <c r="G328" s="641" t="s">
        <v>29</v>
      </c>
      <c r="H328" s="638">
        <v>4.3499999999999997E-2</v>
      </c>
      <c r="I328" s="613">
        <v>1</v>
      </c>
      <c r="J328" s="612" t="s">
        <v>4314</v>
      </c>
      <c r="K328" s="988" t="s">
        <v>4315</v>
      </c>
      <c r="L328" s="989"/>
      <c r="M328" s="989"/>
      <c r="N328" s="989"/>
      <c r="O328" s="989"/>
      <c r="P328" s="989"/>
      <c r="Q328" s="989"/>
      <c r="R328" s="990"/>
    </row>
    <row r="329" spans="1:18" ht="75.75" customHeight="1">
      <c r="A329" s="610">
        <v>322</v>
      </c>
      <c r="B329" s="611">
        <v>45190</v>
      </c>
      <c r="C329" s="610" t="s">
        <v>3711</v>
      </c>
      <c r="D329" s="610" t="s">
        <v>3960</v>
      </c>
      <c r="E329" s="610"/>
      <c r="F329" s="640">
        <v>45190</v>
      </c>
      <c r="G329" s="641" t="s">
        <v>2915</v>
      </c>
      <c r="H329" s="638" t="s">
        <v>4301</v>
      </c>
      <c r="I329" s="613">
        <v>1</v>
      </c>
      <c r="J329" s="616"/>
      <c r="K329" s="988" t="s">
        <v>4328</v>
      </c>
      <c r="L329" s="989"/>
      <c r="M329" s="989"/>
      <c r="N329" s="989"/>
      <c r="O329" s="989"/>
      <c r="P329" s="989"/>
      <c r="Q329" s="989"/>
      <c r="R329" s="990"/>
    </row>
    <row r="330" spans="1:18" ht="97.5" customHeight="1">
      <c r="A330" s="610">
        <v>323</v>
      </c>
      <c r="B330" s="611">
        <v>45190</v>
      </c>
      <c r="C330" s="610" t="s">
        <v>3661</v>
      </c>
      <c r="D330" s="610" t="s">
        <v>4289</v>
      </c>
      <c r="E330" s="610"/>
      <c r="F330" s="640" t="s">
        <v>345</v>
      </c>
      <c r="G330" s="641" t="s">
        <v>29</v>
      </c>
      <c r="H330" s="638">
        <v>4.3499999999999997E-2</v>
      </c>
      <c r="I330" s="613">
        <v>40</v>
      </c>
      <c r="J330" s="612" t="s">
        <v>29</v>
      </c>
      <c r="K330" s="988" t="s">
        <v>4329</v>
      </c>
      <c r="L330" s="989"/>
      <c r="M330" s="989"/>
      <c r="N330" s="989"/>
      <c r="O330" s="989"/>
      <c r="P330" s="989"/>
      <c r="Q330" s="989"/>
      <c r="R330" s="990"/>
    </row>
    <row r="331" spans="1:18" ht="39.950000000000003" customHeight="1">
      <c r="A331" s="610">
        <v>324</v>
      </c>
      <c r="B331" s="611">
        <v>45204</v>
      </c>
      <c r="C331" s="610" t="s">
        <v>3300</v>
      </c>
      <c r="D331" s="610" t="s">
        <v>4336</v>
      </c>
      <c r="E331" s="610" t="s">
        <v>4337</v>
      </c>
      <c r="F331" s="640" t="s">
        <v>4338</v>
      </c>
      <c r="G331" s="641" t="s">
        <v>4339</v>
      </c>
      <c r="H331" s="638" t="s">
        <v>4342</v>
      </c>
      <c r="I331" s="613" t="s">
        <v>3181</v>
      </c>
      <c r="J331" s="616" t="s">
        <v>4340</v>
      </c>
      <c r="K331" s="988" t="s">
        <v>4341</v>
      </c>
      <c r="L331" s="989"/>
      <c r="M331" s="989"/>
      <c r="N331" s="989"/>
      <c r="O331" s="989"/>
      <c r="P331" s="989"/>
      <c r="Q331" s="989"/>
      <c r="R331" s="990"/>
    </row>
    <row r="332" spans="1:18" ht="39.950000000000003" customHeight="1">
      <c r="A332" s="610">
        <v>325</v>
      </c>
      <c r="B332" s="611">
        <v>45209</v>
      </c>
      <c r="C332" s="610" t="s">
        <v>1550</v>
      </c>
      <c r="D332" s="610" t="s">
        <v>3365</v>
      </c>
      <c r="E332" s="610" t="s">
        <v>4257</v>
      </c>
      <c r="F332" s="640">
        <v>45209</v>
      </c>
      <c r="G332" s="640" t="s">
        <v>2307</v>
      </c>
      <c r="H332" s="612">
        <v>5.1499999999999997E-2</v>
      </c>
      <c r="I332" s="639">
        <v>6</v>
      </c>
      <c r="J332" s="616" t="s">
        <v>4343</v>
      </c>
      <c r="K332" s="988" t="s">
        <v>4344</v>
      </c>
      <c r="L332" s="989"/>
      <c r="M332" s="989"/>
      <c r="N332" s="989"/>
      <c r="O332" s="989"/>
      <c r="P332" s="989"/>
      <c r="Q332" s="989"/>
      <c r="R332" s="990"/>
    </row>
    <row r="333" spans="1:18" ht="97.5" customHeight="1">
      <c r="A333" s="610">
        <v>326</v>
      </c>
      <c r="B333" s="611">
        <v>45215</v>
      </c>
      <c r="C333" s="610" t="s">
        <v>4050</v>
      </c>
      <c r="D333" s="610" t="s">
        <v>4051</v>
      </c>
      <c r="E333" s="610"/>
      <c r="F333" s="640">
        <v>45215</v>
      </c>
      <c r="G333" s="641" t="s">
        <v>29</v>
      </c>
      <c r="H333" s="638">
        <v>4.3499999999999997E-2</v>
      </c>
      <c r="I333" s="613">
        <v>1</v>
      </c>
      <c r="J333" s="612" t="s">
        <v>29</v>
      </c>
      <c r="K333" s="988" t="s">
        <v>4347</v>
      </c>
      <c r="L333" s="989"/>
      <c r="M333" s="989"/>
      <c r="N333" s="989"/>
      <c r="O333" s="989"/>
      <c r="P333" s="989"/>
      <c r="Q333" s="989"/>
      <c r="R333" s="990"/>
    </row>
    <row r="334" spans="1:18" ht="39.950000000000003" customHeight="1">
      <c r="A334" s="610">
        <v>327</v>
      </c>
      <c r="B334" s="611">
        <v>45218</v>
      </c>
      <c r="C334" s="610" t="s">
        <v>434</v>
      </c>
      <c r="D334" s="610" t="s">
        <v>4349</v>
      </c>
      <c r="E334" s="610"/>
      <c r="F334" s="640" t="s">
        <v>4350</v>
      </c>
      <c r="G334" s="640" t="s">
        <v>4351</v>
      </c>
      <c r="H334" s="612">
        <v>5.1999999999999998E-2</v>
      </c>
      <c r="I334" s="613">
        <v>5</v>
      </c>
      <c r="J334" s="616" t="s">
        <v>4352</v>
      </c>
      <c r="K334" s="988" t="s">
        <v>4353</v>
      </c>
      <c r="L334" s="989"/>
      <c r="M334" s="989"/>
      <c r="N334" s="989"/>
      <c r="O334" s="989"/>
      <c r="P334" s="989"/>
      <c r="Q334" s="989"/>
      <c r="R334" s="990"/>
    </row>
    <row r="335" spans="1:18" ht="76.5" customHeight="1">
      <c r="A335" s="610">
        <v>328</v>
      </c>
      <c r="B335" s="611">
        <v>45222</v>
      </c>
      <c r="C335" s="610" t="s">
        <v>164</v>
      </c>
      <c r="D335" s="610" t="s">
        <v>4361</v>
      </c>
      <c r="E335" s="610"/>
      <c r="F335" s="640" t="s">
        <v>4362</v>
      </c>
      <c r="G335" s="641" t="s">
        <v>4363</v>
      </c>
      <c r="H335" s="638" t="s">
        <v>4366</v>
      </c>
      <c r="I335" s="613">
        <v>1</v>
      </c>
      <c r="J335" s="616" t="s">
        <v>4364</v>
      </c>
      <c r="K335" s="988" t="s">
        <v>4365</v>
      </c>
      <c r="L335" s="989"/>
      <c r="M335" s="989"/>
      <c r="N335" s="989"/>
      <c r="O335" s="989"/>
      <c r="P335" s="989"/>
      <c r="Q335" s="989"/>
      <c r="R335" s="990"/>
    </row>
    <row r="336" spans="1:18" ht="76.5" customHeight="1">
      <c r="A336" s="610">
        <v>329</v>
      </c>
      <c r="B336" s="611">
        <v>45223</v>
      </c>
      <c r="C336" s="610" t="s">
        <v>164</v>
      </c>
      <c r="D336" s="671" t="s">
        <v>4367</v>
      </c>
      <c r="E336" s="610"/>
      <c r="F336" s="640" t="s">
        <v>345</v>
      </c>
      <c r="G336" s="641" t="s">
        <v>1719</v>
      </c>
      <c r="H336" s="638">
        <v>5.6500000000000002E-2</v>
      </c>
      <c r="I336" s="613">
        <v>1</v>
      </c>
      <c r="J336" s="616" t="s">
        <v>28</v>
      </c>
      <c r="K336" s="988" t="s">
        <v>4368</v>
      </c>
      <c r="L336" s="989"/>
      <c r="M336" s="989"/>
      <c r="N336" s="989"/>
      <c r="O336" s="989"/>
      <c r="P336" s="989"/>
      <c r="Q336" s="989"/>
      <c r="R336" s="990"/>
    </row>
    <row r="337" spans="1:18" ht="76.5" customHeight="1">
      <c r="A337" s="610">
        <v>330</v>
      </c>
      <c r="B337" s="611">
        <v>45225</v>
      </c>
      <c r="C337" s="610" t="s">
        <v>12</v>
      </c>
      <c r="D337" s="610" t="s">
        <v>4116</v>
      </c>
      <c r="E337" s="610" t="s">
        <v>3501</v>
      </c>
      <c r="F337" s="640" t="s">
        <v>345</v>
      </c>
      <c r="G337" s="641" t="s">
        <v>3294</v>
      </c>
      <c r="H337" s="638" t="s">
        <v>4366</v>
      </c>
      <c r="I337" s="613">
        <v>5</v>
      </c>
      <c r="J337" s="616" t="s">
        <v>28</v>
      </c>
      <c r="K337" s="988" t="s">
        <v>4369</v>
      </c>
      <c r="L337" s="989"/>
      <c r="M337" s="989"/>
      <c r="N337" s="989"/>
      <c r="O337" s="989"/>
      <c r="P337" s="989"/>
      <c r="Q337" s="989"/>
      <c r="R337" s="990"/>
    </row>
    <row r="338" spans="1:18" ht="52.5" customHeight="1">
      <c r="A338" s="610">
        <v>331</v>
      </c>
      <c r="B338" s="611">
        <v>45225</v>
      </c>
      <c r="C338" s="610" t="s">
        <v>4</v>
      </c>
      <c r="D338" s="610" t="s">
        <v>3608</v>
      </c>
      <c r="E338" s="610" t="s">
        <v>3571</v>
      </c>
      <c r="F338" s="640">
        <v>45226</v>
      </c>
      <c r="G338" s="641" t="s">
        <v>2952</v>
      </c>
      <c r="H338" s="638" t="s">
        <v>4371</v>
      </c>
      <c r="I338" s="613">
        <v>10</v>
      </c>
      <c r="J338" s="616" t="s">
        <v>4372</v>
      </c>
      <c r="K338" s="988" t="s">
        <v>4370</v>
      </c>
      <c r="L338" s="989"/>
      <c r="M338" s="989"/>
      <c r="N338" s="989"/>
      <c r="O338" s="989"/>
      <c r="P338" s="989"/>
      <c r="Q338" s="989"/>
      <c r="R338" s="990"/>
    </row>
    <row r="339" spans="1:18" ht="76.5" customHeight="1">
      <c r="A339" s="610">
        <v>332</v>
      </c>
      <c r="B339" s="611">
        <v>45226</v>
      </c>
      <c r="C339" s="610" t="s">
        <v>12</v>
      </c>
      <c r="D339" s="610" t="s">
        <v>4253</v>
      </c>
      <c r="E339" s="610"/>
      <c r="F339" s="640" t="s">
        <v>345</v>
      </c>
      <c r="G339" s="641" t="s">
        <v>2307</v>
      </c>
      <c r="H339" s="638" t="s">
        <v>4373</v>
      </c>
      <c r="I339" s="613">
        <v>1.5</v>
      </c>
      <c r="J339" s="616" t="s">
        <v>28</v>
      </c>
      <c r="K339" s="988" t="s">
        <v>4374</v>
      </c>
      <c r="L339" s="989"/>
      <c r="M339" s="989"/>
      <c r="N339" s="989"/>
      <c r="O339" s="989"/>
      <c r="P339" s="989"/>
      <c r="Q339" s="989"/>
      <c r="R339" s="990"/>
    </row>
    <row r="340" spans="1:18" ht="39.950000000000003" customHeight="1">
      <c r="A340" s="610">
        <v>333</v>
      </c>
      <c r="B340" s="611">
        <v>45231</v>
      </c>
      <c r="C340" s="610" t="s">
        <v>4376</v>
      </c>
      <c r="D340" s="610" t="s">
        <v>4375</v>
      </c>
      <c r="E340" s="610"/>
      <c r="F340" s="640" t="s">
        <v>4377</v>
      </c>
      <c r="G340" s="641" t="s">
        <v>2307</v>
      </c>
      <c r="H340" s="638">
        <v>5.1499999999999997E-2</v>
      </c>
      <c r="I340" s="613">
        <v>7</v>
      </c>
      <c r="J340" s="616" t="s">
        <v>28</v>
      </c>
      <c r="K340" s="988" t="s">
        <v>4378</v>
      </c>
      <c r="L340" s="989"/>
      <c r="M340" s="989"/>
      <c r="N340" s="989"/>
      <c r="O340" s="989"/>
      <c r="P340" s="989"/>
      <c r="Q340" s="989"/>
      <c r="R340" s="990"/>
    </row>
    <row r="341" spans="1:18" ht="52.5" customHeight="1">
      <c r="A341" s="610">
        <v>334</v>
      </c>
      <c r="B341" s="611">
        <v>45236</v>
      </c>
      <c r="C341" s="610" t="s">
        <v>3300</v>
      </c>
      <c r="D341" s="610" t="s">
        <v>4265</v>
      </c>
      <c r="E341" s="610" t="s">
        <v>4388</v>
      </c>
      <c r="F341" s="640" t="s">
        <v>4385</v>
      </c>
      <c r="G341" s="641" t="s">
        <v>3454</v>
      </c>
      <c r="H341" s="638" t="s">
        <v>4387</v>
      </c>
      <c r="I341" s="613">
        <v>35</v>
      </c>
      <c r="J341" s="616" t="s">
        <v>28</v>
      </c>
      <c r="K341" s="988" t="s">
        <v>4386</v>
      </c>
      <c r="L341" s="989"/>
      <c r="M341" s="989"/>
      <c r="N341" s="989"/>
      <c r="O341" s="989"/>
      <c r="P341" s="989"/>
      <c r="Q341" s="989"/>
      <c r="R341" s="990"/>
    </row>
    <row r="342" spans="1:18" ht="52.5" customHeight="1">
      <c r="A342" s="610">
        <v>335</v>
      </c>
      <c r="B342" s="611">
        <v>45236</v>
      </c>
      <c r="C342" s="610" t="s">
        <v>3300</v>
      </c>
      <c r="D342" s="671" t="s">
        <v>4389</v>
      </c>
      <c r="E342" s="610" t="s">
        <v>4388</v>
      </c>
      <c r="F342" s="640" t="s">
        <v>4385</v>
      </c>
      <c r="G342" s="641" t="s">
        <v>2957</v>
      </c>
      <c r="H342" s="638" t="s">
        <v>4390</v>
      </c>
      <c r="I342" s="613">
        <v>35</v>
      </c>
      <c r="J342" s="616" t="s">
        <v>28</v>
      </c>
      <c r="K342" s="988" t="s">
        <v>4391</v>
      </c>
      <c r="L342" s="989"/>
      <c r="M342" s="989"/>
      <c r="N342" s="989"/>
      <c r="O342" s="989"/>
      <c r="P342" s="989"/>
      <c r="Q342" s="989"/>
      <c r="R342" s="990"/>
    </row>
    <row r="343" spans="1:18" ht="52.5" customHeight="1">
      <c r="A343" s="610">
        <v>336</v>
      </c>
      <c r="B343" s="611">
        <v>45236</v>
      </c>
      <c r="C343" s="610" t="s">
        <v>3300</v>
      </c>
      <c r="D343" s="671" t="s">
        <v>4389</v>
      </c>
      <c r="E343" s="610" t="s">
        <v>4388</v>
      </c>
      <c r="F343" s="640" t="s">
        <v>4385</v>
      </c>
      <c r="G343" s="641" t="s">
        <v>2957</v>
      </c>
      <c r="H343" s="638" t="s">
        <v>4392</v>
      </c>
      <c r="I343" s="613">
        <v>35</v>
      </c>
      <c r="J343" s="616" t="s">
        <v>28</v>
      </c>
      <c r="K343" s="988" t="s">
        <v>4393</v>
      </c>
      <c r="L343" s="989"/>
      <c r="M343" s="989"/>
      <c r="N343" s="989"/>
      <c r="O343" s="989"/>
      <c r="P343" s="989"/>
      <c r="Q343" s="989"/>
      <c r="R343" s="990"/>
    </row>
    <row r="344" spans="1:18" ht="76.5" customHeight="1">
      <c r="A344" s="610">
        <v>337</v>
      </c>
      <c r="B344" s="611">
        <v>45237</v>
      </c>
      <c r="C344" s="610" t="s">
        <v>164</v>
      </c>
      <c r="D344" s="671" t="s">
        <v>4367</v>
      </c>
      <c r="E344" s="610"/>
      <c r="F344" s="640">
        <v>45237</v>
      </c>
      <c r="G344" s="641" t="s">
        <v>1719</v>
      </c>
      <c r="H344" s="638">
        <v>5.6500000000000002E-2</v>
      </c>
      <c r="I344" s="613">
        <v>1</v>
      </c>
      <c r="J344" s="616" t="s">
        <v>28</v>
      </c>
      <c r="K344" s="988" t="s">
        <v>4394</v>
      </c>
      <c r="L344" s="989"/>
      <c r="M344" s="989"/>
      <c r="N344" s="989"/>
      <c r="O344" s="989"/>
      <c r="P344" s="989"/>
      <c r="Q344" s="989"/>
      <c r="R344" s="990"/>
    </row>
    <row r="345" spans="1:18" ht="64.5" customHeight="1">
      <c r="A345" s="610">
        <v>338</v>
      </c>
      <c r="B345" s="611">
        <v>45239</v>
      </c>
      <c r="C345" s="610" t="s">
        <v>3300</v>
      </c>
      <c r="D345" s="671" t="s">
        <v>4389</v>
      </c>
      <c r="E345" s="610" t="s">
        <v>4388</v>
      </c>
      <c r="F345" s="640">
        <v>45239</v>
      </c>
      <c r="G345" s="641" t="s">
        <v>3454</v>
      </c>
      <c r="H345" s="638" t="s">
        <v>4401</v>
      </c>
      <c r="I345" s="613">
        <v>35</v>
      </c>
      <c r="J345" s="616" t="s">
        <v>28</v>
      </c>
      <c r="K345" s="988" t="s">
        <v>4402</v>
      </c>
      <c r="L345" s="989"/>
      <c r="M345" s="989"/>
      <c r="N345" s="989"/>
      <c r="O345" s="989"/>
      <c r="P345" s="989"/>
      <c r="Q345" s="989"/>
      <c r="R345" s="990"/>
    </row>
    <row r="346" spans="1:18" ht="39.950000000000003" customHeight="1">
      <c r="A346" s="610">
        <v>339</v>
      </c>
      <c r="B346" s="611">
        <v>45240</v>
      </c>
      <c r="C346" s="610" t="s">
        <v>1550</v>
      </c>
      <c r="D346" s="610" t="s">
        <v>3365</v>
      </c>
      <c r="E346" s="610" t="s">
        <v>4257</v>
      </c>
      <c r="F346" s="640">
        <v>45240</v>
      </c>
      <c r="G346" s="640" t="s">
        <v>2307</v>
      </c>
      <c r="H346" s="612" t="s">
        <v>4403</v>
      </c>
      <c r="I346" s="639">
        <v>6</v>
      </c>
      <c r="J346" s="616" t="s">
        <v>4343</v>
      </c>
      <c r="K346" s="988" t="s">
        <v>4404</v>
      </c>
      <c r="L346" s="989"/>
      <c r="M346" s="989"/>
      <c r="N346" s="989"/>
      <c r="O346" s="989"/>
      <c r="P346" s="989"/>
      <c r="Q346" s="989"/>
      <c r="R346" s="990"/>
    </row>
    <row r="347" spans="1:18" ht="39.950000000000003" customHeight="1">
      <c r="A347" s="610">
        <v>340</v>
      </c>
      <c r="B347" s="611">
        <v>45243</v>
      </c>
      <c r="C347" s="610" t="s">
        <v>4050</v>
      </c>
      <c r="D347" s="610" t="s">
        <v>4407</v>
      </c>
      <c r="E347" s="610" t="s">
        <v>4408</v>
      </c>
      <c r="F347" s="640">
        <v>45243</v>
      </c>
      <c r="G347" s="640"/>
      <c r="H347" s="612">
        <v>4.3499999999999997E-2</v>
      </c>
      <c r="I347" s="613">
        <v>5</v>
      </c>
      <c r="J347" s="616" t="s">
        <v>4409</v>
      </c>
      <c r="K347" s="988"/>
      <c r="L347" s="989"/>
      <c r="M347" s="989"/>
      <c r="N347" s="989"/>
      <c r="O347" s="989"/>
      <c r="P347" s="989"/>
      <c r="Q347" s="989"/>
      <c r="R347" s="990"/>
    </row>
    <row r="348" spans="1:18" ht="39.950000000000003" customHeight="1">
      <c r="A348" s="610">
        <v>341</v>
      </c>
      <c r="B348" s="611">
        <v>45244</v>
      </c>
      <c r="C348" s="610" t="s">
        <v>4050</v>
      </c>
      <c r="D348" s="610" t="s">
        <v>4410</v>
      </c>
      <c r="E348" s="610"/>
      <c r="F348" s="640">
        <v>45247</v>
      </c>
      <c r="G348" s="640" t="s">
        <v>4411</v>
      </c>
      <c r="H348" s="612">
        <v>4.3499999999999997E-2</v>
      </c>
      <c r="I348" s="613">
        <v>1</v>
      </c>
      <c r="J348" s="616"/>
      <c r="K348" s="988"/>
      <c r="L348" s="989"/>
      <c r="M348" s="989"/>
      <c r="N348" s="989"/>
      <c r="O348" s="989"/>
      <c r="P348" s="989"/>
      <c r="Q348" s="989"/>
      <c r="R348" s="990"/>
    </row>
    <row r="349" spans="1:18" ht="60" customHeight="1">
      <c r="A349" s="610">
        <v>342</v>
      </c>
      <c r="B349" s="611">
        <v>45246</v>
      </c>
      <c r="C349" s="610" t="s">
        <v>9</v>
      </c>
      <c r="D349" s="610" t="s">
        <v>4412</v>
      </c>
      <c r="E349" s="610"/>
      <c r="F349" s="641" t="s">
        <v>4413</v>
      </c>
      <c r="G349" s="641" t="s">
        <v>4414</v>
      </c>
      <c r="H349" s="612">
        <v>5.0999999999999997E-2</v>
      </c>
      <c r="I349" s="613">
        <v>100</v>
      </c>
      <c r="J349" s="616" t="s">
        <v>28</v>
      </c>
      <c r="K349" s="988" t="s">
        <v>4415</v>
      </c>
      <c r="L349" s="989"/>
      <c r="M349" s="989"/>
      <c r="N349" s="989"/>
      <c r="O349" s="989"/>
      <c r="P349" s="989"/>
      <c r="Q349" s="989"/>
      <c r="R349" s="990"/>
    </row>
    <row r="350" spans="1:18" ht="39.950000000000003" customHeight="1">
      <c r="A350" s="610">
        <v>343</v>
      </c>
      <c r="B350" s="611">
        <v>45250</v>
      </c>
      <c r="C350" s="610" t="s">
        <v>2798</v>
      </c>
      <c r="D350" s="610" t="s">
        <v>4420</v>
      </c>
      <c r="E350" s="610" t="s">
        <v>4421</v>
      </c>
      <c r="F350" s="640">
        <v>45250</v>
      </c>
      <c r="G350" s="640" t="s">
        <v>4422</v>
      </c>
      <c r="H350" s="612">
        <v>4.3499999999999997E-2</v>
      </c>
      <c r="I350" s="613">
        <v>1</v>
      </c>
      <c r="J350" s="616" t="s">
        <v>4422</v>
      </c>
      <c r="K350" s="988"/>
      <c r="L350" s="989"/>
      <c r="M350" s="989"/>
      <c r="N350" s="989"/>
      <c r="O350" s="989"/>
      <c r="P350" s="989"/>
      <c r="Q350" s="989"/>
      <c r="R350" s="990"/>
    </row>
    <row r="351" spans="1:18" ht="39.950000000000003" customHeight="1">
      <c r="A351" s="610">
        <v>344</v>
      </c>
      <c r="B351" s="611">
        <v>45251</v>
      </c>
      <c r="C351" s="610" t="s">
        <v>434</v>
      </c>
      <c r="D351" s="610" t="s">
        <v>4426</v>
      </c>
      <c r="E351" s="610" t="s">
        <v>4427</v>
      </c>
      <c r="F351" s="640">
        <v>45251</v>
      </c>
      <c r="G351" s="640" t="s">
        <v>4428</v>
      </c>
      <c r="H351" s="612">
        <v>5.1999999999999998E-2</v>
      </c>
      <c r="I351" s="613">
        <v>4.7</v>
      </c>
      <c r="J351" s="616" t="s">
        <v>4429</v>
      </c>
      <c r="K351" s="988" t="s">
        <v>4430</v>
      </c>
      <c r="L351" s="989"/>
      <c r="M351" s="989"/>
      <c r="N351" s="989"/>
      <c r="O351" s="989"/>
      <c r="P351" s="989"/>
      <c r="Q351" s="989"/>
      <c r="R351" s="990"/>
    </row>
    <row r="352" spans="1:18" ht="96" customHeight="1">
      <c r="A352" s="610">
        <v>345</v>
      </c>
      <c r="B352" s="611">
        <v>45251</v>
      </c>
      <c r="C352" s="610" t="s">
        <v>164</v>
      </c>
      <c r="D352" s="671" t="s">
        <v>4367</v>
      </c>
      <c r="E352" s="610"/>
      <c r="F352" s="640" t="s">
        <v>4436</v>
      </c>
      <c r="G352" s="641" t="s">
        <v>1719</v>
      </c>
      <c r="H352" s="638">
        <v>5.6500000000000002E-2</v>
      </c>
      <c r="I352" s="613">
        <v>1</v>
      </c>
      <c r="J352" s="616" t="s">
        <v>28</v>
      </c>
      <c r="K352" s="988" t="s">
        <v>4437</v>
      </c>
      <c r="L352" s="989"/>
      <c r="M352" s="989"/>
      <c r="N352" s="989"/>
      <c r="O352" s="989"/>
      <c r="P352" s="989"/>
      <c r="Q352" s="989"/>
      <c r="R352" s="990"/>
    </row>
    <row r="353" spans="1:18" ht="39.950000000000003" customHeight="1">
      <c r="A353" s="610">
        <v>346</v>
      </c>
      <c r="B353" s="611">
        <v>45252</v>
      </c>
      <c r="C353" s="610" t="s">
        <v>434</v>
      </c>
      <c r="D353" s="610" t="s">
        <v>4349</v>
      </c>
      <c r="E353" s="610" t="s">
        <v>4438</v>
      </c>
      <c r="F353" s="640">
        <v>45252</v>
      </c>
      <c r="G353" s="640" t="s">
        <v>4439</v>
      </c>
      <c r="H353" s="612">
        <v>5.1999999999999998E-2</v>
      </c>
      <c r="I353" s="613">
        <v>2.2999999999999998</v>
      </c>
      <c r="J353" s="616" t="s">
        <v>4440</v>
      </c>
      <c r="K353" s="988" t="s">
        <v>4441</v>
      </c>
      <c r="L353" s="989"/>
      <c r="M353" s="989"/>
      <c r="N353" s="989"/>
      <c r="O353" s="989"/>
      <c r="P353" s="989"/>
      <c r="Q353" s="989"/>
      <c r="R353" s="990"/>
    </row>
    <row r="354" spans="1:18" ht="97.5" customHeight="1">
      <c r="A354" s="610">
        <v>347</v>
      </c>
      <c r="B354" s="611">
        <v>45253</v>
      </c>
      <c r="C354" s="610" t="s">
        <v>3661</v>
      </c>
      <c r="D354" s="610" t="s">
        <v>4289</v>
      </c>
      <c r="E354" s="610" t="s">
        <v>4447</v>
      </c>
      <c r="F354" s="640" t="s">
        <v>345</v>
      </c>
      <c r="G354" s="641" t="s">
        <v>4445</v>
      </c>
      <c r="H354" s="638">
        <v>4.3499999999999997E-2</v>
      </c>
      <c r="I354" s="639" t="s">
        <v>4446</v>
      </c>
      <c r="J354" s="612" t="s">
        <v>29</v>
      </c>
      <c r="K354" s="988" t="s">
        <v>4448</v>
      </c>
      <c r="L354" s="989"/>
      <c r="M354" s="989"/>
      <c r="N354" s="989"/>
      <c r="O354" s="989"/>
      <c r="P354" s="989"/>
      <c r="Q354" s="989"/>
      <c r="R354" s="990"/>
    </row>
    <row r="355" spans="1:18" ht="39.950000000000003" customHeight="1">
      <c r="A355" s="610">
        <v>348</v>
      </c>
      <c r="B355" s="611">
        <v>45261</v>
      </c>
      <c r="C355" s="610" t="s">
        <v>4449</v>
      </c>
      <c r="D355" s="610" t="s">
        <v>3409</v>
      </c>
      <c r="E355" s="610" t="s">
        <v>4450</v>
      </c>
      <c r="F355" s="640" t="s">
        <v>4451</v>
      </c>
      <c r="G355" s="640" t="s">
        <v>4452</v>
      </c>
      <c r="H355" s="612">
        <v>5.1799999999999999E-2</v>
      </c>
      <c r="I355" s="613">
        <v>5</v>
      </c>
      <c r="J355" s="616" t="s">
        <v>4453</v>
      </c>
      <c r="K355" s="988" t="s">
        <v>4454</v>
      </c>
      <c r="L355" s="989"/>
      <c r="M355" s="989"/>
      <c r="N355" s="989"/>
      <c r="O355" s="989"/>
      <c r="P355" s="989"/>
      <c r="Q355" s="989"/>
      <c r="R355" s="990"/>
    </row>
    <row r="356" spans="1:18" ht="39.950000000000003" customHeight="1">
      <c r="A356" s="610">
        <v>349</v>
      </c>
      <c r="B356" s="611">
        <v>45271</v>
      </c>
      <c r="C356" s="610" t="s">
        <v>1550</v>
      </c>
      <c r="D356" s="610" t="s">
        <v>3365</v>
      </c>
      <c r="E356" s="610" t="s">
        <v>4257</v>
      </c>
      <c r="F356" s="640">
        <v>45271</v>
      </c>
      <c r="G356" s="640" t="s">
        <v>2307</v>
      </c>
      <c r="H356" s="612">
        <v>5.2499999999999998E-2</v>
      </c>
      <c r="I356" s="639">
        <v>6</v>
      </c>
      <c r="J356" s="616" t="s">
        <v>4343</v>
      </c>
      <c r="K356" s="988" t="s">
        <v>4455</v>
      </c>
      <c r="L356" s="989"/>
      <c r="M356" s="989"/>
      <c r="N356" s="989"/>
      <c r="O356" s="989"/>
      <c r="P356" s="989"/>
      <c r="Q356" s="989"/>
      <c r="R356" s="990"/>
    </row>
    <row r="357" spans="1:18" ht="39.950000000000003" customHeight="1">
      <c r="A357" s="610">
        <v>350</v>
      </c>
      <c r="B357" s="611">
        <v>45273</v>
      </c>
      <c r="C357" s="610" t="s">
        <v>24</v>
      </c>
      <c r="D357" s="610" t="s">
        <v>4144</v>
      </c>
      <c r="E357" s="610"/>
      <c r="F357" s="640">
        <v>45273</v>
      </c>
      <c r="G357" s="640" t="s">
        <v>29</v>
      </c>
      <c r="H357" s="612">
        <v>4.2999999999999997E-2</v>
      </c>
      <c r="I357" s="613">
        <v>5</v>
      </c>
      <c r="J357" s="616" t="s">
        <v>29</v>
      </c>
      <c r="K357" s="988" t="s">
        <v>4457</v>
      </c>
      <c r="L357" s="989"/>
      <c r="M357" s="989"/>
      <c r="N357" s="989"/>
      <c r="O357" s="989"/>
      <c r="P357" s="989"/>
      <c r="Q357" s="989"/>
      <c r="R357" s="990"/>
    </row>
    <row r="358" spans="1:18" ht="39.950000000000003" customHeight="1">
      <c r="A358" s="610">
        <v>351</v>
      </c>
      <c r="B358" s="611">
        <v>45275</v>
      </c>
      <c r="C358" s="610" t="s">
        <v>2883</v>
      </c>
      <c r="D358" s="610" t="s">
        <v>3409</v>
      </c>
      <c r="E358" s="610"/>
      <c r="F358" s="640" t="s">
        <v>345</v>
      </c>
      <c r="G358" s="640" t="s">
        <v>2307</v>
      </c>
      <c r="H358" s="612">
        <v>5.2499999999999998E-2</v>
      </c>
      <c r="I358" s="613">
        <v>3.8</v>
      </c>
      <c r="J358" s="616" t="s">
        <v>28</v>
      </c>
      <c r="K358" s="988" t="s">
        <v>4464</v>
      </c>
      <c r="L358" s="989"/>
      <c r="M358" s="989"/>
      <c r="N358" s="989"/>
      <c r="O358" s="989"/>
      <c r="P358" s="989"/>
      <c r="Q358" s="989"/>
      <c r="R358" s="990"/>
    </row>
    <row r="359" spans="1:18" ht="39.950000000000003" customHeight="1">
      <c r="A359" s="610">
        <v>352</v>
      </c>
      <c r="B359" s="611">
        <v>45278</v>
      </c>
      <c r="C359" s="610" t="s">
        <v>4050</v>
      </c>
      <c r="D359" s="610" t="s">
        <v>4407</v>
      </c>
      <c r="E359" s="610"/>
      <c r="F359" s="640">
        <v>45278</v>
      </c>
      <c r="G359" s="640"/>
      <c r="H359" s="612">
        <v>4.3499999999999997E-2</v>
      </c>
      <c r="I359" s="613">
        <v>5</v>
      </c>
      <c r="J359" s="616" t="s">
        <v>29</v>
      </c>
      <c r="K359" s="988" t="s">
        <v>4465</v>
      </c>
      <c r="L359" s="989"/>
      <c r="M359" s="989"/>
      <c r="N359" s="989"/>
      <c r="O359" s="989"/>
      <c r="P359" s="989"/>
      <c r="Q359" s="989"/>
      <c r="R359" s="990"/>
    </row>
    <row r="360" spans="1:18" ht="39.950000000000003" customHeight="1">
      <c r="A360" s="610">
        <v>353</v>
      </c>
      <c r="B360" s="611">
        <v>45278</v>
      </c>
      <c r="C360" s="610" t="s">
        <v>4050</v>
      </c>
      <c r="D360" s="610" t="s">
        <v>4467</v>
      </c>
      <c r="E360" s="610"/>
      <c r="F360" s="640">
        <v>45278</v>
      </c>
      <c r="G360" s="640"/>
      <c r="H360" s="612">
        <v>4.3499999999999997E-2</v>
      </c>
      <c r="I360" s="613">
        <v>2</v>
      </c>
      <c r="J360" s="616" t="s">
        <v>29</v>
      </c>
      <c r="K360" s="988" t="s">
        <v>4465</v>
      </c>
      <c r="L360" s="989"/>
      <c r="M360" s="989"/>
      <c r="N360" s="989"/>
      <c r="O360" s="989"/>
      <c r="P360" s="989"/>
      <c r="Q360" s="989"/>
      <c r="R360" s="990"/>
    </row>
    <row r="361" spans="1:18" ht="39.950000000000003" customHeight="1">
      <c r="A361" s="610">
        <v>354</v>
      </c>
      <c r="B361" s="611">
        <v>45278</v>
      </c>
      <c r="C361" s="610" t="s">
        <v>2883</v>
      </c>
      <c r="D361" s="610" t="s">
        <v>3409</v>
      </c>
      <c r="E361" s="610"/>
      <c r="F361" s="640" t="s">
        <v>345</v>
      </c>
      <c r="G361" s="640" t="s">
        <v>2307</v>
      </c>
      <c r="H361" s="612">
        <v>5.2999999999999999E-2</v>
      </c>
      <c r="I361" s="613">
        <v>5</v>
      </c>
      <c r="J361" s="616" t="s">
        <v>28</v>
      </c>
      <c r="K361" s="988" t="s">
        <v>4468</v>
      </c>
      <c r="L361" s="989"/>
      <c r="M361" s="989"/>
      <c r="N361" s="989"/>
      <c r="O361" s="989"/>
      <c r="P361" s="989"/>
      <c r="Q361" s="989"/>
      <c r="R361" s="990"/>
    </row>
    <row r="362" spans="1:18" ht="76.5" customHeight="1">
      <c r="A362" s="610">
        <v>355</v>
      </c>
      <c r="B362" s="611">
        <v>45281</v>
      </c>
      <c r="C362" s="610" t="s">
        <v>3275</v>
      </c>
      <c r="D362" s="610" t="s">
        <v>4479</v>
      </c>
      <c r="E362" s="610"/>
      <c r="F362" s="640" t="s">
        <v>345</v>
      </c>
      <c r="G362" s="641" t="s">
        <v>3895</v>
      </c>
      <c r="H362" s="638" t="s">
        <v>4480</v>
      </c>
      <c r="I362" s="613">
        <v>1</v>
      </c>
      <c r="J362" s="616" t="s">
        <v>4481</v>
      </c>
      <c r="K362" s="988" t="s">
        <v>4482</v>
      </c>
      <c r="L362" s="989"/>
      <c r="M362" s="989"/>
      <c r="N362" s="989"/>
      <c r="O362" s="989"/>
      <c r="P362" s="989"/>
      <c r="Q362" s="989"/>
      <c r="R362" s="990"/>
    </row>
    <row r="363" spans="1:18" ht="39.950000000000003" customHeight="1">
      <c r="A363" s="610">
        <v>356</v>
      </c>
      <c r="B363" s="611">
        <v>45289</v>
      </c>
      <c r="C363" s="610" t="s">
        <v>3300</v>
      </c>
      <c r="D363" s="610" t="s">
        <v>4483</v>
      </c>
      <c r="E363" s="610" t="s">
        <v>4484</v>
      </c>
      <c r="F363" s="640" t="s">
        <v>4485</v>
      </c>
      <c r="G363" s="641" t="s">
        <v>4486</v>
      </c>
      <c r="H363" s="638" t="s">
        <v>4488</v>
      </c>
      <c r="I363" s="613" t="s">
        <v>3181</v>
      </c>
      <c r="J363" s="616" t="s">
        <v>4487</v>
      </c>
      <c r="K363" s="988"/>
      <c r="L363" s="989"/>
      <c r="M363" s="989"/>
      <c r="N363" s="989"/>
      <c r="O363" s="989"/>
      <c r="P363" s="989"/>
      <c r="Q363" s="989"/>
      <c r="R363" s="990"/>
    </row>
    <row r="364" spans="1:18" ht="50.25" customHeight="1">
      <c r="A364" s="610">
        <v>357</v>
      </c>
      <c r="B364" s="611">
        <v>45293</v>
      </c>
      <c r="C364" s="610" t="s">
        <v>434</v>
      </c>
      <c r="D364" s="610" t="s">
        <v>4489</v>
      </c>
      <c r="E364" s="610"/>
      <c r="F364" s="640" t="s">
        <v>4490</v>
      </c>
      <c r="G364" s="640" t="s">
        <v>4491</v>
      </c>
      <c r="H364" s="612">
        <v>5.0999999999999997E-2</v>
      </c>
      <c r="I364" s="613">
        <v>1</v>
      </c>
      <c r="J364" s="616" t="s">
        <v>4492</v>
      </c>
      <c r="K364" s="988" t="s">
        <v>4493</v>
      </c>
      <c r="L364" s="989"/>
      <c r="M364" s="989"/>
      <c r="N364" s="989"/>
      <c r="O364" s="989"/>
      <c r="P364" s="989"/>
      <c r="Q364" s="989"/>
      <c r="R364" s="990"/>
    </row>
    <row r="365" spans="1:18" ht="39.950000000000003" customHeight="1">
      <c r="A365" s="610">
        <v>358</v>
      </c>
      <c r="B365" s="611">
        <v>45299</v>
      </c>
      <c r="C365" s="610" t="s">
        <v>4499</v>
      </c>
      <c r="D365" s="610" t="s">
        <v>4500</v>
      </c>
      <c r="E365" s="610"/>
      <c r="F365" s="640" t="s">
        <v>4501</v>
      </c>
      <c r="G365" s="641" t="s">
        <v>3294</v>
      </c>
      <c r="H365" s="638" t="s">
        <v>4503</v>
      </c>
      <c r="I365" s="613">
        <v>3</v>
      </c>
      <c r="J365" s="616" t="s">
        <v>4502</v>
      </c>
      <c r="K365" s="988" t="s">
        <v>4504</v>
      </c>
      <c r="L365" s="989"/>
      <c r="M365" s="989"/>
      <c r="N365" s="989"/>
      <c r="O365" s="989"/>
      <c r="P365" s="989"/>
      <c r="Q365" s="989"/>
      <c r="R365" s="990"/>
    </row>
    <row r="366" spans="1:18" ht="39.950000000000003" customHeight="1">
      <c r="A366" s="610">
        <v>359</v>
      </c>
      <c r="B366" s="611">
        <v>45299</v>
      </c>
      <c r="C366" s="610" t="s">
        <v>1550</v>
      </c>
      <c r="D366" s="610" t="s">
        <v>4505</v>
      </c>
      <c r="E366" s="610"/>
      <c r="F366" s="640" t="s">
        <v>4506</v>
      </c>
      <c r="G366" s="640" t="s">
        <v>4507</v>
      </c>
      <c r="H366" s="612">
        <v>4.3999999999999997E-2</v>
      </c>
      <c r="I366" s="613"/>
      <c r="J366" s="616" t="s">
        <v>4507</v>
      </c>
      <c r="K366" s="988" t="s">
        <v>4508</v>
      </c>
      <c r="L366" s="989"/>
      <c r="M366" s="989"/>
      <c r="N366" s="989"/>
      <c r="O366" s="989"/>
      <c r="P366" s="989"/>
      <c r="Q366" s="989"/>
      <c r="R366" s="990"/>
    </row>
    <row r="367" spans="1:18" ht="39.950000000000003" customHeight="1">
      <c r="A367" s="610">
        <v>360</v>
      </c>
      <c r="B367" s="611">
        <v>45303</v>
      </c>
      <c r="C367" s="610" t="s">
        <v>4499</v>
      </c>
      <c r="D367" s="610" t="s">
        <v>4500</v>
      </c>
      <c r="E367" s="610"/>
      <c r="F367" s="640" t="s">
        <v>345</v>
      </c>
      <c r="G367" s="641" t="s">
        <v>4515</v>
      </c>
      <c r="H367" s="638">
        <v>5.1499999999999997E-2</v>
      </c>
      <c r="I367" s="613">
        <v>2.48</v>
      </c>
      <c r="J367" s="616" t="s">
        <v>28</v>
      </c>
      <c r="K367" s="988" t="s">
        <v>4516</v>
      </c>
      <c r="L367" s="989"/>
      <c r="M367" s="989"/>
      <c r="N367" s="989"/>
      <c r="O367" s="989"/>
      <c r="P367" s="989"/>
      <c r="Q367" s="989"/>
      <c r="R367" s="990"/>
    </row>
    <row r="368" spans="1:18" ht="39.950000000000003" customHeight="1">
      <c r="A368" s="610">
        <v>361</v>
      </c>
      <c r="B368" s="611">
        <v>45307</v>
      </c>
      <c r="C368" s="610" t="s">
        <v>4524</v>
      </c>
      <c r="D368" s="610" t="s">
        <v>4525</v>
      </c>
      <c r="E368" s="610" t="s">
        <v>4527</v>
      </c>
      <c r="F368" s="640" t="s">
        <v>4526</v>
      </c>
      <c r="G368" s="640" t="s">
        <v>4528</v>
      </c>
      <c r="H368" s="612">
        <v>5.0500000000000003E-2</v>
      </c>
      <c r="I368" s="613">
        <v>20</v>
      </c>
      <c r="J368" s="616" t="s">
        <v>4529</v>
      </c>
      <c r="K368" s="988" t="s">
        <v>4530</v>
      </c>
      <c r="L368" s="989"/>
      <c r="M368" s="989"/>
      <c r="N368" s="989"/>
      <c r="O368" s="989"/>
      <c r="P368" s="989"/>
      <c r="Q368" s="989"/>
      <c r="R368" s="990"/>
    </row>
    <row r="369" spans="1:18" ht="39.950000000000003" customHeight="1">
      <c r="A369" s="610">
        <v>362</v>
      </c>
      <c r="B369" s="611">
        <v>45307</v>
      </c>
      <c r="C369" s="610" t="s">
        <v>4</v>
      </c>
      <c r="D369" s="610" t="s">
        <v>4531</v>
      </c>
      <c r="E369" s="610"/>
      <c r="F369" s="640" t="s">
        <v>4532</v>
      </c>
      <c r="G369" s="640" t="s">
        <v>4533</v>
      </c>
      <c r="H369" s="612">
        <v>5.28E-2</v>
      </c>
      <c r="I369" s="613">
        <v>2</v>
      </c>
      <c r="J369" s="616" t="s">
        <v>4534</v>
      </c>
      <c r="K369" s="988" t="s">
        <v>4535</v>
      </c>
      <c r="L369" s="989"/>
      <c r="M369" s="989"/>
      <c r="N369" s="989"/>
      <c r="O369" s="989"/>
      <c r="P369" s="989"/>
      <c r="Q369" s="989"/>
      <c r="R369" s="990"/>
    </row>
    <row r="370" spans="1:18" ht="39.950000000000003" customHeight="1">
      <c r="A370" s="610">
        <v>363</v>
      </c>
      <c r="B370" s="611">
        <v>45307</v>
      </c>
      <c r="C370" s="610" t="s">
        <v>3300</v>
      </c>
      <c r="D370" s="610" t="s">
        <v>4536</v>
      </c>
      <c r="E370" s="610" t="s">
        <v>4537</v>
      </c>
      <c r="F370" s="640" t="s">
        <v>4532</v>
      </c>
      <c r="G370" s="641" t="s">
        <v>2957</v>
      </c>
      <c r="H370" s="638" t="s">
        <v>4259</v>
      </c>
      <c r="I370" s="613">
        <v>10</v>
      </c>
      <c r="J370" s="616" t="s">
        <v>4534</v>
      </c>
      <c r="K370" s="988"/>
      <c r="L370" s="989"/>
      <c r="M370" s="989"/>
      <c r="N370" s="989"/>
      <c r="O370" s="989"/>
      <c r="P370" s="989"/>
      <c r="Q370" s="989"/>
      <c r="R370" s="990"/>
    </row>
    <row r="371" spans="1:18" ht="39.950000000000003" customHeight="1">
      <c r="A371" s="610">
        <v>364</v>
      </c>
      <c r="B371" s="611">
        <v>45313</v>
      </c>
      <c r="C371" s="610" t="s">
        <v>3467</v>
      </c>
      <c r="D371" s="610" t="s">
        <v>4544</v>
      </c>
      <c r="E371" s="610"/>
      <c r="F371" s="640"/>
      <c r="G371" s="640" t="s">
        <v>4545</v>
      </c>
      <c r="H371" s="612" t="s">
        <v>4546</v>
      </c>
      <c r="I371" s="613"/>
      <c r="J371" s="616"/>
      <c r="K371" s="988"/>
      <c r="L371" s="989"/>
      <c r="M371" s="989"/>
      <c r="N371" s="989"/>
      <c r="O371" s="989"/>
      <c r="P371" s="989"/>
      <c r="Q371" s="989"/>
      <c r="R371" s="990"/>
    </row>
    <row r="372" spans="1:18" ht="39.950000000000003" customHeight="1">
      <c r="A372" s="610">
        <v>365</v>
      </c>
      <c r="B372" s="611">
        <v>45329</v>
      </c>
      <c r="C372" s="610" t="s">
        <v>3300</v>
      </c>
      <c r="D372" s="610" t="s">
        <v>4561</v>
      </c>
      <c r="E372" s="610"/>
      <c r="F372" s="640"/>
      <c r="G372" s="641" t="s">
        <v>4562</v>
      </c>
      <c r="H372" s="638" t="s">
        <v>4565</v>
      </c>
      <c r="I372" s="613">
        <v>10</v>
      </c>
      <c r="J372" s="616" t="s">
        <v>4563</v>
      </c>
      <c r="K372" s="988" t="s">
        <v>4564</v>
      </c>
      <c r="L372" s="989"/>
      <c r="M372" s="989"/>
      <c r="N372" s="989"/>
      <c r="O372" s="989"/>
      <c r="P372" s="989"/>
      <c r="Q372" s="989"/>
      <c r="R372" s="990"/>
    </row>
    <row r="373" spans="1:18" ht="39.950000000000003" customHeight="1">
      <c r="A373" s="610">
        <v>366</v>
      </c>
      <c r="B373" s="611">
        <v>45341</v>
      </c>
      <c r="C373" s="610" t="s">
        <v>4576</v>
      </c>
      <c r="D373" s="610" t="s">
        <v>4577</v>
      </c>
      <c r="E373" s="610"/>
      <c r="F373" s="640"/>
      <c r="G373" s="640" t="s">
        <v>4578</v>
      </c>
      <c r="H373" s="612">
        <v>5.1999999999999998E-2</v>
      </c>
      <c r="I373" s="613">
        <v>1</v>
      </c>
      <c r="J373" s="616" t="s">
        <v>4579</v>
      </c>
      <c r="K373" s="988" t="s">
        <v>4580</v>
      </c>
      <c r="L373" s="989"/>
      <c r="M373" s="989"/>
      <c r="N373" s="989"/>
      <c r="O373" s="989"/>
      <c r="P373" s="989"/>
      <c r="Q373" s="989"/>
      <c r="R373" s="990"/>
    </row>
    <row r="374" spans="1:18" ht="68.25" customHeight="1">
      <c r="A374" s="610">
        <v>367</v>
      </c>
      <c r="B374" s="611">
        <v>45343</v>
      </c>
      <c r="C374" s="610" t="s">
        <v>4</v>
      </c>
      <c r="D374" s="610" t="s">
        <v>4581</v>
      </c>
      <c r="E374" s="610"/>
      <c r="F374" s="640" t="s">
        <v>4582</v>
      </c>
      <c r="G374" s="641" t="s">
        <v>4583</v>
      </c>
      <c r="H374" s="638" t="s">
        <v>4584</v>
      </c>
      <c r="I374" s="613">
        <v>10</v>
      </c>
      <c r="J374" s="616" t="s">
        <v>4585</v>
      </c>
      <c r="K374" s="988" t="s">
        <v>4586</v>
      </c>
      <c r="L374" s="989"/>
      <c r="M374" s="989"/>
      <c r="N374" s="989"/>
      <c r="O374" s="989"/>
      <c r="P374" s="989"/>
      <c r="Q374" s="989"/>
      <c r="R374" s="990"/>
    </row>
    <row r="375" spans="1:18" ht="39.950000000000003" customHeight="1">
      <c r="A375" s="610">
        <v>368</v>
      </c>
      <c r="B375" s="611">
        <v>45356</v>
      </c>
      <c r="C375" s="610" t="s">
        <v>1550</v>
      </c>
      <c r="D375" s="610" t="s">
        <v>4601</v>
      </c>
      <c r="E375" s="610" t="s">
        <v>4602</v>
      </c>
      <c r="F375" s="640"/>
      <c r="G375" s="640" t="s">
        <v>4603</v>
      </c>
      <c r="H375" s="612">
        <v>5.1999999999999998E-2</v>
      </c>
      <c r="I375" s="613">
        <v>7</v>
      </c>
      <c r="J375" s="616" t="s">
        <v>4604</v>
      </c>
      <c r="K375" s="988" t="s">
        <v>4605</v>
      </c>
      <c r="L375" s="989"/>
      <c r="M375" s="989"/>
      <c r="N375" s="989"/>
      <c r="O375" s="989"/>
      <c r="P375" s="989"/>
      <c r="Q375" s="989"/>
      <c r="R375" s="990"/>
    </row>
    <row r="376" spans="1:18" ht="39.950000000000003" customHeight="1">
      <c r="A376" s="610">
        <v>369</v>
      </c>
      <c r="B376" s="611">
        <v>45343</v>
      </c>
      <c r="C376" s="610" t="s">
        <v>4</v>
      </c>
      <c r="D376" s="610" t="s">
        <v>4581</v>
      </c>
      <c r="E376" s="610" t="s">
        <v>3571</v>
      </c>
      <c r="F376" s="640" t="s">
        <v>345</v>
      </c>
      <c r="G376" s="641" t="s">
        <v>2915</v>
      </c>
      <c r="H376" s="638" t="s">
        <v>4609</v>
      </c>
      <c r="I376" s="613">
        <v>10</v>
      </c>
      <c r="J376" s="616" t="s">
        <v>28</v>
      </c>
      <c r="K376" s="988" t="s">
        <v>4610</v>
      </c>
      <c r="L376" s="989"/>
      <c r="M376" s="989"/>
      <c r="N376" s="989"/>
      <c r="O376" s="989"/>
      <c r="P376" s="989"/>
      <c r="Q376" s="989"/>
      <c r="R376" s="990"/>
    </row>
    <row r="377" spans="1:18" ht="39.950000000000003" customHeight="1">
      <c r="A377" s="610">
        <v>370</v>
      </c>
      <c r="B377" s="611">
        <v>45370</v>
      </c>
      <c r="C377" s="610" t="s">
        <v>4547</v>
      </c>
      <c r="D377" s="610" t="s">
        <v>4630</v>
      </c>
      <c r="E377" s="610"/>
      <c r="F377" s="640"/>
      <c r="G377" s="641" t="s">
        <v>4631</v>
      </c>
      <c r="H377" s="638" t="s">
        <v>4632</v>
      </c>
      <c r="I377" s="613"/>
      <c r="J377" s="616" t="s">
        <v>4633</v>
      </c>
      <c r="K377" s="988" t="s">
        <v>4634</v>
      </c>
      <c r="L377" s="989"/>
      <c r="M377" s="989"/>
      <c r="N377" s="989"/>
      <c r="O377" s="989"/>
      <c r="P377" s="989"/>
      <c r="Q377" s="989"/>
      <c r="R377" s="990"/>
    </row>
    <row r="378" spans="1:18" ht="39.950000000000003" customHeight="1">
      <c r="A378" s="610">
        <v>371</v>
      </c>
      <c r="B378" s="611">
        <v>45401</v>
      </c>
      <c r="C378" s="610" t="s">
        <v>4</v>
      </c>
      <c r="D378" s="610" t="s">
        <v>4657</v>
      </c>
      <c r="E378" s="610"/>
      <c r="F378" s="640"/>
      <c r="G378" s="641" t="s">
        <v>4658</v>
      </c>
      <c r="H378" s="638" t="s">
        <v>4659</v>
      </c>
      <c r="I378" s="613">
        <v>10</v>
      </c>
      <c r="J378" s="616" t="s">
        <v>4660</v>
      </c>
      <c r="K378" s="988" t="s">
        <v>4661</v>
      </c>
      <c r="L378" s="989"/>
      <c r="M378" s="989"/>
      <c r="N378" s="989"/>
      <c r="O378" s="989"/>
      <c r="P378" s="989"/>
      <c r="Q378" s="989"/>
      <c r="R378" s="990"/>
    </row>
    <row r="379" spans="1:18" ht="54">
      <c r="A379" s="610">
        <v>372</v>
      </c>
      <c r="B379" s="611">
        <v>45460</v>
      </c>
      <c r="C379" s="610" t="s">
        <v>4693</v>
      </c>
      <c r="D379" s="610" t="s">
        <v>4694</v>
      </c>
      <c r="E379" s="610" t="s">
        <v>4695</v>
      </c>
      <c r="F379" s="640"/>
      <c r="G379" s="641" t="s">
        <v>4696</v>
      </c>
      <c r="H379" s="638" t="s">
        <v>4697</v>
      </c>
      <c r="I379" s="613"/>
      <c r="J379" s="616" t="s">
        <v>4698</v>
      </c>
      <c r="K379" s="988"/>
      <c r="L379" s="989"/>
      <c r="M379" s="989"/>
      <c r="N379" s="989"/>
      <c r="O379" s="989"/>
      <c r="P379" s="989"/>
      <c r="Q379" s="989"/>
      <c r="R379" s="990"/>
    </row>
    <row r="380" spans="1:18" ht="39.950000000000003" customHeight="1">
      <c r="A380" s="610">
        <v>373</v>
      </c>
      <c r="B380" s="611">
        <v>45464</v>
      </c>
      <c r="C380" s="610" t="s">
        <v>4699</v>
      </c>
      <c r="D380" s="610" t="s">
        <v>4700</v>
      </c>
      <c r="E380" s="610"/>
      <c r="F380" s="640"/>
      <c r="G380" s="640" t="s">
        <v>4701</v>
      </c>
      <c r="H380" s="612">
        <v>5.1999999999999998E-2</v>
      </c>
      <c r="I380" s="613">
        <v>12</v>
      </c>
      <c r="J380" s="616" t="s">
        <v>4702</v>
      </c>
      <c r="K380" s="988"/>
      <c r="L380" s="989"/>
      <c r="M380" s="989"/>
      <c r="N380" s="989"/>
      <c r="O380" s="989"/>
      <c r="P380" s="989"/>
      <c r="Q380" s="989"/>
      <c r="R380" s="990"/>
    </row>
    <row r="381" spans="1:18" ht="39.950000000000003" customHeight="1">
      <c r="A381" s="610">
        <v>374</v>
      </c>
      <c r="B381" s="611">
        <v>45481</v>
      </c>
      <c r="C381" s="610" t="s">
        <v>1550</v>
      </c>
      <c r="D381" s="610" t="s">
        <v>4706</v>
      </c>
      <c r="E381" s="610" t="s">
        <v>4602</v>
      </c>
      <c r="F381" s="640"/>
      <c r="G381" s="640" t="s">
        <v>2307</v>
      </c>
      <c r="H381" s="612">
        <v>5.1999999999999998E-2</v>
      </c>
      <c r="I381" s="613">
        <v>8</v>
      </c>
      <c r="J381" s="616" t="s">
        <v>28</v>
      </c>
      <c r="K381" s="988" t="s">
        <v>4707</v>
      </c>
      <c r="L381" s="989"/>
      <c r="M381" s="989"/>
      <c r="N381" s="989"/>
      <c r="O381" s="989"/>
      <c r="P381" s="989"/>
      <c r="Q381" s="989"/>
      <c r="R381" s="990"/>
    </row>
    <row r="382" spans="1:18" ht="39.950000000000003" customHeight="1">
      <c r="A382" s="610">
        <v>375</v>
      </c>
      <c r="B382" s="611">
        <v>45483</v>
      </c>
      <c r="C382" s="610" t="s">
        <v>4713</v>
      </c>
      <c r="D382" s="610" t="s">
        <v>4746</v>
      </c>
      <c r="E382" s="610" t="s">
        <v>4205</v>
      </c>
      <c r="F382" s="640"/>
      <c r="G382" s="641" t="s">
        <v>4714</v>
      </c>
      <c r="H382" s="612">
        <v>0.05</v>
      </c>
      <c r="I382" s="613" t="s">
        <v>4715</v>
      </c>
      <c r="J382" s="616" t="s">
        <v>28</v>
      </c>
      <c r="K382" s="988" t="s">
        <v>4716</v>
      </c>
      <c r="L382" s="989"/>
      <c r="M382" s="989"/>
      <c r="N382" s="989"/>
      <c r="O382" s="989"/>
      <c r="P382" s="989"/>
      <c r="Q382" s="989"/>
      <c r="R382" s="990"/>
    </row>
    <row r="383" spans="1:18" ht="39.950000000000003" customHeight="1">
      <c r="A383" s="610">
        <v>376</v>
      </c>
      <c r="B383" s="611">
        <v>45485</v>
      </c>
      <c r="C383" s="610" t="s">
        <v>4717</v>
      </c>
      <c r="D383" s="610" t="s">
        <v>4718</v>
      </c>
      <c r="E383" s="610" t="s">
        <v>4408</v>
      </c>
      <c r="F383" s="640"/>
      <c r="G383" s="640" t="s">
        <v>4719</v>
      </c>
      <c r="H383" s="612">
        <v>4.3499999999999997E-2</v>
      </c>
      <c r="I383" s="613">
        <v>2</v>
      </c>
      <c r="J383" s="616" t="s">
        <v>4720</v>
      </c>
      <c r="K383" s="988" t="s">
        <v>4722</v>
      </c>
      <c r="L383" s="989"/>
      <c r="M383" s="989"/>
      <c r="N383" s="989"/>
      <c r="O383" s="989"/>
      <c r="P383" s="989"/>
      <c r="Q383" s="989"/>
      <c r="R383" s="990"/>
    </row>
    <row r="384" spans="1:18" ht="39.950000000000003" customHeight="1">
      <c r="A384" s="610">
        <v>377</v>
      </c>
      <c r="B384" s="611">
        <v>45485</v>
      </c>
      <c r="C384" s="610" t="s">
        <v>4717</v>
      </c>
      <c r="D384" s="610" t="s">
        <v>4718</v>
      </c>
      <c r="E384" s="610" t="s">
        <v>4721</v>
      </c>
      <c r="F384" s="640"/>
      <c r="G384" s="640" t="s">
        <v>4719</v>
      </c>
      <c r="H384" s="612">
        <v>4.3999999999999997E-2</v>
      </c>
      <c r="I384" s="613">
        <v>2</v>
      </c>
      <c r="J384" s="616" t="s">
        <v>4720</v>
      </c>
      <c r="K384" s="988" t="s">
        <v>4723</v>
      </c>
      <c r="L384" s="989"/>
      <c r="M384" s="989"/>
      <c r="N384" s="989"/>
      <c r="O384" s="989"/>
      <c r="P384" s="989"/>
      <c r="Q384" s="989"/>
      <c r="R384" s="990"/>
    </row>
    <row r="385" spans="1:18" ht="39.950000000000003" customHeight="1">
      <c r="A385" s="610">
        <v>378</v>
      </c>
      <c r="B385" s="611">
        <v>45488</v>
      </c>
      <c r="C385" s="610" t="s">
        <v>4050</v>
      </c>
      <c r="D385" s="610" t="s">
        <v>4718</v>
      </c>
      <c r="E385" s="610" t="s">
        <v>4408</v>
      </c>
      <c r="F385" s="640"/>
      <c r="G385" s="640" t="s">
        <v>2223</v>
      </c>
      <c r="H385" s="612">
        <v>4.3499999999999997E-2</v>
      </c>
      <c r="I385" s="613">
        <v>2</v>
      </c>
      <c r="J385" s="616" t="s">
        <v>4720</v>
      </c>
      <c r="K385" s="988" t="s">
        <v>4726</v>
      </c>
      <c r="L385" s="989"/>
      <c r="M385" s="989"/>
      <c r="N385" s="989"/>
      <c r="O385" s="989"/>
      <c r="P385" s="989"/>
      <c r="Q385" s="989"/>
      <c r="R385" s="990"/>
    </row>
    <row r="386" spans="1:18" ht="39.950000000000003" customHeight="1">
      <c r="A386" s="610">
        <v>379</v>
      </c>
      <c r="B386" s="611">
        <v>45490</v>
      </c>
      <c r="C386" s="610" t="s">
        <v>4</v>
      </c>
      <c r="D386" s="610" t="s">
        <v>4581</v>
      </c>
      <c r="E386" s="610" t="s">
        <v>3571</v>
      </c>
      <c r="F386" s="640"/>
      <c r="G386" s="641" t="s">
        <v>2952</v>
      </c>
      <c r="H386" s="638" t="s">
        <v>4727</v>
      </c>
      <c r="I386" s="613" t="s">
        <v>4728</v>
      </c>
      <c r="J386" s="616" t="s">
        <v>28</v>
      </c>
      <c r="K386" s="988" t="s">
        <v>4729</v>
      </c>
      <c r="L386" s="989"/>
      <c r="M386" s="989"/>
      <c r="N386" s="989"/>
      <c r="O386" s="989"/>
      <c r="P386" s="989"/>
      <c r="Q386" s="989"/>
      <c r="R386" s="990"/>
    </row>
    <row r="387" spans="1:18" ht="39.950000000000003" customHeight="1">
      <c r="A387" s="610">
        <v>380</v>
      </c>
      <c r="B387" s="611">
        <v>45492</v>
      </c>
      <c r="C387" s="610" t="s">
        <v>4</v>
      </c>
      <c r="D387" s="610" t="s">
        <v>4730</v>
      </c>
      <c r="E387" s="610" t="s">
        <v>3571</v>
      </c>
      <c r="F387" s="640"/>
      <c r="G387" s="640" t="s">
        <v>2223</v>
      </c>
      <c r="H387" s="612">
        <v>5.2200000000000003E-2</v>
      </c>
      <c r="I387" s="613" t="s">
        <v>4728</v>
      </c>
      <c r="J387" s="616" t="s">
        <v>28</v>
      </c>
      <c r="K387" s="988" t="s">
        <v>4731</v>
      </c>
      <c r="L387" s="989"/>
      <c r="M387" s="989"/>
      <c r="N387" s="989"/>
      <c r="O387" s="989"/>
      <c r="P387" s="989"/>
      <c r="Q387" s="989"/>
      <c r="R387" s="990"/>
    </row>
    <row r="388" spans="1:18" ht="39.950000000000003" customHeight="1">
      <c r="A388" s="610">
        <v>381</v>
      </c>
      <c r="B388" s="611">
        <v>45495</v>
      </c>
      <c r="C388" s="610" t="s">
        <v>4</v>
      </c>
      <c r="D388" s="610" t="s">
        <v>4581</v>
      </c>
      <c r="E388" s="610" t="s">
        <v>3571</v>
      </c>
      <c r="F388" s="640"/>
      <c r="G388" s="640" t="s">
        <v>4735</v>
      </c>
      <c r="H388" s="612">
        <v>5.1700000000000003E-2</v>
      </c>
      <c r="I388" s="613">
        <v>10</v>
      </c>
      <c r="J388" s="616" t="s">
        <v>28</v>
      </c>
      <c r="K388" s="988" t="s">
        <v>4731</v>
      </c>
      <c r="L388" s="989"/>
      <c r="M388" s="989"/>
      <c r="N388" s="989"/>
      <c r="O388" s="989"/>
      <c r="P388" s="989"/>
      <c r="Q388" s="989"/>
      <c r="R388" s="990"/>
    </row>
    <row r="389" spans="1:18" ht="39.950000000000003" customHeight="1">
      <c r="A389" s="610">
        <v>382</v>
      </c>
      <c r="B389" s="611">
        <v>45504</v>
      </c>
      <c r="C389" s="610" t="s">
        <v>9</v>
      </c>
      <c r="D389" s="610" t="s">
        <v>4525</v>
      </c>
      <c r="E389" s="610" t="s">
        <v>4205</v>
      </c>
      <c r="F389" s="640"/>
      <c r="G389" s="640" t="s">
        <v>4747</v>
      </c>
      <c r="H389" s="612">
        <v>0.05</v>
      </c>
      <c r="I389" s="613">
        <v>19</v>
      </c>
      <c r="J389" s="616" t="s">
        <v>28</v>
      </c>
      <c r="K389" s="988"/>
      <c r="L389" s="989"/>
      <c r="M389" s="989"/>
      <c r="N389" s="989"/>
      <c r="O389" s="989"/>
      <c r="P389" s="989"/>
      <c r="Q389" s="989"/>
      <c r="R389" s="990"/>
    </row>
    <row r="390" spans="1:18" ht="39.950000000000003" customHeight="1">
      <c r="A390" s="610">
        <v>383</v>
      </c>
      <c r="B390" s="611">
        <v>45512</v>
      </c>
      <c r="C390" s="610" t="s">
        <v>9</v>
      </c>
      <c r="D390" s="610" t="s">
        <v>4525</v>
      </c>
      <c r="E390" s="610" t="s">
        <v>4205</v>
      </c>
      <c r="F390" s="640"/>
      <c r="G390" s="640" t="s">
        <v>4750</v>
      </c>
      <c r="H390" s="612">
        <v>0.05</v>
      </c>
      <c r="I390" s="613"/>
      <c r="J390" s="616" t="s">
        <v>28</v>
      </c>
      <c r="K390" s="988" t="s">
        <v>4751</v>
      </c>
      <c r="L390" s="989"/>
      <c r="M390" s="989"/>
      <c r="N390" s="989"/>
      <c r="O390" s="989"/>
      <c r="P390" s="989"/>
      <c r="Q390" s="989"/>
      <c r="R390" s="990"/>
    </row>
    <row r="391" spans="1:18" ht="39.950000000000003" customHeight="1">
      <c r="A391" s="610">
        <v>384</v>
      </c>
      <c r="B391" s="611">
        <v>45516</v>
      </c>
      <c r="C391" s="610" t="s">
        <v>4</v>
      </c>
      <c r="D391" s="610" t="s">
        <v>4753</v>
      </c>
      <c r="E391" s="610" t="s">
        <v>4754</v>
      </c>
      <c r="F391" s="640"/>
      <c r="G391" s="640" t="s">
        <v>4755</v>
      </c>
      <c r="H391" s="612">
        <v>5.0500000000000003E-2</v>
      </c>
      <c r="I391" s="613"/>
      <c r="J391" s="616" t="s">
        <v>28</v>
      </c>
      <c r="K391" s="988" t="s">
        <v>4756</v>
      </c>
      <c r="L391" s="989"/>
      <c r="M391" s="989"/>
      <c r="N391" s="989"/>
      <c r="O391" s="989"/>
      <c r="P391" s="989"/>
      <c r="Q391" s="989"/>
      <c r="R391" s="990"/>
    </row>
    <row r="392" spans="1:18" ht="39.950000000000003" customHeight="1">
      <c r="A392" s="610">
        <v>384</v>
      </c>
      <c r="B392" s="611">
        <v>45516</v>
      </c>
      <c r="C392" s="610" t="s">
        <v>4</v>
      </c>
      <c r="D392" s="610" t="s">
        <v>4753</v>
      </c>
      <c r="E392" s="610" t="s">
        <v>4184</v>
      </c>
      <c r="F392" s="640"/>
      <c r="G392" s="640" t="s">
        <v>1717</v>
      </c>
      <c r="H392" s="612">
        <v>5.0500000000000003E-2</v>
      </c>
      <c r="I392" s="613"/>
      <c r="J392" s="616" t="s">
        <v>28</v>
      </c>
      <c r="K392" s="988" t="s">
        <v>4756</v>
      </c>
      <c r="L392" s="989"/>
      <c r="M392" s="989"/>
      <c r="N392" s="989"/>
      <c r="O392" s="989"/>
      <c r="P392" s="989"/>
      <c r="Q392" s="989"/>
      <c r="R392" s="990"/>
    </row>
    <row r="393" spans="1:18" ht="39.950000000000003" customHeight="1">
      <c r="A393" s="610">
        <v>385</v>
      </c>
      <c r="B393" s="611">
        <v>45518</v>
      </c>
      <c r="C393" s="610" t="s">
        <v>4</v>
      </c>
      <c r="D393" s="610" t="s">
        <v>4116</v>
      </c>
      <c r="E393" s="610" t="s">
        <v>4258</v>
      </c>
      <c r="F393" s="640"/>
      <c r="G393" s="640" t="s">
        <v>1717</v>
      </c>
      <c r="H393" s="612">
        <v>0.05</v>
      </c>
      <c r="I393" s="613"/>
      <c r="J393" s="616" t="s">
        <v>28</v>
      </c>
      <c r="K393" s="988" t="s">
        <v>4767</v>
      </c>
      <c r="L393" s="989"/>
      <c r="M393" s="989"/>
      <c r="N393" s="989"/>
      <c r="O393" s="989"/>
      <c r="P393" s="989"/>
      <c r="Q393" s="989"/>
      <c r="R393" s="990"/>
    </row>
    <row r="394" spans="1:18" ht="39.950000000000003" customHeight="1">
      <c r="A394" s="610">
        <v>386</v>
      </c>
      <c r="B394" s="611">
        <v>45530</v>
      </c>
      <c r="C394" s="610" t="s">
        <v>4785</v>
      </c>
      <c r="D394" s="610" t="s">
        <v>4788</v>
      </c>
      <c r="E394" s="610"/>
      <c r="F394" s="640"/>
      <c r="G394" s="640" t="s">
        <v>4786</v>
      </c>
      <c r="H394" s="612">
        <v>4.5999999999999999E-2</v>
      </c>
      <c r="I394" s="613"/>
      <c r="J394" s="616"/>
      <c r="K394" s="988" t="s">
        <v>4787</v>
      </c>
      <c r="L394" s="989"/>
      <c r="M394" s="989"/>
      <c r="N394" s="989"/>
      <c r="O394" s="989"/>
      <c r="P394" s="989"/>
      <c r="Q394" s="989"/>
      <c r="R394" s="990"/>
    </row>
    <row r="395" spans="1:18" ht="39.950000000000003" customHeight="1">
      <c r="A395" s="610">
        <v>387</v>
      </c>
      <c r="B395" s="611">
        <v>45590</v>
      </c>
      <c r="C395" s="610" t="s">
        <v>3467</v>
      </c>
      <c r="D395" s="610" t="s">
        <v>4822</v>
      </c>
      <c r="E395" s="610" t="s">
        <v>4823</v>
      </c>
      <c r="F395" s="640"/>
      <c r="G395" s="640"/>
      <c r="H395" s="612"/>
      <c r="I395" s="613"/>
      <c r="J395" s="616"/>
      <c r="K395" s="988" t="s">
        <v>4824</v>
      </c>
      <c r="L395" s="989"/>
      <c r="M395" s="989"/>
      <c r="N395" s="989"/>
      <c r="O395" s="989"/>
      <c r="P395" s="989"/>
      <c r="Q395" s="989"/>
      <c r="R395" s="990"/>
    </row>
    <row r="396" spans="1:18" ht="39.950000000000003" customHeight="1">
      <c r="A396" s="610">
        <v>388</v>
      </c>
      <c r="B396" s="611">
        <v>45597</v>
      </c>
      <c r="C396" s="610" t="s">
        <v>9</v>
      </c>
      <c r="D396" s="610" t="s">
        <v>4525</v>
      </c>
      <c r="E396" s="610" t="s">
        <v>4205</v>
      </c>
      <c r="F396" s="640"/>
      <c r="G396" s="640" t="s">
        <v>4833</v>
      </c>
      <c r="H396" s="612">
        <v>4.4999999999999998E-2</v>
      </c>
      <c r="I396" s="613"/>
      <c r="J396" s="616" t="s">
        <v>28</v>
      </c>
      <c r="K396" s="988" t="s">
        <v>4834</v>
      </c>
      <c r="L396" s="989"/>
      <c r="M396" s="989"/>
      <c r="N396" s="989"/>
      <c r="O396" s="989"/>
      <c r="P396" s="989"/>
      <c r="Q396" s="989"/>
      <c r="R396" s="990"/>
    </row>
    <row r="397" spans="1:18" ht="39.950000000000003" customHeight="1">
      <c r="A397" s="610">
        <v>389</v>
      </c>
      <c r="B397" s="611">
        <v>45604</v>
      </c>
      <c r="C397" s="610" t="s">
        <v>4050</v>
      </c>
      <c r="D397" s="610" t="s">
        <v>4718</v>
      </c>
      <c r="E397" s="610" t="s">
        <v>4408</v>
      </c>
      <c r="F397" s="640"/>
      <c r="G397" s="640" t="s">
        <v>2223</v>
      </c>
      <c r="H397" s="612">
        <v>0.04</v>
      </c>
      <c r="I397" s="613">
        <v>5</v>
      </c>
      <c r="J397" s="616" t="s">
        <v>4720</v>
      </c>
      <c r="K397" s="988" t="s">
        <v>4848</v>
      </c>
      <c r="L397" s="989"/>
      <c r="M397" s="989"/>
      <c r="N397" s="989"/>
      <c r="O397" s="989"/>
      <c r="P397" s="989"/>
      <c r="Q397" s="989"/>
      <c r="R397" s="990"/>
    </row>
    <row r="398" spans="1:18" ht="39.950000000000003" customHeight="1">
      <c r="A398" s="610">
        <v>390</v>
      </c>
      <c r="B398" s="611">
        <v>45625</v>
      </c>
      <c r="C398" s="610" t="s">
        <v>3467</v>
      </c>
      <c r="D398" s="610" t="s">
        <v>4822</v>
      </c>
      <c r="E398" s="610" t="s">
        <v>4823</v>
      </c>
      <c r="F398" s="640"/>
      <c r="G398" s="640"/>
      <c r="H398" s="612"/>
      <c r="I398" s="613"/>
      <c r="J398" s="616"/>
      <c r="K398" s="988" t="s">
        <v>4866</v>
      </c>
      <c r="L398" s="989"/>
      <c r="M398" s="989"/>
      <c r="N398" s="989"/>
      <c r="O398" s="989"/>
      <c r="P398" s="989"/>
      <c r="Q398" s="989"/>
      <c r="R398" s="990"/>
    </row>
    <row r="399" spans="1:18" ht="39.950000000000003" customHeight="1">
      <c r="A399" s="610">
        <v>391</v>
      </c>
      <c r="B399" s="611">
        <v>45629</v>
      </c>
      <c r="C399" s="610" t="s">
        <v>3971</v>
      </c>
      <c r="D399" s="610" t="s">
        <v>4867</v>
      </c>
      <c r="E399" s="610" t="s">
        <v>4868</v>
      </c>
      <c r="F399" s="640"/>
      <c r="G399" s="640"/>
      <c r="H399" s="612"/>
      <c r="I399" s="613"/>
      <c r="J399" s="616"/>
      <c r="K399" s="988" t="s">
        <v>4869</v>
      </c>
      <c r="L399" s="989"/>
      <c r="M399" s="989"/>
      <c r="N399" s="989"/>
      <c r="O399" s="989"/>
      <c r="P399" s="989"/>
      <c r="Q399" s="989"/>
      <c r="R399" s="990"/>
    </row>
    <row r="400" spans="1:18" ht="39.950000000000003" customHeight="1">
      <c r="A400" s="610">
        <v>392</v>
      </c>
      <c r="B400" s="611">
        <v>45645</v>
      </c>
      <c r="C400" s="610" t="s">
        <v>9</v>
      </c>
      <c r="D400" s="610" t="s">
        <v>4525</v>
      </c>
      <c r="E400" s="610" t="s">
        <v>4205</v>
      </c>
      <c r="F400" s="640"/>
      <c r="G400" s="640" t="s">
        <v>4881</v>
      </c>
      <c r="H400" s="612">
        <v>0.04</v>
      </c>
      <c r="I400" s="613"/>
      <c r="J400" s="616" t="s">
        <v>28</v>
      </c>
      <c r="K400" s="988" t="s">
        <v>4882</v>
      </c>
      <c r="L400" s="989"/>
      <c r="M400" s="989"/>
      <c r="N400" s="989"/>
      <c r="O400" s="989"/>
      <c r="P400" s="989"/>
      <c r="Q400" s="989"/>
      <c r="R400" s="990"/>
    </row>
    <row r="401" spans="1:18" ht="39.950000000000003" customHeight="1">
      <c r="A401" s="610">
        <v>393</v>
      </c>
      <c r="B401" s="611">
        <v>45677</v>
      </c>
      <c r="C401" s="610" t="s">
        <v>4916</v>
      </c>
      <c r="D401" s="610" t="s">
        <v>4904</v>
      </c>
      <c r="E401" s="610" t="s">
        <v>4917</v>
      </c>
      <c r="F401" s="640"/>
      <c r="G401" s="640" t="s">
        <v>3415</v>
      </c>
      <c r="H401" s="612">
        <v>4.2000000000000003E-2</v>
      </c>
      <c r="I401" s="613"/>
      <c r="J401" s="616" t="s">
        <v>28</v>
      </c>
      <c r="K401" s="988" t="s">
        <v>4922</v>
      </c>
      <c r="L401" s="989"/>
      <c r="M401" s="989"/>
      <c r="N401" s="989"/>
      <c r="O401" s="989"/>
      <c r="P401" s="989"/>
      <c r="Q401" s="989"/>
      <c r="R401" s="990"/>
    </row>
    <row r="402" spans="1:18" ht="39.950000000000003" customHeight="1">
      <c r="A402" s="610">
        <v>394</v>
      </c>
      <c r="B402" s="611">
        <v>45678</v>
      </c>
      <c r="C402" s="610" t="s">
        <v>4785</v>
      </c>
      <c r="D402" s="610" t="s">
        <v>3967</v>
      </c>
      <c r="E402" s="610" t="s">
        <v>4919</v>
      </c>
      <c r="F402" s="640"/>
      <c r="G402" s="640" t="s">
        <v>2223</v>
      </c>
      <c r="H402" s="612">
        <v>3.8600000000000002E-2</v>
      </c>
      <c r="I402" s="613"/>
      <c r="J402" s="616" t="s">
        <v>4720</v>
      </c>
      <c r="K402" s="988" t="s">
        <v>4920</v>
      </c>
      <c r="L402" s="989"/>
      <c r="M402" s="989"/>
      <c r="N402" s="989"/>
      <c r="O402" s="989"/>
      <c r="P402" s="989"/>
      <c r="Q402" s="989"/>
      <c r="R402" s="990"/>
    </row>
    <row r="403" spans="1:18" ht="39.950000000000003" customHeight="1">
      <c r="A403" s="610">
        <v>395</v>
      </c>
      <c r="B403" s="611"/>
      <c r="C403" s="610"/>
      <c r="D403" s="610"/>
      <c r="E403" s="610"/>
      <c r="F403" s="640"/>
      <c r="G403" s="640"/>
      <c r="H403" s="612"/>
      <c r="I403" s="613"/>
      <c r="J403" s="616"/>
      <c r="K403" s="988"/>
      <c r="L403" s="989"/>
      <c r="M403" s="989"/>
      <c r="N403" s="989"/>
      <c r="O403" s="989"/>
      <c r="P403" s="989"/>
      <c r="Q403" s="989"/>
      <c r="R403" s="990"/>
    </row>
    <row r="404" spans="1:18" ht="39.950000000000003" customHeight="1">
      <c r="A404" s="610">
        <v>396</v>
      </c>
      <c r="B404" s="611"/>
      <c r="C404" s="610"/>
      <c r="D404" s="610"/>
      <c r="E404" s="610"/>
      <c r="F404" s="640"/>
      <c r="G404" s="640"/>
      <c r="H404" s="612"/>
      <c r="I404" s="613"/>
      <c r="J404" s="616"/>
      <c r="K404" s="988"/>
      <c r="L404" s="989"/>
      <c r="M404" s="989"/>
      <c r="N404" s="989"/>
      <c r="O404" s="989"/>
      <c r="P404" s="989"/>
      <c r="Q404" s="989"/>
      <c r="R404" s="990"/>
    </row>
    <row r="405" spans="1:18" ht="39.950000000000003" customHeight="1">
      <c r="A405" s="610">
        <v>397</v>
      </c>
      <c r="B405" s="611"/>
      <c r="C405" s="610"/>
      <c r="D405" s="610"/>
      <c r="E405" s="610"/>
      <c r="F405" s="640"/>
      <c r="G405" s="640"/>
      <c r="H405" s="612"/>
      <c r="I405" s="613"/>
      <c r="J405" s="616"/>
      <c r="K405" s="988"/>
      <c r="L405" s="989"/>
      <c r="M405" s="989"/>
      <c r="N405" s="989"/>
      <c r="O405" s="989"/>
      <c r="P405" s="989"/>
      <c r="Q405" s="989"/>
      <c r="R405" s="990"/>
    </row>
    <row r="406" spans="1:18" ht="39.950000000000003" customHeight="1">
      <c r="A406" s="610">
        <v>398</v>
      </c>
      <c r="B406" s="611"/>
      <c r="C406" s="610"/>
      <c r="D406" s="610"/>
      <c r="E406" s="610"/>
      <c r="F406" s="640"/>
      <c r="G406" s="640"/>
      <c r="H406" s="612"/>
      <c r="I406" s="613"/>
      <c r="J406" s="616"/>
      <c r="K406" s="988"/>
      <c r="L406" s="989"/>
      <c r="M406" s="989"/>
      <c r="N406" s="989"/>
      <c r="O406" s="989"/>
      <c r="P406" s="989"/>
      <c r="Q406" s="989"/>
      <c r="R406" s="990"/>
    </row>
    <row r="407" spans="1:18" ht="39.950000000000003" customHeight="1">
      <c r="A407" s="610">
        <v>399</v>
      </c>
      <c r="B407" s="611"/>
      <c r="C407" s="610"/>
      <c r="D407" s="610"/>
      <c r="E407" s="610"/>
      <c r="F407" s="640"/>
      <c r="G407" s="640"/>
      <c r="H407" s="612"/>
      <c r="I407" s="613"/>
      <c r="J407" s="616"/>
      <c r="K407" s="988"/>
      <c r="L407" s="989"/>
      <c r="M407" s="989"/>
      <c r="N407" s="989"/>
      <c r="O407" s="989"/>
      <c r="P407" s="989"/>
      <c r="Q407" s="989"/>
      <c r="R407" s="990"/>
    </row>
    <row r="408" spans="1:18" ht="39.950000000000003" customHeight="1">
      <c r="A408" s="610">
        <v>400</v>
      </c>
      <c r="B408" s="611"/>
      <c r="C408" s="610"/>
      <c r="D408" s="610"/>
      <c r="E408" s="610"/>
      <c r="F408" s="640"/>
      <c r="G408" s="640"/>
      <c r="H408" s="612"/>
      <c r="I408" s="613"/>
      <c r="J408" s="616"/>
      <c r="K408" s="988"/>
      <c r="L408" s="989"/>
      <c r="M408" s="989"/>
      <c r="N408" s="989"/>
      <c r="O408" s="989"/>
      <c r="P408" s="989"/>
      <c r="Q408" s="989"/>
      <c r="R408" s="990"/>
    </row>
    <row r="409" spans="1:18" ht="39.950000000000003" customHeight="1">
      <c r="A409" s="610"/>
      <c r="B409" s="611"/>
      <c r="C409" s="610"/>
      <c r="D409" s="610"/>
      <c r="E409" s="610"/>
      <c r="F409" s="640"/>
      <c r="G409" s="640"/>
      <c r="H409" s="612"/>
      <c r="I409" s="613"/>
      <c r="J409" s="616"/>
      <c r="K409" s="988"/>
      <c r="L409" s="989"/>
      <c r="M409" s="989"/>
      <c r="N409" s="989"/>
      <c r="O409" s="989"/>
      <c r="P409" s="989"/>
      <c r="Q409" s="989"/>
      <c r="R409" s="990"/>
    </row>
    <row r="410" spans="1:18" ht="39.950000000000003" customHeight="1">
      <c r="A410" s="610"/>
      <c r="B410" s="611"/>
      <c r="C410" s="610"/>
      <c r="D410" s="610"/>
      <c r="E410" s="610"/>
      <c r="F410" s="640"/>
      <c r="G410" s="640"/>
      <c r="H410" s="612"/>
      <c r="I410" s="613"/>
      <c r="J410" s="616"/>
      <c r="K410" s="988"/>
      <c r="L410" s="989"/>
      <c r="M410" s="989"/>
      <c r="N410" s="989"/>
      <c r="O410" s="989"/>
      <c r="P410" s="989"/>
      <c r="Q410" s="989"/>
      <c r="R410" s="990"/>
    </row>
    <row r="411" spans="1:18" ht="39.950000000000003" customHeight="1">
      <c r="A411" s="610"/>
      <c r="B411" s="611"/>
      <c r="C411" s="610"/>
      <c r="D411" s="610"/>
      <c r="E411" s="610"/>
      <c r="F411" s="640"/>
      <c r="G411" s="640"/>
      <c r="H411" s="612"/>
      <c r="I411" s="613"/>
      <c r="J411" s="616"/>
      <c r="K411" s="988"/>
      <c r="L411" s="989"/>
      <c r="M411" s="989"/>
      <c r="N411" s="989"/>
      <c r="O411" s="989"/>
      <c r="P411" s="989"/>
      <c r="Q411" s="989"/>
      <c r="R411" s="990"/>
    </row>
    <row r="412" spans="1:18" ht="39.950000000000003" customHeight="1">
      <c r="A412" s="610"/>
      <c r="B412" s="611"/>
      <c r="C412" s="610"/>
      <c r="D412" s="610"/>
      <c r="E412" s="610"/>
      <c r="F412" s="640"/>
      <c r="G412" s="640"/>
      <c r="H412" s="612"/>
      <c r="I412" s="613"/>
      <c r="J412" s="616"/>
      <c r="K412" s="988"/>
      <c r="L412" s="989"/>
      <c r="M412" s="989"/>
      <c r="N412" s="989"/>
      <c r="O412" s="989"/>
      <c r="P412" s="989"/>
      <c r="Q412" s="989"/>
      <c r="R412" s="990"/>
    </row>
    <row r="413" spans="1:18" ht="39.950000000000003" customHeight="1">
      <c r="A413" s="610"/>
      <c r="B413" s="611"/>
      <c r="C413" s="610"/>
      <c r="D413" s="610"/>
      <c r="E413" s="610"/>
      <c r="F413" s="640"/>
      <c r="G413" s="640"/>
      <c r="H413" s="612"/>
      <c r="I413" s="613"/>
      <c r="J413" s="616"/>
      <c r="K413" s="988"/>
      <c r="L413" s="989"/>
      <c r="M413" s="989"/>
      <c r="N413" s="989"/>
      <c r="O413" s="989"/>
      <c r="P413" s="989"/>
      <c r="Q413" s="989"/>
      <c r="R413" s="990"/>
    </row>
    <row r="414" spans="1:18" ht="39.950000000000003" customHeight="1">
      <c r="A414" s="610"/>
      <c r="B414" s="611"/>
      <c r="C414" s="610"/>
      <c r="D414" s="610"/>
      <c r="E414" s="610"/>
      <c r="F414" s="640"/>
      <c r="G414" s="640"/>
      <c r="H414" s="612"/>
      <c r="I414" s="613"/>
      <c r="J414" s="616"/>
      <c r="K414" s="988"/>
      <c r="L414" s="989"/>
      <c r="M414" s="989"/>
      <c r="N414" s="989"/>
      <c r="O414" s="989"/>
      <c r="P414" s="989"/>
      <c r="Q414" s="989"/>
      <c r="R414" s="990"/>
    </row>
    <row r="415" spans="1:18" ht="39.950000000000003" customHeight="1">
      <c r="A415" s="610"/>
      <c r="B415" s="611"/>
      <c r="C415" s="610"/>
      <c r="D415" s="610"/>
      <c r="E415" s="610"/>
      <c r="F415" s="640"/>
      <c r="G415" s="640"/>
      <c r="H415" s="612"/>
      <c r="I415" s="613"/>
      <c r="J415" s="616"/>
      <c r="K415" s="988"/>
      <c r="L415" s="989"/>
      <c r="M415" s="989"/>
      <c r="N415" s="989"/>
      <c r="O415" s="989"/>
      <c r="P415" s="989"/>
      <c r="Q415" s="989"/>
      <c r="R415" s="990"/>
    </row>
    <row r="416" spans="1:18" ht="39.950000000000003" customHeight="1">
      <c r="A416" s="610"/>
      <c r="B416" s="611"/>
      <c r="C416" s="610"/>
      <c r="D416" s="610"/>
      <c r="E416" s="610"/>
      <c r="F416" s="640"/>
      <c r="G416" s="640"/>
      <c r="H416" s="612"/>
      <c r="I416" s="613"/>
      <c r="J416" s="616"/>
      <c r="K416" s="988"/>
      <c r="L416" s="989"/>
      <c r="M416" s="989"/>
      <c r="N416" s="989"/>
      <c r="O416" s="989"/>
      <c r="P416" s="989"/>
      <c r="Q416" s="989"/>
      <c r="R416" s="990"/>
    </row>
    <row r="417" spans="1:18" ht="39.950000000000003" customHeight="1">
      <c r="A417" s="610"/>
      <c r="B417" s="611"/>
      <c r="C417" s="610"/>
      <c r="D417" s="610"/>
      <c r="E417" s="610"/>
      <c r="F417" s="640"/>
      <c r="G417" s="640"/>
      <c r="H417" s="612"/>
      <c r="I417" s="613"/>
      <c r="J417" s="616"/>
      <c r="K417" s="988"/>
      <c r="L417" s="989"/>
      <c r="M417" s="989"/>
      <c r="N417" s="989"/>
      <c r="O417" s="989"/>
      <c r="P417" s="989"/>
      <c r="Q417" s="989"/>
      <c r="R417" s="990"/>
    </row>
    <row r="418" spans="1:18" ht="39.950000000000003" customHeight="1">
      <c r="A418" s="610"/>
      <c r="B418" s="611"/>
      <c r="C418" s="610"/>
      <c r="D418" s="610"/>
      <c r="E418" s="610"/>
      <c r="F418" s="640"/>
      <c r="G418" s="640"/>
      <c r="H418" s="612"/>
      <c r="I418" s="613"/>
      <c r="J418" s="616"/>
      <c r="K418" s="988"/>
      <c r="L418" s="989"/>
      <c r="M418" s="989"/>
      <c r="N418" s="989"/>
      <c r="O418" s="989"/>
      <c r="P418" s="989"/>
      <c r="Q418" s="989"/>
      <c r="R418" s="990"/>
    </row>
    <row r="419" spans="1:18" ht="39.950000000000003" customHeight="1">
      <c r="A419" s="610"/>
      <c r="B419" s="611"/>
      <c r="C419" s="610"/>
      <c r="D419" s="610"/>
      <c r="E419" s="610"/>
      <c r="F419" s="640"/>
      <c r="G419" s="640"/>
      <c r="H419" s="612"/>
      <c r="I419" s="613"/>
      <c r="J419" s="616"/>
      <c r="K419" s="988"/>
      <c r="L419" s="989"/>
      <c r="M419" s="989"/>
      <c r="N419" s="989"/>
      <c r="O419" s="989"/>
      <c r="P419" s="989"/>
      <c r="Q419" s="989"/>
      <c r="R419" s="990"/>
    </row>
    <row r="420" spans="1:18" ht="39.950000000000003" customHeight="1">
      <c r="A420" s="610"/>
      <c r="B420" s="611"/>
      <c r="C420" s="610"/>
      <c r="D420" s="610"/>
      <c r="E420" s="610"/>
      <c r="F420" s="640"/>
      <c r="G420" s="640"/>
      <c r="H420" s="612"/>
      <c r="I420" s="613"/>
      <c r="J420" s="616"/>
      <c r="K420" s="988"/>
      <c r="L420" s="989"/>
      <c r="M420" s="989"/>
      <c r="N420" s="989"/>
      <c r="O420" s="989"/>
      <c r="P420" s="989"/>
      <c r="Q420" s="989"/>
      <c r="R420" s="990"/>
    </row>
    <row r="421" spans="1:18" ht="39.950000000000003" customHeight="1">
      <c r="A421" s="610"/>
      <c r="B421" s="611"/>
      <c r="C421" s="610"/>
      <c r="D421" s="610"/>
      <c r="E421" s="610"/>
      <c r="F421" s="640"/>
      <c r="G421" s="640"/>
      <c r="H421" s="612"/>
      <c r="I421" s="613"/>
      <c r="J421" s="616"/>
      <c r="K421" s="988"/>
      <c r="L421" s="989"/>
      <c r="M421" s="989"/>
      <c r="N421" s="989"/>
      <c r="O421" s="989"/>
      <c r="P421" s="989"/>
      <c r="Q421" s="989"/>
      <c r="R421" s="990"/>
    </row>
    <row r="422" spans="1:18" ht="39.950000000000003" customHeight="1">
      <c r="A422" s="610"/>
      <c r="B422" s="611"/>
      <c r="C422" s="610"/>
      <c r="D422" s="610"/>
      <c r="E422" s="610"/>
      <c r="F422" s="640"/>
      <c r="G422" s="640"/>
      <c r="H422" s="612"/>
      <c r="I422" s="613"/>
      <c r="J422" s="616"/>
      <c r="K422" s="988"/>
      <c r="L422" s="989"/>
      <c r="M422" s="989"/>
      <c r="N422" s="989"/>
      <c r="O422" s="989"/>
      <c r="P422" s="989"/>
      <c r="Q422" s="989"/>
      <c r="R422" s="990"/>
    </row>
    <row r="423" spans="1:18" ht="39.950000000000003" customHeight="1">
      <c r="A423" s="610"/>
      <c r="B423" s="611"/>
      <c r="C423" s="610"/>
      <c r="D423" s="610"/>
      <c r="E423" s="610"/>
      <c r="F423" s="640"/>
      <c r="G423" s="640"/>
      <c r="H423" s="612"/>
      <c r="I423" s="613"/>
      <c r="J423" s="616"/>
      <c r="K423" s="988"/>
      <c r="L423" s="989"/>
      <c r="M423" s="989"/>
      <c r="N423" s="989"/>
      <c r="O423" s="989"/>
      <c r="P423" s="989"/>
      <c r="Q423" s="989"/>
      <c r="R423" s="990"/>
    </row>
    <row r="424" spans="1:18" ht="39.950000000000003" customHeight="1">
      <c r="A424" s="610"/>
      <c r="B424" s="611"/>
      <c r="C424" s="610"/>
      <c r="D424" s="610"/>
      <c r="E424" s="610"/>
      <c r="F424" s="640"/>
      <c r="G424" s="640"/>
      <c r="H424" s="612"/>
      <c r="I424" s="613"/>
      <c r="J424" s="616"/>
      <c r="K424" s="988"/>
      <c r="L424" s="989"/>
      <c r="M424" s="989"/>
      <c r="N424" s="989"/>
      <c r="O424" s="989"/>
      <c r="P424" s="989"/>
      <c r="Q424" s="989"/>
      <c r="R424" s="990"/>
    </row>
    <row r="425" spans="1:18" ht="39.950000000000003" customHeight="1">
      <c r="A425" s="610"/>
      <c r="B425" s="611"/>
      <c r="C425" s="610"/>
      <c r="D425" s="610"/>
      <c r="E425" s="610"/>
      <c r="F425" s="640"/>
      <c r="G425" s="640"/>
      <c r="H425" s="612"/>
      <c r="I425" s="613"/>
      <c r="J425" s="616"/>
      <c r="K425" s="988"/>
      <c r="L425" s="989"/>
      <c r="M425" s="989"/>
      <c r="N425" s="989"/>
      <c r="O425" s="989"/>
      <c r="P425" s="989"/>
      <c r="Q425" s="989"/>
      <c r="R425" s="990"/>
    </row>
    <row r="426" spans="1:18" ht="39.950000000000003" customHeight="1">
      <c r="A426" s="610"/>
      <c r="B426" s="611"/>
      <c r="C426" s="610"/>
      <c r="D426" s="610"/>
      <c r="E426" s="610"/>
      <c r="F426" s="640"/>
      <c r="G426" s="640"/>
      <c r="H426" s="612"/>
      <c r="I426" s="613"/>
      <c r="J426" s="616"/>
      <c r="K426" s="988"/>
      <c r="L426" s="989"/>
      <c r="M426" s="989"/>
      <c r="N426" s="989"/>
      <c r="O426" s="989"/>
      <c r="P426" s="989"/>
      <c r="Q426" s="989"/>
      <c r="R426" s="990"/>
    </row>
    <row r="427" spans="1:18" ht="39.950000000000003" customHeight="1">
      <c r="A427" s="610"/>
      <c r="B427" s="611"/>
      <c r="C427" s="610"/>
      <c r="D427" s="610"/>
      <c r="E427" s="610"/>
      <c r="F427" s="640"/>
      <c r="G427" s="640"/>
      <c r="H427" s="612"/>
      <c r="I427" s="613"/>
      <c r="J427" s="616"/>
      <c r="K427" s="988"/>
      <c r="L427" s="989"/>
      <c r="M427" s="989"/>
      <c r="N427" s="989"/>
      <c r="O427" s="989"/>
      <c r="P427" s="989"/>
      <c r="Q427" s="989"/>
      <c r="R427" s="990"/>
    </row>
    <row r="428" spans="1:18" ht="39.950000000000003" customHeight="1">
      <c r="A428" s="610"/>
      <c r="B428" s="611"/>
      <c r="C428" s="610"/>
      <c r="D428" s="610"/>
      <c r="E428" s="610"/>
      <c r="F428" s="640"/>
      <c r="G428" s="640"/>
      <c r="H428" s="612"/>
      <c r="I428" s="613"/>
      <c r="J428" s="616"/>
      <c r="K428" s="988"/>
      <c r="L428" s="989"/>
      <c r="M428" s="989"/>
      <c r="N428" s="989"/>
      <c r="O428" s="989"/>
      <c r="P428" s="989"/>
      <c r="Q428" s="989"/>
      <c r="R428" s="990"/>
    </row>
    <row r="429" spans="1:18" ht="39.950000000000003" customHeight="1">
      <c r="A429" s="610"/>
      <c r="B429" s="611"/>
      <c r="C429" s="610"/>
      <c r="D429" s="610"/>
      <c r="E429" s="610"/>
      <c r="F429" s="640"/>
      <c r="G429" s="640"/>
      <c r="H429" s="612"/>
      <c r="I429" s="613"/>
      <c r="J429" s="616"/>
      <c r="K429" s="988"/>
      <c r="L429" s="989"/>
      <c r="M429" s="989"/>
      <c r="N429" s="989"/>
      <c r="O429" s="989"/>
      <c r="P429" s="989"/>
      <c r="Q429" s="989"/>
      <c r="R429" s="990"/>
    </row>
    <row r="430" spans="1:18" ht="39.950000000000003" customHeight="1">
      <c r="A430" s="610"/>
      <c r="B430" s="611"/>
      <c r="C430" s="610"/>
      <c r="D430" s="610"/>
      <c r="E430" s="610"/>
      <c r="F430" s="640"/>
      <c r="G430" s="640"/>
      <c r="H430" s="612"/>
      <c r="I430" s="613"/>
      <c r="J430" s="616"/>
      <c r="K430" s="988"/>
      <c r="L430" s="989"/>
      <c r="M430" s="989"/>
      <c r="N430" s="989"/>
      <c r="O430" s="989"/>
      <c r="P430" s="989"/>
      <c r="Q430" s="989"/>
      <c r="R430" s="990"/>
    </row>
    <row r="431" spans="1:18" ht="39.950000000000003" customHeight="1">
      <c r="A431" s="610"/>
      <c r="B431" s="611"/>
      <c r="C431" s="610"/>
      <c r="D431" s="610"/>
      <c r="E431" s="610"/>
      <c r="F431" s="640"/>
      <c r="G431" s="640"/>
      <c r="H431" s="612"/>
      <c r="I431" s="613"/>
      <c r="J431" s="616"/>
      <c r="K431" s="988"/>
      <c r="L431" s="989"/>
      <c r="M431" s="989"/>
      <c r="N431" s="989"/>
      <c r="O431" s="989"/>
      <c r="P431" s="989"/>
      <c r="Q431" s="989"/>
      <c r="R431" s="990"/>
    </row>
    <row r="432" spans="1:18" ht="39.950000000000003" customHeight="1">
      <c r="A432" s="610"/>
      <c r="B432" s="611"/>
      <c r="C432" s="610"/>
      <c r="D432" s="610"/>
      <c r="E432" s="610"/>
      <c r="F432" s="640"/>
      <c r="G432" s="640"/>
      <c r="H432" s="612"/>
      <c r="I432" s="613"/>
      <c r="J432" s="616"/>
      <c r="K432" s="988"/>
      <c r="L432" s="989"/>
      <c r="M432" s="989"/>
      <c r="N432" s="989"/>
      <c r="O432" s="989"/>
      <c r="P432" s="989"/>
      <c r="Q432" s="989"/>
      <c r="R432" s="990"/>
    </row>
    <row r="433" spans="1:18" ht="39.950000000000003" customHeight="1">
      <c r="A433" s="610"/>
      <c r="B433" s="611"/>
      <c r="C433" s="610"/>
      <c r="D433" s="610"/>
      <c r="E433" s="610"/>
      <c r="F433" s="640"/>
      <c r="G433" s="640"/>
      <c r="H433" s="612"/>
      <c r="I433" s="613"/>
      <c r="J433" s="616"/>
      <c r="K433" s="988"/>
      <c r="L433" s="989"/>
      <c r="M433" s="989"/>
      <c r="N433" s="989"/>
      <c r="O433" s="989"/>
      <c r="P433" s="989"/>
      <c r="Q433" s="989"/>
      <c r="R433" s="990"/>
    </row>
    <row r="434" spans="1:18" ht="39.950000000000003" customHeight="1">
      <c r="A434" s="610"/>
      <c r="B434" s="611"/>
      <c r="C434" s="610"/>
      <c r="D434" s="610"/>
      <c r="E434" s="610"/>
      <c r="F434" s="640"/>
      <c r="G434" s="640"/>
      <c r="H434" s="612"/>
      <c r="I434" s="613"/>
      <c r="J434" s="616"/>
      <c r="K434" s="988"/>
      <c r="L434" s="989"/>
      <c r="M434" s="989"/>
      <c r="N434" s="989"/>
      <c r="O434" s="989"/>
      <c r="P434" s="989"/>
      <c r="Q434" s="989"/>
      <c r="R434" s="990"/>
    </row>
    <row r="435" spans="1:18" ht="39.950000000000003" customHeight="1">
      <c r="A435" s="610"/>
      <c r="B435" s="611"/>
      <c r="C435" s="610"/>
      <c r="D435" s="610"/>
      <c r="E435" s="610"/>
      <c r="F435" s="640"/>
      <c r="G435" s="640"/>
      <c r="H435" s="612"/>
      <c r="I435" s="613"/>
      <c r="J435" s="616"/>
      <c r="K435" s="988"/>
      <c r="L435" s="989"/>
      <c r="M435" s="989"/>
      <c r="N435" s="989"/>
      <c r="O435" s="989"/>
      <c r="P435" s="989"/>
      <c r="Q435" s="989"/>
      <c r="R435" s="990"/>
    </row>
    <row r="436" spans="1:18" ht="39.950000000000003" customHeight="1">
      <c r="A436" s="610"/>
      <c r="B436" s="611"/>
      <c r="C436" s="610"/>
      <c r="D436" s="610"/>
      <c r="E436" s="610"/>
      <c r="F436" s="640"/>
      <c r="G436" s="640"/>
      <c r="H436" s="612"/>
      <c r="I436" s="613"/>
      <c r="J436" s="616"/>
      <c r="K436" s="988"/>
      <c r="L436" s="989"/>
      <c r="M436" s="989"/>
      <c r="N436" s="989"/>
      <c r="O436" s="989"/>
      <c r="P436" s="989"/>
      <c r="Q436" s="989"/>
      <c r="R436" s="990"/>
    </row>
    <row r="437" spans="1:18" ht="39.950000000000003" customHeight="1">
      <c r="A437" s="610"/>
      <c r="B437" s="611"/>
      <c r="C437" s="610"/>
      <c r="D437" s="610"/>
      <c r="E437" s="610"/>
      <c r="F437" s="640"/>
      <c r="G437" s="640"/>
      <c r="H437" s="612"/>
      <c r="I437" s="613"/>
      <c r="J437" s="616"/>
      <c r="K437" s="988"/>
      <c r="L437" s="989"/>
      <c r="M437" s="989"/>
      <c r="N437" s="989"/>
      <c r="O437" s="989"/>
      <c r="P437" s="989"/>
      <c r="Q437" s="989"/>
      <c r="R437" s="990"/>
    </row>
    <row r="438" spans="1:18" ht="39.950000000000003" customHeight="1">
      <c r="A438" s="610"/>
      <c r="B438" s="611"/>
      <c r="C438" s="610"/>
      <c r="D438" s="610"/>
      <c r="E438" s="610"/>
      <c r="F438" s="640"/>
      <c r="G438" s="640"/>
      <c r="H438" s="612"/>
      <c r="I438" s="613"/>
      <c r="J438" s="616"/>
      <c r="K438" s="988"/>
      <c r="L438" s="989"/>
      <c r="M438" s="989"/>
      <c r="N438" s="989"/>
      <c r="O438" s="989"/>
      <c r="P438" s="989"/>
      <c r="Q438" s="989"/>
      <c r="R438" s="990"/>
    </row>
    <row r="439" spans="1:18" ht="39.950000000000003" customHeight="1">
      <c r="A439" s="610"/>
      <c r="B439" s="611"/>
      <c r="C439" s="610"/>
      <c r="D439" s="610"/>
      <c r="E439" s="610"/>
      <c r="F439" s="640"/>
      <c r="G439" s="640"/>
      <c r="H439" s="612"/>
      <c r="I439" s="613"/>
      <c r="J439" s="616"/>
      <c r="K439" s="988"/>
      <c r="L439" s="989"/>
      <c r="M439" s="989"/>
      <c r="N439" s="989"/>
      <c r="O439" s="989"/>
      <c r="P439" s="989"/>
      <c r="Q439" s="989"/>
      <c r="R439" s="990"/>
    </row>
    <row r="440" spans="1:18" ht="39.950000000000003" customHeight="1">
      <c r="A440" s="610"/>
      <c r="B440" s="611"/>
      <c r="C440" s="610"/>
      <c r="D440" s="610"/>
      <c r="E440" s="610"/>
      <c r="F440" s="640"/>
      <c r="G440" s="640"/>
      <c r="H440" s="612"/>
      <c r="I440" s="613"/>
      <c r="J440" s="616"/>
      <c r="K440" s="988"/>
      <c r="L440" s="989"/>
      <c r="M440" s="989"/>
      <c r="N440" s="989"/>
      <c r="O440" s="989"/>
      <c r="P440" s="989"/>
      <c r="Q440" s="989"/>
      <c r="R440" s="990"/>
    </row>
    <row r="441" spans="1:18" ht="39.950000000000003" customHeight="1">
      <c r="A441" s="610"/>
      <c r="B441" s="611"/>
      <c r="C441" s="610"/>
      <c r="D441" s="610"/>
      <c r="E441" s="610"/>
      <c r="F441" s="640"/>
      <c r="G441" s="640"/>
      <c r="H441" s="612"/>
      <c r="I441" s="613"/>
      <c r="J441" s="616"/>
      <c r="K441" s="988"/>
      <c r="L441" s="989"/>
      <c r="M441" s="989"/>
      <c r="N441" s="989"/>
      <c r="O441" s="989"/>
      <c r="P441" s="989"/>
      <c r="Q441" s="989"/>
      <c r="R441" s="990"/>
    </row>
    <row r="442" spans="1:18" ht="39.950000000000003" customHeight="1">
      <c r="A442" s="610"/>
      <c r="B442" s="611"/>
      <c r="C442" s="610"/>
      <c r="D442" s="610"/>
      <c r="E442" s="610"/>
      <c r="F442" s="640"/>
      <c r="G442" s="640"/>
      <c r="H442" s="612"/>
      <c r="I442" s="613"/>
      <c r="J442" s="616"/>
      <c r="K442" s="988"/>
      <c r="L442" s="989"/>
      <c r="M442" s="989"/>
      <c r="N442" s="989"/>
      <c r="O442" s="989"/>
      <c r="P442" s="989"/>
      <c r="Q442" s="989"/>
      <c r="R442" s="990"/>
    </row>
    <row r="443" spans="1:18" ht="39.950000000000003" customHeight="1">
      <c r="A443" s="610"/>
      <c r="B443" s="611"/>
      <c r="C443" s="610"/>
      <c r="D443" s="610"/>
      <c r="E443" s="610"/>
      <c r="F443" s="640"/>
      <c r="G443" s="640"/>
      <c r="H443" s="612"/>
      <c r="I443" s="613"/>
      <c r="J443" s="616"/>
      <c r="K443" s="988"/>
      <c r="L443" s="989"/>
      <c r="M443" s="989"/>
      <c r="N443" s="989"/>
      <c r="O443" s="989"/>
      <c r="P443" s="989"/>
      <c r="Q443" s="989"/>
      <c r="R443" s="990"/>
    </row>
    <row r="444" spans="1:18" ht="39.950000000000003" customHeight="1">
      <c r="A444" s="610"/>
      <c r="B444" s="611"/>
      <c r="C444" s="610"/>
      <c r="D444" s="610"/>
      <c r="E444" s="610"/>
      <c r="F444" s="640"/>
      <c r="G444" s="640"/>
      <c r="H444" s="612"/>
      <c r="I444" s="613"/>
      <c r="J444" s="616"/>
      <c r="K444" s="988"/>
      <c r="L444" s="989"/>
      <c r="M444" s="989"/>
      <c r="N444" s="989"/>
      <c r="O444" s="989"/>
      <c r="P444" s="989"/>
      <c r="Q444" s="989"/>
      <c r="R444" s="990"/>
    </row>
    <row r="445" spans="1:18" ht="39.950000000000003" customHeight="1">
      <c r="A445" s="610"/>
      <c r="B445" s="611"/>
      <c r="C445" s="610"/>
      <c r="D445" s="610"/>
      <c r="E445" s="610"/>
      <c r="F445" s="640"/>
      <c r="G445" s="640"/>
      <c r="H445" s="612"/>
      <c r="I445" s="613"/>
      <c r="J445" s="616"/>
      <c r="K445" s="988"/>
      <c r="L445" s="989"/>
      <c r="M445" s="989"/>
      <c r="N445" s="989"/>
      <c r="O445" s="989"/>
      <c r="P445" s="989"/>
      <c r="Q445" s="989"/>
      <c r="R445" s="990"/>
    </row>
    <row r="446" spans="1:18" ht="39.950000000000003" customHeight="1">
      <c r="A446" s="610"/>
      <c r="B446" s="611"/>
      <c r="C446" s="610"/>
      <c r="D446" s="610"/>
      <c r="E446" s="610"/>
      <c r="F446" s="640"/>
      <c r="G446" s="640"/>
      <c r="H446" s="612"/>
      <c r="I446" s="613"/>
      <c r="J446" s="616"/>
      <c r="K446" s="988"/>
      <c r="L446" s="989"/>
      <c r="M446" s="989"/>
      <c r="N446" s="989"/>
      <c r="O446" s="989"/>
      <c r="P446" s="989"/>
      <c r="Q446" s="989"/>
      <c r="R446" s="990"/>
    </row>
    <row r="447" spans="1:18" ht="39.950000000000003" customHeight="1">
      <c r="A447" s="610"/>
      <c r="B447" s="611"/>
      <c r="C447" s="610"/>
      <c r="D447" s="610"/>
      <c r="E447" s="610"/>
      <c r="F447" s="640"/>
      <c r="G447" s="640"/>
      <c r="H447" s="612"/>
      <c r="I447" s="613"/>
      <c r="J447" s="616"/>
      <c r="K447" s="988"/>
      <c r="L447" s="989"/>
      <c r="M447" s="989"/>
      <c r="N447" s="989"/>
      <c r="O447" s="989"/>
      <c r="P447" s="989"/>
      <c r="Q447" s="989"/>
      <c r="R447" s="990"/>
    </row>
    <row r="448" spans="1:18" ht="39.950000000000003" customHeight="1">
      <c r="A448" s="610"/>
      <c r="B448" s="611"/>
      <c r="C448" s="610"/>
      <c r="D448" s="610"/>
      <c r="E448" s="610"/>
      <c r="F448" s="640"/>
      <c r="G448" s="640"/>
      <c r="H448" s="612"/>
      <c r="I448" s="613"/>
      <c r="J448" s="616"/>
      <c r="K448" s="988"/>
      <c r="L448" s="989"/>
      <c r="M448" s="989"/>
      <c r="N448" s="989"/>
      <c r="O448" s="989"/>
      <c r="P448" s="989"/>
      <c r="Q448" s="989"/>
      <c r="R448" s="990"/>
    </row>
    <row r="449" spans="1:18" ht="39.950000000000003" customHeight="1">
      <c r="A449" s="610"/>
      <c r="B449" s="611"/>
      <c r="C449" s="610"/>
      <c r="D449" s="610"/>
      <c r="E449" s="610"/>
      <c r="F449" s="640"/>
      <c r="G449" s="640"/>
      <c r="H449" s="612"/>
      <c r="I449" s="613"/>
      <c r="J449" s="616"/>
      <c r="K449" s="988"/>
      <c r="L449" s="989"/>
      <c r="M449" s="989"/>
      <c r="N449" s="989"/>
      <c r="O449" s="989"/>
      <c r="P449" s="989"/>
      <c r="Q449" s="989"/>
      <c r="R449" s="990"/>
    </row>
    <row r="450" spans="1:18" ht="39.950000000000003" customHeight="1">
      <c r="A450" s="610"/>
      <c r="B450" s="611"/>
      <c r="C450" s="610"/>
      <c r="D450" s="610"/>
      <c r="E450" s="610"/>
      <c r="F450" s="640"/>
      <c r="G450" s="640"/>
      <c r="H450" s="612"/>
      <c r="I450" s="613"/>
      <c r="J450" s="616"/>
      <c r="K450" s="988"/>
      <c r="L450" s="989"/>
      <c r="M450" s="989"/>
      <c r="N450" s="989"/>
      <c r="O450" s="989"/>
      <c r="P450" s="989"/>
      <c r="Q450" s="989"/>
      <c r="R450" s="990"/>
    </row>
    <row r="451" spans="1:18" ht="39.950000000000003" customHeight="1">
      <c r="A451" s="610"/>
      <c r="B451" s="611"/>
      <c r="C451" s="610"/>
      <c r="D451" s="610"/>
      <c r="E451" s="610"/>
      <c r="F451" s="640"/>
      <c r="G451" s="640"/>
      <c r="H451" s="612"/>
      <c r="I451" s="613"/>
      <c r="J451" s="616"/>
      <c r="K451" s="988"/>
      <c r="L451" s="989"/>
      <c r="M451" s="989"/>
      <c r="N451" s="989"/>
      <c r="O451" s="989"/>
      <c r="P451" s="989"/>
      <c r="Q451" s="989"/>
      <c r="R451" s="990"/>
    </row>
    <row r="452" spans="1:18" ht="39.950000000000003" customHeight="1">
      <c r="A452" s="610"/>
      <c r="B452" s="611"/>
      <c r="C452" s="610"/>
      <c r="D452" s="610"/>
      <c r="E452" s="610"/>
      <c r="F452" s="640"/>
      <c r="G452" s="640"/>
      <c r="H452" s="612"/>
      <c r="I452" s="613"/>
      <c r="J452" s="616"/>
      <c r="K452" s="988"/>
      <c r="L452" s="989"/>
      <c r="M452" s="989"/>
      <c r="N452" s="989"/>
      <c r="O452" s="989"/>
      <c r="P452" s="989"/>
      <c r="Q452" s="989"/>
      <c r="R452" s="990"/>
    </row>
    <row r="453" spans="1:18" ht="39.950000000000003" customHeight="1">
      <c r="A453" s="610"/>
      <c r="B453" s="611"/>
      <c r="C453" s="610"/>
      <c r="D453" s="610"/>
      <c r="E453" s="610"/>
      <c r="F453" s="640"/>
      <c r="G453" s="640"/>
      <c r="H453" s="612"/>
      <c r="I453" s="613"/>
      <c r="J453" s="616"/>
      <c r="K453" s="988"/>
      <c r="L453" s="989"/>
      <c r="M453" s="989"/>
      <c r="N453" s="989"/>
      <c r="O453" s="989"/>
      <c r="P453" s="989"/>
      <c r="Q453" s="989"/>
      <c r="R453" s="990"/>
    </row>
    <row r="454" spans="1:18" ht="39.950000000000003" customHeight="1">
      <c r="A454" s="610"/>
      <c r="B454" s="611"/>
      <c r="C454" s="610"/>
      <c r="D454" s="610"/>
      <c r="E454" s="610"/>
      <c r="F454" s="640"/>
      <c r="G454" s="640"/>
      <c r="H454" s="612"/>
      <c r="I454" s="613"/>
      <c r="J454" s="616"/>
      <c r="K454" s="988"/>
      <c r="L454" s="989"/>
      <c r="M454" s="989"/>
      <c r="N454" s="989"/>
      <c r="O454" s="989"/>
      <c r="P454" s="989"/>
      <c r="Q454" s="989"/>
      <c r="R454" s="990"/>
    </row>
    <row r="455" spans="1:18" ht="39.950000000000003" customHeight="1">
      <c r="A455" s="610"/>
      <c r="B455" s="611"/>
      <c r="C455" s="610"/>
      <c r="D455" s="610"/>
      <c r="E455" s="610"/>
      <c r="F455" s="640"/>
      <c r="G455" s="640"/>
      <c r="H455" s="612"/>
      <c r="I455" s="613"/>
      <c r="J455" s="616"/>
      <c r="K455" s="988"/>
      <c r="L455" s="989"/>
      <c r="M455" s="989"/>
      <c r="N455" s="989"/>
      <c r="O455" s="989"/>
      <c r="P455" s="989"/>
      <c r="Q455" s="989"/>
      <c r="R455" s="990"/>
    </row>
    <row r="456" spans="1:18" ht="39.950000000000003" customHeight="1">
      <c r="A456" s="610"/>
      <c r="B456" s="611"/>
      <c r="C456" s="610"/>
      <c r="D456" s="610"/>
      <c r="E456" s="610"/>
      <c r="F456" s="640"/>
      <c r="G456" s="640"/>
      <c r="H456" s="612"/>
      <c r="I456" s="613"/>
      <c r="J456" s="616"/>
      <c r="K456" s="988"/>
      <c r="L456" s="989"/>
      <c r="M456" s="989"/>
      <c r="N456" s="989"/>
      <c r="O456" s="989"/>
      <c r="P456" s="989"/>
      <c r="Q456" s="989"/>
      <c r="R456" s="990"/>
    </row>
    <row r="457" spans="1:18" ht="39.950000000000003" customHeight="1">
      <c r="A457" s="610"/>
      <c r="B457" s="611"/>
      <c r="C457" s="610"/>
      <c r="D457" s="610"/>
      <c r="E457" s="610"/>
      <c r="F457" s="640"/>
      <c r="G457" s="640"/>
      <c r="H457" s="612"/>
      <c r="I457" s="613"/>
      <c r="J457" s="616"/>
      <c r="K457" s="988"/>
      <c r="L457" s="989"/>
      <c r="M457" s="989"/>
      <c r="N457" s="989"/>
      <c r="O457" s="989"/>
      <c r="P457" s="989"/>
      <c r="Q457" s="989"/>
      <c r="R457" s="990"/>
    </row>
    <row r="458" spans="1:18" ht="39.950000000000003" customHeight="1">
      <c r="A458" s="610"/>
      <c r="B458" s="611"/>
      <c r="C458" s="610"/>
      <c r="D458" s="610"/>
      <c r="E458" s="610"/>
      <c r="F458" s="640"/>
      <c r="G458" s="640"/>
      <c r="H458" s="612"/>
      <c r="I458" s="613"/>
      <c r="J458" s="616"/>
      <c r="K458" s="988"/>
      <c r="L458" s="989"/>
      <c r="M458" s="989"/>
      <c r="N458" s="989"/>
      <c r="O458" s="989"/>
      <c r="P458" s="989"/>
      <c r="Q458" s="989"/>
      <c r="R458" s="990"/>
    </row>
    <row r="459" spans="1:18" ht="39.950000000000003" customHeight="1">
      <c r="A459" s="610"/>
      <c r="B459" s="611"/>
      <c r="C459" s="610"/>
      <c r="D459" s="610"/>
      <c r="E459" s="610"/>
      <c r="F459" s="640"/>
      <c r="G459" s="640"/>
      <c r="H459" s="612"/>
      <c r="I459" s="613"/>
      <c r="J459" s="616"/>
      <c r="K459" s="988"/>
      <c r="L459" s="989"/>
      <c r="M459" s="989"/>
      <c r="N459" s="989"/>
      <c r="O459" s="989"/>
      <c r="P459" s="989"/>
      <c r="Q459" s="989"/>
      <c r="R459" s="990"/>
    </row>
    <row r="460" spans="1:18" ht="39.950000000000003" customHeight="1">
      <c r="A460" s="610"/>
      <c r="B460" s="611"/>
      <c r="C460" s="610"/>
      <c r="D460" s="610"/>
      <c r="E460" s="610"/>
      <c r="F460" s="640"/>
      <c r="G460" s="640"/>
      <c r="H460" s="612"/>
      <c r="I460" s="613"/>
      <c r="J460" s="616"/>
      <c r="K460" s="988"/>
      <c r="L460" s="989"/>
      <c r="M460" s="989"/>
      <c r="N460" s="989"/>
      <c r="O460" s="989"/>
      <c r="P460" s="989"/>
      <c r="Q460" s="989"/>
      <c r="R460" s="990"/>
    </row>
    <row r="461" spans="1:18" ht="39.950000000000003" customHeight="1">
      <c r="A461" s="610"/>
      <c r="B461" s="611"/>
      <c r="C461" s="610"/>
      <c r="D461" s="610"/>
      <c r="E461" s="610"/>
      <c r="F461" s="640"/>
      <c r="G461" s="640"/>
      <c r="H461" s="612"/>
      <c r="I461" s="613"/>
      <c r="J461" s="616"/>
      <c r="K461" s="988"/>
      <c r="L461" s="989"/>
      <c r="M461" s="989"/>
      <c r="N461" s="989"/>
      <c r="O461" s="989"/>
      <c r="P461" s="989"/>
      <c r="Q461" s="989"/>
      <c r="R461" s="990"/>
    </row>
    <row r="462" spans="1:18" ht="39.950000000000003" customHeight="1">
      <c r="A462" s="610"/>
      <c r="B462" s="611"/>
      <c r="C462" s="610"/>
      <c r="D462" s="610"/>
      <c r="E462" s="610"/>
      <c r="F462" s="640"/>
      <c r="G462" s="640"/>
      <c r="H462" s="612"/>
      <c r="I462" s="613"/>
      <c r="J462" s="616"/>
      <c r="K462" s="988"/>
      <c r="L462" s="989"/>
      <c r="M462" s="989"/>
      <c r="N462" s="989"/>
      <c r="O462" s="989"/>
      <c r="P462" s="989"/>
      <c r="Q462" s="989"/>
      <c r="R462" s="990"/>
    </row>
    <row r="463" spans="1:18" ht="39.950000000000003" customHeight="1">
      <c r="A463" s="610"/>
      <c r="B463" s="611"/>
      <c r="C463" s="610"/>
      <c r="D463" s="610"/>
      <c r="E463" s="610"/>
      <c r="F463" s="640"/>
      <c r="G463" s="640"/>
      <c r="H463" s="612"/>
      <c r="I463" s="613"/>
      <c r="J463" s="616"/>
      <c r="K463" s="988"/>
      <c r="L463" s="989"/>
      <c r="M463" s="989"/>
      <c r="N463" s="989"/>
      <c r="O463" s="989"/>
      <c r="P463" s="989"/>
      <c r="Q463" s="989"/>
      <c r="R463" s="990"/>
    </row>
    <row r="464" spans="1:18" ht="39.950000000000003" customHeight="1">
      <c r="A464" s="610"/>
      <c r="B464" s="611"/>
      <c r="C464" s="610"/>
      <c r="D464" s="610"/>
      <c r="E464" s="610"/>
      <c r="F464" s="640"/>
      <c r="G464" s="640"/>
      <c r="H464" s="612"/>
      <c r="I464" s="613"/>
      <c r="J464" s="616"/>
      <c r="K464" s="988"/>
      <c r="L464" s="989"/>
      <c r="M464" s="989"/>
      <c r="N464" s="989"/>
      <c r="O464" s="989"/>
      <c r="P464" s="989"/>
      <c r="Q464" s="989"/>
      <c r="R464" s="990"/>
    </row>
    <row r="465" spans="1:18" ht="39.950000000000003" customHeight="1">
      <c r="A465" s="610"/>
      <c r="B465" s="611"/>
      <c r="C465" s="610"/>
      <c r="D465" s="610"/>
      <c r="E465" s="610"/>
      <c r="F465" s="640"/>
      <c r="G465" s="640"/>
      <c r="H465" s="612"/>
      <c r="I465" s="613"/>
      <c r="J465" s="616"/>
      <c r="K465" s="988"/>
      <c r="L465" s="989"/>
      <c r="M465" s="989"/>
      <c r="N465" s="989"/>
      <c r="O465" s="989"/>
      <c r="P465" s="989"/>
      <c r="Q465" s="989"/>
      <c r="R465" s="990"/>
    </row>
    <row r="466" spans="1:18" ht="39.950000000000003" customHeight="1">
      <c r="A466" s="610"/>
      <c r="B466" s="611"/>
      <c r="C466" s="610"/>
      <c r="D466" s="610"/>
      <c r="E466" s="610"/>
      <c r="F466" s="640"/>
      <c r="G466" s="640"/>
      <c r="H466" s="612"/>
      <c r="I466" s="613"/>
      <c r="J466" s="616"/>
      <c r="K466" s="988"/>
      <c r="L466" s="989"/>
      <c r="M466" s="989"/>
      <c r="N466" s="989"/>
      <c r="O466" s="989"/>
      <c r="P466" s="989"/>
      <c r="Q466" s="989"/>
      <c r="R466" s="990"/>
    </row>
    <row r="467" spans="1:18" ht="39.950000000000003" customHeight="1">
      <c r="A467" s="610"/>
      <c r="B467" s="611"/>
      <c r="C467" s="610"/>
      <c r="D467" s="610"/>
      <c r="E467" s="610"/>
      <c r="F467" s="640"/>
      <c r="G467" s="640"/>
      <c r="H467" s="612"/>
      <c r="I467" s="613"/>
      <c r="J467" s="616"/>
      <c r="K467" s="988"/>
      <c r="L467" s="989"/>
      <c r="M467" s="989"/>
      <c r="N467" s="989"/>
      <c r="O467" s="989"/>
      <c r="P467" s="989"/>
      <c r="Q467" s="989"/>
      <c r="R467" s="990"/>
    </row>
    <row r="468" spans="1:18" ht="39.950000000000003" customHeight="1">
      <c r="A468" s="610"/>
      <c r="B468" s="611"/>
      <c r="C468" s="610"/>
      <c r="D468" s="610"/>
      <c r="E468" s="610"/>
      <c r="F468" s="640"/>
      <c r="G468" s="640"/>
      <c r="H468" s="612"/>
      <c r="I468" s="613"/>
      <c r="J468" s="616"/>
      <c r="K468" s="988"/>
      <c r="L468" s="989"/>
      <c r="M468" s="989"/>
      <c r="N468" s="989"/>
      <c r="O468" s="989"/>
      <c r="P468" s="989"/>
      <c r="Q468" s="989"/>
      <c r="R468" s="990"/>
    </row>
    <row r="469" spans="1:18" ht="39.950000000000003" customHeight="1">
      <c r="A469" s="610"/>
      <c r="B469" s="611"/>
      <c r="C469" s="610"/>
      <c r="D469" s="610"/>
      <c r="E469" s="610"/>
      <c r="F469" s="640"/>
      <c r="G469" s="640"/>
      <c r="H469" s="612"/>
      <c r="I469" s="613"/>
      <c r="J469" s="616"/>
      <c r="K469" s="988"/>
      <c r="L469" s="989"/>
      <c r="M469" s="989"/>
      <c r="N469" s="989"/>
      <c r="O469" s="989"/>
      <c r="P469" s="989"/>
      <c r="Q469" s="989"/>
      <c r="R469" s="990"/>
    </row>
    <row r="470" spans="1:18" ht="39.950000000000003" customHeight="1">
      <c r="A470" s="610"/>
      <c r="B470" s="611"/>
      <c r="C470" s="610"/>
      <c r="D470" s="610"/>
      <c r="E470" s="610"/>
      <c r="F470" s="640"/>
      <c r="G470" s="640"/>
      <c r="H470" s="612"/>
      <c r="I470" s="613"/>
      <c r="J470" s="616"/>
      <c r="K470" s="988"/>
      <c r="L470" s="989"/>
      <c r="M470" s="989"/>
      <c r="N470" s="989"/>
      <c r="O470" s="989"/>
      <c r="P470" s="989"/>
      <c r="Q470" s="989"/>
      <c r="R470" s="990"/>
    </row>
    <row r="471" spans="1:18" ht="39.950000000000003" customHeight="1">
      <c r="A471" s="610"/>
      <c r="B471" s="611"/>
      <c r="C471" s="610"/>
      <c r="D471" s="610"/>
      <c r="E471" s="610"/>
      <c r="F471" s="640"/>
      <c r="G471" s="640"/>
      <c r="H471" s="612"/>
      <c r="I471" s="613"/>
      <c r="J471" s="616"/>
      <c r="K471" s="988"/>
      <c r="L471" s="989"/>
      <c r="M471" s="989"/>
      <c r="N471" s="989"/>
      <c r="O471" s="989"/>
      <c r="P471" s="989"/>
      <c r="Q471" s="989"/>
      <c r="R471" s="990"/>
    </row>
    <row r="472" spans="1:18" ht="39.950000000000003" customHeight="1">
      <c r="A472" s="610"/>
      <c r="B472" s="611"/>
      <c r="C472" s="610"/>
      <c r="D472" s="610"/>
      <c r="E472" s="610"/>
      <c r="F472" s="640"/>
      <c r="G472" s="640"/>
      <c r="H472" s="612"/>
      <c r="I472" s="613"/>
      <c r="J472" s="616"/>
      <c r="K472" s="988"/>
      <c r="L472" s="989"/>
      <c r="M472" s="989"/>
      <c r="N472" s="989"/>
      <c r="O472" s="989"/>
      <c r="P472" s="989"/>
      <c r="Q472" s="989"/>
      <c r="R472" s="990"/>
    </row>
    <row r="473" spans="1:18" ht="39.950000000000003" customHeight="1">
      <c r="A473" s="610"/>
      <c r="B473" s="611"/>
      <c r="C473" s="610"/>
      <c r="D473" s="610"/>
      <c r="E473" s="610"/>
      <c r="F473" s="640"/>
      <c r="G473" s="640"/>
      <c r="H473" s="612"/>
      <c r="I473" s="613"/>
      <c r="J473" s="616"/>
      <c r="K473" s="988"/>
      <c r="L473" s="989"/>
      <c r="M473" s="989"/>
      <c r="N473" s="989"/>
      <c r="O473" s="989"/>
      <c r="P473" s="989"/>
      <c r="Q473" s="989"/>
      <c r="R473" s="990"/>
    </row>
    <row r="474" spans="1:18" ht="39.950000000000003" customHeight="1">
      <c r="A474" s="610"/>
      <c r="B474" s="611"/>
      <c r="C474" s="610"/>
      <c r="D474" s="610"/>
      <c r="E474" s="610"/>
      <c r="F474" s="640"/>
      <c r="G474" s="640"/>
      <c r="H474" s="612"/>
      <c r="I474" s="613"/>
      <c r="J474" s="616"/>
      <c r="K474" s="988"/>
      <c r="L474" s="989"/>
      <c r="M474" s="989"/>
      <c r="N474" s="989"/>
      <c r="O474" s="989"/>
      <c r="P474" s="989"/>
      <c r="Q474" s="989"/>
      <c r="R474" s="990"/>
    </row>
    <row r="475" spans="1:18" ht="39.950000000000003" customHeight="1">
      <c r="A475" s="610"/>
      <c r="B475" s="611"/>
      <c r="C475" s="610"/>
      <c r="D475" s="610"/>
      <c r="E475" s="610"/>
      <c r="F475" s="640"/>
      <c r="G475" s="640"/>
      <c r="H475" s="612"/>
      <c r="I475" s="613"/>
      <c r="J475" s="616"/>
      <c r="K475" s="988"/>
      <c r="L475" s="989"/>
      <c r="M475" s="989"/>
      <c r="N475" s="989"/>
      <c r="O475" s="989"/>
      <c r="P475" s="989"/>
      <c r="Q475" s="989"/>
      <c r="R475" s="990"/>
    </row>
    <row r="476" spans="1:18" ht="39.950000000000003" customHeight="1">
      <c r="A476" s="610"/>
      <c r="B476" s="611"/>
      <c r="C476" s="610"/>
      <c r="D476" s="610"/>
      <c r="E476" s="610"/>
      <c r="F476" s="640"/>
      <c r="G476" s="640"/>
      <c r="H476" s="612"/>
      <c r="I476" s="613"/>
      <c r="J476" s="616"/>
      <c r="K476" s="988"/>
      <c r="L476" s="989"/>
      <c r="M476" s="989"/>
      <c r="N476" s="989"/>
      <c r="O476" s="989"/>
      <c r="P476" s="989"/>
      <c r="Q476" s="989"/>
      <c r="R476" s="990"/>
    </row>
    <row r="477" spans="1:18" ht="39.950000000000003" customHeight="1">
      <c r="A477" s="610"/>
      <c r="B477" s="611"/>
      <c r="C477" s="610"/>
      <c r="D477" s="610"/>
      <c r="E477" s="610"/>
      <c r="F477" s="640"/>
      <c r="G477" s="640"/>
      <c r="H477" s="612"/>
      <c r="I477" s="613"/>
      <c r="J477" s="616"/>
      <c r="K477" s="988"/>
      <c r="L477" s="989"/>
      <c r="M477" s="989"/>
      <c r="N477" s="989"/>
      <c r="O477" s="989"/>
      <c r="P477" s="989"/>
      <c r="Q477" s="989"/>
      <c r="R477" s="990"/>
    </row>
    <row r="478" spans="1:18" ht="39.950000000000003" customHeight="1">
      <c r="A478" s="610"/>
      <c r="B478" s="611"/>
      <c r="C478" s="610"/>
      <c r="D478" s="610"/>
      <c r="E478" s="610"/>
      <c r="F478" s="640"/>
      <c r="G478" s="640"/>
      <c r="H478" s="612"/>
      <c r="I478" s="613"/>
      <c r="J478" s="616"/>
      <c r="K478" s="988"/>
      <c r="L478" s="989"/>
      <c r="M478" s="989"/>
      <c r="N478" s="989"/>
      <c r="O478" s="989"/>
      <c r="P478" s="989"/>
      <c r="Q478" s="989"/>
      <c r="R478" s="990"/>
    </row>
    <row r="479" spans="1:18" ht="39.950000000000003" customHeight="1">
      <c r="A479" s="610"/>
      <c r="B479" s="611"/>
      <c r="C479" s="610"/>
      <c r="D479" s="610"/>
      <c r="E479" s="610"/>
      <c r="F479" s="640"/>
      <c r="G479" s="640"/>
      <c r="H479" s="612"/>
      <c r="I479" s="613"/>
      <c r="J479" s="616"/>
      <c r="K479" s="988"/>
      <c r="L479" s="989"/>
      <c r="M479" s="989"/>
      <c r="N479" s="989"/>
      <c r="O479" s="989"/>
      <c r="P479" s="989"/>
      <c r="Q479" s="989"/>
      <c r="R479" s="990"/>
    </row>
    <row r="480" spans="1:18" ht="39.950000000000003" customHeight="1">
      <c r="A480" s="610"/>
      <c r="B480" s="611"/>
      <c r="C480" s="610"/>
      <c r="D480" s="610"/>
      <c r="E480" s="610"/>
      <c r="F480" s="640"/>
      <c r="G480" s="640"/>
      <c r="H480" s="612"/>
      <c r="I480" s="613"/>
      <c r="J480" s="616"/>
      <c r="K480" s="988"/>
      <c r="L480" s="989"/>
      <c r="M480" s="989"/>
      <c r="N480" s="989"/>
      <c r="O480" s="989"/>
      <c r="P480" s="989"/>
      <c r="Q480" s="989"/>
      <c r="R480" s="990"/>
    </row>
    <row r="481" spans="1:18" ht="39.950000000000003" customHeight="1">
      <c r="A481" s="610"/>
      <c r="B481" s="611"/>
      <c r="C481" s="610"/>
      <c r="D481" s="610"/>
      <c r="E481" s="610"/>
      <c r="F481" s="640"/>
      <c r="G481" s="640"/>
      <c r="H481" s="612"/>
      <c r="I481" s="613"/>
      <c r="J481" s="616"/>
      <c r="K481" s="988"/>
      <c r="L481" s="989"/>
      <c r="M481" s="989"/>
      <c r="N481" s="989"/>
      <c r="O481" s="989"/>
      <c r="P481" s="989"/>
      <c r="Q481" s="989"/>
      <c r="R481" s="990"/>
    </row>
    <row r="482" spans="1:18" ht="39.950000000000003" customHeight="1">
      <c r="A482" s="610"/>
      <c r="B482" s="611"/>
      <c r="C482" s="610"/>
      <c r="D482" s="610"/>
      <c r="E482" s="610"/>
      <c r="F482" s="640"/>
      <c r="G482" s="640"/>
      <c r="H482" s="612"/>
      <c r="I482" s="613"/>
      <c r="J482" s="616"/>
      <c r="K482" s="988"/>
      <c r="L482" s="989"/>
      <c r="M482" s="989"/>
      <c r="N482" s="989"/>
      <c r="O482" s="989"/>
      <c r="P482" s="989"/>
      <c r="Q482" s="989"/>
      <c r="R482" s="990"/>
    </row>
    <row r="483" spans="1:18" ht="39.950000000000003" customHeight="1">
      <c r="A483" s="610"/>
      <c r="B483" s="611"/>
      <c r="C483" s="610"/>
      <c r="D483" s="610"/>
      <c r="E483" s="610"/>
      <c r="F483" s="640"/>
      <c r="G483" s="640"/>
      <c r="H483" s="612"/>
      <c r="I483" s="613"/>
      <c r="J483" s="616"/>
      <c r="K483" s="988"/>
      <c r="L483" s="989"/>
      <c r="M483" s="989"/>
      <c r="N483" s="989"/>
      <c r="O483" s="989"/>
      <c r="P483" s="989"/>
      <c r="Q483" s="989"/>
      <c r="R483" s="990"/>
    </row>
    <row r="484" spans="1:18" ht="39.950000000000003" customHeight="1">
      <c r="A484" s="610"/>
      <c r="B484" s="611"/>
      <c r="C484" s="610"/>
      <c r="D484" s="610"/>
      <c r="E484" s="610"/>
      <c r="F484" s="640"/>
      <c r="G484" s="640"/>
      <c r="H484" s="612"/>
      <c r="I484" s="613"/>
      <c r="J484" s="616"/>
      <c r="K484" s="988"/>
      <c r="L484" s="989"/>
      <c r="M484" s="989"/>
      <c r="N484" s="989"/>
      <c r="O484" s="989"/>
      <c r="P484" s="989"/>
      <c r="Q484" s="989"/>
      <c r="R484" s="990"/>
    </row>
    <row r="485" spans="1:18" ht="39.950000000000003" customHeight="1">
      <c r="A485" s="610"/>
      <c r="B485" s="611"/>
      <c r="C485" s="610"/>
      <c r="D485" s="610"/>
      <c r="E485" s="610"/>
      <c r="F485" s="640"/>
      <c r="G485" s="640"/>
      <c r="H485" s="612"/>
      <c r="I485" s="613"/>
      <c r="J485" s="616"/>
      <c r="K485" s="988"/>
      <c r="L485" s="989"/>
      <c r="M485" s="989"/>
      <c r="N485" s="989"/>
      <c r="O485" s="989"/>
      <c r="P485" s="989"/>
      <c r="Q485" s="989"/>
      <c r="R485" s="990"/>
    </row>
    <row r="486" spans="1:18" ht="39.950000000000003" customHeight="1">
      <c r="A486" s="610"/>
      <c r="B486" s="611"/>
      <c r="C486" s="610"/>
      <c r="D486" s="610"/>
      <c r="E486" s="610"/>
      <c r="F486" s="640"/>
      <c r="G486" s="640"/>
      <c r="H486" s="612"/>
      <c r="I486" s="613"/>
      <c r="J486" s="616"/>
      <c r="K486" s="988"/>
      <c r="L486" s="989"/>
      <c r="M486" s="989"/>
      <c r="N486" s="989"/>
      <c r="O486" s="989"/>
      <c r="P486" s="989"/>
      <c r="Q486" s="989"/>
      <c r="R486" s="990"/>
    </row>
    <row r="487" spans="1:18" ht="39.950000000000003" customHeight="1">
      <c r="A487" s="610"/>
      <c r="B487" s="611"/>
      <c r="C487" s="610"/>
      <c r="D487" s="610"/>
      <c r="E487" s="610"/>
      <c r="F487" s="640"/>
      <c r="G487" s="640"/>
      <c r="H487" s="612"/>
      <c r="I487" s="613"/>
      <c r="J487" s="616"/>
      <c r="K487" s="988"/>
      <c r="L487" s="989"/>
      <c r="M487" s="989"/>
      <c r="N487" s="989"/>
      <c r="O487" s="989"/>
      <c r="P487" s="989"/>
      <c r="Q487" s="989"/>
      <c r="R487" s="990"/>
    </row>
    <row r="488" spans="1:18" ht="39.950000000000003" customHeight="1">
      <c r="A488" s="610"/>
      <c r="B488" s="611"/>
      <c r="C488" s="610"/>
      <c r="D488" s="610"/>
      <c r="E488" s="610"/>
      <c r="F488" s="640"/>
      <c r="G488" s="640"/>
      <c r="H488" s="612"/>
      <c r="I488" s="613"/>
      <c r="J488" s="616"/>
      <c r="K488" s="988"/>
      <c r="L488" s="989"/>
      <c r="M488" s="989"/>
      <c r="N488" s="989"/>
      <c r="O488" s="989"/>
      <c r="P488" s="989"/>
      <c r="Q488" s="989"/>
      <c r="R488" s="990"/>
    </row>
    <row r="489" spans="1:18" ht="39.950000000000003" customHeight="1">
      <c r="A489" s="610"/>
      <c r="B489" s="611"/>
      <c r="C489" s="610"/>
      <c r="D489" s="610"/>
      <c r="E489" s="610"/>
      <c r="F489" s="640"/>
      <c r="G489" s="640"/>
      <c r="H489" s="612"/>
      <c r="I489" s="613"/>
      <c r="J489" s="616"/>
      <c r="K489" s="988"/>
      <c r="L489" s="989"/>
      <c r="M489" s="989"/>
      <c r="N489" s="989"/>
      <c r="O489" s="989"/>
      <c r="P489" s="989"/>
      <c r="Q489" s="989"/>
      <c r="R489" s="990"/>
    </row>
    <row r="490" spans="1:18" ht="39.950000000000003" customHeight="1">
      <c r="A490" s="610"/>
      <c r="B490" s="611"/>
      <c r="C490" s="610"/>
      <c r="D490" s="610"/>
      <c r="E490" s="610"/>
      <c r="F490" s="640"/>
      <c r="G490" s="640"/>
      <c r="H490" s="612"/>
      <c r="I490" s="613"/>
      <c r="J490" s="616"/>
      <c r="K490" s="988"/>
      <c r="L490" s="989"/>
      <c r="M490" s="989"/>
      <c r="N490" s="989"/>
      <c r="O490" s="989"/>
      <c r="P490" s="989"/>
      <c r="Q490" s="989"/>
      <c r="R490" s="990"/>
    </row>
    <row r="491" spans="1:18" ht="39.950000000000003" customHeight="1">
      <c r="A491" s="610"/>
      <c r="B491" s="611"/>
      <c r="C491" s="610"/>
      <c r="D491" s="610"/>
      <c r="E491" s="610"/>
      <c r="F491" s="640"/>
      <c r="G491" s="640"/>
      <c r="H491" s="612"/>
      <c r="I491" s="613"/>
      <c r="J491" s="616"/>
      <c r="K491" s="988"/>
      <c r="L491" s="989"/>
      <c r="M491" s="989"/>
      <c r="N491" s="989"/>
      <c r="O491" s="989"/>
      <c r="P491" s="989"/>
      <c r="Q491" s="989"/>
      <c r="R491" s="990"/>
    </row>
    <row r="492" spans="1:18" ht="39.950000000000003" customHeight="1">
      <c r="A492" s="610"/>
      <c r="B492" s="611"/>
      <c r="C492" s="610"/>
      <c r="D492" s="610"/>
      <c r="E492" s="610"/>
      <c r="F492" s="640"/>
      <c r="G492" s="640"/>
      <c r="H492" s="612"/>
      <c r="I492" s="613"/>
      <c r="J492" s="616"/>
      <c r="K492" s="988"/>
      <c r="L492" s="989"/>
      <c r="M492" s="989"/>
      <c r="N492" s="989"/>
      <c r="O492" s="989"/>
      <c r="P492" s="989"/>
      <c r="Q492" s="989"/>
      <c r="R492" s="990"/>
    </row>
    <row r="493" spans="1:18" ht="39.950000000000003" customHeight="1">
      <c r="A493" s="610"/>
      <c r="B493" s="611"/>
      <c r="C493" s="610"/>
      <c r="D493" s="610"/>
      <c r="E493" s="610"/>
      <c r="F493" s="640"/>
      <c r="G493" s="640"/>
      <c r="H493" s="612"/>
      <c r="I493" s="613"/>
      <c r="J493" s="616"/>
      <c r="K493" s="988"/>
      <c r="L493" s="989"/>
      <c r="M493" s="989"/>
      <c r="N493" s="989"/>
      <c r="O493" s="989"/>
      <c r="P493" s="989"/>
      <c r="Q493" s="989"/>
      <c r="R493" s="990"/>
    </row>
    <row r="494" spans="1:18" ht="39.950000000000003" customHeight="1">
      <c r="A494" s="610"/>
      <c r="B494" s="611"/>
      <c r="C494" s="610"/>
      <c r="D494" s="610"/>
      <c r="E494" s="610"/>
      <c r="F494" s="640"/>
      <c r="G494" s="640"/>
      <c r="H494" s="612"/>
      <c r="I494" s="613"/>
      <c r="J494" s="616"/>
      <c r="K494" s="988"/>
      <c r="L494" s="989"/>
      <c r="M494" s="989"/>
      <c r="N494" s="989"/>
      <c r="O494" s="989"/>
      <c r="P494" s="989"/>
      <c r="Q494" s="989"/>
      <c r="R494" s="990"/>
    </row>
    <row r="495" spans="1:18" ht="39.950000000000003" customHeight="1">
      <c r="A495" s="610"/>
      <c r="B495" s="611"/>
      <c r="C495" s="610"/>
      <c r="D495" s="610"/>
      <c r="E495" s="610"/>
      <c r="F495" s="640"/>
      <c r="G495" s="640"/>
      <c r="H495" s="612"/>
      <c r="I495" s="613"/>
      <c r="J495" s="616"/>
      <c r="K495" s="988"/>
      <c r="L495" s="989"/>
      <c r="M495" s="989"/>
      <c r="N495" s="989"/>
      <c r="O495" s="989"/>
      <c r="P495" s="989"/>
      <c r="Q495" s="989"/>
      <c r="R495" s="990"/>
    </row>
    <row r="496" spans="1:18" ht="39.950000000000003" customHeight="1">
      <c r="A496" s="610"/>
      <c r="B496" s="611"/>
      <c r="C496" s="610"/>
      <c r="D496" s="610"/>
      <c r="E496" s="610"/>
      <c r="F496" s="640"/>
      <c r="G496" s="640"/>
      <c r="H496" s="612"/>
      <c r="I496" s="613"/>
      <c r="J496" s="616"/>
      <c r="K496" s="988"/>
      <c r="L496" s="989"/>
      <c r="M496" s="989"/>
      <c r="N496" s="989"/>
      <c r="O496" s="989"/>
      <c r="P496" s="989"/>
      <c r="Q496" s="989"/>
      <c r="R496" s="990"/>
    </row>
    <row r="497" spans="1:18" ht="39.950000000000003" customHeight="1">
      <c r="A497" s="610"/>
      <c r="B497" s="611"/>
      <c r="C497" s="610"/>
      <c r="D497" s="610"/>
      <c r="E497" s="610"/>
      <c r="F497" s="640"/>
      <c r="G497" s="640"/>
      <c r="H497" s="612"/>
      <c r="I497" s="613"/>
      <c r="J497" s="616"/>
      <c r="K497" s="988"/>
      <c r="L497" s="989"/>
      <c r="M497" s="989"/>
      <c r="N497" s="989"/>
      <c r="O497" s="989"/>
      <c r="P497" s="989"/>
      <c r="Q497" s="989"/>
      <c r="R497" s="990"/>
    </row>
    <row r="498" spans="1:18" ht="39.950000000000003" customHeight="1">
      <c r="A498" s="610"/>
      <c r="B498" s="611"/>
      <c r="C498" s="610"/>
      <c r="D498" s="610"/>
      <c r="E498" s="610"/>
      <c r="F498" s="640"/>
      <c r="G498" s="640"/>
      <c r="H498" s="612"/>
      <c r="I498" s="613"/>
      <c r="J498" s="616"/>
      <c r="K498" s="988"/>
      <c r="L498" s="989"/>
      <c r="M498" s="989"/>
      <c r="N498" s="989"/>
      <c r="O498" s="989"/>
      <c r="P498" s="989"/>
      <c r="Q498" s="989"/>
      <c r="R498" s="990"/>
    </row>
    <row r="499" spans="1:18" ht="39.950000000000003" customHeight="1">
      <c r="A499" s="610"/>
      <c r="B499" s="611"/>
      <c r="C499" s="610"/>
      <c r="D499" s="610"/>
      <c r="E499" s="610"/>
      <c r="F499" s="640"/>
      <c r="G499" s="640"/>
      <c r="H499" s="612"/>
      <c r="I499" s="613"/>
      <c r="J499" s="616"/>
      <c r="K499" s="988"/>
      <c r="L499" s="989"/>
      <c r="M499" s="989"/>
      <c r="N499" s="989"/>
      <c r="O499" s="989"/>
      <c r="P499" s="989"/>
      <c r="Q499" s="989"/>
      <c r="R499" s="990"/>
    </row>
    <row r="500" spans="1:18" ht="39.950000000000003" customHeight="1">
      <c r="A500" s="610"/>
      <c r="B500" s="611"/>
      <c r="C500" s="610"/>
      <c r="D500" s="610"/>
      <c r="E500" s="610"/>
      <c r="F500" s="640"/>
      <c r="G500" s="640"/>
      <c r="H500" s="612"/>
      <c r="I500" s="613"/>
      <c r="J500" s="616"/>
      <c r="K500" s="988"/>
      <c r="L500" s="989"/>
      <c r="M500" s="989"/>
      <c r="N500" s="989"/>
      <c r="O500" s="989"/>
      <c r="P500" s="989"/>
      <c r="Q500" s="989"/>
      <c r="R500" s="990"/>
    </row>
    <row r="501" spans="1:18" ht="39.950000000000003" customHeight="1">
      <c r="A501" s="610"/>
      <c r="B501" s="611"/>
      <c r="C501" s="610"/>
      <c r="D501" s="610"/>
      <c r="E501" s="610"/>
      <c r="F501" s="640"/>
      <c r="G501" s="640"/>
      <c r="H501" s="612"/>
      <c r="I501" s="613"/>
      <c r="J501" s="616"/>
      <c r="K501" s="988"/>
      <c r="L501" s="989"/>
      <c r="M501" s="989"/>
      <c r="N501" s="989"/>
      <c r="O501" s="989"/>
      <c r="P501" s="989"/>
      <c r="Q501" s="989"/>
      <c r="R501" s="990"/>
    </row>
    <row r="502" spans="1:18" ht="39.950000000000003" customHeight="1">
      <c r="A502" s="610"/>
      <c r="B502" s="611"/>
      <c r="C502" s="610"/>
      <c r="D502" s="610"/>
      <c r="E502" s="610"/>
      <c r="F502" s="640"/>
      <c r="G502" s="640"/>
      <c r="H502" s="612"/>
      <c r="I502" s="613"/>
      <c r="J502" s="616"/>
      <c r="K502" s="988"/>
      <c r="L502" s="989"/>
      <c r="M502" s="989"/>
      <c r="N502" s="989"/>
      <c r="O502" s="989"/>
      <c r="P502" s="989"/>
      <c r="Q502" s="989"/>
      <c r="R502" s="990"/>
    </row>
    <row r="503" spans="1:18" ht="39.950000000000003" customHeight="1">
      <c r="A503" s="610"/>
      <c r="B503" s="611"/>
      <c r="C503" s="610"/>
      <c r="D503" s="610"/>
      <c r="E503" s="610"/>
      <c r="F503" s="640"/>
      <c r="G503" s="640"/>
      <c r="H503" s="612"/>
      <c r="I503" s="613"/>
      <c r="J503" s="616"/>
      <c r="K503" s="988"/>
      <c r="L503" s="989"/>
      <c r="M503" s="989"/>
      <c r="N503" s="989"/>
      <c r="O503" s="989"/>
      <c r="P503" s="989"/>
      <c r="Q503" s="989"/>
      <c r="R503" s="990"/>
    </row>
    <row r="504" spans="1:18" ht="39.950000000000003" customHeight="1">
      <c r="A504" s="610"/>
      <c r="B504" s="611"/>
      <c r="C504" s="610"/>
      <c r="D504" s="610"/>
      <c r="E504" s="610"/>
      <c r="F504" s="640"/>
      <c r="G504" s="640"/>
      <c r="H504" s="612"/>
      <c r="I504" s="613"/>
      <c r="J504" s="616"/>
      <c r="K504" s="988"/>
      <c r="L504" s="989"/>
      <c r="M504" s="989"/>
      <c r="N504" s="989"/>
      <c r="O504" s="989"/>
      <c r="P504" s="989"/>
      <c r="Q504" s="989"/>
      <c r="R504" s="990"/>
    </row>
    <row r="505" spans="1:18" ht="39.950000000000003" customHeight="1">
      <c r="A505" s="610"/>
      <c r="B505" s="611"/>
      <c r="C505" s="610"/>
      <c r="D505" s="610"/>
      <c r="E505" s="610"/>
      <c r="F505" s="640"/>
      <c r="G505" s="640"/>
      <c r="H505" s="612"/>
      <c r="I505" s="613"/>
      <c r="J505" s="616"/>
      <c r="K505" s="988"/>
      <c r="L505" s="989"/>
      <c r="M505" s="989"/>
      <c r="N505" s="989"/>
      <c r="O505" s="989"/>
      <c r="P505" s="989"/>
      <c r="Q505" s="989"/>
      <c r="R505" s="990"/>
    </row>
    <row r="506" spans="1:18" ht="39.950000000000003" customHeight="1">
      <c r="A506" s="610"/>
      <c r="B506" s="611"/>
      <c r="C506" s="610"/>
      <c r="D506" s="610"/>
      <c r="E506" s="610"/>
      <c r="F506" s="640"/>
      <c r="G506" s="640"/>
      <c r="H506" s="612"/>
      <c r="I506" s="613"/>
      <c r="J506" s="616"/>
      <c r="K506" s="988"/>
      <c r="L506" s="989"/>
      <c r="M506" s="989"/>
      <c r="N506" s="989"/>
      <c r="O506" s="989"/>
      <c r="P506" s="989"/>
      <c r="Q506" s="989"/>
      <c r="R506" s="990"/>
    </row>
    <row r="507" spans="1:18" ht="39.950000000000003" customHeight="1">
      <c r="A507" s="610"/>
      <c r="B507" s="611"/>
      <c r="C507" s="610"/>
      <c r="D507" s="610"/>
      <c r="E507" s="610"/>
      <c r="F507" s="640"/>
      <c r="G507" s="640"/>
      <c r="H507" s="612"/>
      <c r="I507" s="613"/>
      <c r="J507" s="616"/>
      <c r="K507" s="988"/>
      <c r="L507" s="989"/>
      <c r="M507" s="989"/>
      <c r="N507" s="989"/>
      <c r="O507" s="989"/>
      <c r="P507" s="989"/>
      <c r="Q507" s="989"/>
      <c r="R507" s="990"/>
    </row>
    <row r="508" spans="1:18" ht="39.950000000000003" customHeight="1">
      <c r="A508" s="610"/>
      <c r="B508" s="611"/>
      <c r="C508" s="610"/>
      <c r="D508" s="610"/>
      <c r="E508" s="610"/>
      <c r="F508" s="640"/>
      <c r="G508" s="640"/>
      <c r="H508" s="612"/>
      <c r="I508" s="613"/>
      <c r="J508" s="616"/>
      <c r="K508" s="988"/>
      <c r="L508" s="989"/>
      <c r="M508" s="989"/>
      <c r="N508" s="989"/>
      <c r="O508" s="989"/>
      <c r="P508" s="989"/>
      <c r="Q508" s="989"/>
      <c r="R508" s="990"/>
    </row>
    <row r="509" spans="1:18" ht="39.950000000000003" customHeight="1">
      <c r="A509" s="610"/>
      <c r="B509" s="611"/>
      <c r="C509" s="610"/>
      <c r="D509" s="610"/>
      <c r="E509" s="610"/>
      <c r="F509" s="640"/>
      <c r="G509" s="640"/>
      <c r="H509" s="612"/>
      <c r="I509" s="613"/>
      <c r="J509" s="616"/>
      <c r="K509" s="988"/>
      <c r="L509" s="989"/>
      <c r="M509" s="989"/>
      <c r="N509" s="989"/>
      <c r="O509" s="989"/>
      <c r="P509" s="989"/>
      <c r="Q509" s="989"/>
      <c r="R509" s="990"/>
    </row>
    <row r="510" spans="1:18" ht="39.950000000000003" customHeight="1">
      <c r="A510" s="610"/>
      <c r="B510" s="611"/>
      <c r="C510" s="610"/>
      <c r="D510" s="610"/>
      <c r="E510" s="610"/>
      <c r="F510" s="640"/>
      <c r="G510" s="640"/>
      <c r="H510" s="612"/>
      <c r="I510" s="613"/>
      <c r="J510" s="616"/>
      <c r="K510" s="988"/>
      <c r="L510" s="989"/>
      <c r="M510" s="989"/>
      <c r="N510" s="989"/>
      <c r="O510" s="989"/>
      <c r="P510" s="989"/>
      <c r="Q510" s="989"/>
      <c r="R510" s="990"/>
    </row>
    <row r="511" spans="1:18" ht="39.950000000000003" customHeight="1">
      <c r="A511" s="610"/>
      <c r="B511" s="611"/>
      <c r="C511" s="610"/>
      <c r="D511" s="610"/>
      <c r="E511" s="610"/>
      <c r="F511" s="640"/>
      <c r="G511" s="640"/>
      <c r="H511" s="612"/>
      <c r="I511" s="613"/>
      <c r="J511" s="616"/>
      <c r="K511" s="988"/>
      <c r="L511" s="989"/>
      <c r="M511" s="989"/>
      <c r="N511" s="989"/>
      <c r="O511" s="989"/>
      <c r="P511" s="989"/>
      <c r="Q511" s="989"/>
      <c r="R511" s="990"/>
    </row>
    <row r="512" spans="1:18" ht="39.950000000000003" customHeight="1">
      <c r="A512" s="610"/>
      <c r="B512" s="611"/>
      <c r="C512" s="610"/>
      <c r="D512" s="610"/>
      <c r="E512" s="610"/>
      <c r="F512" s="640"/>
      <c r="G512" s="640"/>
      <c r="H512" s="612"/>
      <c r="I512" s="613"/>
      <c r="J512" s="616"/>
      <c r="K512" s="988"/>
      <c r="L512" s="989"/>
      <c r="M512" s="989"/>
      <c r="N512" s="989"/>
      <c r="O512" s="989"/>
      <c r="P512" s="989"/>
      <c r="Q512" s="989"/>
      <c r="R512" s="990"/>
    </row>
    <row r="513" spans="1:18" ht="39.950000000000003" customHeight="1">
      <c r="A513" s="610"/>
      <c r="B513" s="611"/>
      <c r="C513" s="610"/>
      <c r="D513" s="610"/>
      <c r="E513" s="610"/>
      <c r="F513" s="640"/>
      <c r="G513" s="640"/>
      <c r="H513" s="612"/>
      <c r="I513" s="613"/>
      <c r="J513" s="616"/>
      <c r="K513" s="988"/>
      <c r="L513" s="989"/>
      <c r="M513" s="989"/>
      <c r="N513" s="989"/>
      <c r="O513" s="989"/>
      <c r="P513" s="989"/>
      <c r="Q513" s="989"/>
      <c r="R513" s="990"/>
    </row>
    <row r="514" spans="1:18" ht="39.950000000000003" customHeight="1">
      <c r="A514" s="610"/>
      <c r="B514" s="611"/>
      <c r="C514" s="610"/>
      <c r="D514" s="610"/>
      <c r="E514" s="610"/>
      <c r="F514" s="640"/>
      <c r="G514" s="640"/>
      <c r="H514" s="612"/>
      <c r="I514" s="613"/>
      <c r="J514" s="616"/>
      <c r="K514" s="988"/>
      <c r="L514" s="989"/>
      <c r="M514" s="989"/>
      <c r="N514" s="989"/>
      <c r="O514" s="989"/>
      <c r="P514" s="989"/>
      <c r="Q514" s="989"/>
      <c r="R514" s="990"/>
    </row>
    <row r="515" spans="1:18" ht="39.950000000000003" customHeight="1">
      <c r="A515" s="610"/>
      <c r="B515" s="611"/>
      <c r="C515" s="610"/>
      <c r="D515" s="610"/>
      <c r="E515" s="610"/>
      <c r="F515" s="640"/>
      <c r="G515" s="640"/>
      <c r="H515" s="612"/>
      <c r="I515" s="613"/>
      <c r="J515" s="616"/>
      <c r="K515" s="988"/>
      <c r="L515" s="989"/>
      <c r="M515" s="989"/>
      <c r="N515" s="989"/>
      <c r="O515" s="989"/>
      <c r="P515" s="989"/>
      <c r="Q515" s="989"/>
      <c r="R515" s="990"/>
    </row>
    <row r="516" spans="1:18" ht="39.950000000000003" customHeight="1">
      <c r="A516" s="610"/>
      <c r="B516" s="611"/>
      <c r="C516" s="610"/>
      <c r="D516" s="610"/>
      <c r="E516" s="610"/>
      <c r="F516" s="640"/>
      <c r="G516" s="640"/>
      <c r="H516" s="612"/>
      <c r="I516" s="613"/>
      <c r="J516" s="616"/>
      <c r="K516" s="988"/>
      <c r="L516" s="989"/>
      <c r="M516" s="989"/>
      <c r="N516" s="989"/>
      <c r="O516" s="989"/>
      <c r="P516" s="989"/>
      <c r="Q516" s="989"/>
      <c r="R516" s="990"/>
    </row>
    <row r="517" spans="1:18" ht="39.950000000000003" customHeight="1">
      <c r="A517" s="610"/>
      <c r="B517" s="611"/>
      <c r="C517" s="610"/>
      <c r="D517" s="610"/>
      <c r="E517" s="610"/>
      <c r="F517" s="640"/>
      <c r="G517" s="640"/>
      <c r="H517" s="612"/>
      <c r="I517" s="613"/>
      <c r="J517" s="616"/>
      <c r="K517" s="988"/>
      <c r="L517" s="989"/>
      <c r="M517" s="989"/>
      <c r="N517" s="989"/>
      <c r="O517" s="989"/>
      <c r="P517" s="989"/>
      <c r="Q517" s="989"/>
      <c r="R517" s="990"/>
    </row>
    <row r="518" spans="1:18" ht="39.950000000000003" customHeight="1">
      <c r="A518" s="610"/>
      <c r="B518" s="611"/>
      <c r="C518" s="610"/>
      <c r="D518" s="610"/>
      <c r="E518" s="610"/>
      <c r="F518" s="640"/>
      <c r="G518" s="640"/>
      <c r="H518" s="612"/>
      <c r="I518" s="613"/>
      <c r="J518" s="616"/>
      <c r="K518" s="988"/>
      <c r="L518" s="989"/>
      <c r="M518" s="989"/>
      <c r="N518" s="989"/>
      <c r="O518" s="989"/>
      <c r="P518" s="989"/>
      <c r="Q518" s="989"/>
      <c r="R518" s="990"/>
    </row>
    <row r="519" spans="1:18" ht="39.950000000000003" customHeight="1">
      <c r="A519" s="610"/>
      <c r="B519" s="611"/>
      <c r="C519" s="610"/>
      <c r="D519" s="610"/>
      <c r="E519" s="610"/>
      <c r="F519" s="640"/>
      <c r="G519" s="640"/>
      <c r="H519" s="612"/>
      <c r="I519" s="613"/>
      <c r="J519" s="616"/>
      <c r="K519" s="988"/>
      <c r="L519" s="989"/>
      <c r="M519" s="989"/>
      <c r="N519" s="989"/>
      <c r="O519" s="989"/>
      <c r="P519" s="989"/>
      <c r="Q519" s="989"/>
      <c r="R519" s="990"/>
    </row>
    <row r="520" spans="1:18" ht="39.950000000000003" customHeight="1">
      <c r="A520" s="610"/>
      <c r="B520" s="611"/>
      <c r="C520" s="610"/>
      <c r="D520" s="610"/>
      <c r="E520" s="610"/>
      <c r="F520" s="640"/>
      <c r="G520" s="640"/>
      <c r="H520" s="612"/>
      <c r="I520" s="613"/>
      <c r="J520" s="616"/>
      <c r="K520" s="988"/>
      <c r="L520" s="989"/>
      <c r="M520" s="989"/>
      <c r="N520" s="989"/>
      <c r="O520" s="989"/>
      <c r="P520" s="989"/>
      <c r="Q520" s="989"/>
      <c r="R520" s="990"/>
    </row>
    <row r="521" spans="1:18" ht="39.950000000000003" customHeight="1">
      <c r="A521" s="610"/>
      <c r="B521" s="611"/>
      <c r="C521" s="610"/>
      <c r="D521" s="610"/>
      <c r="E521" s="610"/>
      <c r="F521" s="640"/>
      <c r="G521" s="640"/>
      <c r="H521" s="612"/>
      <c r="I521" s="613"/>
      <c r="J521" s="616"/>
      <c r="K521" s="988"/>
      <c r="L521" s="989"/>
      <c r="M521" s="989"/>
      <c r="N521" s="989"/>
      <c r="O521" s="989"/>
      <c r="P521" s="989"/>
      <c r="Q521" s="989"/>
      <c r="R521" s="990"/>
    </row>
    <row r="522" spans="1:18" ht="39.950000000000003" customHeight="1">
      <c r="A522" s="610"/>
      <c r="B522" s="611"/>
      <c r="C522" s="610"/>
      <c r="D522" s="610"/>
      <c r="E522" s="610"/>
      <c r="F522" s="640"/>
      <c r="G522" s="640"/>
      <c r="H522" s="612"/>
      <c r="I522" s="613"/>
      <c r="J522" s="616"/>
      <c r="K522" s="988"/>
      <c r="L522" s="989"/>
      <c r="M522" s="989"/>
      <c r="N522" s="989"/>
      <c r="O522" s="989"/>
      <c r="P522" s="989"/>
      <c r="Q522" s="989"/>
      <c r="R522" s="990"/>
    </row>
    <row r="523" spans="1:18" ht="39.950000000000003" customHeight="1">
      <c r="A523" s="610"/>
      <c r="B523" s="611"/>
      <c r="C523" s="610"/>
      <c r="D523" s="610"/>
      <c r="E523" s="610"/>
      <c r="F523" s="640"/>
      <c r="G523" s="640"/>
      <c r="H523" s="612"/>
      <c r="I523" s="613"/>
      <c r="J523" s="616"/>
      <c r="K523" s="988"/>
      <c r="L523" s="989"/>
      <c r="M523" s="989"/>
      <c r="N523" s="989"/>
      <c r="O523" s="989"/>
      <c r="P523" s="989"/>
      <c r="Q523" s="989"/>
      <c r="R523" s="990"/>
    </row>
    <row r="524" spans="1:18" ht="39.950000000000003" customHeight="1">
      <c r="A524" s="610"/>
      <c r="B524" s="611"/>
      <c r="C524" s="610"/>
      <c r="D524" s="610"/>
      <c r="E524" s="610"/>
      <c r="F524" s="640"/>
      <c r="G524" s="640"/>
      <c r="H524" s="612"/>
      <c r="I524" s="613"/>
      <c r="J524" s="616"/>
      <c r="K524" s="988"/>
      <c r="L524" s="989"/>
      <c r="M524" s="989"/>
      <c r="N524" s="989"/>
      <c r="O524" s="989"/>
      <c r="P524" s="989"/>
      <c r="Q524" s="989"/>
      <c r="R524" s="990"/>
    </row>
    <row r="525" spans="1:18" ht="39.950000000000003" customHeight="1">
      <c r="A525" s="610"/>
      <c r="B525" s="611"/>
      <c r="C525" s="610"/>
      <c r="D525" s="610"/>
      <c r="E525" s="610"/>
      <c r="F525" s="640"/>
      <c r="G525" s="640"/>
      <c r="H525" s="612"/>
      <c r="I525" s="613"/>
      <c r="J525" s="616"/>
      <c r="K525" s="988"/>
      <c r="L525" s="989"/>
      <c r="M525" s="989"/>
      <c r="N525" s="989"/>
      <c r="O525" s="989"/>
      <c r="P525" s="989"/>
      <c r="Q525" s="989"/>
      <c r="R525" s="990"/>
    </row>
    <row r="526" spans="1:18" ht="39.950000000000003" customHeight="1">
      <c r="A526" s="610"/>
      <c r="B526" s="611"/>
      <c r="C526" s="610"/>
      <c r="D526" s="610"/>
      <c r="E526" s="610"/>
      <c r="F526" s="640"/>
      <c r="G526" s="640"/>
      <c r="H526" s="612"/>
      <c r="I526" s="613"/>
      <c r="J526" s="616"/>
      <c r="K526" s="988"/>
      <c r="L526" s="989"/>
      <c r="M526" s="989"/>
      <c r="N526" s="989"/>
      <c r="O526" s="989"/>
      <c r="P526" s="989"/>
      <c r="Q526" s="989"/>
      <c r="R526" s="990"/>
    </row>
    <row r="527" spans="1:18" ht="39.950000000000003" customHeight="1">
      <c r="A527" s="610"/>
      <c r="B527" s="611"/>
      <c r="C527" s="610"/>
      <c r="D527" s="610"/>
      <c r="E527" s="610"/>
      <c r="F527" s="640"/>
      <c r="G527" s="640"/>
      <c r="H527" s="612"/>
      <c r="I527" s="613"/>
      <c r="J527" s="616"/>
      <c r="K527" s="988"/>
      <c r="L527" s="989"/>
      <c r="M527" s="989"/>
      <c r="N527" s="989"/>
      <c r="O527" s="989"/>
      <c r="P527" s="989"/>
      <c r="Q527" s="989"/>
      <c r="R527" s="990"/>
    </row>
    <row r="528" spans="1:18" ht="39.950000000000003" customHeight="1">
      <c r="A528" s="610"/>
      <c r="B528" s="611"/>
      <c r="C528" s="610"/>
      <c r="D528" s="610"/>
      <c r="E528" s="610"/>
      <c r="F528" s="640"/>
      <c r="G528" s="640"/>
      <c r="H528" s="612"/>
      <c r="I528" s="613"/>
      <c r="J528" s="616"/>
      <c r="K528" s="988"/>
      <c r="L528" s="989"/>
      <c r="M528" s="989"/>
      <c r="N528" s="989"/>
      <c r="O528" s="989"/>
      <c r="P528" s="989"/>
      <c r="Q528" s="989"/>
      <c r="R528" s="990"/>
    </row>
    <row r="529" spans="1:18" ht="39.950000000000003" customHeight="1">
      <c r="A529" s="610"/>
      <c r="B529" s="611"/>
      <c r="C529" s="610"/>
      <c r="D529" s="610"/>
      <c r="E529" s="610"/>
      <c r="F529" s="640"/>
      <c r="G529" s="640"/>
      <c r="H529" s="612"/>
      <c r="I529" s="613"/>
      <c r="J529" s="616"/>
      <c r="K529" s="988"/>
      <c r="L529" s="989"/>
      <c r="M529" s="989"/>
      <c r="N529" s="989"/>
      <c r="O529" s="989"/>
      <c r="P529" s="989"/>
      <c r="Q529" s="989"/>
      <c r="R529" s="990"/>
    </row>
    <row r="530" spans="1:18" ht="39.950000000000003" customHeight="1">
      <c r="A530" s="610"/>
      <c r="B530" s="611"/>
      <c r="C530" s="610"/>
      <c r="D530" s="610"/>
      <c r="E530" s="610"/>
      <c r="F530" s="640"/>
      <c r="G530" s="640"/>
      <c r="H530" s="612"/>
      <c r="I530" s="613"/>
      <c r="J530" s="616"/>
      <c r="K530" s="988"/>
      <c r="L530" s="989"/>
      <c r="M530" s="989"/>
      <c r="N530" s="989"/>
      <c r="O530" s="989"/>
      <c r="P530" s="989"/>
      <c r="Q530" s="989"/>
      <c r="R530" s="990"/>
    </row>
    <row r="531" spans="1:18" ht="39.950000000000003" customHeight="1">
      <c r="A531" s="610"/>
      <c r="B531" s="611"/>
      <c r="C531" s="610"/>
      <c r="D531" s="610"/>
      <c r="E531" s="610"/>
      <c r="F531" s="640"/>
      <c r="G531" s="640"/>
      <c r="H531" s="612"/>
      <c r="I531" s="613"/>
      <c r="J531" s="616"/>
      <c r="K531" s="988"/>
      <c r="L531" s="989"/>
      <c r="M531" s="989"/>
      <c r="N531" s="989"/>
      <c r="O531" s="989"/>
      <c r="P531" s="989"/>
      <c r="Q531" s="989"/>
      <c r="R531" s="990"/>
    </row>
    <row r="532" spans="1:18" ht="39.950000000000003" customHeight="1">
      <c r="A532" s="610"/>
      <c r="B532" s="611"/>
      <c r="C532" s="610"/>
      <c r="D532" s="610"/>
      <c r="E532" s="610"/>
      <c r="F532" s="640"/>
      <c r="G532" s="640"/>
      <c r="H532" s="612"/>
      <c r="I532" s="613"/>
      <c r="J532" s="616"/>
      <c r="K532" s="988"/>
      <c r="L532" s="989"/>
      <c r="M532" s="989"/>
      <c r="N532" s="989"/>
      <c r="O532" s="989"/>
      <c r="P532" s="989"/>
      <c r="Q532" s="989"/>
      <c r="R532" s="990"/>
    </row>
    <row r="533" spans="1:18" ht="39.950000000000003" customHeight="1">
      <c r="A533" s="610"/>
      <c r="B533" s="611"/>
      <c r="C533" s="610"/>
      <c r="D533" s="610"/>
      <c r="E533" s="610"/>
      <c r="F533" s="640"/>
      <c r="G533" s="640"/>
      <c r="H533" s="612"/>
      <c r="I533" s="613"/>
      <c r="J533" s="616"/>
      <c r="K533" s="988"/>
      <c r="L533" s="989"/>
      <c r="M533" s="989"/>
      <c r="N533" s="989"/>
      <c r="O533" s="989"/>
      <c r="P533" s="989"/>
      <c r="Q533" s="989"/>
      <c r="R533" s="990"/>
    </row>
    <row r="534" spans="1:18" ht="39.950000000000003" customHeight="1">
      <c r="A534" s="610"/>
      <c r="B534" s="611"/>
      <c r="C534" s="610"/>
      <c r="D534" s="610"/>
      <c r="E534" s="610"/>
      <c r="F534" s="640"/>
      <c r="G534" s="640"/>
      <c r="H534" s="612"/>
      <c r="I534" s="613"/>
      <c r="J534" s="616"/>
      <c r="K534" s="988"/>
      <c r="L534" s="989"/>
      <c r="M534" s="989"/>
      <c r="N534" s="989"/>
      <c r="O534" s="989"/>
      <c r="P534" s="989"/>
      <c r="Q534" s="989"/>
      <c r="R534" s="990"/>
    </row>
    <row r="535" spans="1:18" ht="39.950000000000003" customHeight="1">
      <c r="A535" s="610"/>
      <c r="B535" s="611"/>
      <c r="C535" s="610"/>
      <c r="D535" s="610"/>
      <c r="E535" s="610"/>
      <c r="F535" s="640"/>
      <c r="G535" s="640"/>
      <c r="H535" s="612"/>
      <c r="I535" s="613"/>
      <c r="J535" s="616"/>
      <c r="K535" s="988"/>
      <c r="L535" s="989"/>
      <c r="M535" s="989"/>
      <c r="N535" s="989"/>
      <c r="O535" s="989"/>
      <c r="P535" s="989"/>
      <c r="Q535" s="989"/>
      <c r="R535" s="990"/>
    </row>
    <row r="536" spans="1:18" ht="39.950000000000003" customHeight="1">
      <c r="A536" s="610"/>
      <c r="B536" s="611"/>
      <c r="C536" s="610"/>
      <c r="D536" s="610"/>
      <c r="E536" s="610"/>
      <c r="F536" s="640"/>
      <c r="G536" s="640"/>
      <c r="H536" s="612"/>
      <c r="I536" s="613"/>
      <c r="J536" s="616"/>
      <c r="K536" s="988"/>
      <c r="L536" s="989"/>
      <c r="M536" s="989"/>
      <c r="N536" s="989"/>
      <c r="O536" s="989"/>
      <c r="P536" s="989"/>
      <c r="Q536" s="989"/>
      <c r="R536" s="990"/>
    </row>
    <row r="537" spans="1:18" ht="39.950000000000003" customHeight="1">
      <c r="A537" s="610"/>
      <c r="B537" s="611"/>
      <c r="C537" s="610"/>
      <c r="D537" s="610"/>
      <c r="E537" s="610"/>
      <c r="F537" s="640"/>
      <c r="G537" s="640"/>
      <c r="H537" s="612"/>
      <c r="I537" s="613"/>
      <c r="J537" s="616"/>
      <c r="K537" s="988"/>
      <c r="L537" s="989"/>
      <c r="M537" s="989"/>
      <c r="N537" s="989"/>
      <c r="O537" s="989"/>
      <c r="P537" s="989"/>
      <c r="Q537" s="989"/>
      <c r="R537" s="990"/>
    </row>
    <row r="538" spans="1:18" ht="39.950000000000003" customHeight="1">
      <c r="A538" s="610"/>
      <c r="B538" s="611"/>
      <c r="C538" s="610"/>
      <c r="D538" s="610"/>
      <c r="E538" s="610"/>
      <c r="F538" s="640"/>
      <c r="G538" s="640"/>
      <c r="H538" s="612"/>
      <c r="I538" s="613"/>
      <c r="J538" s="616"/>
      <c r="K538" s="988"/>
      <c r="L538" s="989"/>
      <c r="M538" s="989"/>
      <c r="N538" s="989"/>
      <c r="O538" s="989"/>
      <c r="P538" s="989"/>
      <c r="Q538" s="989"/>
      <c r="R538" s="990"/>
    </row>
    <row r="539" spans="1:18" ht="39.950000000000003" customHeight="1">
      <c r="A539" s="610"/>
      <c r="B539" s="611"/>
      <c r="C539" s="610"/>
      <c r="D539" s="610"/>
      <c r="E539" s="610"/>
      <c r="F539" s="640"/>
      <c r="G539" s="640"/>
      <c r="H539" s="612"/>
      <c r="I539" s="613"/>
      <c r="J539" s="616"/>
      <c r="K539" s="988"/>
      <c r="L539" s="989"/>
      <c r="M539" s="989"/>
      <c r="N539" s="989"/>
      <c r="O539" s="989"/>
      <c r="P539" s="989"/>
      <c r="Q539" s="989"/>
      <c r="R539" s="990"/>
    </row>
    <row r="540" spans="1:18" ht="39.950000000000003" customHeight="1">
      <c r="A540" s="610"/>
      <c r="B540" s="611"/>
      <c r="C540" s="610"/>
      <c r="D540" s="610"/>
      <c r="E540" s="610"/>
      <c r="F540" s="640"/>
      <c r="G540" s="640"/>
      <c r="H540" s="612"/>
      <c r="I540" s="613"/>
      <c r="J540" s="616"/>
      <c r="K540" s="988"/>
      <c r="L540" s="989"/>
      <c r="M540" s="989"/>
      <c r="N540" s="989"/>
      <c r="O540" s="989"/>
      <c r="P540" s="989"/>
      <c r="Q540" s="989"/>
      <c r="R540" s="990"/>
    </row>
    <row r="541" spans="1:18" ht="39.950000000000003" customHeight="1">
      <c r="A541" s="610"/>
      <c r="B541" s="611"/>
      <c r="C541" s="610"/>
      <c r="D541" s="610"/>
      <c r="E541" s="610"/>
      <c r="F541" s="640"/>
      <c r="G541" s="640"/>
      <c r="H541" s="612"/>
      <c r="I541" s="613"/>
      <c r="J541" s="616"/>
      <c r="K541" s="988"/>
      <c r="L541" s="989"/>
      <c r="M541" s="989"/>
      <c r="N541" s="989"/>
      <c r="O541" s="989"/>
      <c r="P541" s="989"/>
      <c r="Q541" s="989"/>
      <c r="R541" s="990"/>
    </row>
    <row r="542" spans="1:18" ht="39.950000000000003" customHeight="1">
      <c r="A542" s="610"/>
      <c r="B542" s="611"/>
      <c r="C542" s="610"/>
      <c r="D542" s="610"/>
      <c r="E542" s="610"/>
      <c r="F542" s="640"/>
      <c r="G542" s="640"/>
      <c r="H542" s="612"/>
      <c r="I542" s="613"/>
      <c r="J542" s="616"/>
      <c r="K542" s="988"/>
      <c r="L542" s="989"/>
      <c r="M542" s="989"/>
      <c r="N542" s="989"/>
      <c r="O542" s="989"/>
      <c r="P542" s="989"/>
      <c r="Q542" s="989"/>
      <c r="R542" s="990"/>
    </row>
    <row r="543" spans="1:18" ht="39.950000000000003" customHeight="1">
      <c r="A543" s="610"/>
      <c r="B543" s="611"/>
      <c r="C543" s="610"/>
      <c r="D543" s="610"/>
      <c r="E543" s="610"/>
      <c r="F543" s="640"/>
      <c r="G543" s="640"/>
      <c r="H543" s="612"/>
      <c r="I543" s="613"/>
      <c r="J543" s="616"/>
      <c r="K543" s="988"/>
      <c r="L543" s="989"/>
      <c r="M543" s="989"/>
      <c r="N543" s="989"/>
      <c r="O543" s="989"/>
      <c r="P543" s="989"/>
      <c r="Q543" s="989"/>
      <c r="R543" s="990"/>
    </row>
    <row r="544" spans="1:18" ht="39.950000000000003" customHeight="1">
      <c r="A544" s="610"/>
      <c r="B544" s="611"/>
      <c r="C544" s="610"/>
      <c r="D544" s="610"/>
      <c r="E544" s="610"/>
      <c r="F544" s="640"/>
      <c r="G544" s="640"/>
      <c r="H544" s="612"/>
      <c r="I544" s="613"/>
      <c r="J544" s="616"/>
      <c r="K544" s="988"/>
      <c r="L544" s="989"/>
      <c r="M544" s="989"/>
      <c r="N544" s="989"/>
      <c r="O544" s="989"/>
      <c r="P544" s="989"/>
      <c r="Q544" s="989"/>
      <c r="R544" s="990"/>
    </row>
    <row r="545" spans="1:18" ht="39.950000000000003" customHeight="1">
      <c r="A545" s="610"/>
      <c r="B545" s="611"/>
      <c r="C545" s="610"/>
      <c r="D545" s="610"/>
      <c r="E545" s="610"/>
      <c r="F545" s="640"/>
      <c r="G545" s="640"/>
      <c r="H545" s="612"/>
      <c r="I545" s="613"/>
      <c r="J545" s="616"/>
      <c r="K545" s="988"/>
      <c r="L545" s="989"/>
      <c r="M545" s="989"/>
      <c r="N545" s="989"/>
      <c r="O545" s="989"/>
      <c r="P545" s="989"/>
      <c r="Q545" s="989"/>
      <c r="R545" s="990"/>
    </row>
    <row r="546" spans="1:18" ht="39.950000000000003" customHeight="1">
      <c r="A546" s="610"/>
      <c r="B546" s="611"/>
      <c r="C546" s="610"/>
      <c r="D546" s="610"/>
      <c r="E546" s="610"/>
      <c r="F546" s="640"/>
      <c r="G546" s="640"/>
      <c r="H546" s="612"/>
      <c r="I546" s="613"/>
      <c r="J546" s="616"/>
      <c r="K546" s="988"/>
      <c r="L546" s="989"/>
      <c r="M546" s="989"/>
      <c r="N546" s="989"/>
      <c r="O546" s="989"/>
      <c r="P546" s="989"/>
      <c r="Q546" s="989"/>
      <c r="R546" s="990"/>
    </row>
    <row r="547" spans="1:18" ht="39.950000000000003" customHeight="1">
      <c r="A547" s="610"/>
      <c r="B547" s="611"/>
      <c r="C547" s="610"/>
      <c r="D547" s="610"/>
      <c r="E547" s="610"/>
      <c r="F547" s="640"/>
      <c r="G547" s="640"/>
      <c r="H547" s="612"/>
      <c r="I547" s="613"/>
      <c r="J547" s="616"/>
      <c r="K547" s="988"/>
      <c r="L547" s="989"/>
      <c r="M547" s="989"/>
      <c r="N547" s="989"/>
      <c r="O547" s="989"/>
      <c r="P547" s="989"/>
      <c r="Q547" s="989"/>
      <c r="R547" s="990"/>
    </row>
    <row r="548" spans="1:18" ht="39.950000000000003" customHeight="1">
      <c r="A548" s="610"/>
      <c r="B548" s="611"/>
      <c r="C548" s="610"/>
      <c r="D548" s="610"/>
      <c r="E548" s="610"/>
      <c r="F548" s="640"/>
      <c r="G548" s="640"/>
      <c r="H548" s="612"/>
      <c r="I548" s="613"/>
      <c r="J548" s="616"/>
      <c r="K548" s="988"/>
      <c r="L548" s="989"/>
      <c r="M548" s="989"/>
      <c r="N548" s="989"/>
      <c r="O548" s="989"/>
      <c r="P548" s="989"/>
      <c r="Q548" s="989"/>
      <c r="R548" s="990"/>
    </row>
    <row r="549" spans="1:18" ht="39.950000000000003" customHeight="1">
      <c r="A549" s="610"/>
      <c r="B549" s="611"/>
      <c r="C549" s="610"/>
      <c r="D549" s="610"/>
      <c r="E549" s="610"/>
      <c r="F549" s="640"/>
      <c r="G549" s="640"/>
      <c r="H549" s="612"/>
      <c r="I549" s="613"/>
      <c r="J549" s="616"/>
      <c r="K549" s="988"/>
      <c r="L549" s="989"/>
      <c r="M549" s="989"/>
      <c r="N549" s="989"/>
      <c r="O549" s="989"/>
      <c r="P549" s="989"/>
      <c r="Q549" s="989"/>
      <c r="R549" s="990"/>
    </row>
    <row r="550" spans="1:18" ht="39.950000000000003" customHeight="1">
      <c r="A550" s="610"/>
      <c r="B550" s="611"/>
      <c r="C550" s="610"/>
      <c r="D550" s="610"/>
      <c r="E550" s="610"/>
      <c r="F550" s="640"/>
      <c r="G550" s="640"/>
      <c r="H550" s="612"/>
      <c r="I550" s="613"/>
      <c r="J550" s="616"/>
      <c r="K550" s="988"/>
      <c r="L550" s="989"/>
      <c r="M550" s="989"/>
      <c r="N550" s="989"/>
      <c r="O550" s="989"/>
      <c r="P550" s="989"/>
      <c r="Q550" s="989"/>
      <c r="R550" s="990"/>
    </row>
    <row r="551" spans="1:18" ht="39.950000000000003" customHeight="1">
      <c r="A551" s="610"/>
      <c r="B551" s="611"/>
      <c r="C551" s="610"/>
      <c r="D551" s="610"/>
      <c r="E551" s="610"/>
      <c r="F551" s="640"/>
      <c r="G551" s="640"/>
      <c r="H551" s="612"/>
      <c r="I551" s="613"/>
      <c r="J551" s="616"/>
      <c r="K551" s="988"/>
      <c r="L551" s="989"/>
      <c r="M551" s="989"/>
      <c r="N551" s="989"/>
      <c r="O551" s="989"/>
      <c r="P551" s="989"/>
      <c r="Q551" s="989"/>
      <c r="R551" s="990"/>
    </row>
    <row r="552" spans="1:18" ht="39.950000000000003" customHeight="1">
      <c r="A552" s="610"/>
      <c r="B552" s="611"/>
      <c r="C552" s="610"/>
      <c r="D552" s="610"/>
      <c r="E552" s="610"/>
      <c r="F552" s="640"/>
      <c r="G552" s="640"/>
      <c r="H552" s="612"/>
      <c r="I552" s="613"/>
      <c r="J552" s="616"/>
      <c r="K552" s="988"/>
      <c r="L552" s="989"/>
      <c r="M552" s="989"/>
      <c r="N552" s="989"/>
      <c r="O552" s="989"/>
      <c r="P552" s="989"/>
      <c r="Q552" s="989"/>
      <c r="R552" s="990"/>
    </row>
    <row r="553" spans="1:18" ht="39.950000000000003" customHeight="1">
      <c r="A553" s="610"/>
      <c r="B553" s="611"/>
      <c r="C553" s="610"/>
      <c r="D553" s="610"/>
      <c r="E553" s="610"/>
      <c r="F553" s="640"/>
      <c r="G553" s="640"/>
      <c r="H553" s="612"/>
      <c r="I553" s="613"/>
      <c r="J553" s="616"/>
      <c r="K553" s="988"/>
      <c r="L553" s="989"/>
      <c r="M553" s="989"/>
      <c r="N553" s="989"/>
      <c r="O553" s="989"/>
      <c r="P553" s="989"/>
      <c r="Q553" s="989"/>
      <c r="R553" s="990"/>
    </row>
    <row r="554" spans="1:18" ht="39.950000000000003" customHeight="1">
      <c r="A554" s="610"/>
      <c r="B554" s="611"/>
      <c r="C554" s="610"/>
      <c r="D554" s="610"/>
      <c r="E554" s="610"/>
      <c r="F554" s="640"/>
      <c r="G554" s="640"/>
      <c r="H554" s="612"/>
      <c r="I554" s="613"/>
      <c r="J554" s="616"/>
      <c r="K554" s="988"/>
      <c r="L554" s="989"/>
      <c r="M554" s="989"/>
      <c r="N554" s="989"/>
      <c r="O554" s="989"/>
      <c r="P554" s="989"/>
      <c r="Q554" s="989"/>
      <c r="R554" s="990"/>
    </row>
    <row r="555" spans="1:18" ht="39.950000000000003" customHeight="1">
      <c r="A555" s="610"/>
      <c r="B555" s="611"/>
      <c r="C555" s="610"/>
      <c r="D555" s="610"/>
      <c r="E555" s="610"/>
      <c r="F555" s="640"/>
      <c r="G555" s="640"/>
      <c r="H555" s="612"/>
      <c r="I555" s="613"/>
      <c r="J555" s="616"/>
      <c r="K555" s="988"/>
      <c r="L555" s="989"/>
      <c r="M555" s="989"/>
      <c r="N555" s="989"/>
      <c r="O555" s="989"/>
      <c r="P555" s="989"/>
      <c r="Q555" s="989"/>
      <c r="R555" s="990"/>
    </row>
    <row r="556" spans="1:18" ht="39.950000000000003" customHeight="1">
      <c r="A556" s="610"/>
      <c r="B556" s="611"/>
      <c r="C556" s="610"/>
      <c r="D556" s="610"/>
      <c r="E556" s="610"/>
      <c r="F556" s="640"/>
      <c r="G556" s="640"/>
      <c r="H556" s="612"/>
      <c r="I556" s="613"/>
      <c r="J556" s="616"/>
      <c r="K556" s="988"/>
      <c r="L556" s="989"/>
      <c r="M556" s="989"/>
      <c r="N556" s="989"/>
      <c r="O556" s="989"/>
      <c r="P556" s="989"/>
      <c r="Q556" s="989"/>
      <c r="R556" s="990"/>
    </row>
    <row r="557" spans="1:18" ht="39.950000000000003" customHeight="1">
      <c r="A557" s="610"/>
      <c r="B557" s="611"/>
      <c r="C557" s="610"/>
      <c r="D557" s="610"/>
      <c r="E557" s="610"/>
      <c r="F557" s="640"/>
      <c r="G557" s="640"/>
      <c r="H557" s="612"/>
      <c r="I557" s="613"/>
      <c r="J557" s="616"/>
      <c r="K557" s="988"/>
      <c r="L557" s="989"/>
      <c r="M557" s="989"/>
      <c r="N557" s="989"/>
      <c r="O557" s="989"/>
      <c r="P557" s="989"/>
      <c r="Q557" s="989"/>
      <c r="R557" s="990"/>
    </row>
    <row r="558" spans="1:18" ht="39.950000000000003" customHeight="1">
      <c r="A558" s="610"/>
      <c r="B558" s="611"/>
      <c r="C558" s="610"/>
      <c r="D558" s="610"/>
      <c r="E558" s="610"/>
      <c r="F558" s="640"/>
      <c r="G558" s="640"/>
      <c r="H558" s="612"/>
      <c r="I558" s="613"/>
      <c r="J558" s="616"/>
      <c r="K558" s="988"/>
      <c r="L558" s="989"/>
      <c r="M558" s="989"/>
      <c r="N558" s="989"/>
      <c r="O558" s="989"/>
      <c r="P558" s="989"/>
      <c r="Q558" s="989"/>
      <c r="R558" s="990"/>
    </row>
    <row r="559" spans="1:18" ht="39.950000000000003" customHeight="1">
      <c r="A559" s="610"/>
      <c r="B559" s="611"/>
      <c r="C559" s="610"/>
      <c r="D559" s="610"/>
      <c r="E559" s="610"/>
      <c r="F559" s="640"/>
      <c r="G559" s="640"/>
      <c r="H559" s="612"/>
      <c r="I559" s="613"/>
      <c r="J559" s="616"/>
      <c r="K559" s="988"/>
      <c r="L559" s="989"/>
      <c r="M559" s="989"/>
      <c r="N559" s="989"/>
      <c r="O559" s="989"/>
      <c r="P559" s="989"/>
      <c r="Q559" s="989"/>
      <c r="R559" s="990"/>
    </row>
    <row r="560" spans="1:18" ht="39.950000000000003" customHeight="1">
      <c r="A560" s="610"/>
      <c r="B560" s="611"/>
      <c r="C560" s="610"/>
      <c r="D560" s="610"/>
      <c r="E560" s="610"/>
      <c r="F560" s="640"/>
      <c r="G560" s="640"/>
      <c r="H560" s="612"/>
      <c r="I560" s="613"/>
      <c r="J560" s="616"/>
      <c r="K560" s="988"/>
      <c r="L560" s="989"/>
      <c r="M560" s="989"/>
      <c r="N560" s="989"/>
      <c r="O560" s="989"/>
      <c r="P560" s="989"/>
      <c r="Q560" s="989"/>
      <c r="R560" s="990"/>
    </row>
    <row r="561" spans="1:18" ht="39.950000000000003" customHeight="1">
      <c r="A561" s="610"/>
      <c r="B561" s="611"/>
      <c r="C561" s="610"/>
      <c r="D561" s="610"/>
      <c r="E561" s="610"/>
      <c r="F561" s="640"/>
      <c r="G561" s="640"/>
      <c r="H561" s="612"/>
      <c r="I561" s="613"/>
      <c r="J561" s="616"/>
      <c r="K561" s="988"/>
      <c r="L561" s="989"/>
      <c r="M561" s="989"/>
      <c r="N561" s="989"/>
      <c r="O561" s="989"/>
      <c r="P561" s="989"/>
      <c r="Q561" s="989"/>
      <c r="R561" s="990"/>
    </row>
    <row r="562" spans="1:18" ht="39.950000000000003" customHeight="1">
      <c r="A562" s="610"/>
      <c r="B562" s="611"/>
      <c r="C562" s="610"/>
      <c r="D562" s="610"/>
      <c r="E562" s="610"/>
      <c r="F562" s="640"/>
      <c r="G562" s="640"/>
      <c r="H562" s="612"/>
      <c r="I562" s="613"/>
      <c r="J562" s="616"/>
      <c r="K562" s="988"/>
      <c r="L562" s="989"/>
      <c r="M562" s="989"/>
      <c r="N562" s="989"/>
      <c r="O562" s="989"/>
      <c r="P562" s="989"/>
      <c r="Q562" s="989"/>
      <c r="R562" s="990"/>
    </row>
    <row r="563" spans="1:18" ht="39.950000000000003" customHeight="1">
      <c r="A563" s="610"/>
      <c r="B563" s="611"/>
      <c r="C563" s="610"/>
      <c r="D563" s="610"/>
      <c r="E563" s="610"/>
      <c r="F563" s="640"/>
      <c r="G563" s="640"/>
      <c r="H563" s="612"/>
      <c r="I563" s="613"/>
      <c r="J563" s="616"/>
      <c r="K563" s="988"/>
      <c r="L563" s="989"/>
      <c r="M563" s="989"/>
      <c r="N563" s="989"/>
      <c r="O563" s="989"/>
      <c r="P563" s="989"/>
      <c r="Q563" s="989"/>
      <c r="R563" s="990"/>
    </row>
    <row r="564" spans="1:18" ht="39.950000000000003" customHeight="1">
      <c r="A564" s="610"/>
      <c r="B564" s="611"/>
      <c r="C564" s="610"/>
      <c r="D564" s="610"/>
      <c r="E564" s="610"/>
      <c r="F564" s="640"/>
      <c r="G564" s="640"/>
      <c r="H564" s="612"/>
      <c r="I564" s="613"/>
      <c r="J564" s="616"/>
      <c r="K564" s="988"/>
      <c r="L564" s="989"/>
      <c r="M564" s="989"/>
      <c r="N564" s="989"/>
      <c r="O564" s="989"/>
      <c r="P564" s="989"/>
      <c r="Q564" s="989"/>
      <c r="R564" s="990"/>
    </row>
    <row r="565" spans="1:18" ht="39.950000000000003" customHeight="1">
      <c r="A565" s="610"/>
      <c r="B565" s="611"/>
      <c r="C565" s="610"/>
      <c r="D565" s="610"/>
      <c r="E565" s="610"/>
      <c r="F565" s="640"/>
      <c r="G565" s="640"/>
      <c r="H565" s="612"/>
      <c r="I565" s="613"/>
      <c r="J565" s="616"/>
      <c r="K565" s="988"/>
      <c r="L565" s="989"/>
      <c r="M565" s="989"/>
      <c r="N565" s="989"/>
      <c r="O565" s="989"/>
      <c r="P565" s="989"/>
      <c r="Q565" s="989"/>
      <c r="R565" s="990"/>
    </row>
    <row r="566" spans="1:18" ht="39.950000000000003" customHeight="1">
      <c r="A566" s="610"/>
      <c r="B566" s="611"/>
      <c r="C566" s="610"/>
      <c r="D566" s="610"/>
      <c r="E566" s="610"/>
      <c r="F566" s="640"/>
      <c r="G566" s="640"/>
      <c r="H566" s="612"/>
      <c r="I566" s="613"/>
      <c r="J566" s="616"/>
      <c r="K566" s="988"/>
      <c r="L566" s="989"/>
      <c r="M566" s="989"/>
      <c r="N566" s="989"/>
      <c r="O566" s="989"/>
      <c r="P566" s="989"/>
      <c r="Q566" s="989"/>
      <c r="R566" s="990"/>
    </row>
    <row r="567" spans="1:18" ht="39.950000000000003" customHeight="1">
      <c r="A567" s="610"/>
      <c r="B567" s="611"/>
      <c r="C567" s="610"/>
      <c r="D567" s="610"/>
      <c r="E567" s="610"/>
      <c r="F567" s="640"/>
      <c r="G567" s="640"/>
      <c r="H567" s="612"/>
      <c r="I567" s="613"/>
      <c r="J567" s="616"/>
      <c r="K567" s="988"/>
      <c r="L567" s="989"/>
      <c r="M567" s="989"/>
      <c r="N567" s="989"/>
      <c r="O567" s="989"/>
      <c r="P567" s="989"/>
      <c r="Q567" s="989"/>
      <c r="R567" s="990"/>
    </row>
    <row r="568" spans="1:18" ht="39.950000000000003" customHeight="1">
      <c r="A568" s="610"/>
      <c r="B568" s="611"/>
      <c r="C568" s="610"/>
      <c r="D568" s="610"/>
      <c r="E568" s="610"/>
      <c r="F568" s="640"/>
      <c r="G568" s="640"/>
      <c r="H568" s="612"/>
      <c r="I568" s="613"/>
      <c r="J568" s="616"/>
      <c r="K568" s="988"/>
      <c r="L568" s="989"/>
      <c r="M568" s="989"/>
      <c r="N568" s="989"/>
      <c r="O568" s="989"/>
      <c r="P568" s="989"/>
      <c r="Q568" s="989"/>
      <c r="R568" s="990"/>
    </row>
    <row r="569" spans="1:18" ht="39.950000000000003" customHeight="1">
      <c r="A569" s="610"/>
      <c r="B569" s="611"/>
      <c r="C569" s="610"/>
      <c r="D569" s="610"/>
      <c r="E569" s="610"/>
      <c r="F569" s="640"/>
      <c r="G569" s="640"/>
      <c r="H569" s="612"/>
      <c r="I569" s="613"/>
      <c r="J569" s="616"/>
      <c r="K569" s="988"/>
      <c r="L569" s="989"/>
      <c r="M569" s="989"/>
      <c r="N569" s="989"/>
      <c r="O569" s="989"/>
      <c r="P569" s="989"/>
      <c r="Q569" s="989"/>
      <c r="R569" s="990"/>
    </row>
    <row r="570" spans="1:18" ht="39.950000000000003" customHeight="1">
      <c r="A570" s="610"/>
      <c r="B570" s="611"/>
      <c r="C570" s="610"/>
      <c r="D570" s="610"/>
      <c r="E570" s="610"/>
      <c r="F570" s="640"/>
      <c r="G570" s="640"/>
      <c r="H570" s="612"/>
      <c r="I570" s="613"/>
      <c r="J570" s="616"/>
      <c r="K570" s="988"/>
      <c r="L570" s="989"/>
      <c r="M570" s="989"/>
      <c r="N570" s="989"/>
      <c r="O570" s="989"/>
      <c r="P570" s="989"/>
      <c r="Q570" s="989"/>
      <c r="R570" s="990"/>
    </row>
    <row r="571" spans="1:18" ht="39.950000000000003" customHeight="1">
      <c r="A571" s="610"/>
      <c r="B571" s="611"/>
      <c r="C571" s="610"/>
      <c r="D571" s="610"/>
      <c r="E571" s="610"/>
      <c r="F571" s="640"/>
      <c r="G571" s="640"/>
      <c r="H571" s="612"/>
      <c r="I571" s="613"/>
      <c r="J571" s="616"/>
      <c r="K571" s="988"/>
      <c r="L571" s="989"/>
      <c r="M571" s="989"/>
      <c r="N571" s="989"/>
      <c r="O571" s="989"/>
      <c r="P571" s="989"/>
      <c r="Q571" s="989"/>
      <c r="R571" s="990"/>
    </row>
    <row r="572" spans="1:18" ht="39.950000000000003" customHeight="1">
      <c r="A572" s="610"/>
      <c r="B572" s="611"/>
      <c r="C572" s="610"/>
      <c r="D572" s="610"/>
      <c r="E572" s="610"/>
      <c r="F572" s="640"/>
      <c r="G572" s="640"/>
      <c r="H572" s="612"/>
      <c r="I572" s="613"/>
      <c r="J572" s="616"/>
      <c r="K572" s="988"/>
      <c r="L572" s="989"/>
      <c r="M572" s="989"/>
      <c r="N572" s="989"/>
      <c r="O572" s="989"/>
      <c r="P572" s="989"/>
      <c r="Q572" s="989"/>
      <c r="R572" s="990"/>
    </row>
    <row r="573" spans="1:18" ht="39.950000000000003" customHeight="1">
      <c r="A573" s="610"/>
      <c r="B573" s="611"/>
      <c r="C573" s="610"/>
      <c r="D573" s="610"/>
      <c r="E573" s="610"/>
      <c r="F573" s="640"/>
      <c r="G573" s="640"/>
      <c r="H573" s="612"/>
      <c r="I573" s="613"/>
      <c r="J573" s="616"/>
      <c r="K573" s="988"/>
      <c r="L573" s="989"/>
      <c r="M573" s="989"/>
      <c r="N573" s="989"/>
      <c r="O573" s="989"/>
      <c r="P573" s="989"/>
      <c r="Q573" s="989"/>
      <c r="R573" s="990"/>
    </row>
    <row r="574" spans="1:18" ht="39.950000000000003" customHeight="1">
      <c r="A574" s="610"/>
      <c r="B574" s="611"/>
      <c r="C574" s="610"/>
      <c r="D574" s="610"/>
      <c r="E574" s="610"/>
      <c r="F574" s="640"/>
      <c r="G574" s="640"/>
      <c r="H574" s="612"/>
      <c r="I574" s="613"/>
      <c r="J574" s="616"/>
      <c r="K574" s="988"/>
      <c r="L574" s="989"/>
      <c r="M574" s="989"/>
      <c r="N574" s="989"/>
      <c r="O574" s="989"/>
      <c r="P574" s="989"/>
      <c r="Q574" s="989"/>
      <c r="R574" s="990"/>
    </row>
    <row r="575" spans="1:18" ht="39.950000000000003" customHeight="1">
      <c r="A575" s="610"/>
      <c r="B575" s="611"/>
      <c r="C575" s="610"/>
      <c r="D575" s="610"/>
      <c r="E575" s="610"/>
      <c r="F575" s="640"/>
      <c r="G575" s="640"/>
      <c r="H575" s="612"/>
      <c r="I575" s="613"/>
      <c r="J575" s="616"/>
      <c r="K575" s="988"/>
      <c r="L575" s="989"/>
      <c r="M575" s="989"/>
      <c r="N575" s="989"/>
      <c r="O575" s="989"/>
      <c r="P575" s="989"/>
      <c r="Q575" s="989"/>
      <c r="R575" s="990"/>
    </row>
    <row r="576" spans="1:18" ht="39.950000000000003" customHeight="1">
      <c r="A576" s="610"/>
      <c r="B576" s="611"/>
      <c r="C576" s="610"/>
      <c r="D576" s="610"/>
      <c r="E576" s="610"/>
      <c r="F576" s="640"/>
      <c r="G576" s="640"/>
      <c r="H576" s="612"/>
      <c r="I576" s="613"/>
      <c r="J576" s="616"/>
      <c r="K576" s="988"/>
      <c r="L576" s="989"/>
      <c r="M576" s="989"/>
      <c r="N576" s="989"/>
      <c r="O576" s="989"/>
      <c r="P576" s="989"/>
      <c r="Q576" s="989"/>
      <c r="R576" s="990"/>
    </row>
    <row r="577" spans="1:18" ht="39.950000000000003" customHeight="1">
      <c r="A577" s="610"/>
      <c r="B577" s="611"/>
      <c r="C577" s="610"/>
      <c r="D577" s="610"/>
      <c r="E577" s="610"/>
      <c r="F577" s="640"/>
      <c r="G577" s="640"/>
      <c r="H577" s="612"/>
      <c r="I577" s="613"/>
      <c r="J577" s="616"/>
      <c r="K577" s="988"/>
      <c r="L577" s="989"/>
      <c r="M577" s="989"/>
      <c r="N577" s="989"/>
      <c r="O577" s="989"/>
      <c r="P577" s="989"/>
      <c r="Q577" s="989"/>
      <c r="R577" s="990"/>
    </row>
    <row r="578" spans="1:18" ht="39.950000000000003" customHeight="1">
      <c r="A578" s="610"/>
      <c r="B578" s="611"/>
      <c r="C578" s="610"/>
      <c r="D578" s="610"/>
      <c r="E578" s="610"/>
      <c r="F578" s="640"/>
      <c r="G578" s="640"/>
      <c r="H578" s="612"/>
      <c r="I578" s="613"/>
      <c r="J578" s="616"/>
      <c r="K578" s="988"/>
      <c r="L578" s="989"/>
      <c r="M578" s="989"/>
      <c r="N578" s="989"/>
      <c r="O578" s="989"/>
      <c r="P578" s="989"/>
      <c r="Q578" s="989"/>
      <c r="R578" s="990"/>
    </row>
    <row r="579" spans="1:18" ht="39.950000000000003" customHeight="1">
      <c r="A579" s="610"/>
      <c r="B579" s="611"/>
      <c r="C579" s="610"/>
      <c r="D579" s="610"/>
      <c r="E579" s="610"/>
      <c r="F579" s="640"/>
      <c r="G579" s="640"/>
      <c r="H579" s="612"/>
      <c r="I579" s="613"/>
      <c r="J579" s="616"/>
      <c r="K579" s="988"/>
      <c r="L579" s="989"/>
      <c r="M579" s="989"/>
      <c r="N579" s="989"/>
      <c r="O579" s="989"/>
      <c r="P579" s="989"/>
      <c r="Q579" s="989"/>
      <c r="R579" s="990"/>
    </row>
    <row r="580" spans="1:18" ht="39.950000000000003" customHeight="1">
      <c r="A580" s="610"/>
      <c r="B580" s="611"/>
      <c r="C580" s="610"/>
      <c r="D580" s="610"/>
      <c r="E580" s="610"/>
      <c r="F580" s="640"/>
      <c r="G580" s="640"/>
      <c r="H580" s="612"/>
      <c r="I580" s="613"/>
      <c r="J580" s="616"/>
      <c r="K580" s="988"/>
      <c r="L580" s="989"/>
      <c r="M580" s="989"/>
      <c r="N580" s="989"/>
      <c r="O580" s="989"/>
      <c r="P580" s="989"/>
      <c r="Q580" s="989"/>
      <c r="R580" s="990"/>
    </row>
    <row r="581" spans="1:18" ht="39.950000000000003" customHeight="1">
      <c r="A581" s="610"/>
      <c r="B581" s="611"/>
      <c r="C581" s="610"/>
      <c r="D581" s="610"/>
      <c r="E581" s="610"/>
      <c r="F581" s="640"/>
      <c r="G581" s="640"/>
      <c r="H581" s="612"/>
      <c r="I581" s="613"/>
      <c r="J581" s="616"/>
      <c r="K581" s="988"/>
      <c r="L581" s="989"/>
      <c r="M581" s="989"/>
      <c r="N581" s="989"/>
      <c r="O581" s="989"/>
      <c r="P581" s="989"/>
      <c r="Q581" s="989"/>
      <c r="R581" s="990"/>
    </row>
    <row r="582" spans="1:18" ht="39.950000000000003" customHeight="1">
      <c r="A582" s="610"/>
      <c r="B582" s="611"/>
      <c r="C582" s="610"/>
      <c r="D582" s="610"/>
      <c r="E582" s="610"/>
      <c r="F582" s="640"/>
      <c r="G582" s="640"/>
      <c r="H582" s="612"/>
      <c r="I582" s="613"/>
      <c r="J582" s="616"/>
      <c r="K582" s="988"/>
      <c r="L582" s="989"/>
      <c r="M582" s="989"/>
      <c r="N582" s="989"/>
      <c r="O582" s="989"/>
      <c r="P582" s="989"/>
      <c r="Q582" s="989"/>
      <c r="R582" s="990"/>
    </row>
    <row r="583" spans="1:18" ht="39.950000000000003" customHeight="1">
      <c r="A583" s="610"/>
      <c r="B583" s="611"/>
      <c r="C583" s="610"/>
      <c r="D583" s="610"/>
      <c r="E583" s="610"/>
      <c r="F583" s="640"/>
      <c r="G583" s="640"/>
      <c r="H583" s="612"/>
      <c r="I583" s="613"/>
      <c r="J583" s="616"/>
      <c r="K583" s="988"/>
      <c r="L583" s="989"/>
      <c r="M583" s="989"/>
      <c r="N583" s="989"/>
      <c r="O583" s="989"/>
      <c r="P583" s="989"/>
      <c r="Q583" s="989"/>
      <c r="R583" s="990"/>
    </row>
    <row r="584" spans="1:18" ht="39.950000000000003" customHeight="1">
      <c r="A584" s="610"/>
      <c r="B584" s="611"/>
      <c r="C584" s="610"/>
      <c r="D584" s="610"/>
      <c r="E584" s="610"/>
      <c r="F584" s="640"/>
      <c r="G584" s="640"/>
      <c r="H584" s="612"/>
      <c r="I584" s="613"/>
      <c r="J584" s="616"/>
      <c r="K584" s="988"/>
      <c r="L584" s="989"/>
      <c r="M584" s="989"/>
      <c r="N584" s="989"/>
      <c r="O584" s="989"/>
      <c r="P584" s="989"/>
      <c r="Q584" s="989"/>
      <c r="R584" s="990"/>
    </row>
    <row r="585" spans="1:18" ht="39.950000000000003" customHeight="1">
      <c r="A585" s="610"/>
      <c r="B585" s="611"/>
      <c r="C585" s="610"/>
      <c r="D585" s="610"/>
      <c r="E585" s="610"/>
      <c r="F585" s="640"/>
      <c r="G585" s="640"/>
      <c r="H585" s="612"/>
      <c r="I585" s="613"/>
      <c r="J585" s="616"/>
      <c r="K585" s="988"/>
      <c r="L585" s="989"/>
      <c r="M585" s="989"/>
      <c r="N585" s="989"/>
      <c r="O585" s="989"/>
      <c r="P585" s="989"/>
      <c r="Q585" s="989"/>
      <c r="R585" s="990"/>
    </row>
    <row r="586" spans="1:18" ht="39.950000000000003" customHeight="1">
      <c r="A586" s="610"/>
      <c r="B586" s="611"/>
      <c r="C586" s="610"/>
      <c r="D586" s="610"/>
      <c r="E586" s="610"/>
      <c r="F586" s="640"/>
      <c r="G586" s="640"/>
      <c r="H586" s="612"/>
      <c r="I586" s="613"/>
      <c r="J586" s="616"/>
      <c r="K586" s="988"/>
      <c r="L586" s="989"/>
      <c r="M586" s="989"/>
      <c r="N586" s="989"/>
      <c r="O586" s="989"/>
      <c r="P586" s="989"/>
      <c r="Q586" s="989"/>
      <c r="R586" s="990"/>
    </row>
    <row r="587" spans="1:18" ht="39.950000000000003" customHeight="1">
      <c r="A587" s="610"/>
      <c r="B587" s="611"/>
      <c r="C587" s="610"/>
      <c r="D587" s="610"/>
      <c r="E587" s="610"/>
      <c r="F587" s="640"/>
      <c r="G587" s="640"/>
      <c r="H587" s="612"/>
      <c r="I587" s="613"/>
      <c r="J587" s="616"/>
      <c r="K587" s="988"/>
      <c r="L587" s="989"/>
      <c r="M587" s="989"/>
      <c r="N587" s="989"/>
      <c r="O587" s="989"/>
      <c r="P587" s="989"/>
      <c r="Q587" s="989"/>
      <c r="R587" s="990"/>
    </row>
    <row r="588" spans="1:18" ht="39.950000000000003" customHeight="1">
      <c r="A588" s="610"/>
      <c r="B588" s="611"/>
      <c r="C588" s="610"/>
      <c r="D588" s="610"/>
      <c r="E588" s="610"/>
      <c r="F588" s="640"/>
      <c r="G588" s="640"/>
      <c r="H588" s="612"/>
      <c r="I588" s="613"/>
      <c r="J588" s="616"/>
      <c r="K588" s="988"/>
      <c r="L588" s="989"/>
      <c r="M588" s="989"/>
      <c r="N588" s="989"/>
      <c r="O588" s="989"/>
      <c r="P588" s="989"/>
      <c r="Q588" s="989"/>
      <c r="R588" s="990"/>
    </row>
    <row r="589" spans="1:18" ht="39.950000000000003" customHeight="1">
      <c r="A589" s="610"/>
      <c r="B589" s="611"/>
      <c r="C589" s="610"/>
      <c r="D589" s="610"/>
      <c r="E589" s="610"/>
      <c r="F589" s="640"/>
      <c r="G589" s="640"/>
      <c r="H589" s="612"/>
      <c r="I589" s="613"/>
      <c r="J589" s="616"/>
      <c r="K589" s="988"/>
      <c r="L589" s="989"/>
      <c r="M589" s="989"/>
      <c r="N589" s="989"/>
      <c r="O589" s="989"/>
      <c r="P589" s="989"/>
      <c r="Q589" s="989"/>
      <c r="R589" s="990"/>
    </row>
    <row r="590" spans="1:18" ht="39.950000000000003" customHeight="1">
      <c r="A590" s="610"/>
      <c r="B590" s="611"/>
      <c r="C590" s="610"/>
      <c r="D590" s="610"/>
      <c r="E590" s="610"/>
      <c r="F590" s="640"/>
      <c r="G590" s="640"/>
      <c r="H590" s="612"/>
      <c r="I590" s="613"/>
      <c r="J590" s="616"/>
      <c r="K590" s="988"/>
      <c r="L590" s="989"/>
      <c r="M590" s="989"/>
      <c r="N590" s="989"/>
      <c r="O590" s="989"/>
      <c r="P590" s="989"/>
      <c r="Q590" s="989"/>
      <c r="R590" s="990"/>
    </row>
    <row r="591" spans="1:18" ht="39.950000000000003" customHeight="1">
      <c r="A591" s="610"/>
      <c r="B591" s="611"/>
      <c r="C591" s="610"/>
      <c r="D591" s="610"/>
      <c r="E591" s="610"/>
      <c r="F591" s="640"/>
      <c r="G591" s="640"/>
      <c r="H591" s="612"/>
      <c r="I591" s="613"/>
      <c r="J591" s="616"/>
      <c r="K591" s="988"/>
      <c r="L591" s="989"/>
      <c r="M591" s="989"/>
      <c r="N591" s="989"/>
      <c r="O591" s="989"/>
      <c r="P591" s="989"/>
      <c r="Q591" s="989"/>
      <c r="R591" s="990"/>
    </row>
    <row r="592" spans="1:18" ht="39.950000000000003" customHeight="1">
      <c r="A592" s="610"/>
      <c r="B592" s="611"/>
      <c r="C592" s="610"/>
      <c r="D592" s="610"/>
      <c r="E592" s="610"/>
      <c r="F592" s="640"/>
      <c r="G592" s="640"/>
      <c r="H592" s="612"/>
      <c r="I592" s="613"/>
      <c r="J592" s="616"/>
      <c r="K592" s="988"/>
      <c r="L592" s="989"/>
      <c r="M592" s="989"/>
      <c r="N592" s="989"/>
      <c r="O592" s="989"/>
      <c r="P592" s="989"/>
      <c r="Q592" s="989"/>
      <c r="R592" s="990"/>
    </row>
    <row r="593" spans="1:18" ht="39.950000000000003" customHeight="1">
      <c r="A593" s="610"/>
      <c r="B593" s="611"/>
      <c r="C593" s="610"/>
      <c r="D593" s="610"/>
      <c r="E593" s="610"/>
      <c r="F593" s="640"/>
      <c r="G593" s="640"/>
      <c r="H593" s="612"/>
      <c r="I593" s="613"/>
      <c r="J593" s="616"/>
      <c r="K593" s="988"/>
      <c r="L593" s="989"/>
      <c r="M593" s="989"/>
      <c r="N593" s="989"/>
      <c r="O593" s="989"/>
      <c r="P593" s="989"/>
      <c r="Q593" s="989"/>
      <c r="R593" s="990"/>
    </row>
    <row r="594" spans="1:18" ht="39.950000000000003" customHeight="1">
      <c r="A594" s="610"/>
      <c r="B594" s="611"/>
      <c r="C594" s="610"/>
      <c r="D594" s="610"/>
      <c r="E594" s="610"/>
      <c r="F594" s="640"/>
      <c r="G594" s="640"/>
      <c r="H594" s="612"/>
      <c r="I594" s="613"/>
      <c r="J594" s="616"/>
      <c r="K594" s="988"/>
      <c r="L594" s="989"/>
      <c r="M594" s="989"/>
      <c r="N594" s="989"/>
      <c r="O594" s="989"/>
      <c r="P594" s="989"/>
      <c r="Q594" s="989"/>
      <c r="R594" s="990"/>
    </row>
    <row r="595" spans="1:18" ht="39.950000000000003" customHeight="1">
      <c r="A595" s="610"/>
      <c r="B595" s="611"/>
      <c r="C595" s="610"/>
      <c r="D595" s="610"/>
      <c r="E595" s="610"/>
      <c r="F595" s="640"/>
      <c r="G595" s="640"/>
      <c r="H595" s="612"/>
      <c r="I595" s="613"/>
      <c r="J595" s="616"/>
      <c r="K595" s="988"/>
      <c r="L595" s="989"/>
      <c r="M595" s="989"/>
      <c r="N595" s="989"/>
      <c r="O595" s="989"/>
      <c r="P595" s="989"/>
      <c r="Q595" s="989"/>
      <c r="R595" s="990"/>
    </row>
    <row r="596" spans="1:18" ht="39.950000000000003" customHeight="1">
      <c r="A596" s="610"/>
      <c r="B596" s="611"/>
      <c r="C596" s="610"/>
      <c r="D596" s="610"/>
      <c r="E596" s="610"/>
      <c r="F596" s="640"/>
      <c r="G596" s="640"/>
      <c r="H596" s="612"/>
      <c r="I596" s="613"/>
      <c r="J596" s="616"/>
      <c r="K596" s="988"/>
      <c r="L596" s="989"/>
      <c r="M596" s="989"/>
      <c r="N596" s="989"/>
      <c r="O596" s="989"/>
      <c r="P596" s="989"/>
      <c r="Q596" s="989"/>
      <c r="R596" s="990"/>
    </row>
    <row r="597" spans="1:18" ht="39.950000000000003" customHeight="1">
      <c r="A597" s="610"/>
      <c r="B597" s="611"/>
      <c r="C597" s="610"/>
      <c r="D597" s="610"/>
      <c r="E597" s="610"/>
      <c r="F597" s="640"/>
      <c r="G597" s="640"/>
      <c r="H597" s="612"/>
      <c r="I597" s="613"/>
      <c r="J597" s="616"/>
      <c r="K597" s="988"/>
      <c r="L597" s="989"/>
      <c r="M597" s="989"/>
      <c r="N597" s="989"/>
      <c r="O597" s="989"/>
      <c r="P597" s="989"/>
      <c r="Q597" s="989"/>
      <c r="R597" s="990"/>
    </row>
    <row r="598" spans="1:18" ht="39.950000000000003" customHeight="1">
      <c r="A598" s="610"/>
      <c r="B598" s="611"/>
      <c r="C598" s="610"/>
      <c r="D598" s="610"/>
      <c r="E598" s="610"/>
      <c r="F598" s="640"/>
      <c r="G598" s="640"/>
      <c r="H598" s="612"/>
      <c r="I598" s="613"/>
      <c r="J598" s="616"/>
      <c r="K598" s="988"/>
      <c r="L598" s="989"/>
      <c r="M598" s="989"/>
      <c r="N598" s="989"/>
      <c r="O598" s="989"/>
      <c r="P598" s="989"/>
      <c r="Q598" s="989"/>
      <c r="R598" s="990"/>
    </row>
    <row r="599" spans="1:18" ht="39.950000000000003" customHeight="1">
      <c r="A599" s="610"/>
      <c r="B599" s="611"/>
      <c r="C599" s="610"/>
      <c r="D599" s="610"/>
      <c r="E599" s="610"/>
      <c r="F599" s="640"/>
      <c r="G599" s="640"/>
      <c r="H599" s="612"/>
      <c r="I599" s="613"/>
      <c r="J599" s="616"/>
      <c r="K599" s="988"/>
      <c r="L599" s="989"/>
      <c r="M599" s="989"/>
      <c r="N599" s="989"/>
      <c r="O599" s="989"/>
      <c r="P599" s="989"/>
      <c r="Q599" s="989"/>
      <c r="R599" s="990"/>
    </row>
    <row r="600" spans="1:18" ht="39.950000000000003" customHeight="1">
      <c r="A600" s="610"/>
      <c r="B600" s="611"/>
      <c r="C600" s="610"/>
      <c r="D600" s="610"/>
      <c r="E600" s="610"/>
      <c r="F600" s="640"/>
      <c r="G600" s="640"/>
      <c r="H600" s="612"/>
      <c r="I600" s="613"/>
      <c r="J600" s="616"/>
      <c r="K600" s="988"/>
      <c r="L600" s="989"/>
      <c r="M600" s="989"/>
      <c r="N600" s="989"/>
      <c r="O600" s="989"/>
      <c r="P600" s="989"/>
      <c r="Q600" s="989"/>
      <c r="R600" s="990"/>
    </row>
    <row r="601" spans="1:18" ht="39.950000000000003" customHeight="1">
      <c r="A601" s="610"/>
      <c r="B601" s="611"/>
      <c r="C601" s="610"/>
      <c r="D601" s="610"/>
      <c r="E601" s="610"/>
      <c r="F601" s="640"/>
      <c r="G601" s="640"/>
      <c r="H601" s="612"/>
      <c r="I601" s="613"/>
      <c r="J601" s="616"/>
      <c r="K601" s="988"/>
      <c r="L601" s="989"/>
      <c r="M601" s="989"/>
      <c r="N601" s="989"/>
      <c r="O601" s="989"/>
      <c r="P601" s="989"/>
      <c r="Q601" s="989"/>
      <c r="R601" s="990"/>
    </row>
    <row r="602" spans="1:18" ht="39.950000000000003" customHeight="1">
      <c r="A602" s="610"/>
      <c r="B602" s="611"/>
      <c r="C602" s="610"/>
      <c r="D602" s="610"/>
      <c r="E602" s="610"/>
      <c r="F602" s="640"/>
      <c r="G602" s="640"/>
      <c r="H602" s="612"/>
      <c r="I602" s="613"/>
      <c r="J602" s="616"/>
      <c r="K602" s="988"/>
      <c r="L602" s="989"/>
      <c r="M602" s="989"/>
      <c r="N602" s="989"/>
      <c r="O602" s="989"/>
      <c r="P602" s="989"/>
      <c r="Q602" s="989"/>
      <c r="R602" s="990"/>
    </row>
    <row r="603" spans="1:18" ht="39.950000000000003" customHeight="1">
      <c r="A603" s="610"/>
      <c r="B603" s="611"/>
      <c r="C603" s="610"/>
      <c r="D603" s="610"/>
      <c r="E603" s="610"/>
      <c r="F603" s="640"/>
      <c r="G603" s="640"/>
      <c r="H603" s="612"/>
      <c r="I603" s="613"/>
      <c r="J603" s="616"/>
      <c r="K603" s="988"/>
      <c r="L603" s="989"/>
      <c r="M603" s="989"/>
      <c r="N603" s="989"/>
      <c r="O603" s="989"/>
      <c r="P603" s="989"/>
      <c r="Q603" s="989"/>
      <c r="R603" s="990"/>
    </row>
    <row r="604" spans="1:18" ht="39.950000000000003" customHeight="1">
      <c r="A604" s="610"/>
      <c r="B604" s="611"/>
      <c r="C604" s="610"/>
      <c r="D604" s="610"/>
      <c r="E604" s="610"/>
      <c r="F604" s="640"/>
      <c r="G604" s="640"/>
      <c r="H604" s="612"/>
      <c r="I604" s="613"/>
      <c r="J604" s="616"/>
      <c r="K604" s="988"/>
      <c r="L604" s="989"/>
      <c r="M604" s="989"/>
      <c r="N604" s="989"/>
      <c r="O604" s="989"/>
      <c r="P604" s="989"/>
      <c r="Q604" s="989"/>
      <c r="R604" s="990"/>
    </row>
    <row r="605" spans="1:18" ht="39.950000000000003" customHeight="1">
      <c r="A605" s="610"/>
      <c r="B605" s="611"/>
      <c r="C605" s="610"/>
      <c r="D605" s="610"/>
      <c r="E605" s="610"/>
      <c r="F605" s="640"/>
      <c r="G605" s="640"/>
      <c r="H605" s="612"/>
      <c r="I605" s="613"/>
      <c r="J605" s="616"/>
      <c r="K605" s="988"/>
      <c r="L605" s="989"/>
      <c r="M605" s="989"/>
      <c r="N605" s="989"/>
      <c r="O605" s="989"/>
      <c r="P605" s="989"/>
      <c r="Q605" s="989"/>
      <c r="R605" s="990"/>
    </row>
    <row r="606" spans="1:18" ht="39.950000000000003" customHeight="1">
      <c r="A606" s="610"/>
      <c r="B606" s="611"/>
      <c r="C606" s="610"/>
      <c r="D606" s="610"/>
      <c r="E606" s="610"/>
      <c r="F606" s="640"/>
      <c r="G606" s="640"/>
      <c r="H606" s="612"/>
      <c r="I606" s="613"/>
      <c r="J606" s="616"/>
      <c r="K606" s="988"/>
      <c r="L606" s="989"/>
      <c r="M606" s="989"/>
      <c r="N606" s="989"/>
      <c r="O606" s="989"/>
      <c r="P606" s="989"/>
      <c r="Q606" s="989"/>
      <c r="R606" s="990"/>
    </row>
    <row r="607" spans="1:18" ht="39.950000000000003" customHeight="1">
      <c r="A607" s="610"/>
      <c r="B607" s="611"/>
      <c r="C607" s="610"/>
      <c r="D607" s="610"/>
      <c r="E607" s="610"/>
      <c r="F607" s="640"/>
      <c r="G607" s="640"/>
      <c r="H607" s="612"/>
      <c r="I607" s="613"/>
      <c r="J607" s="616"/>
      <c r="K607" s="988"/>
      <c r="L607" s="989"/>
      <c r="M607" s="989"/>
      <c r="N607" s="989"/>
      <c r="O607" s="989"/>
      <c r="P607" s="989"/>
      <c r="Q607" s="989"/>
      <c r="R607" s="990"/>
    </row>
    <row r="608" spans="1:18" ht="39.950000000000003" customHeight="1">
      <c r="A608" s="610"/>
      <c r="B608" s="611"/>
      <c r="C608" s="610"/>
      <c r="D608" s="610"/>
      <c r="E608" s="610"/>
      <c r="F608" s="640"/>
      <c r="G608" s="640"/>
      <c r="H608" s="612"/>
      <c r="I608" s="613"/>
      <c r="J608" s="616"/>
      <c r="K608" s="988"/>
      <c r="L608" s="989"/>
      <c r="M608" s="989"/>
      <c r="N608" s="989"/>
      <c r="O608" s="989"/>
      <c r="P608" s="989"/>
      <c r="Q608" s="989"/>
      <c r="R608" s="990"/>
    </row>
    <row r="609" spans="1:18" ht="39.950000000000003" customHeight="1">
      <c r="A609" s="610"/>
      <c r="B609" s="611"/>
      <c r="C609" s="610"/>
      <c r="D609" s="610"/>
      <c r="E609" s="610"/>
      <c r="F609" s="640"/>
      <c r="G609" s="640"/>
      <c r="H609" s="612"/>
      <c r="I609" s="613"/>
      <c r="J609" s="616"/>
      <c r="K609" s="988"/>
      <c r="L609" s="989"/>
      <c r="M609" s="989"/>
      <c r="N609" s="989"/>
      <c r="O609" s="989"/>
      <c r="P609" s="989"/>
      <c r="Q609" s="989"/>
      <c r="R609" s="990"/>
    </row>
    <row r="610" spans="1:18" ht="39.950000000000003" customHeight="1">
      <c r="A610" s="610"/>
      <c r="B610" s="611"/>
      <c r="C610" s="610"/>
      <c r="D610" s="610"/>
      <c r="E610" s="610"/>
      <c r="F610" s="640"/>
      <c r="G610" s="640"/>
      <c r="H610" s="612"/>
      <c r="I610" s="613"/>
      <c r="J610" s="616"/>
      <c r="K610" s="988"/>
      <c r="L610" s="989"/>
      <c r="M610" s="989"/>
      <c r="N610" s="989"/>
      <c r="O610" s="989"/>
      <c r="P610" s="989"/>
      <c r="Q610" s="989"/>
      <c r="R610" s="990"/>
    </row>
    <row r="611" spans="1:18" ht="39.950000000000003" customHeight="1">
      <c r="A611" s="610"/>
      <c r="B611" s="611"/>
      <c r="C611" s="610"/>
      <c r="D611" s="610"/>
      <c r="E611" s="610"/>
      <c r="F611" s="640"/>
      <c r="G611" s="640"/>
      <c r="H611" s="612"/>
      <c r="I611" s="613"/>
      <c r="J611" s="616"/>
      <c r="K611" s="988"/>
      <c r="L611" s="989"/>
      <c r="M611" s="989"/>
      <c r="N611" s="989"/>
      <c r="O611" s="989"/>
      <c r="P611" s="989"/>
      <c r="Q611" s="989"/>
      <c r="R611" s="990"/>
    </row>
    <row r="612" spans="1:18" ht="39.950000000000003" customHeight="1">
      <c r="A612" s="610"/>
      <c r="B612" s="611"/>
      <c r="C612" s="610"/>
      <c r="D612" s="610"/>
      <c r="E612" s="610"/>
      <c r="F612" s="640"/>
      <c r="G612" s="640"/>
      <c r="H612" s="612"/>
      <c r="I612" s="613"/>
      <c r="J612" s="616"/>
      <c r="K612" s="988"/>
      <c r="L612" s="989"/>
      <c r="M612" s="989"/>
      <c r="N612" s="989"/>
      <c r="O612" s="989"/>
      <c r="P612" s="989"/>
      <c r="Q612" s="989"/>
      <c r="R612" s="990"/>
    </row>
    <row r="613" spans="1:18" ht="39.950000000000003" customHeight="1">
      <c r="A613" s="610"/>
      <c r="B613" s="611"/>
      <c r="C613" s="610"/>
      <c r="D613" s="610"/>
      <c r="E613" s="610"/>
      <c r="F613" s="640"/>
      <c r="G613" s="640"/>
      <c r="H613" s="612"/>
      <c r="I613" s="613"/>
      <c r="J613" s="616"/>
      <c r="K613" s="988"/>
      <c r="L613" s="989"/>
      <c r="M613" s="989"/>
      <c r="N613" s="989"/>
      <c r="O613" s="989"/>
      <c r="P613" s="989"/>
      <c r="Q613" s="989"/>
      <c r="R613" s="990"/>
    </row>
    <row r="614" spans="1:18" ht="39.950000000000003" customHeight="1">
      <c r="A614" s="610"/>
      <c r="B614" s="611"/>
      <c r="C614" s="610"/>
      <c r="D614" s="610"/>
      <c r="E614" s="610"/>
      <c r="F614" s="640"/>
      <c r="G614" s="640"/>
      <c r="H614" s="612"/>
      <c r="I614" s="613"/>
      <c r="J614" s="616"/>
      <c r="K614" s="988"/>
      <c r="L614" s="989"/>
      <c r="M614" s="989"/>
      <c r="N614" s="989"/>
      <c r="O614" s="989"/>
      <c r="P614" s="989"/>
      <c r="Q614" s="989"/>
      <c r="R614" s="990"/>
    </row>
    <row r="615" spans="1:18" ht="39.950000000000003" customHeight="1">
      <c r="A615" s="610"/>
      <c r="B615" s="611"/>
      <c r="C615" s="610"/>
      <c r="D615" s="610"/>
      <c r="E615" s="610"/>
      <c r="F615" s="640"/>
      <c r="G615" s="640"/>
      <c r="H615" s="612"/>
      <c r="I615" s="613"/>
      <c r="J615" s="616"/>
      <c r="K615" s="988"/>
      <c r="L615" s="989"/>
      <c r="M615" s="989"/>
      <c r="N615" s="989"/>
      <c r="O615" s="989"/>
      <c r="P615" s="989"/>
      <c r="Q615" s="989"/>
      <c r="R615" s="990"/>
    </row>
    <row r="616" spans="1:18" ht="39.950000000000003" customHeight="1">
      <c r="A616" s="610"/>
      <c r="B616" s="611"/>
      <c r="C616" s="610"/>
      <c r="D616" s="610"/>
      <c r="E616" s="610"/>
      <c r="F616" s="640"/>
      <c r="G616" s="640"/>
      <c r="H616" s="612"/>
      <c r="I616" s="613"/>
      <c r="J616" s="616"/>
      <c r="K616" s="988"/>
      <c r="L616" s="989"/>
      <c r="M616" s="989"/>
      <c r="N616" s="989"/>
      <c r="O616" s="989"/>
      <c r="P616" s="989"/>
      <c r="Q616" s="989"/>
      <c r="R616" s="990"/>
    </row>
    <row r="617" spans="1:18" ht="39.950000000000003" customHeight="1">
      <c r="A617" s="610"/>
      <c r="B617" s="611"/>
      <c r="C617" s="610"/>
      <c r="D617" s="610"/>
      <c r="E617" s="610"/>
      <c r="F617" s="640"/>
      <c r="G617" s="640"/>
      <c r="H617" s="612"/>
      <c r="I617" s="613"/>
      <c r="J617" s="616"/>
      <c r="K617" s="988"/>
      <c r="L617" s="989"/>
      <c r="M617" s="989"/>
      <c r="N617" s="989"/>
      <c r="O617" s="989"/>
      <c r="P617" s="989"/>
      <c r="Q617" s="989"/>
      <c r="R617" s="990"/>
    </row>
    <row r="618" spans="1:18" ht="39.950000000000003" customHeight="1">
      <c r="A618" s="610"/>
      <c r="B618" s="611"/>
      <c r="C618" s="610"/>
      <c r="D618" s="610"/>
      <c r="E618" s="610"/>
      <c r="F618" s="640"/>
      <c r="G618" s="640"/>
      <c r="H618" s="612"/>
      <c r="I618" s="613"/>
      <c r="J618" s="616"/>
      <c r="K618" s="988"/>
      <c r="L618" s="989"/>
      <c r="M618" s="989"/>
      <c r="N618" s="989"/>
      <c r="O618" s="989"/>
      <c r="P618" s="989"/>
      <c r="Q618" s="989"/>
      <c r="R618" s="990"/>
    </row>
    <row r="619" spans="1:18" ht="39.950000000000003" customHeight="1">
      <c r="A619" s="610"/>
      <c r="B619" s="611"/>
      <c r="C619" s="610"/>
      <c r="D619" s="610"/>
      <c r="E619" s="610"/>
      <c r="F619" s="640"/>
      <c r="G619" s="640"/>
      <c r="H619" s="612"/>
      <c r="I619" s="613"/>
      <c r="J619" s="616"/>
      <c r="K619" s="988"/>
      <c r="L619" s="989"/>
      <c r="M619" s="989"/>
      <c r="N619" s="989"/>
      <c r="O619" s="989"/>
      <c r="P619" s="989"/>
      <c r="Q619" s="989"/>
      <c r="R619" s="990"/>
    </row>
    <row r="620" spans="1:18" ht="39.950000000000003" customHeight="1">
      <c r="A620" s="610"/>
      <c r="B620" s="611"/>
      <c r="C620" s="610"/>
      <c r="D620" s="610"/>
      <c r="E620" s="610"/>
      <c r="F620" s="640"/>
      <c r="G620" s="640"/>
      <c r="H620" s="612"/>
      <c r="I620" s="613"/>
      <c r="J620" s="616"/>
      <c r="K620" s="988"/>
      <c r="L620" s="989"/>
      <c r="M620" s="989"/>
      <c r="N620" s="989"/>
      <c r="O620" s="989"/>
      <c r="P620" s="989"/>
      <c r="Q620" s="989"/>
      <c r="R620" s="990"/>
    </row>
    <row r="621" spans="1:18" ht="39.950000000000003" customHeight="1">
      <c r="A621" s="610"/>
      <c r="B621" s="611"/>
      <c r="C621" s="610"/>
      <c r="D621" s="610"/>
      <c r="E621" s="610"/>
      <c r="F621" s="640"/>
      <c r="G621" s="640"/>
      <c r="H621" s="612"/>
      <c r="I621" s="613"/>
      <c r="J621" s="616"/>
      <c r="K621" s="988"/>
      <c r="L621" s="989"/>
      <c r="M621" s="989"/>
      <c r="N621" s="989"/>
      <c r="O621" s="989"/>
      <c r="P621" s="989"/>
      <c r="Q621" s="989"/>
      <c r="R621" s="990"/>
    </row>
    <row r="622" spans="1:18" ht="39.950000000000003" customHeight="1">
      <c r="A622" s="610"/>
      <c r="B622" s="611"/>
      <c r="C622" s="610"/>
      <c r="D622" s="610"/>
      <c r="E622" s="610"/>
      <c r="F622" s="640"/>
      <c r="G622" s="640"/>
      <c r="H622" s="612"/>
      <c r="I622" s="613"/>
      <c r="J622" s="616"/>
      <c r="K622" s="988"/>
      <c r="L622" s="989"/>
      <c r="M622" s="989"/>
      <c r="N622" s="989"/>
      <c r="O622" s="989"/>
      <c r="P622" s="989"/>
      <c r="Q622" s="989"/>
      <c r="R622" s="990"/>
    </row>
    <row r="623" spans="1:18" ht="39.950000000000003" customHeight="1">
      <c r="A623" s="610"/>
      <c r="B623" s="611"/>
      <c r="C623" s="610"/>
      <c r="D623" s="610"/>
      <c r="E623" s="610"/>
      <c r="F623" s="640"/>
      <c r="G623" s="640"/>
      <c r="H623" s="612"/>
      <c r="I623" s="613"/>
      <c r="J623" s="616"/>
      <c r="K623" s="988"/>
      <c r="L623" s="989"/>
      <c r="M623" s="989"/>
      <c r="N623" s="989"/>
      <c r="O623" s="989"/>
      <c r="P623" s="989"/>
      <c r="Q623" s="989"/>
      <c r="R623" s="990"/>
    </row>
    <row r="624" spans="1:18" ht="39.950000000000003" customHeight="1">
      <c r="A624" s="610"/>
      <c r="B624" s="611"/>
      <c r="C624" s="610"/>
      <c r="D624" s="610"/>
      <c r="E624" s="610"/>
      <c r="F624" s="640"/>
      <c r="G624" s="640"/>
      <c r="H624" s="612"/>
      <c r="I624" s="613"/>
      <c r="J624" s="616"/>
      <c r="K624" s="988"/>
      <c r="L624" s="989"/>
      <c r="M624" s="989"/>
      <c r="N624" s="989"/>
      <c r="O624" s="989"/>
      <c r="P624" s="989"/>
      <c r="Q624" s="989"/>
      <c r="R624" s="990"/>
    </row>
    <row r="625" spans="1:18" ht="39.950000000000003" customHeight="1">
      <c r="A625" s="610"/>
      <c r="B625" s="611"/>
      <c r="C625" s="610"/>
      <c r="D625" s="610"/>
      <c r="E625" s="610"/>
      <c r="F625" s="640"/>
      <c r="G625" s="640"/>
      <c r="H625" s="612"/>
      <c r="I625" s="613"/>
      <c r="J625" s="616"/>
      <c r="K625" s="988"/>
      <c r="L625" s="989"/>
      <c r="M625" s="989"/>
      <c r="N625" s="989"/>
      <c r="O625" s="989"/>
      <c r="P625" s="989"/>
      <c r="Q625" s="989"/>
      <c r="R625" s="990"/>
    </row>
    <row r="626" spans="1:18" ht="39.950000000000003" customHeight="1">
      <c r="A626" s="610"/>
      <c r="B626" s="611"/>
      <c r="C626" s="610"/>
      <c r="D626" s="610"/>
      <c r="E626" s="610"/>
      <c r="F626" s="640"/>
      <c r="G626" s="640"/>
      <c r="H626" s="612"/>
      <c r="I626" s="613"/>
      <c r="J626" s="616"/>
      <c r="K626" s="988"/>
      <c r="L626" s="989"/>
      <c r="M626" s="989"/>
      <c r="N626" s="989"/>
      <c r="O626" s="989"/>
      <c r="P626" s="989"/>
      <c r="Q626" s="989"/>
      <c r="R626" s="990"/>
    </row>
    <row r="627" spans="1:18" ht="39.950000000000003" customHeight="1">
      <c r="A627" s="610"/>
      <c r="B627" s="611"/>
      <c r="C627" s="610"/>
      <c r="D627" s="610"/>
      <c r="E627" s="610"/>
      <c r="F627" s="640"/>
      <c r="G627" s="640"/>
      <c r="H627" s="612"/>
      <c r="I627" s="613"/>
      <c r="J627" s="616"/>
      <c r="K627" s="988"/>
      <c r="L627" s="989"/>
      <c r="M627" s="989"/>
      <c r="N627" s="989"/>
      <c r="O627" s="989"/>
      <c r="P627" s="989"/>
      <c r="Q627" s="989"/>
      <c r="R627" s="990"/>
    </row>
    <row r="628" spans="1:18" ht="39.950000000000003" customHeight="1">
      <c r="A628" s="610"/>
      <c r="B628" s="611"/>
      <c r="C628" s="610"/>
      <c r="D628" s="610"/>
      <c r="E628" s="610"/>
      <c r="F628" s="640"/>
      <c r="G628" s="640"/>
      <c r="H628" s="612"/>
      <c r="I628" s="613"/>
      <c r="J628" s="616"/>
      <c r="K628" s="988"/>
      <c r="L628" s="989"/>
      <c r="M628" s="989"/>
      <c r="N628" s="989"/>
      <c r="O628" s="989"/>
      <c r="P628" s="989"/>
      <c r="Q628" s="989"/>
      <c r="R628" s="990"/>
    </row>
    <row r="629" spans="1:18" ht="39.950000000000003" customHeight="1">
      <c r="A629" s="610"/>
      <c r="B629" s="611"/>
      <c r="C629" s="610"/>
      <c r="D629" s="610"/>
      <c r="E629" s="610"/>
      <c r="F629" s="640"/>
      <c r="G629" s="640"/>
      <c r="H629" s="612"/>
      <c r="I629" s="613"/>
      <c r="J629" s="616"/>
      <c r="K629" s="988"/>
      <c r="L629" s="989"/>
      <c r="M629" s="989"/>
      <c r="N629" s="989"/>
      <c r="O629" s="989"/>
      <c r="P629" s="989"/>
      <c r="Q629" s="989"/>
      <c r="R629" s="990"/>
    </row>
    <row r="630" spans="1:18" ht="39.950000000000003" customHeight="1">
      <c r="A630" s="610"/>
      <c r="B630" s="611"/>
      <c r="C630" s="610"/>
      <c r="D630" s="610"/>
      <c r="E630" s="610"/>
      <c r="F630" s="640"/>
      <c r="G630" s="640"/>
      <c r="H630" s="612"/>
      <c r="I630" s="613"/>
      <c r="J630" s="616"/>
      <c r="K630" s="988"/>
      <c r="L630" s="989"/>
      <c r="M630" s="989"/>
      <c r="N630" s="989"/>
      <c r="O630" s="989"/>
      <c r="P630" s="989"/>
      <c r="Q630" s="989"/>
      <c r="R630" s="990"/>
    </row>
    <row r="631" spans="1:18" ht="39.950000000000003" customHeight="1">
      <c r="A631" s="610"/>
      <c r="B631" s="611"/>
      <c r="C631" s="610"/>
      <c r="D631" s="610"/>
      <c r="E631" s="610"/>
      <c r="F631" s="640"/>
      <c r="G631" s="640"/>
      <c r="H631" s="612"/>
      <c r="I631" s="613"/>
      <c r="J631" s="616"/>
      <c r="K631" s="988"/>
      <c r="L631" s="989"/>
      <c r="M631" s="989"/>
      <c r="N631" s="989"/>
      <c r="O631" s="989"/>
      <c r="P631" s="989"/>
      <c r="Q631" s="989"/>
      <c r="R631" s="990"/>
    </row>
    <row r="632" spans="1:18" ht="39.950000000000003" customHeight="1">
      <c r="A632" s="610"/>
      <c r="B632" s="611"/>
      <c r="C632" s="610"/>
      <c r="D632" s="610"/>
      <c r="E632" s="610"/>
      <c r="F632" s="640"/>
      <c r="G632" s="640"/>
      <c r="H632" s="612"/>
      <c r="I632" s="613"/>
      <c r="J632" s="616"/>
      <c r="K632" s="988"/>
      <c r="L632" s="989"/>
      <c r="M632" s="989"/>
      <c r="N632" s="989"/>
      <c r="O632" s="989"/>
      <c r="P632" s="989"/>
      <c r="Q632" s="989"/>
      <c r="R632" s="990"/>
    </row>
    <row r="633" spans="1:18" ht="39.950000000000003" customHeight="1">
      <c r="A633" s="610"/>
      <c r="B633" s="611"/>
      <c r="C633" s="610"/>
      <c r="D633" s="610"/>
      <c r="E633" s="610"/>
      <c r="F633" s="640"/>
      <c r="G633" s="640"/>
      <c r="H633" s="612"/>
      <c r="I633" s="613"/>
      <c r="J633" s="616"/>
      <c r="K633" s="988"/>
      <c r="L633" s="989"/>
      <c r="M633" s="989"/>
      <c r="N633" s="989"/>
      <c r="O633" s="989"/>
      <c r="P633" s="989"/>
      <c r="Q633" s="989"/>
      <c r="R633" s="990"/>
    </row>
    <row r="634" spans="1:18" ht="39.950000000000003" customHeight="1">
      <c r="A634" s="610"/>
      <c r="B634" s="611"/>
      <c r="C634" s="610"/>
      <c r="D634" s="610"/>
      <c r="E634" s="610"/>
      <c r="F634" s="640"/>
      <c r="G634" s="640"/>
      <c r="H634" s="612"/>
      <c r="I634" s="613"/>
      <c r="J634" s="616"/>
      <c r="K634" s="988"/>
      <c r="L634" s="989"/>
      <c r="M634" s="989"/>
      <c r="N634" s="989"/>
      <c r="O634" s="989"/>
      <c r="P634" s="989"/>
      <c r="Q634" s="989"/>
      <c r="R634" s="990"/>
    </row>
    <row r="635" spans="1:18" ht="39.950000000000003" customHeight="1">
      <c r="A635" s="610"/>
      <c r="B635" s="611"/>
      <c r="C635" s="610"/>
      <c r="D635" s="610"/>
      <c r="E635" s="610"/>
      <c r="F635" s="640"/>
      <c r="G635" s="640"/>
      <c r="H635" s="612"/>
      <c r="I635" s="613"/>
      <c r="J635" s="616"/>
      <c r="K635" s="988"/>
      <c r="L635" s="989"/>
      <c r="M635" s="989"/>
      <c r="N635" s="989"/>
      <c r="O635" s="989"/>
      <c r="P635" s="989"/>
      <c r="Q635" s="989"/>
      <c r="R635" s="990"/>
    </row>
    <row r="636" spans="1:18" ht="39.950000000000003" customHeight="1">
      <c r="A636" s="610"/>
      <c r="B636" s="611"/>
      <c r="C636" s="610"/>
      <c r="D636" s="610"/>
      <c r="E636" s="610"/>
      <c r="F636" s="640"/>
      <c r="G636" s="640"/>
      <c r="H636" s="612"/>
      <c r="I636" s="613"/>
      <c r="J636" s="616"/>
      <c r="K636" s="988"/>
      <c r="L636" s="989"/>
      <c r="M636" s="989"/>
      <c r="N636" s="989"/>
      <c r="O636" s="989"/>
      <c r="P636" s="989"/>
      <c r="Q636" s="989"/>
      <c r="R636" s="990"/>
    </row>
    <row r="637" spans="1:18" ht="39.950000000000003" customHeight="1">
      <c r="A637" s="610"/>
      <c r="B637" s="611"/>
      <c r="C637" s="610"/>
      <c r="D637" s="610"/>
      <c r="E637" s="610"/>
      <c r="F637" s="640"/>
      <c r="G637" s="640"/>
      <c r="H637" s="612"/>
      <c r="I637" s="613"/>
      <c r="J637" s="616"/>
      <c r="K637" s="988"/>
      <c r="L637" s="989"/>
      <c r="M637" s="989"/>
      <c r="N637" s="989"/>
      <c r="O637" s="989"/>
      <c r="P637" s="989"/>
      <c r="Q637" s="989"/>
      <c r="R637" s="990"/>
    </row>
    <row r="638" spans="1:18" ht="39.950000000000003" customHeight="1">
      <c r="A638" s="610"/>
      <c r="B638" s="611"/>
      <c r="C638" s="610"/>
      <c r="D638" s="610"/>
      <c r="E638" s="610"/>
      <c r="F638" s="640"/>
      <c r="G638" s="640"/>
      <c r="H638" s="612"/>
      <c r="I638" s="613"/>
      <c r="J638" s="616"/>
      <c r="K638" s="988"/>
      <c r="L638" s="989"/>
      <c r="M638" s="989"/>
      <c r="N638" s="989"/>
      <c r="O638" s="989"/>
      <c r="P638" s="989"/>
      <c r="Q638" s="989"/>
      <c r="R638" s="990"/>
    </row>
    <row r="639" spans="1:18" ht="39.950000000000003" customHeight="1">
      <c r="A639" s="610"/>
      <c r="B639" s="611"/>
      <c r="C639" s="610"/>
      <c r="D639" s="610"/>
      <c r="E639" s="610"/>
      <c r="F639" s="640"/>
      <c r="G639" s="640"/>
      <c r="H639" s="612"/>
      <c r="I639" s="613"/>
      <c r="J639" s="616"/>
      <c r="K639" s="988"/>
      <c r="L639" s="989"/>
      <c r="M639" s="989"/>
      <c r="N639" s="989"/>
      <c r="O639" s="989"/>
      <c r="P639" s="989"/>
      <c r="Q639" s="989"/>
      <c r="R639" s="990"/>
    </row>
    <row r="640" spans="1:18" ht="39.950000000000003" customHeight="1">
      <c r="A640" s="610"/>
      <c r="B640" s="611"/>
      <c r="C640" s="610"/>
      <c r="D640" s="610"/>
      <c r="E640" s="610"/>
      <c r="F640" s="640"/>
      <c r="G640" s="640"/>
      <c r="H640" s="612"/>
      <c r="I640" s="613"/>
      <c r="J640" s="616"/>
      <c r="K640" s="988"/>
      <c r="L640" s="989"/>
      <c r="M640" s="989"/>
      <c r="N640" s="989"/>
      <c r="O640" s="989"/>
      <c r="P640" s="989"/>
      <c r="Q640" s="989"/>
      <c r="R640" s="990"/>
    </row>
    <row r="641" spans="1:18" ht="39.950000000000003" customHeight="1">
      <c r="A641" s="610"/>
      <c r="B641" s="611"/>
      <c r="C641" s="610"/>
      <c r="D641" s="610"/>
      <c r="E641" s="610"/>
      <c r="F641" s="640"/>
      <c r="G641" s="640"/>
      <c r="H641" s="612"/>
      <c r="I641" s="613"/>
      <c r="J641" s="616"/>
      <c r="K641" s="988"/>
      <c r="L641" s="989"/>
      <c r="M641" s="989"/>
      <c r="N641" s="989"/>
      <c r="O641" s="989"/>
      <c r="P641" s="989"/>
      <c r="Q641" s="989"/>
      <c r="R641" s="990"/>
    </row>
    <row r="642" spans="1:18" ht="39.950000000000003" customHeight="1">
      <c r="A642" s="610"/>
      <c r="B642" s="611"/>
      <c r="C642" s="610"/>
      <c r="D642" s="610"/>
      <c r="E642" s="610"/>
      <c r="F642" s="640"/>
      <c r="G642" s="640"/>
      <c r="H642" s="612"/>
      <c r="I642" s="613"/>
      <c r="J642" s="616"/>
      <c r="K642" s="988"/>
      <c r="L642" s="989"/>
      <c r="M642" s="989"/>
      <c r="N642" s="989"/>
      <c r="O642" s="989"/>
      <c r="P642" s="989"/>
      <c r="Q642" s="989"/>
      <c r="R642" s="990"/>
    </row>
    <row r="643" spans="1:18" ht="39.950000000000003" customHeight="1">
      <c r="A643" s="610"/>
      <c r="B643" s="611"/>
      <c r="C643" s="610"/>
      <c r="D643" s="610"/>
      <c r="E643" s="610"/>
      <c r="F643" s="640"/>
      <c r="G643" s="640"/>
      <c r="H643" s="612"/>
      <c r="I643" s="613"/>
      <c r="J643" s="616"/>
      <c r="K643" s="988"/>
      <c r="L643" s="989"/>
      <c r="M643" s="989"/>
      <c r="N643" s="989"/>
      <c r="O643" s="989"/>
      <c r="P643" s="989"/>
      <c r="Q643" s="989"/>
      <c r="R643" s="990"/>
    </row>
    <row r="644" spans="1:18" ht="39.950000000000003" customHeight="1">
      <c r="A644" s="610"/>
      <c r="B644" s="611"/>
      <c r="C644" s="610"/>
      <c r="D644" s="610"/>
      <c r="E644" s="610"/>
      <c r="F644" s="640"/>
      <c r="G644" s="640"/>
      <c r="H644" s="612"/>
      <c r="I644" s="613"/>
      <c r="J644" s="616"/>
      <c r="K644" s="988"/>
      <c r="L644" s="989"/>
      <c r="M644" s="989"/>
      <c r="N644" s="989"/>
      <c r="O644" s="989"/>
      <c r="P644" s="989"/>
      <c r="Q644" s="989"/>
      <c r="R644" s="990"/>
    </row>
    <row r="645" spans="1:18" ht="39.950000000000003" customHeight="1">
      <c r="A645" s="610"/>
      <c r="B645" s="611"/>
      <c r="C645" s="610"/>
      <c r="D645" s="610"/>
      <c r="E645" s="610"/>
      <c r="F645" s="640"/>
      <c r="G645" s="640"/>
      <c r="H645" s="612"/>
      <c r="I645" s="613"/>
      <c r="J645" s="616"/>
      <c r="K645" s="988"/>
      <c r="L645" s="989"/>
      <c r="M645" s="989"/>
      <c r="N645" s="989"/>
      <c r="O645" s="989"/>
      <c r="P645" s="989"/>
      <c r="Q645" s="989"/>
      <c r="R645" s="990"/>
    </row>
    <row r="646" spans="1:18" ht="39.950000000000003" customHeight="1">
      <c r="A646" s="610"/>
      <c r="B646" s="611"/>
      <c r="C646" s="610"/>
      <c r="D646" s="610"/>
      <c r="E646" s="610"/>
      <c r="F646" s="640"/>
      <c r="G646" s="640"/>
      <c r="H646" s="612"/>
      <c r="I646" s="613"/>
      <c r="J646" s="616"/>
      <c r="K646" s="988"/>
      <c r="L646" s="989"/>
      <c r="M646" s="989"/>
      <c r="N646" s="989"/>
      <c r="O646" s="989"/>
      <c r="P646" s="989"/>
      <c r="Q646" s="989"/>
      <c r="R646" s="990"/>
    </row>
    <row r="647" spans="1:18" ht="39.950000000000003" customHeight="1">
      <c r="A647" s="610"/>
      <c r="B647" s="611"/>
      <c r="C647" s="610"/>
      <c r="D647" s="610"/>
      <c r="E647" s="610"/>
      <c r="F647" s="640"/>
      <c r="G647" s="640"/>
      <c r="H647" s="612"/>
      <c r="I647" s="613"/>
      <c r="J647" s="616"/>
      <c r="K647" s="988"/>
      <c r="L647" s="989"/>
      <c r="M647" s="989"/>
      <c r="N647" s="989"/>
      <c r="O647" s="989"/>
      <c r="P647" s="989"/>
      <c r="Q647" s="989"/>
      <c r="R647" s="990"/>
    </row>
    <row r="648" spans="1:18" ht="39.950000000000003" customHeight="1">
      <c r="A648" s="610"/>
      <c r="B648" s="611"/>
      <c r="C648" s="610"/>
      <c r="D648" s="610"/>
      <c r="E648" s="610"/>
      <c r="F648" s="640"/>
      <c r="G648" s="640"/>
      <c r="H648" s="612"/>
      <c r="I648" s="613"/>
      <c r="J648" s="616"/>
      <c r="K648" s="988"/>
      <c r="L648" s="989"/>
      <c r="M648" s="989"/>
      <c r="N648" s="989"/>
      <c r="O648" s="989"/>
      <c r="P648" s="989"/>
      <c r="Q648" s="989"/>
      <c r="R648" s="990"/>
    </row>
    <row r="649" spans="1:18" ht="39.950000000000003" customHeight="1">
      <c r="A649" s="610"/>
      <c r="B649" s="611"/>
      <c r="C649" s="610"/>
      <c r="D649" s="610"/>
      <c r="E649" s="610"/>
      <c r="F649" s="640"/>
      <c r="G649" s="640"/>
      <c r="H649" s="612"/>
      <c r="I649" s="613"/>
      <c r="J649" s="616"/>
      <c r="K649" s="988"/>
      <c r="L649" s="989"/>
      <c r="M649" s="989"/>
      <c r="N649" s="989"/>
      <c r="O649" s="989"/>
      <c r="P649" s="989"/>
      <c r="Q649" s="989"/>
      <c r="R649" s="990"/>
    </row>
    <row r="650" spans="1:18" ht="39.950000000000003" customHeight="1">
      <c r="A650" s="610"/>
      <c r="B650" s="611"/>
      <c r="C650" s="610"/>
      <c r="D650" s="610"/>
      <c r="E650" s="610"/>
      <c r="F650" s="640"/>
      <c r="G650" s="640"/>
      <c r="H650" s="612"/>
      <c r="I650" s="613"/>
      <c r="J650" s="616"/>
      <c r="K650" s="988"/>
      <c r="L650" s="989"/>
      <c r="M650" s="989"/>
      <c r="N650" s="989"/>
      <c r="O650" s="989"/>
      <c r="P650" s="989"/>
      <c r="Q650" s="989"/>
      <c r="R650" s="990"/>
    </row>
    <row r="651" spans="1:18" ht="39.950000000000003" customHeight="1">
      <c r="A651" s="610"/>
      <c r="B651" s="611"/>
      <c r="C651" s="610"/>
      <c r="D651" s="610"/>
      <c r="E651" s="610"/>
      <c r="F651" s="640"/>
      <c r="G651" s="640"/>
      <c r="H651" s="612"/>
      <c r="I651" s="613"/>
      <c r="J651" s="616"/>
      <c r="K651" s="988"/>
      <c r="L651" s="989"/>
      <c r="M651" s="989"/>
      <c r="N651" s="989"/>
      <c r="O651" s="989"/>
      <c r="P651" s="989"/>
      <c r="Q651" s="989"/>
      <c r="R651" s="990"/>
    </row>
    <row r="652" spans="1:18" ht="39.950000000000003" customHeight="1">
      <c r="A652" s="610"/>
      <c r="B652" s="611"/>
      <c r="C652" s="610"/>
      <c r="D652" s="610"/>
      <c r="E652" s="610"/>
      <c r="F652" s="640"/>
      <c r="G652" s="640"/>
      <c r="H652" s="612"/>
      <c r="I652" s="613"/>
      <c r="J652" s="616"/>
      <c r="K652" s="988"/>
      <c r="L652" s="989"/>
      <c r="M652" s="989"/>
      <c r="N652" s="989"/>
      <c r="O652" s="989"/>
      <c r="P652" s="989"/>
      <c r="Q652" s="989"/>
      <c r="R652" s="990"/>
    </row>
    <row r="653" spans="1:18" ht="39.950000000000003" customHeight="1">
      <c r="A653" s="610"/>
      <c r="B653" s="611"/>
      <c r="C653" s="610"/>
      <c r="D653" s="610"/>
      <c r="E653" s="610"/>
      <c r="F653" s="640"/>
      <c r="G653" s="640"/>
      <c r="H653" s="612"/>
      <c r="I653" s="613"/>
      <c r="J653" s="616"/>
      <c r="K653" s="988"/>
      <c r="L653" s="989"/>
      <c r="M653" s="989"/>
      <c r="N653" s="989"/>
      <c r="O653" s="989"/>
      <c r="P653" s="989"/>
      <c r="Q653" s="989"/>
      <c r="R653" s="990"/>
    </row>
    <row r="654" spans="1:18" ht="39.950000000000003" customHeight="1">
      <c r="A654" s="610"/>
      <c r="B654" s="611"/>
      <c r="C654" s="610"/>
      <c r="D654" s="610"/>
      <c r="E654" s="610"/>
      <c r="F654" s="640"/>
      <c r="G654" s="640"/>
      <c r="H654" s="612"/>
      <c r="I654" s="613"/>
      <c r="J654" s="616"/>
      <c r="K654" s="988"/>
      <c r="L654" s="989"/>
      <c r="M654" s="989"/>
      <c r="N654" s="989"/>
      <c r="O654" s="989"/>
      <c r="P654" s="989"/>
      <c r="Q654" s="989"/>
      <c r="R654" s="990"/>
    </row>
    <row r="655" spans="1:18" ht="39.950000000000003" customHeight="1">
      <c r="A655" s="610"/>
      <c r="B655" s="611"/>
      <c r="C655" s="610"/>
      <c r="D655" s="610"/>
      <c r="E655" s="610"/>
      <c r="F655" s="640"/>
      <c r="G655" s="640"/>
      <c r="H655" s="612"/>
      <c r="I655" s="613"/>
      <c r="J655" s="616"/>
      <c r="K655" s="988"/>
      <c r="L655" s="989"/>
      <c r="M655" s="989"/>
      <c r="N655" s="989"/>
      <c r="O655" s="989"/>
      <c r="P655" s="989"/>
      <c r="Q655" s="989"/>
      <c r="R655" s="990"/>
    </row>
    <row r="656" spans="1:18" ht="39.950000000000003" customHeight="1">
      <c r="A656" s="610"/>
      <c r="B656" s="611"/>
      <c r="C656" s="610"/>
      <c r="D656" s="610"/>
      <c r="E656" s="610"/>
      <c r="F656" s="640"/>
      <c r="G656" s="640"/>
      <c r="H656" s="612"/>
      <c r="I656" s="613"/>
      <c r="J656" s="616"/>
      <c r="K656" s="988"/>
      <c r="L656" s="989"/>
      <c r="M656" s="989"/>
      <c r="N656" s="989"/>
      <c r="O656" s="989"/>
      <c r="P656" s="989"/>
      <c r="Q656" s="989"/>
      <c r="R656" s="990"/>
    </row>
    <row r="657" spans="1:18" ht="39.950000000000003" customHeight="1">
      <c r="A657" s="610"/>
      <c r="B657" s="611"/>
      <c r="C657" s="610"/>
      <c r="D657" s="610"/>
      <c r="E657" s="610"/>
      <c r="F657" s="640"/>
      <c r="G657" s="640"/>
      <c r="H657" s="612"/>
      <c r="I657" s="613"/>
      <c r="J657" s="616"/>
      <c r="K657" s="988"/>
      <c r="L657" s="989"/>
      <c r="M657" s="989"/>
      <c r="N657" s="989"/>
      <c r="O657" s="989"/>
      <c r="P657" s="989"/>
      <c r="Q657" s="989"/>
      <c r="R657" s="990"/>
    </row>
    <row r="658" spans="1:18" ht="39.950000000000003" customHeight="1">
      <c r="A658" s="610"/>
      <c r="B658" s="611"/>
      <c r="C658" s="610"/>
      <c r="D658" s="610"/>
      <c r="E658" s="610"/>
      <c r="F658" s="640"/>
      <c r="G658" s="640"/>
      <c r="H658" s="612"/>
      <c r="I658" s="613"/>
      <c r="J658" s="616"/>
      <c r="K658" s="988"/>
      <c r="L658" s="989"/>
      <c r="M658" s="989"/>
      <c r="N658" s="989"/>
      <c r="O658" s="989"/>
      <c r="P658" s="989"/>
      <c r="Q658" s="989"/>
      <c r="R658" s="990"/>
    </row>
    <row r="659" spans="1:18" ht="39.950000000000003" customHeight="1">
      <c r="A659" s="610"/>
      <c r="B659" s="611"/>
      <c r="C659" s="610"/>
      <c r="D659" s="610"/>
      <c r="E659" s="610"/>
      <c r="F659" s="640"/>
      <c r="G659" s="640"/>
      <c r="H659" s="612"/>
      <c r="I659" s="613"/>
      <c r="J659" s="616"/>
      <c r="K659" s="988"/>
      <c r="L659" s="989"/>
      <c r="M659" s="989"/>
      <c r="N659" s="989"/>
      <c r="O659" s="989"/>
      <c r="P659" s="989"/>
      <c r="Q659" s="989"/>
      <c r="R659" s="990"/>
    </row>
    <row r="660" spans="1:18" ht="39.950000000000003" customHeight="1">
      <c r="A660" s="610"/>
      <c r="B660" s="611"/>
      <c r="C660" s="610"/>
      <c r="D660" s="610"/>
      <c r="E660" s="610"/>
      <c r="F660" s="640"/>
      <c r="G660" s="640"/>
      <c r="H660" s="612"/>
      <c r="I660" s="613"/>
      <c r="J660" s="616"/>
      <c r="K660" s="988"/>
      <c r="L660" s="989"/>
      <c r="M660" s="989"/>
      <c r="N660" s="989"/>
      <c r="O660" s="989"/>
      <c r="P660" s="989"/>
      <c r="Q660" s="989"/>
      <c r="R660" s="990"/>
    </row>
    <row r="661" spans="1:18" ht="39.950000000000003" customHeight="1">
      <c r="A661" s="610"/>
      <c r="B661" s="611"/>
      <c r="C661" s="610"/>
      <c r="D661" s="610"/>
      <c r="E661" s="610"/>
      <c r="F661" s="640"/>
      <c r="G661" s="640"/>
      <c r="H661" s="612"/>
      <c r="I661" s="613"/>
      <c r="J661" s="616"/>
      <c r="K661" s="988"/>
      <c r="L661" s="989"/>
      <c r="M661" s="989"/>
      <c r="N661" s="989"/>
      <c r="O661" s="989"/>
      <c r="P661" s="989"/>
      <c r="Q661" s="989"/>
      <c r="R661" s="990"/>
    </row>
    <row r="662" spans="1:18" ht="39.950000000000003" customHeight="1">
      <c r="A662" s="610"/>
      <c r="B662" s="611"/>
      <c r="C662" s="610"/>
      <c r="D662" s="610"/>
      <c r="E662" s="610"/>
      <c r="F662" s="640"/>
      <c r="G662" s="640"/>
      <c r="H662" s="612"/>
      <c r="I662" s="613"/>
      <c r="J662" s="616"/>
      <c r="K662" s="988"/>
      <c r="L662" s="989"/>
      <c r="M662" s="989"/>
      <c r="N662" s="989"/>
      <c r="O662" s="989"/>
      <c r="P662" s="989"/>
      <c r="Q662" s="989"/>
      <c r="R662" s="990"/>
    </row>
    <row r="663" spans="1:18" ht="39.950000000000003" customHeight="1">
      <c r="A663" s="610"/>
      <c r="B663" s="611"/>
      <c r="C663" s="610"/>
      <c r="D663" s="610"/>
      <c r="E663" s="610"/>
      <c r="F663" s="640"/>
      <c r="G663" s="640"/>
      <c r="H663" s="612"/>
      <c r="I663" s="613"/>
      <c r="J663" s="616"/>
      <c r="K663" s="988"/>
      <c r="L663" s="989"/>
      <c r="M663" s="989"/>
      <c r="N663" s="989"/>
      <c r="O663" s="989"/>
      <c r="P663" s="989"/>
      <c r="Q663" s="989"/>
      <c r="R663" s="990"/>
    </row>
    <row r="664" spans="1:18" ht="39.950000000000003" customHeight="1">
      <c r="A664" s="610"/>
      <c r="B664" s="611"/>
      <c r="C664" s="610"/>
      <c r="D664" s="610"/>
      <c r="E664" s="610"/>
      <c r="F664" s="640"/>
      <c r="G664" s="640"/>
      <c r="H664" s="612"/>
      <c r="I664" s="613"/>
      <c r="J664" s="616"/>
      <c r="K664" s="988"/>
      <c r="L664" s="989"/>
      <c r="M664" s="989"/>
      <c r="N664" s="989"/>
      <c r="O664" s="989"/>
      <c r="P664" s="989"/>
      <c r="Q664" s="989"/>
      <c r="R664" s="990"/>
    </row>
    <row r="665" spans="1:18" ht="39.950000000000003" customHeight="1">
      <c r="A665" s="610"/>
      <c r="B665" s="611"/>
      <c r="C665" s="610"/>
      <c r="D665" s="610"/>
      <c r="E665" s="610"/>
      <c r="F665" s="640"/>
      <c r="G665" s="640"/>
      <c r="H665" s="612"/>
      <c r="I665" s="613"/>
      <c r="J665" s="616"/>
      <c r="K665" s="988"/>
      <c r="L665" s="989"/>
      <c r="M665" s="989"/>
      <c r="N665" s="989"/>
      <c r="O665" s="989"/>
      <c r="P665" s="989"/>
      <c r="Q665" s="989"/>
      <c r="R665" s="990"/>
    </row>
    <row r="666" spans="1:18" ht="39.950000000000003" customHeight="1">
      <c r="A666" s="610"/>
      <c r="B666" s="611"/>
      <c r="C666" s="610"/>
      <c r="D666" s="610"/>
      <c r="E666" s="610"/>
      <c r="F666" s="640"/>
      <c r="G666" s="640"/>
      <c r="H666" s="612"/>
      <c r="I666" s="613"/>
      <c r="J666" s="616"/>
      <c r="K666" s="988"/>
      <c r="L666" s="989"/>
      <c r="M666" s="989"/>
      <c r="N666" s="989"/>
      <c r="O666" s="989"/>
      <c r="P666" s="989"/>
      <c r="Q666" s="989"/>
      <c r="R666" s="990"/>
    </row>
    <row r="667" spans="1:18" ht="39.950000000000003" customHeight="1">
      <c r="A667" s="610"/>
      <c r="B667" s="611"/>
      <c r="C667" s="610"/>
      <c r="D667" s="610"/>
      <c r="E667" s="610"/>
      <c r="F667" s="640"/>
      <c r="G667" s="640"/>
      <c r="H667" s="612"/>
      <c r="I667" s="613"/>
      <c r="J667" s="616"/>
      <c r="K667" s="988"/>
      <c r="L667" s="989"/>
      <c r="M667" s="989"/>
      <c r="N667" s="989"/>
      <c r="O667" s="989"/>
      <c r="P667" s="989"/>
      <c r="Q667" s="989"/>
      <c r="R667" s="990"/>
    </row>
    <row r="668" spans="1:18" ht="39.950000000000003" customHeight="1">
      <c r="A668" s="610"/>
      <c r="B668" s="611"/>
      <c r="C668" s="610"/>
      <c r="D668" s="610"/>
      <c r="E668" s="610"/>
      <c r="F668" s="640"/>
      <c r="G668" s="640"/>
      <c r="H668" s="612"/>
      <c r="I668" s="613"/>
      <c r="J668" s="616"/>
      <c r="K668" s="988"/>
      <c r="L668" s="989"/>
      <c r="M668" s="989"/>
      <c r="N668" s="989"/>
      <c r="O668" s="989"/>
      <c r="P668" s="989"/>
      <c r="Q668" s="989"/>
      <c r="R668" s="990"/>
    </row>
    <row r="669" spans="1:18" ht="39.950000000000003" customHeight="1">
      <c r="A669" s="610"/>
      <c r="B669" s="611"/>
      <c r="C669" s="610"/>
      <c r="D669" s="610"/>
      <c r="E669" s="610"/>
      <c r="F669" s="640"/>
      <c r="G669" s="640"/>
      <c r="H669" s="612"/>
      <c r="I669" s="613"/>
      <c r="J669" s="616"/>
      <c r="K669" s="988"/>
      <c r="L669" s="989"/>
      <c r="M669" s="989"/>
      <c r="N669" s="989"/>
      <c r="O669" s="989"/>
      <c r="P669" s="989"/>
      <c r="Q669" s="989"/>
      <c r="R669" s="990"/>
    </row>
    <row r="670" spans="1:18" ht="39.950000000000003" customHeight="1">
      <c r="A670" s="610"/>
      <c r="B670" s="611"/>
      <c r="C670" s="610"/>
      <c r="D670" s="610"/>
      <c r="E670" s="610"/>
      <c r="F670" s="640"/>
      <c r="G670" s="640"/>
      <c r="H670" s="612"/>
      <c r="I670" s="613"/>
      <c r="J670" s="616"/>
      <c r="K670" s="988"/>
      <c r="L670" s="989"/>
      <c r="M670" s="989"/>
      <c r="N670" s="989"/>
      <c r="O670" s="989"/>
      <c r="P670" s="989"/>
      <c r="Q670" s="989"/>
      <c r="R670" s="990"/>
    </row>
    <row r="671" spans="1:18" ht="39.950000000000003" customHeight="1">
      <c r="A671" s="610"/>
      <c r="B671" s="611"/>
      <c r="C671" s="610"/>
      <c r="D671" s="610"/>
      <c r="E671" s="610"/>
      <c r="F671" s="640"/>
      <c r="G671" s="640"/>
      <c r="H671" s="612"/>
      <c r="I671" s="613"/>
      <c r="J671" s="616"/>
      <c r="K671" s="988"/>
      <c r="L671" s="989"/>
      <c r="M671" s="989"/>
      <c r="N671" s="989"/>
      <c r="O671" s="989"/>
      <c r="P671" s="989"/>
      <c r="Q671" s="989"/>
      <c r="R671" s="990"/>
    </row>
    <row r="672" spans="1:18" ht="39.950000000000003" customHeight="1">
      <c r="A672" s="610"/>
      <c r="B672" s="611"/>
      <c r="C672" s="610"/>
      <c r="D672" s="610"/>
      <c r="E672" s="610"/>
      <c r="F672" s="640"/>
      <c r="G672" s="640"/>
      <c r="H672" s="612"/>
      <c r="I672" s="613"/>
      <c r="J672" s="616"/>
      <c r="K672" s="988"/>
      <c r="L672" s="989"/>
      <c r="M672" s="989"/>
      <c r="N672" s="989"/>
      <c r="O672" s="989"/>
      <c r="P672" s="989"/>
      <c r="Q672" s="989"/>
      <c r="R672" s="990"/>
    </row>
    <row r="673" spans="1:18" ht="39.950000000000003" customHeight="1">
      <c r="A673" s="610"/>
      <c r="B673" s="611"/>
      <c r="C673" s="610"/>
      <c r="D673" s="610"/>
      <c r="E673" s="610"/>
      <c r="F673" s="640"/>
      <c r="G673" s="640"/>
      <c r="H673" s="612"/>
      <c r="I673" s="613"/>
      <c r="J673" s="616"/>
      <c r="K673" s="988"/>
      <c r="L673" s="989"/>
      <c r="M673" s="989"/>
      <c r="N673" s="989"/>
      <c r="O673" s="989"/>
      <c r="P673" s="989"/>
      <c r="Q673" s="989"/>
      <c r="R673" s="990"/>
    </row>
    <row r="674" spans="1:18" ht="39.950000000000003" customHeight="1">
      <c r="A674" s="610"/>
      <c r="B674" s="611"/>
      <c r="C674" s="610"/>
      <c r="D674" s="610"/>
      <c r="E674" s="610"/>
      <c r="F674" s="640"/>
      <c r="G674" s="640"/>
      <c r="H674" s="612"/>
      <c r="I674" s="613"/>
      <c r="J674" s="616"/>
      <c r="K674" s="988"/>
      <c r="L674" s="989"/>
      <c r="M674" s="989"/>
      <c r="N674" s="989"/>
      <c r="O674" s="989"/>
      <c r="P674" s="989"/>
      <c r="Q674" s="989"/>
      <c r="R674" s="990"/>
    </row>
    <row r="675" spans="1:18" ht="39.950000000000003" customHeight="1">
      <c r="A675" s="610"/>
      <c r="B675" s="611"/>
      <c r="C675" s="610"/>
      <c r="D675" s="610"/>
      <c r="E675" s="610"/>
      <c r="F675" s="640"/>
      <c r="G675" s="640"/>
      <c r="H675" s="612"/>
      <c r="I675" s="613"/>
      <c r="J675" s="616"/>
      <c r="K675" s="988"/>
      <c r="L675" s="989"/>
      <c r="M675" s="989"/>
      <c r="N675" s="989"/>
      <c r="O675" s="989"/>
      <c r="P675" s="989"/>
      <c r="Q675" s="989"/>
      <c r="R675" s="990"/>
    </row>
    <row r="676" spans="1:18" ht="39.950000000000003" customHeight="1">
      <c r="A676" s="610"/>
      <c r="B676" s="611"/>
      <c r="C676" s="610"/>
      <c r="D676" s="610"/>
      <c r="E676" s="610"/>
      <c r="F676" s="640"/>
      <c r="G676" s="640"/>
      <c r="H676" s="612"/>
      <c r="I676" s="613"/>
      <c r="J676" s="616"/>
      <c r="K676" s="988"/>
      <c r="L676" s="989"/>
      <c r="M676" s="989"/>
      <c r="N676" s="989"/>
      <c r="O676" s="989"/>
      <c r="P676" s="989"/>
      <c r="Q676" s="989"/>
      <c r="R676" s="990"/>
    </row>
    <row r="677" spans="1:18" ht="39.950000000000003" customHeight="1">
      <c r="A677" s="610"/>
      <c r="B677" s="611"/>
      <c r="C677" s="610"/>
      <c r="D677" s="610"/>
      <c r="E677" s="610"/>
      <c r="F677" s="640"/>
      <c r="G677" s="640"/>
      <c r="H677" s="612"/>
      <c r="I677" s="613"/>
      <c r="J677" s="616"/>
      <c r="K677" s="988"/>
      <c r="L677" s="989"/>
      <c r="M677" s="989"/>
      <c r="N677" s="989"/>
      <c r="O677" s="989"/>
      <c r="P677" s="989"/>
      <c r="Q677" s="989"/>
      <c r="R677" s="990"/>
    </row>
    <row r="678" spans="1:18" ht="39.950000000000003" customHeight="1">
      <c r="A678" s="610"/>
      <c r="B678" s="611"/>
      <c r="C678" s="610"/>
      <c r="D678" s="610"/>
      <c r="E678" s="610"/>
      <c r="F678" s="640"/>
      <c r="G678" s="640"/>
      <c r="H678" s="612"/>
      <c r="I678" s="613"/>
      <c r="J678" s="616"/>
      <c r="K678" s="988"/>
      <c r="L678" s="989"/>
      <c r="M678" s="989"/>
      <c r="N678" s="989"/>
      <c r="O678" s="989"/>
      <c r="P678" s="989"/>
      <c r="Q678" s="989"/>
      <c r="R678" s="990"/>
    </row>
    <row r="679" spans="1:18" ht="39.950000000000003" customHeight="1">
      <c r="A679" s="610"/>
      <c r="B679" s="611"/>
      <c r="C679" s="610"/>
      <c r="D679" s="610"/>
      <c r="E679" s="610"/>
      <c r="F679" s="640"/>
      <c r="G679" s="640"/>
      <c r="H679" s="612"/>
      <c r="I679" s="613"/>
      <c r="J679" s="616"/>
      <c r="K679" s="988"/>
      <c r="L679" s="989"/>
      <c r="M679" s="989"/>
      <c r="N679" s="989"/>
      <c r="O679" s="989"/>
      <c r="P679" s="989"/>
      <c r="Q679" s="989"/>
      <c r="R679" s="990"/>
    </row>
    <row r="680" spans="1:18" ht="39.950000000000003" customHeight="1">
      <c r="A680" s="610"/>
      <c r="B680" s="611"/>
      <c r="C680" s="610"/>
      <c r="D680" s="610"/>
      <c r="E680" s="610"/>
      <c r="F680" s="640"/>
      <c r="G680" s="640"/>
      <c r="H680" s="612"/>
      <c r="I680" s="613"/>
      <c r="J680" s="616"/>
      <c r="K680" s="988"/>
      <c r="L680" s="989"/>
      <c r="M680" s="989"/>
      <c r="N680" s="989"/>
      <c r="O680" s="989"/>
      <c r="P680" s="989"/>
      <c r="Q680" s="989"/>
      <c r="R680" s="990"/>
    </row>
    <row r="681" spans="1:18" ht="39.950000000000003" customHeight="1">
      <c r="A681" s="610"/>
      <c r="B681" s="611"/>
      <c r="C681" s="610"/>
      <c r="D681" s="610"/>
      <c r="E681" s="610"/>
      <c r="F681" s="640"/>
      <c r="G681" s="640"/>
      <c r="H681" s="612"/>
      <c r="I681" s="613"/>
      <c r="J681" s="616"/>
      <c r="K681" s="988"/>
      <c r="L681" s="989"/>
      <c r="M681" s="989"/>
      <c r="N681" s="989"/>
      <c r="O681" s="989"/>
      <c r="P681" s="989"/>
      <c r="Q681" s="989"/>
      <c r="R681" s="990"/>
    </row>
    <row r="682" spans="1:18" ht="39.950000000000003" customHeight="1">
      <c r="A682" s="610"/>
      <c r="B682" s="611"/>
      <c r="C682" s="610"/>
      <c r="D682" s="610"/>
      <c r="E682" s="610"/>
      <c r="F682" s="640"/>
      <c r="G682" s="640"/>
      <c r="H682" s="612"/>
      <c r="I682" s="613"/>
      <c r="J682" s="616"/>
      <c r="K682" s="988"/>
      <c r="L682" s="989"/>
      <c r="M682" s="989"/>
      <c r="N682" s="989"/>
      <c r="O682" s="989"/>
      <c r="P682" s="989"/>
      <c r="Q682" s="989"/>
      <c r="R682" s="990"/>
    </row>
    <row r="683" spans="1:18" ht="39.950000000000003" customHeight="1">
      <c r="A683" s="610"/>
      <c r="B683" s="611"/>
      <c r="C683" s="610"/>
      <c r="D683" s="610"/>
      <c r="E683" s="610"/>
      <c r="F683" s="640"/>
      <c r="G683" s="640"/>
      <c r="H683" s="612"/>
      <c r="I683" s="613"/>
      <c r="J683" s="616"/>
      <c r="K683" s="988"/>
      <c r="L683" s="989"/>
      <c r="M683" s="989"/>
      <c r="N683" s="989"/>
      <c r="O683" s="989"/>
      <c r="P683" s="989"/>
      <c r="Q683" s="989"/>
      <c r="R683" s="990"/>
    </row>
    <row r="684" spans="1:18" ht="39.950000000000003" customHeight="1">
      <c r="A684" s="610"/>
      <c r="B684" s="611"/>
      <c r="C684" s="610"/>
      <c r="D684" s="610"/>
      <c r="E684" s="610"/>
      <c r="F684" s="640"/>
      <c r="G684" s="640"/>
      <c r="H684" s="612"/>
      <c r="I684" s="613"/>
      <c r="J684" s="616"/>
      <c r="K684" s="988"/>
      <c r="L684" s="989"/>
      <c r="M684" s="989"/>
      <c r="N684" s="989"/>
      <c r="O684" s="989"/>
      <c r="P684" s="989"/>
      <c r="Q684" s="989"/>
      <c r="R684" s="990"/>
    </row>
    <row r="685" spans="1:18" ht="39.950000000000003" customHeight="1">
      <c r="A685" s="610"/>
      <c r="B685" s="611"/>
      <c r="C685" s="610"/>
      <c r="D685" s="610"/>
      <c r="E685" s="610"/>
      <c r="F685" s="640"/>
      <c r="G685" s="640"/>
      <c r="H685" s="612"/>
      <c r="I685" s="613"/>
      <c r="J685" s="616"/>
      <c r="K685" s="988"/>
      <c r="L685" s="989"/>
      <c r="M685" s="989"/>
      <c r="N685" s="989"/>
      <c r="O685" s="989"/>
      <c r="P685" s="989"/>
      <c r="Q685" s="989"/>
      <c r="R685" s="990"/>
    </row>
    <row r="686" spans="1:18" ht="39.950000000000003" customHeight="1">
      <c r="A686" s="610"/>
      <c r="B686" s="611"/>
      <c r="C686" s="610"/>
      <c r="D686" s="610"/>
      <c r="E686" s="610"/>
      <c r="F686" s="640"/>
      <c r="G686" s="640"/>
      <c r="H686" s="612"/>
      <c r="I686" s="613"/>
      <c r="J686" s="616"/>
      <c r="K686" s="988"/>
      <c r="L686" s="989"/>
      <c r="M686" s="989"/>
      <c r="N686" s="989"/>
      <c r="O686" s="989"/>
      <c r="P686" s="989"/>
      <c r="Q686" s="989"/>
      <c r="R686" s="990"/>
    </row>
    <row r="687" spans="1:18" ht="39.950000000000003" customHeight="1">
      <c r="A687" s="610"/>
      <c r="B687" s="611"/>
      <c r="C687" s="610"/>
      <c r="D687" s="610"/>
      <c r="E687" s="610"/>
      <c r="F687" s="640"/>
      <c r="G687" s="640"/>
      <c r="H687" s="612"/>
      <c r="I687" s="613"/>
      <c r="J687" s="616"/>
      <c r="K687" s="988"/>
      <c r="L687" s="989"/>
      <c r="M687" s="989"/>
      <c r="N687" s="989"/>
      <c r="O687" s="989"/>
      <c r="P687" s="989"/>
      <c r="Q687" s="989"/>
      <c r="R687" s="990"/>
    </row>
    <row r="688" spans="1:18" ht="39.950000000000003" customHeight="1">
      <c r="A688" s="610"/>
      <c r="B688" s="611"/>
      <c r="C688" s="610"/>
      <c r="D688" s="610"/>
      <c r="E688" s="610"/>
      <c r="F688" s="640"/>
      <c r="G688" s="640"/>
      <c r="H688" s="612"/>
      <c r="I688" s="613"/>
      <c r="J688" s="616"/>
      <c r="K688" s="988"/>
      <c r="L688" s="989"/>
      <c r="M688" s="989"/>
      <c r="N688" s="989"/>
      <c r="O688" s="989"/>
      <c r="P688" s="989"/>
      <c r="Q688" s="989"/>
      <c r="R688" s="990"/>
    </row>
    <row r="689" spans="1:18" ht="39.950000000000003" customHeight="1">
      <c r="A689" s="610"/>
      <c r="B689" s="611"/>
      <c r="C689" s="610"/>
      <c r="D689" s="610"/>
      <c r="E689" s="610"/>
      <c r="F689" s="640"/>
      <c r="G689" s="640"/>
      <c r="H689" s="612"/>
      <c r="I689" s="613"/>
      <c r="J689" s="616"/>
      <c r="K689" s="988"/>
      <c r="L689" s="989"/>
      <c r="M689" s="989"/>
      <c r="N689" s="989"/>
      <c r="O689" s="989"/>
      <c r="P689" s="989"/>
      <c r="Q689" s="989"/>
      <c r="R689" s="990"/>
    </row>
    <row r="690" spans="1:18" ht="39.950000000000003" customHeight="1">
      <c r="A690" s="610"/>
      <c r="B690" s="611"/>
      <c r="C690" s="610"/>
      <c r="D690" s="610"/>
      <c r="E690" s="610"/>
      <c r="F690" s="640"/>
      <c r="G690" s="640"/>
      <c r="H690" s="612"/>
      <c r="I690" s="613"/>
      <c r="J690" s="616"/>
      <c r="K690" s="988"/>
      <c r="L690" s="989"/>
      <c r="M690" s="989"/>
      <c r="N690" s="989"/>
      <c r="O690" s="989"/>
      <c r="P690" s="989"/>
      <c r="Q690" s="989"/>
      <c r="R690" s="990"/>
    </row>
    <row r="691" spans="1:18" ht="39.950000000000003" customHeight="1">
      <c r="A691" s="610"/>
      <c r="B691" s="611"/>
      <c r="C691" s="610"/>
      <c r="D691" s="610"/>
      <c r="E691" s="610"/>
      <c r="F691" s="640"/>
      <c r="G691" s="640"/>
      <c r="H691" s="612"/>
      <c r="I691" s="613"/>
      <c r="J691" s="616"/>
      <c r="K691" s="988"/>
      <c r="L691" s="989"/>
      <c r="M691" s="989"/>
      <c r="N691" s="989"/>
      <c r="O691" s="989"/>
      <c r="P691" s="989"/>
      <c r="Q691" s="989"/>
      <c r="R691" s="990"/>
    </row>
    <row r="692" spans="1:18" ht="39.950000000000003" customHeight="1">
      <c r="A692" s="610"/>
      <c r="B692" s="611"/>
      <c r="C692" s="610"/>
      <c r="D692" s="610"/>
      <c r="E692" s="610"/>
      <c r="F692" s="640"/>
      <c r="G692" s="640"/>
      <c r="H692" s="612"/>
      <c r="I692" s="613"/>
      <c r="J692" s="616"/>
      <c r="K692" s="988"/>
      <c r="L692" s="989"/>
      <c r="M692" s="989"/>
      <c r="N692" s="989"/>
      <c r="O692" s="989"/>
      <c r="P692" s="989"/>
      <c r="Q692" s="989"/>
      <c r="R692" s="990"/>
    </row>
    <row r="693" spans="1:18" ht="39.950000000000003" customHeight="1">
      <c r="A693" s="610"/>
      <c r="B693" s="611"/>
      <c r="C693" s="610"/>
      <c r="D693" s="610"/>
      <c r="E693" s="610"/>
      <c r="F693" s="640"/>
      <c r="G693" s="640"/>
      <c r="H693" s="612"/>
      <c r="I693" s="613"/>
      <c r="J693" s="616"/>
      <c r="K693" s="988"/>
      <c r="L693" s="989"/>
      <c r="M693" s="989"/>
      <c r="N693" s="989"/>
      <c r="O693" s="989"/>
      <c r="P693" s="989"/>
      <c r="Q693" s="989"/>
      <c r="R693" s="990"/>
    </row>
    <row r="694" spans="1:18" ht="39.950000000000003" customHeight="1">
      <c r="A694" s="610"/>
      <c r="B694" s="611"/>
      <c r="C694" s="610"/>
      <c r="D694" s="610"/>
      <c r="E694" s="610"/>
      <c r="F694" s="640"/>
      <c r="G694" s="640"/>
      <c r="H694" s="612"/>
      <c r="I694" s="613"/>
      <c r="J694" s="616"/>
      <c r="K694" s="988"/>
      <c r="L694" s="989"/>
      <c r="M694" s="989"/>
      <c r="N694" s="989"/>
      <c r="O694" s="989"/>
      <c r="P694" s="989"/>
      <c r="Q694" s="989"/>
      <c r="R694" s="990"/>
    </row>
    <row r="695" spans="1:18" ht="39.950000000000003" customHeight="1">
      <c r="A695" s="610"/>
      <c r="B695" s="611"/>
      <c r="C695" s="610"/>
      <c r="D695" s="610"/>
      <c r="E695" s="610"/>
      <c r="F695" s="640"/>
      <c r="G695" s="640"/>
      <c r="H695" s="612"/>
      <c r="I695" s="613"/>
      <c r="J695" s="616"/>
      <c r="K695" s="988"/>
      <c r="L695" s="989"/>
      <c r="M695" s="989"/>
      <c r="N695" s="989"/>
      <c r="O695" s="989"/>
      <c r="P695" s="989"/>
      <c r="Q695" s="989"/>
      <c r="R695" s="990"/>
    </row>
    <row r="696" spans="1:18" ht="39.950000000000003" customHeight="1">
      <c r="A696" s="610"/>
      <c r="B696" s="611"/>
      <c r="C696" s="610"/>
      <c r="D696" s="610"/>
      <c r="E696" s="610"/>
      <c r="F696" s="640"/>
      <c r="G696" s="640"/>
      <c r="H696" s="612"/>
      <c r="I696" s="613"/>
      <c r="J696" s="616"/>
      <c r="K696" s="988"/>
      <c r="L696" s="989"/>
      <c r="M696" s="989"/>
      <c r="N696" s="989"/>
      <c r="O696" s="989"/>
      <c r="P696" s="989"/>
      <c r="Q696" s="989"/>
      <c r="R696" s="990"/>
    </row>
    <row r="697" spans="1:18" ht="39.950000000000003" customHeight="1">
      <c r="A697" s="610"/>
      <c r="B697" s="611"/>
      <c r="C697" s="610"/>
      <c r="D697" s="610"/>
      <c r="E697" s="610"/>
      <c r="F697" s="640"/>
      <c r="G697" s="640"/>
      <c r="H697" s="612"/>
      <c r="I697" s="613"/>
      <c r="J697" s="616"/>
      <c r="K697" s="988"/>
      <c r="L697" s="989"/>
      <c r="M697" s="989"/>
      <c r="N697" s="989"/>
      <c r="O697" s="989"/>
      <c r="P697" s="989"/>
      <c r="Q697" s="989"/>
      <c r="R697" s="990"/>
    </row>
    <row r="698" spans="1:18" ht="39.950000000000003" customHeight="1">
      <c r="A698" s="610"/>
      <c r="B698" s="611"/>
      <c r="C698" s="610"/>
      <c r="D698" s="610"/>
      <c r="E698" s="610"/>
      <c r="F698" s="640"/>
      <c r="G698" s="640"/>
      <c r="H698" s="612"/>
      <c r="I698" s="613"/>
      <c r="J698" s="616"/>
      <c r="K698" s="988"/>
      <c r="L698" s="989"/>
      <c r="M698" s="989"/>
      <c r="N698" s="989"/>
      <c r="O698" s="989"/>
      <c r="P698" s="989"/>
      <c r="Q698" s="989"/>
      <c r="R698" s="990"/>
    </row>
    <row r="699" spans="1:18" ht="39.950000000000003" customHeight="1">
      <c r="A699" s="610"/>
      <c r="B699" s="611"/>
      <c r="C699" s="610"/>
      <c r="D699" s="610"/>
      <c r="E699" s="610"/>
      <c r="F699" s="640"/>
      <c r="G699" s="640"/>
      <c r="H699" s="612"/>
      <c r="I699" s="613"/>
      <c r="J699" s="616"/>
      <c r="K699" s="988"/>
      <c r="L699" s="989"/>
      <c r="M699" s="989"/>
      <c r="N699" s="989"/>
      <c r="O699" s="989"/>
      <c r="P699" s="989"/>
      <c r="Q699" s="989"/>
      <c r="R699" s="990"/>
    </row>
    <row r="700" spans="1:18" ht="39.950000000000003" customHeight="1">
      <c r="A700" s="610"/>
      <c r="B700" s="611"/>
      <c r="C700" s="610"/>
      <c r="D700" s="610"/>
      <c r="E700" s="610"/>
      <c r="F700" s="640"/>
      <c r="G700" s="640"/>
      <c r="H700" s="612"/>
      <c r="I700" s="613"/>
      <c r="J700" s="616"/>
      <c r="K700" s="988"/>
      <c r="L700" s="989"/>
      <c r="M700" s="989"/>
      <c r="N700" s="989"/>
      <c r="O700" s="989"/>
      <c r="P700" s="989"/>
      <c r="Q700" s="989"/>
      <c r="R700" s="990"/>
    </row>
    <row r="701" spans="1:18" ht="39.950000000000003" customHeight="1">
      <c r="A701" s="610"/>
      <c r="B701" s="611"/>
      <c r="C701" s="610"/>
      <c r="D701" s="610"/>
      <c r="E701" s="610"/>
      <c r="F701" s="640"/>
      <c r="G701" s="640"/>
      <c r="H701" s="612"/>
      <c r="I701" s="613"/>
      <c r="J701" s="616"/>
      <c r="K701" s="988"/>
      <c r="L701" s="989"/>
      <c r="M701" s="989"/>
      <c r="N701" s="989"/>
      <c r="O701" s="989"/>
      <c r="P701" s="989"/>
      <c r="Q701" s="989"/>
      <c r="R701" s="990"/>
    </row>
    <row r="702" spans="1:18" ht="39.950000000000003" customHeight="1">
      <c r="A702" s="610"/>
      <c r="B702" s="611"/>
      <c r="C702" s="610"/>
      <c r="D702" s="610"/>
      <c r="E702" s="610"/>
      <c r="F702" s="640"/>
      <c r="G702" s="640"/>
      <c r="H702" s="612"/>
      <c r="I702" s="613"/>
      <c r="J702" s="616"/>
      <c r="K702" s="988"/>
      <c r="L702" s="989"/>
      <c r="M702" s="989"/>
      <c r="N702" s="989"/>
      <c r="O702" s="989"/>
      <c r="P702" s="989"/>
      <c r="Q702" s="989"/>
      <c r="R702" s="990"/>
    </row>
    <row r="703" spans="1:18" ht="39.950000000000003" customHeight="1">
      <c r="A703" s="610"/>
      <c r="B703" s="611"/>
      <c r="C703" s="610"/>
      <c r="D703" s="610"/>
      <c r="E703" s="610"/>
      <c r="F703" s="640"/>
      <c r="G703" s="640"/>
      <c r="H703" s="612"/>
      <c r="I703" s="613"/>
      <c r="J703" s="616"/>
      <c r="K703" s="988"/>
      <c r="L703" s="989"/>
      <c r="M703" s="989"/>
      <c r="N703" s="989"/>
      <c r="O703" s="989"/>
      <c r="P703" s="989"/>
      <c r="Q703" s="989"/>
      <c r="R703" s="990"/>
    </row>
    <row r="704" spans="1:18" ht="39.950000000000003" customHeight="1">
      <c r="A704" s="610"/>
      <c r="B704" s="611"/>
      <c r="C704" s="610"/>
      <c r="D704" s="610"/>
      <c r="E704" s="610"/>
      <c r="F704" s="640"/>
      <c r="G704" s="640"/>
      <c r="H704" s="612"/>
      <c r="I704" s="613"/>
      <c r="J704" s="616"/>
      <c r="K704" s="988"/>
      <c r="L704" s="989"/>
      <c r="M704" s="989"/>
      <c r="N704" s="989"/>
      <c r="O704" s="989"/>
      <c r="P704" s="989"/>
      <c r="Q704" s="989"/>
      <c r="R704" s="990"/>
    </row>
    <row r="705" spans="1:18" ht="39.950000000000003" customHeight="1">
      <c r="A705" s="610"/>
      <c r="B705" s="611"/>
      <c r="C705" s="610"/>
      <c r="D705" s="610"/>
      <c r="E705" s="610"/>
      <c r="F705" s="640"/>
      <c r="G705" s="640"/>
      <c r="H705" s="612"/>
      <c r="I705" s="613"/>
      <c r="J705" s="616"/>
      <c r="K705" s="988"/>
      <c r="L705" s="989"/>
      <c r="M705" s="989"/>
      <c r="N705" s="989"/>
      <c r="O705" s="989"/>
      <c r="P705" s="989"/>
      <c r="Q705" s="989"/>
      <c r="R705" s="990"/>
    </row>
    <row r="706" spans="1:18" ht="39.950000000000003" customHeight="1">
      <c r="A706" s="610"/>
      <c r="B706" s="611"/>
      <c r="C706" s="610"/>
      <c r="D706" s="610"/>
      <c r="E706" s="610"/>
      <c r="F706" s="640"/>
      <c r="G706" s="640"/>
      <c r="H706" s="612"/>
      <c r="I706" s="613"/>
      <c r="J706" s="616"/>
      <c r="K706" s="988"/>
      <c r="L706" s="989"/>
      <c r="M706" s="989"/>
      <c r="N706" s="989"/>
      <c r="O706" s="989"/>
      <c r="P706" s="989"/>
      <c r="Q706" s="989"/>
      <c r="R706" s="990"/>
    </row>
    <row r="707" spans="1:18" ht="39.950000000000003" customHeight="1">
      <c r="A707" s="610"/>
      <c r="B707" s="611"/>
      <c r="C707" s="610"/>
      <c r="D707" s="610"/>
      <c r="E707" s="610"/>
      <c r="F707" s="640"/>
      <c r="G707" s="640"/>
      <c r="H707" s="612"/>
      <c r="I707" s="613"/>
      <c r="J707" s="616"/>
      <c r="K707" s="988"/>
      <c r="L707" s="989"/>
      <c r="M707" s="989"/>
      <c r="N707" s="989"/>
      <c r="O707" s="989"/>
      <c r="P707" s="989"/>
      <c r="Q707" s="989"/>
      <c r="R707" s="990"/>
    </row>
    <row r="708" spans="1:18" ht="39.950000000000003" customHeight="1">
      <c r="A708" s="610"/>
      <c r="B708" s="611"/>
      <c r="C708" s="610"/>
      <c r="D708" s="610"/>
      <c r="E708" s="610"/>
      <c r="F708" s="640"/>
      <c r="G708" s="640"/>
      <c r="H708" s="612"/>
      <c r="I708" s="613"/>
      <c r="J708" s="616"/>
      <c r="K708" s="988"/>
      <c r="L708" s="989"/>
      <c r="M708" s="989"/>
      <c r="N708" s="989"/>
      <c r="O708" s="989"/>
      <c r="P708" s="989"/>
      <c r="Q708" s="989"/>
      <c r="R708" s="990"/>
    </row>
    <row r="709" spans="1:18" ht="39.950000000000003" customHeight="1">
      <c r="A709" s="610"/>
      <c r="B709" s="611"/>
      <c r="C709" s="610"/>
      <c r="D709" s="610"/>
      <c r="E709" s="610"/>
      <c r="F709" s="640"/>
      <c r="G709" s="640"/>
      <c r="H709" s="612"/>
      <c r="I709" s="613"/>
      <c r="J709" s="616"/>
      <c r="K709" s="988"/>
      <c r="L709" s="989"/>
      <c r="M709" s="989"/>
      <c r="N709" s="989"/>
      <c r="O709" s="989"/>
      <c r="P709" s="989"/>
      <c r="Q709" s="989"/>
      <c r="R709" s="990"/>
    </row>
    <row r="710" spans="1:18" ht="39.950000000000003" customHeight="1">
      <c r="A710" s="610"/>
      <c r="B710" s="611"/>
      <c r="C710" s="610"/>
      <c r="D710" s="610"/>
      <c r="E710" s="610"/>
      <c r="F710" s="640"/>
      <c r="G710" s="640"/>
      <c r="H710" s="612"/>
      <c r="I710" s="613"/>
      <c r="J710" s="616"/>
      <c r="K710" s="988"/>
      <c r="L710" s="989"/>
      <c r="M710" s="989"/>
      <c r="N710" s="989"/>
      <c r="O710" s="989"/>
      <c r="P710" s="989"/>
      <c r="Q710" s="989"/>
      <c r="R710" s="990"/>
    </row>
    <row r="711" spans="1:18" ht="39.950000000000003" customHeight="1">
      <c r="A711" s="610"/>
      <c r="B711" s="611"/>
      <c r="C711" s="610"/>
      <c r="D711" s="610"/>
      <c r="E711" s="610"/>
      <c r="F711" s="640"/>
      <c r="G711" s="640"/>
      <c r="H711" s="612"/>
      <c r="I711" s="613"/>
      <c r="J711" s="616"/>
      <c r="K711" s="988"/>
      <c r="L711" s="989"/>
      <c r="M711" s="989"/>
      <c r="N711" s="989"/>
      <c r="O711" s="989"/>
      <c r="P711" s="989"/>
      <c r="Q711" s="989"/>
      <c r="R711" s="990"/>
    </row>
    <row r="712" spans="1:18" ht="39.950000000000003" customHeight="1">
      <c r="A712" s="610"/>
      <c r="B712" s="611"/>
      <c r="C712" s="610"/>
      <c r="D712" s="610"/>
      <c r="E712" s="610"/>
      <c r="F712" s="640"/>
      <c r="G712" s="640"/>
      <c r="H712" s="612"/>
      <c r="I712" s="613"/>
      <c r="J712" s="616"/>
      <c r="K712" s="988"/>
      <c r="L712" s="989"/>
      <c r="M712" s="989"/>
      <c r="N712" s="989"/>
      <c r="O712" s="989"/>
      <c r="P712" s="989"/>
      <c r="Q712" s="989"/>
      <c r="R712" s="990"/>
    </row>
    <row r="713" spans="1:18" ht="39.950000000000003" customHeight="1">
      <c r="A713" s="610"/>
      <c r="B713" s="611"/>
      <c r="C713" s="610"/>
      <c r="D713" s="610"/>
      <c r="E713" s="610"/>
      <c r="F713" s="640"/>
      <c r="G713" s="640"/>
      <c r="H713" s="612"/>
      <c r="I713" s="613"/>
      <c r="J713" s="616"/>
      <c r="K713" s="988"/>
      <c r="L713" s="989"/>
      <c r="M713" s="989"/>
      <c r="N713" s="989"/>
      <c r="O713" s="989"/>
      <c r="P713" s="989"/>
      <c r="Q713" s="989"/>
      <c r="R713" s="990"/>
    </row>
    <row r="714" spans="1:18" ht="39.950000000000003" customHeight="1">
      <c r="A714" s="610"/>
      <c r="B714" s="611"/>
      <c r="C714" s="610"/>
      <c r="D714" s="610"/>
      <c r="E714" s="610"/>
      <c r="F714" s="640"/>
      <c r="G714" s="640"/>
      <c r="H714" s="612"/>
      <c r="I714" s="613"/>
      <c r="J714" s="616"/>
      <c r="K714" s="988"/>
      <c r="L714" s="989"/>
      <c r="M714" s="989"/>
      <c r="N714" s="989"/>
      <c r="O714" s="989"/>
      <c r="P714" s="989"/>
      <c r="Q714" s="989"/>
      <c r="R714" s="990"/>
    </row>
    <row r="715" spans="1:18" ht="39.950000000000003" customHeight="1">
      <c r="A715" s="610"/>
      <c r="B715" s="611"/>
      <c r="C715" s="610"/>
      <c r="D715" s="610"/>
      <c r="E715" s="610"/>
      <c r="F715" s="640"/>
      <c r="G715" s="640"/>
      <c r="H715" s="612"/>
      <c r="I715" s="613"/>
      <c r="J715" s="616"/>
      <c r="K715" s="988"/>
      <c r="L715" s="989"/>
      <c r="M715" s="989"/>
      <c r="N715" s="989"/>
      <c r="O715" s="989"/>
      <c r="P715" s="989"/>
      <c r="Q715" s="989"/>
      <c r="R715" s="990"/>
    </row>
    <row r="716" spans="1:18" ht="39.950000000000003" customHeight="1">
      <c r="A716" s="610"/>
      <c r="B716" s="611"/>
      <c r="C716" s="610"/>
      <c r="D716" s="610"/>
      <c r="E716" s="610"/>
      <c r="F716" s="640"/>
      <c r="G716" s="640"/>
      <c r="H716" s="612"/>
      <c r="I716" s="613"/>
      <c r="J716" s="616"/>
      <c r="K716" s="988"/>
      <c r="L716" s="989"/>
      <c r="M716" s="989"/>
      <c r="N716" s="989"/>
      <c r="O716" s="989"/>
      <c r="P716" s="989"/>
      <c r="Q716" s="989"/>
      <c r="R716" s="990"/>
    </row>
    <row r="717" spans="1:18" ht="39.950000000000003" customHeight="1">
      <c r="A717" s="610"/>
      <c r="B717" s="611"/>
      <c r="C717" s="610"/>
      <c r="D717" s="610"/>
      <c r="E717" s="610"/>
      <c r="F717" s="640"/>
      <c r="G717" s="640"/>
      <c r="H717" s="612"/>
      <c r="I717" s="613"/>
      <c r="J717" s="616"/>
      <c r="K717" s="988"/>
      <c r="L717" s="989"/>
      <c r="M717" s="989"/>
      <c r="N717" s="989"/>
      <c r="O717" s="989"/>
      <c r="P717" s="989"/>
      <c r="Q717" s="989"/>
      <c r="R717" s="990"/>
    </row>
    <row r="718" spans="1:18" ht="39.950000000000003" customHeight="1">
      <c r="A718" s="610"/>
      <c r="B718" s="611"/>
      <c r="C718" s="610"/>
      <c r="D718" s="610"/>
      <c r="E718" s="610"/>
      <c r="F718" s="640"/>
      <c r="G718" s="640"/>
      <c r="H718" s="612"/>
      <c r="I718" s="613"/>
      <c r="J718" s="616"/>
      <c r="K718" s="988"/>
      <c r="L718" s="989"/>
      <c r="M718" s="989"/>
      <c r="N718" s="989"/>
      <c r="O718" s="989"/>
      <c r="P718" s="989"/>
      <c r="Q718" s="989"/>
      <c r="R718" s="990"/>
    </row>
    <row r="719" spans="1:18" ht="39.950000000000003" customHeight="1">
      <c r="A719" s="610"/>
      <c r="B719" s="611"/>
      <c r="C719" s="610"/>
      <c r="D719" s="610"/>
      <c r="E719" s="610"/>
      <c r="F719" s="640"/>
      <c r="G719" s="640"/>
      <c r="H719" s="612"/>
      <c r="I719" s="613"/>
      <c r="J719" s="616"/>
      <c r="K719" s="988"/>
      <c r="L719" s="989"/>
      <c r="M719" s="989"/>
      <c r="N719" s="989"/>
      <c r="O719" s="989"/>
      <c r="P719" s="989"/>
      <c r="Q719" s="989"/>
      <c r="R719" s="990"/>
    </row>
    <row r="720" spans="1:18" ht="39.950000000000003" customHeight="1">
      <c r="A720" s="610"/>
      <c r="B720" s="611"/>
      <c r="C720" s="610"/>
      <c r="D720" s="610"/>
      <c r="E720" s="610"/>
      <c r="F720" s="640"/>
      <c r="G720" s="640"/>
      <c r="H720" s="612"/>
      <c r="I720" s="613"/>
      <c r="J720" s="616"/>
      <c r="K720" s="988"/>
      <c r="L720" s="989"/>
      <c r="M720" s="989"/>
      <c r="N720" s="989"/>
      <c r="O720" s="989"/>
      <c r="P720" s="989"/>
      <c r="Q720" s="989"/>
      <c r="R720" s="990"/>
    </row>
    <row r="721" spans="1:18" ht="39.950000000000003" customHeight="1">
      <c r="A721" s="610"/>
      <c r="B721" s="611"/>
      <c r="C721" s="610"/>
      <c r="D721" s="610"/>
      <c r="E721" s="610"/>
      <c r="F721" s="640"/>
      <c r="G721" s="640"/>
      <c r="H721" s="612"/>
      <c r="I721" s="613"/>
      <c r="J721" s="616"/>
      <c r="K721" s="988"/>
      <c r="L721" s="989"/>
      <c r="M721" s="989"/>
      <c r="N721" s="989"/>
      <c r="O721" s="989"/>
      <c r="P721" s="989"/>
      <c r="Q721" s="989"/>
      <c r="R721" s="990"/>
    </row>
    <row r="722" spans="1:18" ht="39.950000000000003" customHeight="1">
      <c r="A722" s="610"/>
      <c r="B722" s="611"/>
      <c r="C722" s="610"/>
      <c r="D722" s="610"/>
      <c r="E722" s="610"/>
      <c r="F722" s="640"/>
      <c r="G722" s="640"/>
      <c r="H722" s="612"/>
      <c r="I722" s="613"/>
      <c r="J722" s="616"/>
      <c r="K722" s="988"/>
      <c r="L722" s="989"/>
      <c r="M722" s="989"/>
      <c r="N722" s="989"/>
      <c r="O722" s="989"/>
      <c r="P722" s="989"/>
      <c r="Q722" s="989"/>
      <c r="R722" s="990"/>
    </row>
    <row r="723" spans="1:18" ht="39.950000000000003" customHeight="1">
      <c r="A723" s="610"/>
      <c r="B723" s="611"/>
      <c r="C723" s="610"/>
      <c r="D723" s="610"/>
      <c r="E723" s="610"/>
      <c r="F723" s="640"/>
      <c r="G723" s="640"/>
      <c r="H723" s="612"/>
      <c r="I723" s="613"/>
      <c r="J723" s="616"/>
      <c r="K723" s="988"/>
      <c r="L723" s="989"/>
      <c r="M723" s="989"/>
      <c r="N723" s="989"/>
      <c r="O723" s="989"/>
      <c r="P723" s="989"/>
      <c r="Q723" s="989"/>
      <c r="R723" s="990"/>
    </row>
    <row r="724" spans="1:18" ht="39.950000000000003" customHeight="1">
      <c r="A724" s="610"/>
      <c r="B724" s="611"/>
      <c r="C724" s="610"/>
      <c r="D724" s="610"/>
      <c r="E724" s="610"/>
      <c r="F724" s="640"/>
      <c r="G724" s="640"/>
      <c r="H724" s="612"/>
      <c r="I724" s="613"/>
      <c r="J724" s="616"/>
      <c r="K724" s="988"/>
      <c r="L724" s="989"/>
      <c r="M724" s="989"/>
      <c r="N724" s="989"/>
      <c r="O724" s="989"/>
      <c r="P724" s="989"/>
      <c r="Q724" s="989"/>
      <c r="R724" s="990"/>
    </row>
    <row r="725" spans="1:18" ht="39.950000000000003" customHeight="1">
      <c r="A725" s="610"/>
      <c r="B725" s="611"/>
      <c r="C725" s="610"/>
      <c r="D725" s="610"/>
      <c r="E725" s="610"/>
      <c r="F725" s="640"/>
      <c r="G725" s="640"/>
      <c r="H725" s="612"/>
      <c r="I725" s="613"/>
      <c r="J725" s="616"/>
      <c r="K725" s="988"/>
      <c r="L725" s="989"/>
      <c r="M725" s="989"/>
      <c r="N725" s="989"/>
      <c r="O725" s="989"/>
      <c r="P725" s="989"/>
      <c r="Q725" s="989"/>
      <c r="R725" s="990"/>
    </row>
    <row r="726" spans="1:18" ht="39.950000000000003" customHeight="1">
      <c r="A726" s="610"/>
      <c r="B726" s="611"/>
      <c r="C726" s="610"/>
      <c r="D726" s="610"/>
      <c r="E726" s="610"/>
      <c r="F726" s="640"/>
      <c r="G726" s="640"/>
      <c r="H726" s="612"/>
      <c r="I726" s="613"/>
      <c r="J726" s="616"/>
      <c r="K726" s="988"/>
      <c r="L726" s="989"/>
      <c r="M726" s="989"/>
      <c r="N726" s="989"/>
      <c r="O726" s="989"/>
      <c r="P726" s="989"/>
      <c r="Q726" s="989"/>
      <c r="R726" s="990"/>
    </row>
    <row r="727" spans="1:18" ht="39.950000000000003" customHeight="1">
      <c r="A727" s="610"/>
      <c r="B727" s="611"/>
      <c r="C727" s="610"/>
      <c r="D727" s="610"/>
      <c r="E727" s="610"/>
      <c r="F727" s="640"/>
      <c r="G727" s="640"/>
      <c r="H727" s="612"/>
      <c r="I727" s="613"/>
      <c r="J727" s="616"/>
      <c r="K727" s="988"/>
      <c r="L727" s="989"/>
      <c r="M727" s="989"/>
      <c r="N727" s="989"/>
      <c r="O727" s="989"/>
      <c r="P727" s="989"/>
      <c r="Q727" s="989"/>
      <c r="R727" s="990"/>
    </row>
    <row r="728" spans="1:18" ht="39.950000000000003" customHeight="1">
      <c r="A728" s="610"/>
      <c r="B728" s="611"/>
      <c r="C728" s="610"/>
      <c r="D728" s="610"/>
      <c r="E728" s="610"/>
      <c r="F728" s="640"/>
      <c r="G728" s="640"/>
      <c r="H728" s="612"/>
      <c r="I728" s="613"/>
      <c r="J728" s="616"/>
      <c r="K728" s="988"/>
      <c r="L728" s="989"/>
      <c r="M728" s="989"/>
      <c r="N728" s="989"/>
      <c r="O728" s="989"/>
      <c r="P728" s="989"/>
      <c r="Q728" s="989"/>
      <c r="R728" s="990"/>
    </row>
    <row r="729" spans="1:18" ht="39.950000000000003" customHeight="1">
      <c r="A729" s="610"/>
      <c r="B729" s="611"/>
      <c r="C729" s="610"/>
      <c r="D729" s="610"/>
      <c r="E729" s="610"/>
      <c r="F729" s="640"/>
      <c r="G729" s="640"/>
      <c r="H729" s="612"/>
      <c r="I729" s="613"/>
      <c r="J729" s="616"/>
      <c r="K729" s="988"/>
      <c r="L729" s="989"/>
      <c r="M729" s="989"/>
      <c r="N729" s="989"/>
      <c r="O729" s="989"/>
      <c r="P729" s="989"/>
      <c r="Q729" s="989"/>
      <c r="R729" s="990"/>
    </row>
    <row r="730" spans="1:18" ht="39.950000000000003" customHeight="1">
      <c r="A730" s="610"/>
      <c r="B730" s="611"/>
      <c r="C730" s="610"/>
      <c r="D730" s="610"/>
      <c r="E730" s="610"/>
      <c r="F730" s="640"/>
      <c r="G730" s="640"/>
      <c r="H730" s="612"/>
      <c r="I730" s="613"/>
      <c r="J730" s="616"/>
      <c r="K730" s="988"/>
      <c r="L730" s="989"/>
      <c r="M730" s="989"/>
      <c r="N730" s="989"/>
      <c r="O730" s="989"/>
      <c r="P730" s="989"/>
      <c r="Q730" s="989"/>
      <c r="R730" s="990"/>
    </row>
    <row r="731" spans="1:18" ht="39.950000000000003" customHeight="1">
      <c r="A731" s="610"/>
      <c r="B731" s="611"/>
      <c r="C731" s="610"/>
      <c r="D731" s="610"/>
      <c r="E731" s="610"/>
      <c r="F731" s="640"/>
      <c r="G731" s="640"/>
      <c r="H731" s="612"/>
      <c r="I731" s="613"/>
      <c r="J731" s="616"/>
      <c r="K731" s="988"/>
      <c r="L731" s="989"/>
      <c r="M731" s="989"/>
      <c r="N731" s="989"/>
      <c r="O731" s="989"/>
      <c r="P731" s="989"/>
      <c r="Q731" s="989"/>
      <c r="R731" s="990"/>
    </row>
    <row r="732" spans="1:18" ht="39.950000000000003" customHeight="1">
      <c r="A732" s="610"/>
      <c r="B732" s="611"/>
      <c r="C732" s="610"/>
      <c r="D732" s="610"/>
      <c r="E732" s="610"/>
      <c r="F732" s="640"/>
      <c r="G732" s="640"/>
      <c r="H732" s="612"/>
      <c r="I732" s="613"/>
      <c r="J732" s="616"/>
      <c r="K732" s="988"/>
      <c r="L732" s="989"/>
      <c r="M732" s="989"/>
      <c r="N732" s="989"/>
      <c r="O732" s="989"/>
      <c r="P732" s="989"/>
      <c r="Q732" s="989"/>
      <c r="R732" s="990"/>
    </row>
    <row r="733" spans="1:18" ht="39.950000000000003" customHeight="1">
      <c r="A733" s="610"/>
      <c r="B733" s="611"/>
      <c r="C733" s="610"/>
      <c r="D733" s="610"/>
      <c r="E733" s="610"/>
      <c r="F733" s="640"/>
      <c r="G733" s="640"/>
      <c r="H733" s="612"/>
      <c r="I733" s="613"/>
      <c r="J733" s="616"/>
      <c r="K733" s="988"/>
      <c r="L733" s="989"/>
      <c r="M733" s="989"/>
      <c r="N733" s="989"/>
      <c r="O733" s="989"/>
      <c r="P733" s="989"/>
      <c r="Q733" s="989"/>
      <c r="R733" s="990"/>
    </row>
    <row r="734" spans="1:18" ht="39.950000000000003" customHeight="1">
      <c r="A734" s="610"/>
      <c r="B734" s="611"/>
      <c r="C734" s="610"/>
      <c r="D734" s="610"/>
      <c r="E734" s="610"/>
      <c r="F734" s="640"/>
      <c r="G734" s="640"/>
      <c r="H734" s="612"/>
      <c r="I734" s="613"/>
      <c r="J734" s="616"/>
      <c r="K734" s="988"/>
      <c r="L734" s="989"/>
      <c r="M734" s="989"/>
      <c r="N734" s="989"/>
      <c r="O734" s="989"/>
      <c r="P734" s="989"/>
      <c r="Q734" s="989"/>
      <c r="R734" s="990"/>
    </row>
    <row r="735" spans="1:18" ht="39.950000000000003" customHeight="1">
      <c r="A735" s="610"/>
      <c r="B735" s="611"/>
      <c r="C735" s="610"/>
      <c r="D735" s="610"/>
      <c r="E735" s="610"/>
      <c r="F735" s="640"/>
      <c r="G735" s="640"/>
      <c r="H735" s="612"/>
      <c r="I735" s="613"/>
      <c r="J735" s="616"/>
      <c r="K735" s="988"/>
      <c r="L735" s="989"/>
      <c r="M735" s="989"/>
      <c r="N735" s="989"/>
      <c r="O735" s="989"/>
      <c r="P735" s="989"/>
      <c r="Q735" s="989"/>
      <c r="R735" s="990"/>
    </row>
    <row r="736" spans="1:18" ht="39.950000000000003" customHeight="1">
      <c r="A736" s="610"/>
      <c r="B736" s="611"/>
      <c r="C736" s="610"/>
      <c r="D736" s="610"/>
      <c r="E736" s="610"/>
      <c r="F736" s="640"/>
      <c r="G736" s="640"/>
      <c r="H736" s="612"/>
      <c r="I736" s="613"/>
      <c r="J736" s="616"/>
      <c r="K736" s="988"/>
      <c r="L736" s="989"/>
      <c r="M736" s="989"/>
      <c r="N736" s="989"/>
      <c r="O736" s="989"/>
      <c r="P736" s="989"/>
      <c r="Q736" s="989"/>
      <c r="R736" s="990"/>
    </row>
    <row r="737" spans="1:18" ht="39.950000000000003" customHeight="1">
      <c r="A737" s="610"/>
      <c r="B737" s="611"/>
      <c r="C737" s="610"/>
      <c r="D737" s="610"/>
      <c r="E737" s="610"/>
      <c r="F737" s="640"/>
      <c r="G737" s="640"/>
      <c r="H737" s="612"/>
      <c r="I737" s="613"/>
      <c r="J737" s="616"/>
      <c r="K737" s="988"/>
      <c r="L737" s="989"/>
      <c r="M737" s="989"/>
      <c r="N737" s="989"/>
      <c r="O737" s="989"/>
      <c r="P737" s="989"/>
      <c r="Q737" s="989"/>
      <c r="R737" s="990"/>
    </row>
    <row r="738" spans="1:18" ht="39.950000000000003" customHeight="1">
      <c r="A738" s="610"/>
      <c r="B738" s="611"/>
      <c r="C738" s="610"/>
      <c r="D738" s="610"/>
      <c r="E738" s="610"/>
      <c r="F738" s="640"/>
      <c r="G738" s="640"/>
      <c r="H738" s="612"/>
      <c r="I738" s="613"/>
      <c r="J738" s="616"/>
      <c r="K738" s="988"/>
      <c r="L738" s="989"/>
      <c r="M738" s="989"/>
      <c r="N738" s="989"/>
      <c r="O738" s="989"/>
      <c r="P738" s="989"/>
      <c r="Q738" s="989"/>
      <c r="R738" s="990"/>
    </row>
    <row r="739" spans="1:18" ht="39.950000000000003" customHeight="1">
      <c r="A739" s="610"/>
      <c r="B739" s="611"/>
      <c r="C739" s="610"/>
      <c r="D739" s="610"/>
      <c r="E739" s="610"/>
      <c r="F739" s="640"/>
      <c r="G739" s="640"/>
      <c r="H739" s="612"/>
      <c r="I739" s="613"/>
      <c r="J739" s="616"/>
      <c r="K739" s="988"/>
      <c r="L739" s="989"/>
      <c r="M739" s="989"/>
      <c r="N739" s="989"/>
      <c r="O739" s="989"/>
      <c r="P739" s="989"/>
      <c r="Q739" s="989"/>
      <c r="R739" s="990"/>
    </row>
    <row r="740" spans="1:18" ht="39.950000000000003" customHeight="1">
      <c r="A740" s="610"/>
      <c r="B740" s="611"/>
      <c r="C740" s="610"/>
      <c r="D740" s="610"/>
      <c r="E740" s="610"/>
      <c r="F740" s="640"/>
      <c r="G740" s="640"/>
      <c r="H740" s="612"/>
      <c r="I740" s="613"/>
      <c r="J740" s="616"/>
      <c r="K740" s="988"/>
      <c r="L740" s="989"/>
      <c r="M740" s="989"/>
      <c r="N740" s="989"/>
      <c r="O740" s="989"/>
      <c r="P740" s="989"/>
      <c r="Q740" s="989"/>
      <c r="R740" s="990"/>
    </row>
    <row r="741" spans="1:18" ht="39.950000000000003" customHeight="1">
      <c r="A741" s="610"/>
      <c r="B741" s="611"/>
      <c r="C741" s="610"/>
      <c r="D741" s="610"/>
      <c r="E741" s="610"/>
      <c r="F741" s="640"/>
      <c r="G741" s="640"/>
      <c r="H741" s="612"/>
      <c r="I741" s="613"/>
      <c r="J741" s="616"/>
      <c r="K741" s="988"/>
      <c r="L741" s="989"/>
      <c r="M741" s="989"/>
      <c r="N741" s="989"/>
      <c r="O741" s="989"/>
      <c r="P741" s="989"/>
      <c r="Q741" s="989"/>
      <c r="R741" s="990"/>
    </row>
    <row r="742" spans="1:18" ht="39.950000000000003" customHeight="1">
      <c r="A742" s="610"/>
      <c r="B742" s="611"/>
      <c r="C742" s="610"/>
      <c r="D742" s="610"/>
      <c r="E742" s="610"/>
      <c r="F742" s="640"/>
      <c r="G742" s="640"/>
      <c r="H742" s="612"/>
      <c r="I742" s="613"/>
      <c r="J742" s="616"/>
      <c r="K742" s="988"/>
      <c r="L742" s="989"/>
      <c r="M742" s="989"/>
      <c r="N742" s="989"/>
      <c r="O742" s="989"/>
      <c r="P742" s="989"/>
      <c r="Q742" s="989"/>
      <c r="R742" s="990"/>
    </row>
    <row r="743" spans="1:18" ht="39.950000000000003" customHeight="1">
      <c r="A743" s="610"/>
      <c r="B743" s="611"/>
      <c r="C743" s="610"/>
      <c r="D743" s="610"/>
      <c r="E743" s="610"/>
      <c r="F743" s="640"/>
      <c r="G743" s="640"/>
      <c r="H743" s="612"/>
      <c r="I743" s="613"/>
      <c r="J743" s="616"/>
      <c r="K743" s="988"/>
      <c r="L743" s="989"/>
      <c r="M743" s="989"/>
      <c r="N743" s="989"/>
      <c r="O743" s="989"/>
      <c r="P743" s="989"/>
      <c r="Q743" s="989"/>
      <c r="R743" s="990"/>
    </row>
    <row r="744" spans="1:18" ht="39.950000000000003" customHeight="1">
      <c r="A744" s="610"/>
      <c r="B744" s="611"/>
      <c r="C744" s="610"/>
      <c r="D744" s="610"/>
      <c r="E744" s="610"/>
      <c r="F744" s="640"/>
      <c r="G744" s="640"/>
      <c r="H744" s="612"/>
      <c r="I744" s="613"/>
      <c r="J744" s="616"/>
      <c r="K744" s="988"/>
      <c r="L744" s="989"/>
      <c r="M744" s="989"/>
      <c r="N744" s="989"/>
      <c r="O744" s="989"/>
      <c r="P744" s="989"/>
      <c r="Q744" s="989"/>
      <c r="R744" s="990"/>
    </row>
    <row r="745" spans="1:18" ht="39.950000000000003" customHeight="1">
      <c r="A745" s="610"/>
      <c r="B745" s="611"/>
      <c r="C745" s="610"/>
      <c r="D745" s="610"/>
      <c r="E745" s="610"/>
      <c r="F745" s="640"/>
      <c r="G745" s="640"/>
      <c r="H745" s="612"/>
      <c r="I745" s="613"/>
      <c r="J745" s="616"/>
      <c r="K745" s="988"/>
      <c r="L745" s="989"/>
      <c r="M745" s="989"/>
      <c r="N745" s="989"/>
      <c r="O745" s="989"/>
      <c r="P745" s="989"/>
      <c r="Q745" s="989"/>
      <c r="R745" s="990"/>
    </row>
    <row r="746" spans="1:18" ht="39.950000000000003" customHeight="1">
      <c r="A746" s="610"/>
      <c r="B746" s="611"/>
      <c r="C746" s="610"/>
      <c r="D746" s="610"/>
      <c r="E746" s="610"/>
      <c r="F746" s="640"/>
      <c r="G746" s="640"/>
      <c r="H746" s="612"/>
      <c r="I746" s="613"/>
      <c r="J746" s="616"/>
      <c r="K746" s="988"/>
      <c r="L746" s="989"/>
      <c r="M746" s="989"/>
      <c r="N746" s="989"/>
      <c r="O746" s="989"/>
      <c r="P746" s="989"/>
      <c r="Q746" s="989"/>
      <c r="R746" s="990"/>
    </row>
    <row r="747" spans="1:18" ht="39.950000000000003" customHeight="1">
      <c r="A747" s="610"/>
      <c r="B747" s="611"/>
      <c r="C747" s="610"/>
      <c r="D747" s="610"/>
      <c r="E747" s="610"/>
      <c r="F747" s="640"/>
      <c r="G747" s="640"/>
      <c r="H747" s="612"/>
      <c r="I747" s="613"/>
      <c r="J747" s="616"/>
      <c r="K747" s="988"/>
      <c r="L747" s="989"/>
      <c r="M747" s="989"/>
      <c r="N747" s="989"/>
      <c r="O747" s="989"/>
      <c r="P747" s="989"/>
      <c r="Q747" s="989"/>
      <c r="R747" s="990"/>
    </row>
    <row r="748" spans="1:18" ht="39.950000000000003" customHeight="1">
      <c r="A748" s="610"/>
      <c r="B748" s="611"/>
      <c r="C748" s="610"/>
      <c r="D748" s="610"/>
      <c r="E748" s="610"/>
      <c r="F748" s="640"/>
      <c r="G748" s="640"/>
      <c r="H748" s="612"/>
      <c r="I748" s="613"/>
      <c r="J748" s="616"/>
      <c r="K748" s="988"/>
      <c r="L748" s="989"/>
      <c r="M748" s="989"/>
      <c r="N748" s="989"/>
      <c r="O748" s="989"/>
      <c r="P748" s="989"/>
      <c r="Q748" s="989"/>
      <c r="R748" s="990"/>
    </row>
    <row r="749" spans="1:18" ht="39.950000000000003" customHeight="1">
      <c r="A749" s="610"/>
      <c r="B749" s="611"/>
      <c r="C749" s="610"/>
      <c r="D749" s="610"/>
      <c r="E749" s="610"/>
      <c r="F749" s="640"/>
      <c r="G749" s="640"/>
      <c r="H749" s="612"/>
      <c r="I749" s="613"/>
      <c r="J749" s="616"/>
      <c r="K749" s="988"/>
      <c r="L749" s="989"/>
      <c r="M749" s="989"/>
      <c r="N749" s="989"/>
      <c r="O749" s="989"/>
      <c r="P749" s="989"/>
      <c r="Q749" s="989"/>
      <c r="R749" s="990"/>
    </row>
    <row r="750" spans="1:18" ht="39.950000000000003" customHeight="1">
      <c r="A750" s="610"/>
      <c r="B750" s="611"/>
      <c r="C750" s="610"/>
      <c r="D750" s="610"/>
      <c r="E750" s="610"/>
      <c r="F750" s="640"/>
      <c r="G750" s="640"/>
      <c r="H750" s="612"/>
      <c r="I750" s="613"/>
      <c r="J750" s="616"/>
      <c r="K750" s="988"/>
      <c r="L750" s="989"/>
      <c r="M750" s="989"/>
      <c r="N750" s="989"/>
      <c r="O750" s="989"/>
      <c r="P750" s="989"/>
      <c r="Q750" s="989"/>
      <c r="R750" s="990"/>
    </row>
    <row r="751" spans="1:18" ht="39.950000000000003" customHeight="1">
      <c r="A751" s="610"/>
      <c r="B751" s="611"/>
      <c r="C751" s="610"/>
      <c r="D751" s="610"/>
      <c r="E751" s="610"/>
      <c r="F751" s="640"/>
      <c r="G751" s="640"/>
      <c r="H751" s="612"/>
      <c r="I751" s="613"/>
      <c r="J751" s="616"/>
      <c r="K751" s="988"/>
      <c r="L751" s="989"/>
      <c r="M751" s="989"/>
      <c r="N751" s="989"/>
      <c r="O751" s="989"/>
      <c r="P751" s="989"/>
      <c r="Q751" s="989"/>
      <c r="R751" s="990"/>
    </row>
    <row r="752" spans="1:18" ht="39.950000000000003" customHeight="1">
      <c r="A752" s="610"/>
      <c r="B752" s="611"/>
      <c r="C752" s="610"/>
      <c r="D752" s="610"/>
      <c r="E752" s="610"/>
      <c r="F752" s="640"/>
      <c r="G752" s="640"/>
      <c r="H752" s="612"/>
      <c r="I752" s="613"/>
      <c r="J752" s="616"/>
      <c r="K752" s="988"/>
      <c r="L752" s="989"/>
      <c r="M752" s="989"/>
      <c r="N752" s="989"/>
      <c r="O752" s="989"/>
      <c r="P752" s="989"/>
      <c r="Q752" s="989"/>
      <c r="R752" s="990"/>
    </row>
    <row r="753" spans="1:18" ht="39.950000000000003" customHeight="1">
      <c r="A753" s="610"/>
      <c r="B753" s="611"/>
      <c r="C753" s="610"/>
      <c r="D753" s="610"/>
      <c r="E753" s="610"/>
      <c r="F753" s="640"/>
      <c r="G753" s="640"/>
      <c r="H753" s="612"/>
      <c r="I753" s="613"/>
      <c r="J753" s="616"/>
      <c r="K753" s="988"/>
      <c r="L753" s="989"/>
      <c r="M753" s="989"/>
      <c r="N753" s="989"/>
      <c r="O753" s="989"/>
      <c r="P753" s="989"/>
      <c r="Q753" s="989"/>
      <c r="R753" s="990"/>
    </row>
    <row r="754" spans="1:18" ht="39.950000000000003" customHeight="1">
      <c r="A754" s="610"/>
      <c r="B754" s="611"/>
      <c r="C754" s="610"/>
      <c r="D754" s="610"/>
      <c r="E754" s="610"/>
      <c r="F754" s="640"/>
      <c r="G754" s="640"/>
      <c r="H754" s="612"/>
      <c r="I754" s="613"/>
      <c r="J754" s="616"/>
      <c r="K754" s="988"/>
      <c r="L754" s="989"/>
      <c r="M754" s="989"/>
      <c r="N754" s="989"/>
      <c r="O754" s="989"/>
      <c r="P754" s="989"/>
      <c r="Q754" s="989"/>
      <c r="R754" s="990"/>
    </row>
    <row r="755" spans="1:18" ht="39.950000000000003" customHeight="1">
      <c r="A755" s="610"/>
      <c r="B755" s="611"/>
      <c r="C755" s="610"/>
      <c r="D755" s="610"/>
      <c r="E755" s="610"/>
      <c r="F755" s="640"/>
      <c r="G755" s="640"/>
      <c r="H755" s="612"/>
      <c r="I755" s="613"/>
      <c r="J755" s="616"/>
      <c r="K755" s="988"/>
      <c r="L755" s="989"/>
      <c r="M755" s="989"/>
      <c r="N755" s="989"/>
      <c r="O755" s="989"/>
      <c r="P755" s="989"/>
      <c r="Q755" s="989"/>
      <c r="R755" s="990"/>
    </row>
    <row r="756" spans="1:18" ht="39.950000000000003" customHeight="1">
      <c r="A756" s="610"/>
      <c r="B756" s="611"/>
      <c r="C756" s="610"/>
      <c r="D756" s="610"/>
      <c r="E756" s="610"/>
      <c r="F756" s="640"/>
      <c r="G756" s="640"/>
      <c r="H756" s="612"/>
      <c r="I756" s="613"/>
      <c r="J756" s="616"/>
      <c r="K756" s="988"/>
      <c r="L756" s="989"/>
      <c r="M756" s="989"/>
      <c r="N756" s="989"/>
      <c r="O756" s="989"/>
      <c r="P756" s="989"/>
      <c r="Q756" s="989"/>
      <c r="R756" s="990"/>
    </row>
    <row r="757" spans="1:18" ht="39.950000000000003" customHeight="1">
      <c r="A757" s="610"/>
      <c r="B757" s="611"/>
      <c r="C757" s="610"/>
      <c r="D757" s="610"/>
      <c r="E757" s="610"/>
      <c r="F757" s="640"/>
      <c r="G757" s="640"/>
      <c r="H757" s="612"/>
      <c r="I757" s="613"/>
      <c r="J757" s="616"/>
      <c r="K757" s="988"/>
      <c r="L757" s="989"/>
      <c r="M757" s="989"/>
      <c r="N757" s="989"/>
      <c r="O757" s="989"/>
      <c r="P757" s="989"/>
      <c r="Q757" s="989"/>
      <c r="R757" s="990"/>
    </row>
    <row r="758" spans="1:18" ht="39.950000000000003" customHeight="1">
      <c r="A758" s="610"/>
      <c r="B758" s="611"/>
      <c r="C758" s="610"/>
      <c r="D758" s="610"/>
      <c r="E758" s="610"/>
      <c r="F758" s="640"/>
      <c r="G758" s="640"/>
      <c r="H758" s="612"/>
      <c r="I758" s="613"/>
      <c r="J758" s="616"/>
      <c r="K758" s="988"/>
      <c r="L758" s="989"/>
      <c r="M758" s="989"/>
      <c r="N758" s="989"/>
      <c r="O758" s="989"/>
      <c r="P758" s="989"/>
      <c r="Q758" s="989"/>
      <c r="R758" s="990"/>
    </row>
    <row r="759" spans="1:18" ht="39.950000000000003" customHeight="1">
      <c r="A759" s="610"/>
      <c r="B759" s="611"/>
      <c r="C759" s="610"/>
      <c r="D759" s="610"/>
      <c r="E759" s="610"/>
      <c r="F759" s="640"/>
      <c r="G759" s="640"/>
      <c r="H759" s="612"/>
      <c r="I759" s="613"/>
      <c r="J759" s="616"/>
      <c r="K759" s="988"/>
      <c r="L759" s="989"/>
      <c r="M759" s="989"/>
      <c r="N759" s="989"/>
      <c r="O759" s="989"/>
      <c r="P759" s="989"/>
      <c r="Q759" s="989"/>
      <c r="R759" s="990"/>
    </row>
    <row r="760" spans="1:18" ht="39.950000000000003" customHeight="1">
      <c r="A760" s="610"/>
      <c r="B760" s="611"/>
      <c r="C760" s="610"/>
      <c r="D760" s="610"/>
      <c r="E760" s="610"/>
      <c r="F760" s="640"/>
      <c r="G760" s="640"/>
      <c r="H760" s="612"/>
      <c r="I760" s="613"/>
      <c r="J760" s="616"/>
      <c r="K760" s="988"/>
      <c r="L760" s="989"/>
      <c r="M760" s="989"/>
      <c r="N760" s="989"/>
      <c r="O760" s="989"/>
      <c r="P760" s="989"/>
      <c r="Q760" s="989"/>
      <c r="R760" s="990"/>
    </row>
    <row r="761" spans="1:18" ht="39.950000000000003" customHeight="1">
      <c r="A761" s="610"/>
      <c r="B761" s="611"/>
      <c r="C761" s="610"/>
      <c r="D761" s="610"/>
      <c r="E761" s="610"/>
      <c r="F761" s="640"/>
      <c r="G761" s="640"/>
      <c r="H761" s="612"/>
      <c r="I761" s="613"/>
      <c r="J761" s="616"/>
      <c r="K761" s="988"/>
      <c r="L761" s="989"/>
      <c r="M761" s="989"/>
      <c r="N761" s="989"/>
      <c r="O761" s="989"/>
      <c r="P761" s="989"/>
      <c r="Q761" s="989"/>
      <c r="R761" s="990"/>
    </row>
    <row r="762" spans="1:18" ht="39.950000000000003" customHeight="1">
      <c r="A762" s="610"/>
      <c r="B762" s="611"/>
      <c r="C762" s="610"/>
      <c r="D762" s="610"/>
      <c r="E762" s="610"/>
      <c r="F762" s="640"/>
      <c r="G762" s="640"/>
      <c r="H762" s="612"/>
      <c r="I762" s="613"/>
      <c r="J762" s="616"/>
      <c r="K762" s="988"/>
      <c r="L762" s="989"/>
      <c r="M762" s="989"/>
      <c r="N762" s="989"/>
      <c r="O762" s="989"/>
      <c r="P762" s="989"/>
      <c r="Q762" s="989"/>
      <c r="R762" s="990"/>
    </row>
    <row r="763" spans="1:18" ht="39.950000000000003" customHeight="1">
      <c r="A763" s="610"/>
      <c r="B763" s="611"/>
      <c r="C763" s="610"/>
      <c r="D763" s="610"/>
      <c r="E763" s="610"/>
      <c r="F763" s="640"/>
      <c r="G763" s="640"/>
      <c r="H763" s="612"/>
      <c r="I763" s="613"/>
      <c r="J763" s="616"/>
      <c r="K763" s="988"/>
      <c r="L763" s="989"/>
      <c r="M763" s="989"/>
      <c r="N763" s="989"/>
      <c r="O763" s="989"/>
      <c r="P763" s="989"/>
      <c r="Q763" s="989"/>
      <c r="R763" s="990"/>
    </row>
    <row r="764" spans="1:18" ht="39.950000000000003" customHeight="1">
      <c r="A764" s="610"/>
      <c r="B764" s="611"/>
      <c r="C764" s="610"/>
      <c r="D764" s="610"/>
      <c r="E764" s="610"/>
      <c r="F764" s="640"/>
      <c r="G764" s="640"/>
      <c r="H764" s="612"/>
      <c r="I764" s="613"/>
      <c r="J764" s="616"/>
      <c r="K764" s="988"/>
      <c r="L764" s="989"/>
      <c r="M764" s="989"/>
      <c r="N764" s="989"/>
      <c r="O764" s="989"/>
      <c r="P764" s="989"/>
      <c r="Q764" s="989"/>
      <c r="R764" s="990"/>
    </row>
    <row r="765" spans="1:18" ht="39.950000000000003" customHeight="1">
      <c r="A765" s="610"/>
      <c r="B765" s="611"/>
      <c r="C765" s="610"/>
      <c r="D765" s="610"/>
      <c r="E765" s="610"/>
      <c r="F765" s="640"/>
      <c r="G765" s="640"/>
      <c r="H765" s="612"/>
      <c r="I765" s="613"/>
      <c r="J765" s="616"/>
      <c r="K765" s="988"/>
      <c r="L765" s="989"/>
      <c r="M765" s="989"/>
      <c r="N765" s="989"/>
      <c r="O765" s="989"/>
      <c r="P765" s="989"/>
      <c r="Q765" s="989"/>
      <c r="R765" s="990"/>
    </row>
    <row r="766" spans="1:18" ht="39.950000000000003" customHeight="1">
      <c r="A766" s="610"/>
      <c r="B766" s="611"/>
      <c r="C766" s="610"/>
      <c r="D766" s="610"/>
      <c r="E766" s="610"/>
      <c r="F766" s="640"/>
      <c r="G766" s="640"/>
      <c r="H766" s="612"/>
      <c r="I766" s="613"/>
      <c r="J766" s="616"/>
      <c r="K766" s="988"/>
      <c r="L766" s="989"/>
      <c r="M766" s="989"/>
      <c r="N766" s="989"/>
      <c r="O766" s="989"/>
      <c r="P766" s="989"/>
      <c r="Q766" s="989"/>
      <c r="R766" s="990"/>
    </row>
    <row r="767" spans="1:18" ht="39.950000000000003" customHeight="1">
      <c r="A767" s="610"/>
      <c r="B767" s="611"/>
      <c r="C767" s="610"/>
      <c r="D767" s="610"/>
      <c r="E767" s="610"/>
      <c r="F767" s="640"/>
      <c r="G767" s="640"/>
      <c r="H767" s="612"/>
      <c r="I767" s="613"/>
      <c r="J767" s="616"/>
      <c r="K767" s="988"/>
      <c r="L767" s="989"/>
      <c r="M767" s="989"/>
      <c r="N767" s="989"/>
      <c r="O767" s="989"/>
      <c r="P767" s="989"/>
      <c r="Q767" s="989"/>
      <c r="R767" s="990"/>
    </row>
    <row r="768" spans="1:18" ht="39.950000000000003" customHeight="1">
      <c r="A768" s="610"/>
      <c r="B768" s="611"/>
      <c r="C768" s="610"/>
      <c r="D768" s="610"/>
      <c r="E768" s="610"/>
      <c r="F768" s="640"/>
      <c r="G768" s="640"/>
      <c r="H768" s="612"/>
      <c r="I768" s="613"/>
      <c r="J768" s="616"/>
      <c r="K768" s="988"/>
      <c r="L768" s="989"/>
      <c r="M768" s="989"/>
      <c r="N768" s="989"/>
      <c r="O768" s="989"/>
      <c r="P768" s="989"/>
      <c r="Q768" s="989"/>
      <c r="R768" s="990"/>
    </row>
    <row r="769" spans="1:18" ht="39.950000000000003" customHeight="1">
      <c r="A769" s="610"/>
      <c r="B769" s="611"/>
      <c r="C769" s="610"/>
      <c r="D769" s="610"/>
      <c r="E769" s="610"/>
      <c r="F769" s="640"/>
      <c r="G769" s="640"/>
      <c r="H769" s="612"/>
      <c r="I769" s="613"/>
      <c r="J769" s="616"/>
      <c r="K769" s="988"/>
      <c r="L769" s="989"/>
      <c r="M769" s="989"/>
      <c r="N769" s="989"/>
      <c r="O769" s="989"/>
      <c r="P769" s="989"/>
      <c r="Q769" s="989"/>
      <c r="R769" s="990"/>
    </row>
    <row r="770" spans="1:18" ht="39.950000000000003" customHeight="1">
      <c r="A770" s="610"/>
      <c r="B770" s="611"/>
      <c r="C770" s="610"/>
      <c r="D770" s="610"/>
      <c r="E770" s="610"/>
      <c r="F770" s="640"/>
      <c r="G770" s="640"/>
      <c r="H770" s="612"/>
      <c r="I770" s="613"/>
      <c r="J770" s="616"/>
      <c r="K770" s="988"/>
      <c r="L770" s="989"/>
      <c r="M770" s="989"/>
      <c r="N770" s="989"/>
      <c r="O770" s="989"/>
      <c r="P770" s="989"/>
      <c r="Q770" s="989"/>
      <c r="R770" s="990"/>
    </row>
    <row r="771" spans="1:18" ht="39.950000000000003" customHeight="1">
      <c r="A771" s="610"/>
      <c r="B771" s="611"/>
      <c r="C771" s="610"/>
      <c r="D771" s="610"/>
      <c r="E771" s="610"/>
      <c r="F771" s="640"/>
      <c r="G771" s="640"/>
      <c r="H771" s="612"/>
      <c r="I771" s="613"/>
      <c r="J771" s="616"/>
      <c r="K771" s="988"/>
      <c r="L771" s="989"/>
      <c r="M771" s="989"/>
      <c r="N771" s="989"/>
      <c r="O771" s="989"/>
      <c r="P771" s="989"/>
      <c r="Q771" s="989"/>
      <c r="R771" s="990"/>
    </row>
    <row r="772" spans="1:18" ht="39.950000000000003" customHeight="1">
      <c r="A772" s="610"/>
      <c r="B772" s="611"/>
      <c r="C772" s="610"/>
      <c r="D772" s="610"/>
      <c r="E772" s="610"/>
      <c r="F772" s="640"/>
      <c r="G772" s="640"/>
      <c r="H772" s="612"/>
      <c r="I772" s="613"/>
      <c r="J772" s="616"/>
      <c r="K772" s="988"/>
      <c r="L772" s="989"/>
      <c r="M772" s="989"/>
      <c r="N772" s="989"/>
      <c r="O772" s="989"/>
      <c r="P772" s="989"/>
      <c r="Q772" s="989"/>
      <c r="R772" s="990"/>
    </row>
    <row r="773" spans="1:18" ht="39.950000000000003" customHeight="1">
      <c r="A773" s="610"/>
      <c r="B773" s="611"/>
      <c r="C773" s="610"/>
      <c r="D773" s="610"/>
      <c r="E773" s="610"/>
      <c r="F773" s="640"/>
      <c r="G773" s="640"/>
      <c r="H773" s="612"/>
      <c r="I773" s="613"/>
      <c r="J773" s="616"/>
      <c r="K773" s="988"/>
      <c r="L773" s="989"/>
      <c r="M773" s="989"/>
      <c r="N773" s="989"/>
      <c r="O773" s="989"/>
      <c r="P773" s="989"/>
      <c r="Q773" s="989"/>
      <c r="R773" s="990"/>
    </row>
    <row r="774" spans="1:18" ht="39.950000000000003" customHeight="1">
      <c r="A774" s="610"/>
      <c r="B774" s="611"/>
      <c r="C774" s="610"/>
      <c r="D774" s="610"/>
      <c r="E774" s="610"/>
      <c r="F774" s="640"/>
      <c r="G774" s="640"/>
      <c r="H774" s="612"/>
      <c r="I774" s="613"/>
      <c r="J774" s="616"/>
      <c r="K774" s="988"/>
      <c r="L774" s="989"/>
      <c r="M774" s="989"/>
      <c r="N774" s="989"/>
      <c r="O774" s="989"/>
      <c r="P774" s="989"/>
      <c r="Q774" s="989"/>
      <c r="R774" s="990"/>
    </row>
    <row r="775" spans="1:18" ht="39.950000000000003" customHeight="1">
      <c r="A775" s="610"/>
      <c r="B775" s="611"/>
      <c r="C775" s="610"/>
      <c r="D775" s="610"/>
      <c r="E775" s="610"/>
      <c r="F775" s="640"/>
      <c r="G775" s="640"/>
      <c r="H775" s="612"/>
      <c r="I775" s="613"/>
      <c r="J775" s="616"/>
      <c r="K775" s="988"/>
      <c r="L775" s="989"/>
      <c r="M775" s="989"/>
      <c r="N775" s="989"/>
      <c r="O775" s="989"/>
      <c r="P775" s="989"/>
      <c r="Q775" s="989"/>
      <c r="R775" s="990"/>
    </row>
    <row r="776" spans="1:18" ht="39.950000000000003" customHeight="1">
      <c r="A776" s="610"/>
      <c r="B776" s="611"/>
      <c r="C776" s="610"/>
      <c r="D776" s="610"/>
      <c r="E776" s="610"/>
      <c r="F776" s="640"/>
      <c r="G776" s="640"/>
      <c r="H776" s="612"/>
      <c r="I776" s="613"/>
      <c r="J776" s="616"/>
      <c r="K776" s="988"/>
      <c r="L776" s="989"/>
      <c r="M776" s="989"/>
      <c r="N776" s="989"/>
      <c r="O776" s="989"/>
      <c r="P776" s="989"/>
      <c r="Q776" s="989"/>
      <c r="R776" s="990"/>
    </row>
    <row r="777" spans="1:18" ht="39.950000000000003" customHeight="1">
      <c r="A777" s="610"/>
      <c r="B777" s="611"/>
      <c r="C777" s="610"/>
      <c r="D777" s="610"/>
      <c r="E777" s="610"/>
      <c r="F777" s="640"/>
      <c r="G777" s="640"/>
      <c r="H777" s="612"/>
      <c r="I777" s="613"/>
      <c r="J777" s="616"/>
      <c r="K777" s="988"/>
      <c r="L777" s="989"/>
      <c r="M777" s="989"/>
      <c r="N777" s="989"/>
      <c r="O777" s="989"/>
      <c r="P777" s="989"/>
      <c r="Q777" s="989"/>
      <c r="R777" s="990"/>
    </row>
    <row r="778" spans="1:18" ht="39.950000000000003" customHeight="1">
      <c r="A778" s="610"/>
      <c r="B778" s="611"/>
      <c r="C778" s="610"/>
      <c r="D778" s="610"/>
      <c r="E778" s="610"/>
      <c r="F778" s="640"/>
      <c r="G778" s="640"/>
      <c r="H778" s="612"/>
      <c r="I778" s="613"/>
      <c r="J778" s="616"/>
      <c r="K778" s="988"/>
      <c r="L778" s="989"/>
      <c r="M778" s="989"/>
      <c r="N778" s="989"/>
      <c r="O778" s="989"/>
      <c r="P778" s="989"/>
      <c r="Q778" s="989"/>
      <c r="R778" s="990"/>
    </row>
    <row r="779" spans="1:18" ht="39.950000000000003" customHeight="1">
      <c r="A779" s="610"/>
      <c r="B779" s="611"/>
      <c r="C779" s="610"/>
      <c r="D779" s="610"/>
      <c r="E779" s="610"/>
      <c r="F779" s="640"/>
      <c r="G779" s="640"/>
      <c r="H779" s="612"/>
      <c r="I779" s="613"/>
      <c r="J779" s="616"/>
      <c r="K779" s="988"/>
      <c r="L779" s="989"/>
      <c r="M779" s="989"/>
      <c r="N779" s="989"/>
      <c r="O779" s="989"/>
      <c r="P779" s="989"/>
      <c r="Q779" s="989"/>
      <c r="R779" s="990"/>
    </row>
    <row r="780" spans="1:18" ht="39.950000000000003" customHeight="1">
      <c r="A780" s="610"/>
      <c r="B780" s="611"/>
      <c r="C780" s="610"/>
      <c r="D780" s="610"/>
      <c r="E780" s="610"/>
      <c r="F780" s="640"/>
      <c r="G780" s="640"/>
      <c r="H780" s="612"/>
      <c r="I780" s="613"/>
      <c r="J780" s="616"/>
      <c r="K780" s="988"/>
      <c r="L780" s="989"/>
      <c r="M780" s="989"/>
      <c r="N780" s="989"/>
      <c r="O780" s="989"/>
      <c r="P780" s="989"/>
      <c r="Q780" s="989"/>
      <c r="R780" s="990"/>
    </row>
    <row r="781" spans="1:18" ht="39.950000000000003" customHeight="1">
      <c r="A781" s="610"/>
      <c r="B781" s="611"/>
      <c r="C781" s="610"/>
      <c r="D781" s="610"/>
      <c r="E781" s="610"/>
      <c r="F781" s="640"/>
      <c r="G781" s="640"/>
      <c r="H781" s="612"/>
      <c r="I781" s="613"/>
      <c r="J781" s="616"/>
      <c r="K781" s="988"/>
      <c r="L781" s="989"/>
      <c r="M781" s="989"/>
      <c r="N781" s="989"/>
      <c r="O781" s="989"/>
      <c r="P781" s="989"/>
      <c r="Q781" s="989"/>
      <c r="R781" s="990"/>
    </row>
    <row r="782" spans="1:18" ht="39.950000000000003" customHeight="1">
      <c r="A782" s="610"/>
      <c r="B782" s="611"/>
      <c r="C782" s="610"/>
      <c r="D782" s="610"/>
      <c r="E782" s="610"/>
      <c r="F782" s="640"/>
      <c r="G782" s="640"/>
      <c r="H782" s="612"/>
      <c r="I782" s="613"/>
      <c r="J782" s="616"/>
      <c r="K782" s="988"/>
      <c r="L782" s="989"/>
      <c r="M782" s="989"/>
      <c r="N782" s="989"/>
      <c r="O782" s="989"/>
      <c r="P782" s="989"/>
      <c r="Q782" s="989"/>
      <c r="R782" s="990"/>
    </row>
    <row r="783" spans="1:18" ht="39.950000000000003" customHeight="1">
      <c r="A783" s="610"/>
      <c r="B783" s="611"/>
      <c r="C783" s="610"/>
      <c r="D783" s="610"/>
      <c r="E783" s="610"/>
      <c r="F783" s="640"/>
      <c r="G783" s="640"/>
      <c r="H783" s="612"/>
      <c r="I783" s="613"/>
      <c r="J783" s="616"/>
      <c r="K783" s="988"/>
      <c r="L783" s="989"/>
      <c r="M783" s="989"/>
      <c r="N783" s="989"/>
      <c r="O783" s="989"/>
      <c r="P783" s="989"/>
      <c r="Q783" s="989"/>
      <c r="R783" s="990"/>
    </row>
    <row r="784" spans="1:18" ht="39.950000000000003" customHeight="1">
      <c r="A784" s="610"/>
      <c r="B784" s="611"/>
      <c r="C784" s="610"/>
      <c r="D784" s="610"/>
      <c r="E784" s="610"/>
      <c r="F784" s="640"/>
      <c r="G784" s="640"/>
      <c r="H784" s="612"/>
      <c r="I784" s="613"/>
      <c r="J784" s="616"/>
      <c r="K784" s="988"/>
      <c r="L784" s="989"/>
      <c r="M784" s="989"/>
      <c r="N784" s="989"/>
      <c r="O784" s="989"/>
      <c r="P784" s="989"/>
      <c r="Q784" s="989"/>
      <c r="R784" s="990"/>
    </row>
    <row r="785" spans="1:18" ht="39.950000000000003" customHeight="1">
      <c r="A785" s="610"/>
      <c r="B785" s="611"/>
      <c r="C785" s="610"/>
      <c r="D785" s="610"/>
      <c r="E785" s="610"/>
      <c r="F785" s="640"/>
      <c r="G785" s="640"/>
      <c r="H785" s="612"/>
      <c r="I785" s="613"/>
      <c r="J785" s="616"/>
      <c r="K785" s="988"/>
      <c r="L785" s="989"/>
      <c r="M785" s="989"/>
      <c r="N785" s="989"/>
      <c r="O785" s="989"/>
      <c r="P785" s="989"/>
      <c r="Q785" s="989"/>
      <c r="R785" s="990"/>
    </row>
    <row r="786" spans="1:18" ht="39.950000000000003" customHeight="1">
      <c r="A786" s="610"/>
      <c r="B786" s="611"/>
      <c r="C786" s="610"/>
      <c r="D786" s="610"/>
      <c r="E786" s="610"/>
      <c r="F786" s="640"/>
      <c r="G786" s="640"/>
      <c r="H786" s="612"/>
      <c r="I786" s="613"/>
      <c r="J786" s="616"/>
      <c r="K786" s="988"/>
      <c r="L786" s="989"/>
      <c r="M786" s="989"/>
      <c r="N786" s="989"/>
      <c r="O786" s="989"/>
      <c r="P786" s="989"/>
      <c r="Q786" s="989"/>
      <c r="R786" s="990"/>
    </row>
    <row r="787" spans="1:18" ht="39.950000000000003" customHeight="1">
      <c r="A787" s="610"/>
      <c r="B787" s="611"/>
      <c r="C787" s="610"/>
      <c r="D787" s="610"/>
      <c r="E787" s="610"/>
      <c r="F787" s="640"/>
      <c r="G787" s="640"/>
      <c r="H787" s="612"/>
      <c r="I787" s="613"/>
      <c r="J787" s="616"/>
      <c r="K787" s="988"/>
      <c r="L787" s="989"/>
      <c r="M787" s="989"/>
      <c r="N787" s="989"/>
      <c r="O787" s="989"/>
      <c r="P787" s="989"/>
      <c r="Q787" s="989"/>
      <c r="R787" s="990"/>
    </row>
    <row r="788" spans="1:18" ht="39.950000000000003" customHeight="1">
      <c r="A788" s="610"/>
      <c r="B788" s="611"/>
      <c r="C788" s="610"/>
      <c r="D788" s="610"/>
      <c r="E788" s="610"/>
      <c r="F788" s="640"/>
      <c r="G788" s="640"/>
      <c r="H788" s="612"/>
      <c r="I788" s="613"/>
      <c r="J788" s="616"/>
      <c r="K788" s="988"/>
      <c r="L788" s="989"/>
      <c r="M788" s="989"/>
      <c r="N788" s="989"/>
      <c r="O788" s="989"/>
      <c r="P788" s="989"/>
      <c r="Q788" s="989"/>
      <c r="R788" s="990"/>
    </row>
    <row r="789" spans="1:18" ht="39.950000000000003" customHeight="1">
      <c r="A789" s="610"/>
      <c r="B789" s="611"/>
      <c r="C789" s="610"/>
      <c r="D789" s="610"/>
      <c r="E789" s="610"/>
      <c r="F789" s="640"/>
      <c r="G789" s="640"/>
      <c r="H789" s="612"/>
      <c r="I789" s="613"/>
      <c r="J789" s="616"/>
      <c r="K789" s="988"/>
      <c r="L789" s="989"/>
      <c r="M789" s="989"/>
      <c r="N789" s="989"/>
      <c r="O789" s="989"/>
      <c r="P789" s="989"/>
      <c r="Q789" s="989"/>
      <c r="R789" s="990"/>
    </row>
    <row r="790" spans="1:18" ht="39.950000000000003" customHeight="1">
      <c r="A790" s="610"/>
      <c r="B790" s="611"/>
      <c r="C790" s="610"/>
      <c r="D790" s="610"/>
      <c r="E790" s="610"/>
      <c r="F790" s="640"/>
      <c r="G790" s="640"/>
      <c r="H790" s="612"/>
      <c r="I790" s="613"/>
      <c r="J790" s="616"/>
      <c r="K790" s="988"/>
      <c r="L790" s="989"/>
      <c r="M790" s="989"/>
      <c r="N790" s="989"/>
      <c r="O790" s="989"/>
      <c r="P790" s="989"/>
      <c r="Q790" s="989"/>
      <c r="R790" s="990"/>
    </row>
    <row r="791" spans="1:18" ht="39.950000000000003" customHeight="1">
      <c r="A791" s="610"/>
      <c r="B791" s="611"/>
      <c r="C791" s="610"/>
      <c r="D791" s="610"/>
      <c r="E791" s="610"/>
      <c r="F791" s="640"/>
      <c r="G791" s="640"/>
      <c r="H791" s="612"/>
      <c r="I791" s="613"/>
      <c r="J791" s="616"/>
      <c r="K791" s="988"/>
      <c r="L791" s="989"/>
      <c r="M791" s="989"/>
      <c r="N791" s="989"/>
      <c r="O791" s="989"/>
      <c r="P791" s="989"/>
      <c r="Q791" s="989"/>
      <c r="R791" s="990"/>
    </row>
    <row r="792" spans="1:18" ht="39.950000000000003" customHeight="1">
      <c r="A792" s="610"/>
      <c r="B792" s="611"/>
      <c r="C792" s="610"/>
      <c r="D792" s="610"/>
      <c r="E792" s="610"/>
      <c r="F792" s="640"/>
      <c r="G792" s="640"/>
      <c r="H792" s="612"/>
      <c r="I792" s="613"/>
      <c r="J792" s="616"/>
      <c r="K792" s="988"/>
      <c r="L792" s="989"/>
      <c r="M792" s="989"/>
      <c r="N792" s="989"/>
      <c r="O792" s="989"/>
      <c r="P792" s="989"/>
      <c r="Q792" s="989"/>
      <c r="R792" s="990"/>
    </row>
    <row r="793" spans="1:18" ht="39.950000000000003" customHeight="1">
      <c r="A793" s="610"/>
      <c r="B793" s="611"/>
      <c r="C793" s="610"/>
      <c r="D793" s="610"/>
      <c r="E793" s="610"/>
      <c r="F793" s="640"/>
      <c r="G793" s="640"/>
      <c r="H793" s="612"/>
      <c r="I793" s="613"/>
      <c r="J793" s="616"/>
      <c r="K793" s="988"/>
      <c r="L793" s="989"/>
      <c r="M793" s="989"/>
      <c r="N793" s="989"/>
      <c r="O793" s="989"/>
      <c r="P793" s="989"/>
      <c r="Q793" s="989"/>
      <c r="R793" s="990"/>
    </row>
    <row r="794" spans="1:18" ht="39.950000000000003" customHeight="1">
      <c r="A794" s="610"/>
      <c r="B794" s="611"/>
      <c r="C794" s="610"/>
      <c r="D794" s="610"/>
      <c r="E794" s="610"/>
      <c r="F794" s="640"/>
      <c r="G794" s="640"/>
      <c r="H794" s="612"/>
      <c r="I794" s="613"/>
      <c r="J794" s="616"/>
      <c r="K794" s="988"/>
      <c r="L794" s="989"/>
      <c r="M794" s="989"/>
      <c r="N794" s="989"/>
      <c r="O794" s="989"/>
      <c r="P794" s="989"/>
      <c r="Q794" s="989"/>
      <c r="R794" s="990"/>
    </row>
    <row r="795" spans="1:18" ht="39.950000000000003" customHeight="1">
      <c r="A795" s="610"/>
      <c r="B795" s="611"/>
      <c r="C795" s="610"/>
      <c r="D795" s="610"/>
      <c r="E795" s="610"/>
      <c r="F795" s="640"/>
      <c r="G795" s="640"/>
      <c r="H795" s="612"/>
      <c r="I795" s="613"/>
      <c r="J795" s="616"/>
      <c r="K795" s="988"/>
      <c r="L795" s="989"/>
      <c r="M795" s="989"/>
      <c r="N795" s="989"/>
      <c r="O795" s="989"/>
      <c r="P795" s="989"/>
      <c r="Q795" s="989"/>
      <c r="R795" s="990"/>
    </row>
    <row r="796" spans="1:18" ht="39.950000000000003" customHeight="1">
      <c r="A796" s="610"/>
      <c r="B796" s="611"/>
      <c r="C796" s="610"/>
      <c r="D796" s="610"/>
      <c r="E796" s="610"/>
      <c r="F796" s="640"/>
      <c r="G796" s="640"/>
      <c r="H796" s="612"/>
      <c r="I796" s="613"/>
      <c r="J796" s="616"/>
      <c r="K796" s="988"/>
      <c r="L796" s="989"/>
      <c r="M796" s="989"/>
      <c r="N796" s="989"/>
      <c r="O796" s="989"/>
      <c r="P796" s="989"/>
      <c r="Q796" s="989"/>
      <c r="R796" s="990"/>
    </row>
    <row r="797" spans="1:18" ht="39.950000000000003" customHeight="1">
      <c r="A797" s="610"/>
      <c r="B797" s="611"/>
      <c r="C797" s="610"/>
      <c r="D797" s="610"/>
      <c r="E797" s="610"/>
      <c r="F797" s="640"/>
      <c r="G797" s="640"/>
      <c r="H797" s="612"/>
      <c r="I797" s="613"/>
      <c r="J797" s="616"/>
      <c r="K797" s="988"/>
      <c r="L797" s="989"/>
      <c r="M797" s="989"/>
      <c r="N797" s="989"/>
      <c r="O797" s="989"/>
      <c r="P797" s="989"/>
      <c r="Q797" s="989"/>
      <c r="R797" s="990"/>
    </row>
    <row r="798" spans="1:18" ht="39.950000000000003" customHeight="1">
      <c r="A798" s="610"/>
      <c r="B798" s="611"/>
      <c r="C798" s="610"/>
      <c r="D798" s="610"/>
      <c r="E798" s="610"/>
      <c r="F798" s="640"/>
      <c r="G798" s="640"/>
      <c r="H798" s="612"/>
      <c r="I798" s="613"/>
      <c r="J798" s="616"/>
      <c r="K798" s="988"/>
      <c r="L798" s="989"/>
      <c r="M798" s="989"/>
      <c r="N798" s="989"/>
      <c r="O798" s="989"/>
      <c r="P798" s="989"/>
      <c r="Q798" s="989"/>
      <c r="R798" s="990"/>
    </row>
    <row r="799" spans="1:18" ht="39.950000000000003" customHeight="1">
      <c r="A799" s="610"/>
      <c r="B799" s="611"/>
      <c r="C799" s="610"/>
      <c r="D799" s="610"/>
      <c r="E799" s="610"/>
      <c r="F799" s="640"/>
      <c r="G799" s="640"/>
      <c r="H799" s="612"/>
      <c r="I799" s="613"/>
      <c r="J799" s="616"/>
      <c r="K799" s="988"/>
      <c r="L799" s="989"/>
      <c r="M799" s="989"/>
      <c r="N799" s="989"/>
      <c r="O799" s="989"/>
      <c r="P799" s="989"/>
      <c r="Q799" s="989"/>
      <c r="R799" s="990"/>
    </row>
    <row r="800" spans="1:18" ht="39.950000000000003" customHeight="1">
      <c r="A800" s="610"/>
      <c r="B800" s="611"/>
      <c r="C800" s="610"/>
      <c r="D800" s="610"/>
      <c r="E800" s="610"/>
      <c r="F800" s="640"/>
      <c r="G800" s="640"/>
      <c r="H800" s="612"/>
      <c r="I800" s="613"/>
      <c r="J800" s="616"/>
      <c r="K800" s="988"/>
      <c r="L800" s="989"/>
      <c r="M800" s="989"/>
      <c r="N800" s="989"/>
      <c r="O800" s="989"/>
      <c r="P800" s="989"/>
      <c r="Q800" s="989"/>
      <c r="R800" s="990"/>
    </row>
    <row r="801" spans="1:18" ht="39.950000000000003" customHeight="1">
      <c r="A801" s="610"/>
      <c r="B801" s="611"/>
      <c r="C801" s="610"/>
      <c r="D801" s="610"/>
      <c r="E801" s="610"/>
      <c r="F801" s="640"/>
      <c r="G801" s="640"/>
      <c r="H801" s="612"/>
      <c r="I801" s="613"/>
      <c r="J801" s="616"/>
      <c r="K801" s="988"/>
      <c r="L801" s="989"/>
      <c r="M801" s="989"/>
      <c r="N801" s="989"/>
      <c r="O801" s="989"/>
      <c r="P801" s="989"/>
      <c r="Q801" s="989"/>
      <c r="R801" s="990"/>
    </row>
    <row r="802" spans="1:18" ht="39.950000000000003" customHeight="1">
      <c r="A802" s="610"/>
      <c r="B802" s="611"/>
      <c r="C802" s="610"/>
      <c r="D802" s="610"/>
      <c r="E802" s="610"/>
      <c r="F802" s="640"/>
      <c r="G802" s="640"/>
      <c r="H802" s="612"/>
      <c r="I802" s="613"/>
      <c r="J802" s="616"/>
      <c r="K802" s="988"/>
      <c r="L802" s="989"/>
      <c r="M802" s="989"/>
      <c r="N802" s="989"/>
      <c r="O802" s="989"/>
      <c r="P802" s="989"/>
      <c r="Q802" s="989"/>
      <c r="R802" s="990"/>
    </row>
    <row r="803" spans="1:18" ht="39.950000000000003" customHeight="1">
      <c r="A803" s="610"/>
      <c r="B803" s="611"/>
      <c r="C803" s="610"/>
      <c r="D803" s="610"/>
      <c r="E803" s="610"/>
      <c r="F803" s="640"/>
      <c r="G803" s="640"/>
      <c r="H803" s="612"/>
      <c r="I803" s="613"/>
      <c r="J803" s="616"/>
      <c r="K803" s="988"/>
      <c r="L803" s="989"/>
      <c r="M803" s="989"/>
      <c r="N803" s="989"/>
      <c r="O803" s="989"/>
      <c r="P803" s="989"/>
      <c r="Q803" s="989"/>
      <c r="R803" s="990"/>
    </row>
    <row r="804" spans="1:18" ht="39.950000000000003" customHeight="1">
      <c r="A804" s="610"/>
      <c r="B804" s="611"/>
      <c r="C804" s="610"/>
      <c r="D804" s="610"/>
      <c r="E804" s="610"/>
      <c r="F804" s="640"/>
      <c r="G804" s="640"/>
      <c r="H804" s="612"/>
      <c r="I804" s="613"/>
      <c r="J804" s="616"/>
      <c r="K804" s="988"/>
      <c r="L804" s="989"/>
      <c r="M804" s="989"/>
      <c r="N804" s="989"/>
      <c r="O804" s="989"/>
      <c r="P804" s="989"/>
      <c r="Q804" s="989"/>
      <c r="R804" s="990"/>
    </row>
    <row r="805" spans="1:18" ht="39.950000000000003" customHeight="1">
      <c r="A805" s="610"/>
      <c r="B805" s="611"/>
      <c r="C805" s="610"/>
      <c r="D805" s="610"/>
      <c r="E805" s="610"/>
      <c r="F805" s="640"/>
      <c r="G805" s="640"/>
      <c r="H805" s="612"/>
      <c r="I805" s="613"/>
      <c r="J805" s="616"/>
      <c r="K805" s="988"/>
      <c r="L805" s="989"/>
      <c r="M805" s="989"/>
      <c r="N805" s="989"/>
      <c r="O805" s="989"/>
      <c r="P805" s="989"/>
      <c r="Q805" s="989"/>
      <c r="R805" s="990"/>
    </row>
    <row r="806" spans="1:18" ht="39.950000000000003" customHeight="1">
      <c r="A806" s="610"/>
      <c r="B806" s="611"/>
      <c r="C806" s="610"/>
      <c r="D806" s="610"/>
      <c r="E806" s="610"/>
      <c r="F806" s="640"/>
      <c r="G806" s="640"/>
      <c r="H806" s="612"/>
      <c r="I806" s="613"/>
      <c r="J806" s="616"/>
      <c r="K806" s="988"/>
      <c r="L806" s="989"/>
      <c r="M806" s="989"/>
      <c r="N806" s="989"/>
      <c r="O806" s="989"/>
      <c r="P806" s="989"/>
      <c r="Q806" s="989"/>
      <c r="R806" s="990"/>
    </row>
    <row r="807" spans="1:18" ht="39.950000000000003" customHeight="1">
      <c r="A807" s="610"/>
      <c r="B807" s="611"/>
      <c r="C807" s="610"/>
      <c r="D807" s="610"/>
      <c r="E807" s="610"/>
      <c r="F807" s="640"/>
      <c r="G807" s="640"/>
      <c r="H807" s="612"/>
      <c r="I807" s="613"/>
      <c r="J807" s="616"/>
      <c r="K807" s="988"/>
      <c r="L807" s="989"/>
      <c r="M807" s="989"/>
      <c r="N807" s="989"/>
      <c r="O807" s="989"/>
      <c r="P807" s="989"/>
      <c r="Q807" s="989"/>
      <c r="R807" s="990"/>
    </row>
    <row r="808" spans="1:18" ht="39.950000000000003" customHeight="1">
      <c r="A808" s="610"/>
      <c r="B808" s="611"/>
      <c r="C808" s="610"/>
      <c r="D808" s="610"/>
      <c r="E808" s="610"/>
      <c r="F808" s="640"/>
      <c r="G808" s="640"/>
      <c r="H808" s="612"/>
      <c r="I808" s="613"/>
      <c r="J808" s="616"/>
      <c r="K808" s="988"/>
      <c r="L808" s="989"/>
      <c r="M808" s="989"/>
      <c r="N808" s="989"/>
      <c r="O808" s="989"/>
      <c r="P808" s="989"/>
      <c r="Q808" s="989"/>
      <c r="R808" s="990"/>
    </row>
    <row r="809" spans="1:18" ht="39.950000000000003" customHeight="1">
      <c r="A809" s="610"/>
      <c r="B809" s="611"/>
      <c r="C809" s="610"/>
      <c r="D809" s="610"/>
      <c r="E809" s="610"/>
      <c r="F809" s="640"/>
      <c r="G809" s="640"/>
      <c r="H809" s="612"/>
      <c r="I809" s="613"/>
      <c r="J809" s="616"/>
      <c r="K809" s="988"/>
      <c r="L809" s="989"/>
      <c r="M809" s="989"/>
      <c r="N809" s="989"/>
      <c r="O809" s="989"/>
      <c r="P809" s="989"/>
      <c r="Q809" s="989"/>
      <c r="R809" s="990"/>
    </row>
    <row r="810" spans="1:18" ht="39.950000000000003" customHeight="1">
      <c r="A810" s="610"/>
      <c r="B810" s="611"/>
      <c r="C810" s="610"/>
      <c r="D810" s="610"/>
      <c r="E810" s="610"/>
      <c r="F810" s="640"/>
      <c r="G810" s="640"/>
      <c r="H810" s="612"/>
      <c r="I810" s="613"/>
      <c r="J810" s="616"/>
      <c r="K810" s="988"/>
      <c r="L810" s="989"/>
      <c r="M810" s="989"/>
      <c r="N810" s="989"/>
      <c r="O810" s="989"/>
      <c r="P810" s="989"/>
      <c r="Q810" s="989"/>
      <c r="R810" s="990"/>
    </row>
    <row r="811" spans="1:18" ht="39.950000000000003" customHeight="1">
      <c r="A811" s="610"/>
      <c r="B811" s="611"/>
      <c r="C811" s="610"/>
      <c r="D811" s="610"/>
      <c r="E811" s="610"/>
      <c r="F811" s="640"/>
      <c r="G811" s="640"/>
      <c r="H811" s="612"/>
      <c r="I811" s="613"/>
      <c r="J811" s="616"/>
      <c r="K811" s="988"/>
      <c r="L811" s="989"/>
      <c r="M811" s="989"/>
      <c r="N811" s="989"/>
      <c r="O811" s="989"/>
      <c r="P811" s="989"/>
      <c r="Q811" s="989"/>
      <c r="R811" s="990"/>
    </row>
    <row r="812" spans="1:18" ht="39.950000000000003" customHeight="1">
      <c r="A812" s="610"/>
      <c r="B812" s="611"/>
      <c r="C812" s="610"/>
      <c r="D812" s="610"/>
      <c r="E812" s="610"/>
      <c r="F812" s="640"/>
      <c r="G812" s="640"/>
      <c r="H812" s="612"/>
      <c r="I812" s="613"/>
      <c r="J812" s="616"/>
      <c r="K812" s="988"/>
      <c r="L812" s="989"/>
      <c r="M812" s="989"/>
      <c r="N812" s="989"/>
      <c r="O812" s="989"/>
      <c r="P812" s="989"/>
      <c r="Q812" s="989"/>
      <c r="R812" s="990"/>
    </row>
    <row r="813" spans="1:18" ht="39.950000000000003" customHeight="1">
      <c r="A813" s="610"/>
      <c r="B813" s="611"/>
      <c r="C813" s="610"/>
      <c r="D813" s="610"/>
      <c r="E813" s="610"/>
      <c r="F813" s="640"/>
      <c r="G813" s="640"/>
      <c r="H813" s="612"/>
      <c r="I813" s="613"/>
      <c r="J813" s="616"/>
      <c r="K813" s="988"/>
      <c r="L813" s="989"/>
      <c r="M813" s="989"/>
      <c r="N813" s="989"/>
      <c r="O813" s="989"/>
      <c r="P813" s="989"/>
      <c r="Q813" s="989"/>
      <c r="R813" s="990"/>
    </row>
    <row r="814" spans="1:18" ht="39.950000000000003" customHeight="1">
      <c r="A814" s="610"/>
      <c r="B814" s="611"/>
      <c r="C814" s="610"/>
      <c r="D814" s="610"/>
      <c r="E814" s="610"/>
      <c r="F814" s="640"/>
      <c r="G814" s="640"/>
      <c r="H814" s="612"/>
      <c r="I814" s="613"/>
      <c r="J814" s="616"/>
      <c r="K814" s="988"/>
      <c r="L814" s="989"/>
      <c r="M814" s="989"/>
      <c r="N814" s="989"/>
      <c r="O814" s="989"/>
      <c r="P814" s="989"/>
      <c r="Q814" s="989"/>
      <c r="R814" s="990"/>
    </row>
    <row r="815" spans="1:18" ht="39.950000000000003" customHeight="1">
      <c r="A815" s="610"/>
      <c r="B815" s="611"/>
      <c r="C815" s="610"/>
      <c r="D815" s="610"/>
      <c r="E815" s="610"/>
      <c r="F815" s="640"/>
      <c r="G815" s="640"/>
      <c r="H815" s="612"/>
      <c r="I815" s="613"/>
      <c r="J815" s="616"/>
      <c r="K815" s="988"/>
      <c r="L815" s="989"/>
      <c r="M815" s="989"/>
      <c r="N815" s="989"/>
      <c r="O815" s="989"/>
      <c r="P815" s="989"/>
      <c r="Q815" s="989"/>
      <c r="R815" s="990"/>
    </row>
    <row r="816" spans="1:18" ht="39.950000000000003" customHeight="1">
      <c r="A816" s="610"/>
      <c r="B816" s="611"/>
      <c r="C816" s="610"/>
      <c r="D816" s="610"/>
      <c r="E816" s="610"/>
      <c r="F816" s="640"/>
      <c r="G816" s="640"/>
      <c r="H816" s="612"/>
      <c r="I816" s="613"/>
      <c r="J816" s="616"/>
      <c r="K816" s="988"/>
      <c r="L816" s="989"/>
      <c r="M816" s="989"/>
      <c r="N816" s="989"/>
      <c r="O816" s="989"/>
      <c r="P816" s="989"/>
      <c r="Q816" s="989"/>
      <c r="R816" s="990"/>
    </row>
    <row r="817" spans="1:18" ht="39.950000000000003" customHeight="1">
      <c r="A817" s="610"/>
      <c r="B817" s="611"/>
      <c r="C817" s="610"/>
      <c r="D817" s="610"/>
      <c r="E817" s="610"/>
      <c r="F817" s="640"/>
      <c r="G817" s="640"/>
      <c r="H817" s="612"/>
      <c r="I817" s="613"/>
      <c r="J817" s="616"/>
      <c r="K817" s="988"/>
      <c r="L817" s="989"/>
      <c r="M817" s="989"/>
      <c r="N817" s="989"/>
      <c r="O817" s="989"/>
      <c r="P817" s="989"/>
      <c r="Q817" s="989"/>
      <c r="R817" s="990"/>
    </row>
    <row r="818" spans="1:18" ht="39.950000000000003" customHeight="1">
      <c r="A818" s="610"/>
      <c r="B818" s="611"/>
      <c r="C818" s="610"/>
      <c r="D818" s="610"/>
      <c r="E818" s="610"/>
      <c r="F818" s="640"/>
      <c r="G818" s="640"/>
      <c r="H818" s="612"/>
      <c r="I818" s="613"/>
      <c r="J818" s="616"/>
      <c r="K818" s="988"/>
      <c r="L818" s="989"/>
      <c r="M818" s="989"/>
      <c r="N818" s="989"/>
      <c r="O818" s="989"/>
      <c r="P818" s="989"/>
      <c r="Q818" s="989"/>
      <c r="R818" s="990"/>
    </row>
    <row r="819" spans="1:18" ht="39.950000000000003" customHeight="1">
      <c r="A819" s="610"/>
      <c r="B819" s="611"/>
      <c r="C819" s="610"/>
      <c r="D819" s="610"/>
      <c r="E819" s="610"/>
      <c r="F819" s="640"/>
      <c r="G819" s="640"/>
      <c r="H819" s="612"/>
      <c r="I819" s="613"/>
      <c r="J819" s="616"/>
      <c r="K819" s="988"/>
      <c r="L819" s="989"/>
      <c r="M819" s="989"/>
      <c r="N819" s="989"/>
      <c r="O819" s="989"/>
      <c r="P819" s="989"/>
      <c r="Q819" s="989"/>
      <c r="R819" s="990"/>
    </row>
    <row r="820" spans="1:18" ht="39.950000000000003" customHeight="1">
      <c r="A820" s="610"/>
      <c r="B820" s="611"/>
      <c r="C820" s="610"/>
      <c r="D820" s="610"/>
      <c r="E820" s="610"/>
      <c r="F820" s="640"/>
      <c r="G820" s="640"/>
      <c r="H820" s="612"/>
      <c r="I820" s="613"/>
      <c r="J820" s="616"/>
      <c r="K820" s="988"/>
      <c r="L820" s="989"/>
      <c r="M820" s="989"/>
      <c r="N820" s="989"/>
      <c r="O820" s="989"/>
      <c r="P820" s="989"/>
      <c r="Q820" s="989"/>
      <c r="R820" s="990"/>
    </row>
    <row r="821" spans="1:18" ht="39.950000000000003" customHeight="1">
      <c r="A821" s="610"/>
      <c r="B821" s="611"/>
      <c r="C821" s="610"/>
      <c r="D821" s="610"/>
      <c r="E821" s="610"/>
      <c r="F821" s="640"/>
      <c r="G821" s="640"/>
      <c r="H821" s="612"/>
      <c r="I821" s="613"/>
      <c r="J821" s="616"/>
      <c r="K821" s="988"/>
      <c r="L821" s="989"/>
      <c r="M821" s="989"/>
      <c r="N821" s="989"/>
      <c r="O821" s="989"/>
      <c r="P821" s="989"/>
      <c r="Q821" s="989"/>
      <c r="R821" s="990"/>
    </row>
    <row r="822" spans="1:18" ht="39.950000000000003" customHeight="1">
      <c r="A822" s="610"/>
      <c r="B822" s="611"/>
      <c r="C822" s="610"/>
      <c r="D822" s="610"/>
      <c r="E822" s="610"/>
      <c r="F822" s="640"/>
      <c r="G822" s="640"/>
      <c r="H822" s="612"/>
      <c r="I822" s="613"/>
      <c r="J822" s="616"/>
      <c r="K822" s="988"/>
      <c r="L822" s="989"/>
      <c r="M822" s="989"/>
      <c r="N822" s="989"/>
      <c r="O822" s="989"/>
      <c r="P822" s="989"/>
      <c r="Q822" s="989"/>
      <c r="R822" s="990"/>
    </row>
    <row r="823" spans="1:18" ht="39.950000000000003" customHeight="1">
      <c r="A823" s="610"/>
      <c r="B823" s="611"/>
      <c r="C823" s="610"/>
      <c r="D823" s="610"/>
      <c r="E823" s="610"/>
      <c r="F823" s="640"/>
      <c r="G823" s="640"/>
      <c r="H823" s="612"/>
      <c r="I823" s="613"/>
      <c r="J823" s="616"/>
      <c r="K823" s="988"/>
      <c r="L823" s="989"/>
      <c r="M823" s="989"/>
      <c r="N823" s="989"/>
      <c r="O823" s="989"/>
      <c r="P823" s="989"/>
      <c r="Q823" s="989"/>
      <c r="R823" s="990"/>
    </row>
    <row r="824" spans="1:18" ht="39.950000000000003" customHeight="1">
      <c r="A824" s="610"/>
      <c r="B824" s="611"/>
      <c r="C824" s="610"/>
      <c r="D824" s="610"/>
      <c r="E824" s="610"/>
      <c r="F824" s="640"/>
      <c r="G824" s="640"/>
      <c r="H824" s="612"/>
      <c r="I824" s="613"/>
      <c r="J824" s="616"/>
      <c r="K824" s="988"/>
      <c r="L824" s="989"/>
      <c r="M824" s="989"/>
      <c r="N824" s="989"/>
      <c r="O824" s="989"/>
      <c r="P824" s="989"/>
      <c r="Q824" s="989"/>
      <c r="R824" s="990"/>
    </row>
    <row r="825" spans="1:18" ht="39.950000000000003" customHeight="1">
      <c r="A825" s="610"/>
      <c r="B825" s="611"/>
      <c r="C825" s="610"/>
      <c r="D825" s="610"/>
      <c r="E825" s="610"/>
      <c r="F825" s="640"/>
      <c r="G825" s="640"/>
      <c r="H825" s="612"/>
      <c r="I825" s="613"/>
      <c r="J825" s="616"/>
      <c r="K825" s="988"/>
      <c r="L825" s="989"/>
      <c r="M825" s="989"/>
      <c r="N825" s="989"/>
      <c r="O825" s="989"/>
      <c r="P825" s="989"/>
      <c r="Q825" s="989"/>
      <c r="R825" s="990"/>
    </row>
    <row r="826" spans="1:18" ht="39.950000000000003" customHeight="1">
      <c r="A826" s="610"/>
      <c r="B826" s="611"/>
      <c r="C826" s="610"/>
      <c r="D826" s="610"/>
      <c r="E826" s="610"/>
      <c r="F826" s="640"/>
      <c r="G826" s="640"/>
      <c r="H826" s="612"/>
      <c r="I826" s="613"/>
      <c r="J826" s="616"/>
      <c r="K826" s="988"/>
      <c r="L826" s="989"/>
      <c r="M826" s="989"/>
      <c r="N826" s="989"/>
      <c r="O826" s="989"/>
      <c r="P826" s="989"/>
      <c r="Q826" s="989"/>
      <c r="R826" s="990"/>
    </row>
    <row r="827" spans="1:18" ht="39.950000000000003" customHeight="1">
      <c r="A827" s="610"/>
      <c r="B827" s="611"/>
      <c r="C827" s="610"/>
      <c r="D827" s="610"/>
      <c r="E827" s="610"/>
      <c r="F827" s="640"/>
      <c r="G827" s="640"/>
      <c r="H827" s="612"/>
      <c r="I827" s="613"/>
      <c r="J827" s="616"/>
      <c r="K827" s="988"/>
      <c r="L827" s="989"/>
      <c r="M827" s="989"/>
      <c r="N827" s="989"/>
      <c r="O827" s="989"/>
      <c r="P827" s="989"/>
      <c r="Q827" s="989"/>
      <c r="R827" s="990"/>
    </row>
    <row r="828" spans="1:18" ht="39.950000000000003" customHeight="1">
      <c r="A828" s="610"/>
      <c r="B828" s="611"/>
      <c r="C828" s="610"/>
      <c r="D828" s="610"/>
      <c r="E828" s="610"/>
      <c r="F828" s="640"/>
      <c r="G828" s="640"/>
      <c r="H828" s="612"/>
      <c r="I828" s="613"/>
      <c r="J828" s="616"/>
      <c r="K828" s="988"/>
      <c r="L828" s="989"/>
      <c r="M828" s="989"/>
      <c r="N828" s="989"/>
      <c r="O828" s="989"/>
      <c r="P828" s="989"/>
      <c r="Q828" s="989"/>
      <c r="R828" s="990"/>
    </row>
    <row r="829" spans="1:18" ht="39.950000000000003" customHeight="1">
      <c r="A829" s="610"/>
      <c r="B829" s="611"/>
      <c r="C829" s="610"/>
      <c r="D829" s="610"/>
      <c r="E829" s="610"/>
      <c r="F829" s="640"/>
      <c r="G829" s="640"/>
      <c r="H829" s="612"/>
      <c r="I829" s="613"/>
      <c r="J829" s="616"/>
      <c r="K829" s="988"/>
      <c r="L829" s="989"/>
      <c r="M829" s="989"/>
      <c r="N829" s="989"/>
      <c r="O829" s="989"/>
      <c r="P829" s="989"/>
      <c r="Q829" s="989"/>
      <c r="R829" s="990"/>
    </row>
    <row r="830" spans="1:18" ht="39.950000000000003" customHeight="1">
      <c r="A830" s="610"/>
      <c r="B830" s="611"/>
      <c r="C830" s="610"/>
      <c r="D830" s="610"/>
      <c r="E830" s="610"/>
      <c r="F830" s="640"/>
      <c r="G830" s="640"/>
      <c r="H830" s="612"/>
      <c r="I830" s="613"/>
      <c r="J830" s="616"/>
      <c r="K830" s="988"/>
      <c r="L830" s="989"/>
      <c r="M830" s="989"/>
      <c r="N830" s="989"/>
      <c r="O830" s="989"/>
      <c r="P830" s="989"/>
      <c r="Q830" s="989"/>
      <c r="R830" s="990"/>
    </row>
    <row r="831" spans="1:18" ht="39.950000000000003" customHeight="1">
      <c r="A831" s="610"/>
      <c r="B831" s="611"/>
      <c r="C831" s="610"/>
      <c r="D831" s="610"/>
      <c r="E831" s="610"/>
      <c r="F831" s="640"/>
      <c r="G831" s="640"/>
      <c r="H831" s="612"/>
      <c r="I831" s="613"/>
      <c r="J831" s="616"/>
      <c r="K831" s="988"/>
      <c r="L831" s="989"/>
      <c r="M831" s="989"/>
      <c r="N831" s="989"/>
      <c r="O831" s="989"/>
      <c r="P831" s="989"/>
      <c r="Q831" s="989"/>
      <c r="R831" s="990"/>
    </row>
    <row r="832" spans="1:18" ht="39.950000000000003" customHeight="1">
      <c r="A832" s="610"/>
      <c r="B832" s="611"/>
      <c r="C832" s="610"/>
      <c r="D832" s="610"/>
      <c r="E832" s="610"/>
      <c r="F832" s="640"/>
      <c r="G832" s="640"/>
      <c r="H832" s="612"/>
      <c r="I832" s="613"/>
      <c r="J832" s="616"/>
      <c r="K832" s="988"/>
      <c r="L832" s="989"/>
      <c r="M832" s="989"/>
      <c r="N832" s="989"/>
      <c r="O832" s="989"/>
      <c r="P832" s="989"/>
      <c r="Q832" s="989"/>
      <c r="R832" s="990"/>
    </row>
    <row r="833" spans="1:18" ht="39.950000000000003" customHeight="1">
      <c r="A833" s="610"/>
      <c r="B833" s="611"/>
      <c r="C833" s="610"/>
      <c r="D833" s="610"/>
      <c r="E833" s="610"/>
      <c r="F833" s="640"/>
      <c r="G833" s="640"/>
      <c r="H833" s="612"/>
      <c r="I833" s="613"/>
      <c r="J833" s="616"/>
      <c r="K833" s="988"/>
      <c r="L833" s="989"/>
      <c r="M833" s="989"/>
      <c r="N833" s="989"/>
      <c r="O833" s="989"/>
      <c r="P833" s="989"/>
      <c r="Q833" s="989"/>
      <c r="R833" s="990"/>
    </row>
    <row r="834" spans="1:18" ht="39.950000000000003" customHeight="1">
      <c r="A834" s="610"/>
      <c r="B834" s="611"/>
      <c r="C834" s="610"/>
      <c r="D834" s="610"/>
      <c r="E834" s="610"/>
      <c r="F834" s="640"/>
      <c r="G834" s="640"/>
      <c r="H834" s="612"/>
      <c r="I834" s="613"/>
      <c r="J834" s="616"/>
      <c r="K834" s="988"/>
      <c r="L834" s="989"/>
      <c r="M834" s="989"/>
      <c r="N834" s="989"/>
      <c r="O834" s="989"/>
      <c r="P834" s="989"/>
      <c r="Q834" s="989"/>
      <c r="R834" s="990"/>
    </row>
    <row r="835" spans="1:18" ht="39.950000000000003" customHeight="1">
      <c r="A835" s="610"/>
      <c r="B835" s="611"/>
      <c r="C835" s="610"/>
      <c r="D835" s="610"/>
      <c r="E835" s="610"/>
      <c r="F835" s="640"/>
      <c r="G835" s="640"/>
      <c r="H835" s="612"/>
      <c r="I835" s="613"/>
      <c r="J835" s="616"/>
      <c r="K835" s="988"/>
      <c r="L835" s="989"/>
      <c r="M835" s="989"/>
      <c r="N835" s="989"/>
      <c r="O835" s="989"/>
      <c r="P835" s="989"/>
      <c r="Q835" s="989"/>
      <c r="R835" s="990"/>
    </row>
    <row r="836" spans="1:18" ht="39.950000000000003" customHeight="1">
      <c r="A836" s="610"/>
      <c r="B836" s="611"/>
      <c r="C836" s="610"/>
      <c r="D836" s="610"/>
      <c r="E836" s="610"/>
      <c r="F836" s="640"/>
      <c r="G836" s="640"/>
      <c r="H836" s="612"/>
      <c r="I836" s="613"/>
      <c r="J836" s="616"/>
      <c r="K836" s="988"/>
      <c r="L836" s="989"/>
      <c r="M836" s="989"/>
      <c r="N836" s="989"/>
      <c r="O836" s="989"/>
      <c r="P836" s="989"/>
      <c r="Q836" s="989"/>
      <c r="R836" s="990"/>
    </row>
    <row r="837" spans="1:18" ht="39.950000000000003" customHeight="1">
      <c r="A837" s="610"/>
      <c r="B837" s="611"/>
      <c r="C837" s="610"/>
      <c r="D837" s="610"/>
      <c r="E837" s="610"/>
      <c r="F837" s="640"/>
      <c r="G837" s="640"/>
      <c r="H837" s="612"/>
      <c r="I837" s="613"/>
      <c r="J837" s="616"/>
      <c r="K837" s="988"/>
      <c r="L837" s="989"/>
      <c r="M837" s="989"/>
      <c r="N837" s="989"/>
      <c r="O837" s="989"/>
      <c r="P837" s="989"/>
      <c r="Q837" s="989"/>
      <c r="R837" s="990"/>
    </row>
    <row r="838" spans="1:18" ht="39.950000000000003" customHeight="1">
      <c r="A838" s="610"/>
      <c r="B838" s="611"/>
      <c r="C838" s="610"/>
      <c r="D838" s="610"/>
      <c r="E838" s="610"/>
      <c r="F838" s="640"/>
      <c r="G838" s="640"/>
      <c r="H838" s="612"/>
      <c r="I838" s="613"/>
      <c r="J838" s="616"/>
      <c r="K838" s="988"/>
      <c r="L838" s="989"/>
      <c r="M838" s="989"/>
      <c r="N838" s="989"/>
      <c r="O838" s="989"/>
      <c r="P838" s="989"/>
      <c r="Q838" s="989"/>
      <c r="R838" s="990"/>
    </row>
    <row r="839" spans="1:18" ht="39.950000000000003" customHeight="1">
      <c r="A839" s="610"/>
      <c r="B839" s="611"/>
      <c r="C839" s="610"/>
      <c r="D839" s="610"/>
      <c r="E839" s="610"/>
      <c r="F839" s="640"/>
      <c r="G839" s="640"/>
      <c r="H839" s="612"/>
      <c r="I839" s="613"/>
      <c r="J839" s="616"/>
      <c r="K839" s="988"/>
      <c r="L839" s="989"/>
      <c r="M839" s="989"/>
      <c r="N839" s="989"/>
      <c r="O839" s="989"/>
      <c r="P839" s="989"/>
      <c r="Q839" s="989"/>
      <c r="R839" s="990"/>
    </row>
    <row r="840" spans="1:18" ht="39.950000000000003" customHeight="1">
      <c r="A840" s="610"/>
      <c r="B840" s="611"/>
      <c r="C840" s="610"/>
      <c r="D840" s="610"/>
      <c r="E840" s="610"/>
      <c r="F840" s="640"/>
      <c r="G840" s="640"/>
      <c r="H840" s="612"/>
      <c r="I840" s="613"/>
      <c r="J840" s="616"/>
      <c r="K840" s="988"/>
      <c r="L840" s="989"/>
      <c r="M840" s="989"/>
      <c r="N840" s="989"/>
      <c r="O840" s="989"/>
      <c r="P840" s="989"/>
      <c r="Q840" s="989"/>
      <c r="R840" s="990"/>
    </row>
    <row r="841" spans="1:18" ht="39.950000000000003" customHeight="1">
      <c r="A841" s="610"/>
      <c r="B841" s="611"/>
      <c r="C841" s="610"/>
      <c r="D841" s="610"/>
      <c r="E841" s="610"/>
      <c r="F841" s="640"/>
      <c r="G841" s="640"/>
      <c r="H841" s="612"/>
      <c r="I841" s="613"/>
      <c r="J841" s="616"/>
      <c r="K841" s="988"/>
      <c r="L841" s="989"/>
      <c r="M841" s="989"/>
      <c r="N841" s="989"/>
      <c r="O841" s="989"/>
      <c r="P841" s="989"/>
      <c r="Q841" s="989"/>
      <c r="R841" s="990"/>
    </row>
    <row r="842" spans="1:18" ht="39.950000000000003" customHeight="1">
      <c r="A842" s="610"/>
      <c r="B842" s="611"/>
      <c r="C842" s="610"/>
      <c r="D842" s="610"/>
      <c r="E842" s="610"/>
      <c r="F842" s="640"/>
      <c r="G842" s="640"/>
      <c r="H842" s="612"/>
      <c r="I842" s="613"/>
      <c r="J842" s="616"/>
      <c r="K842" s="988"/>
      <c r="L842" s="989"/>
      <c r="M842" s="989"/>
      <c r="N842" s="989"/>
      <c r="O842" s="989"/>
      <c r="P842" s="989"/>
      <c r="Q842" s="989"/>
      <c r="R842" s="990"/>
    </row>
    <row r="843" spans="1:18" ht="39.950000000000003" customHeight="1">
      <c r="A843" s="610"/>
      <c r="B843" s="611"/>
      <c r="C843" s="610"/>
      <c r="D843" s="610"/>
      <c r="E843" s="610"/>
      <c r="F843" s="640"/>
      <c r="G843" s="640"/>
      <c r="H843" s="612"/>
      <c r="I843" s="613"/>
      <c r="J843" s="616"/>
      <c r="K843" s="988"/>
      <c r="L843" s="989"/>
      <c r="M843" s="989"/>
      <c r="N843" s="989"/>
      <c r="O843" s="989"/>
      <c r="P843" s="989"/>
      <c r="Q843" s="989"/>
      <c r="R843" s="990"/>
    </row>
    <row r="844" spans="1:18" ht="39.950000000000003" customHeight="1">
      <c r="A844" s="610"/>
      <c r="B844" s="611"/>
      <c r="C844" s="610"/>
      <c r="D844" s="610"/>
      <c r="E844" s="610"/>
      <c r="F844" s="640"/>
      <c r="G844" s="640"/>
      <c r="H844" s="612"/>
      <c r="I844" s="613"/>
      <c r="J844" s="616"/>
      <c r="K844" s="988"/>
      <c r="L844" s="989"/>
      <c r="M844" s="989"/>
      <c r="N844" s="989"/>
      <c r="O844" s="989"/>
      <c r="P844" s="989"/>
      <c r="Q844" s="989"/>
      <c r="R844" s="990"/>
    </row>
    <row r="845" spans="1:18" ht="39.950000000000003" customHeight="1">
      <c r="A845" s="610"/>
      <c r="B845" s="611"/>
      <c r="C845" s="610"/>
      <c r="D845" s="610"/>
      <c r="E845" s="610"/>
      <c r="F845" s="640"/>
      <c r="G845" s="640"/>
      <c r="H845" s="612"/>
      <c r="I845" s="613"/>
      <c r="J845" s="616"/>
      <c r="K845" s="988"/>
      <c r="L845" s="989"/>
      <c r="M845" s="989"/>
      <c r="N845" s="989"/>
      <c r="O845" s="989"/>
      <c r="P845" s="989"/>
      <c r="Q845" s="989"/>
      <c r="R845" s="990"/>
    </row>
    <row r="846" spans="1:18" ht="39.950000000000003" customHeight="1">
      <c r="A846" s="610"/>
      <c r="B846" s="611"/>
      <c r="C846" s="610"/>
      <c r="D846" s="610"/>
      <c r="E846" s="610"/>
      <c r="F846" s="640"/>
      <c r="G846" s="640"/>
      <c r="H846" s="612"/>
      <c r="I846" s="613"/>
      <c r="J846" s="616"/>
      <c r="K846" s="988"/>
      <c r="L846" s="989"/>
      <c r="M846" s="989"/>
      <c r="N846" s="989"/>
      <c r="O846" s="989"/>
      <c r="P846" s="989"/>
      <c r="Q846" s="989"/>
      <c r="R846" s="990"/>
    </row>
    <row r="847" spans="1:18" ht="39.950000000000003" customHeight="1">
      <c r="A847" s="610"/>
      <c r="B847" s="611"/>
      <c r="C847" s="610"/>
      <c r="D847" s="610"/>
      <c r="E847" s="610"/>
      <c r="F847" s="640"/>
      <c r="G847" s="640"/>
      <c r="H847" s="612"/>
      <c r="I847" s="613"/>
      <c r="J847" s="616"/>
      <c r="K847" s="988"/>
      <c r="L847" s="989"/>
      <c r="M847" s="989"/>
      <c r="N847" s="989"/>
      <c r="O847" s="989"/>
      <c r="P847" s="989"/>
      <c r="Q847" s="989"/>
      <c r="R847" s="990"/>
    </row>
    <row r="848" spans="1:18" ht="39.950000000000003" customHeight="1">
      <c r="A848" s="610"/>
      <c r="B848" s="611"/>
      <c r="C848" s="610"/>
      <c r="D848" s="610"/>
      <c r="E848" s="610"/>
      <c r="F848" s="640"/>
      <c r="G848" s="640"/>
      <c r="H848" s="612"/>
      <c r="I848" s="613"/>
      <c r="J848" s="616"/>
      <c r="K848" s="988"/>
      <c r="L848" s="989"/>
      <c r="M848" s="989"/>
      <c r="N848" s="989"/>
      <c r="O848" s="989"/>
      <c r="P848" s="989"/>
      <c r="Q848" s="989"/>
      <c r="R848" s="990"/>
    </row>
    <row r="849" spans="1:18" ht="39.950000000000003" customHeight="1">
      <c r="A849" s="610"/>
      <c r="B849" s="611"/>
      <c r="C849" s="610"/>
      <c r="D849" s="610"/>
      <c r="E849" s="610"/>
      <c r="F849" s="640"/>
      <c r="G849" s="640"/>
      <c r="H849" s="612"/>
      <c r="I849" s="613"/>
      <c r="J849" s="616"/>
      <c r="K849" s="988"/>
      <c r="L849" s="989"/>
      <c r="M849" s="989"/>
      <c r="N849" s="989"/>
      <c r="O849" s="989"/>
      <c r="P849" s="989"/>
      <c r="Q849" s="989"/>
      <c r="R849" s="990"/>
    </row>
    <row r="850" spans="1:18" ht="39.950000000000003" customHeight="1">
      <c r="A850" s="610"/>
      <c r="B850" s="611"/>
      <c r="C850" s="610"/>
      <c r="D850" s="610"/>
      <c r="E850" s="610"/>
      <c r="F850" s="640"/>
      <c r="G850" s="640"/>
      <c r="H850" s="612"/>
      <c r="I850" s="613"/>
      <c r="J850" s="616"/>
      <c r="K850" s="988"/>
      <c r="L850" s="989"/>
      <c r="M850" s="989"/>
      <c r="N850" s="989"/>
      <c r="O850" s="989"/>
      <c r="P850" s="989"/>
      <c r="Q850" s="989"/>
      <c r="R850" s="990"/>
    </row>
    <row r="851" spans="1:18" ht="39.950000000000003" customHeight="1">
      <c r="A851" s="610"/>
      <c r="B851" s="611"/>
      <c r="C851" s="610"/>
      <c r="D851" s="610"/>
      <c r="E851" s="610"/>
      <c r="F851" s="640"/>
      <c r="G851" s="640"/>
      <c r="H851" s="612"/>
      <c r="I851" s="613"/>
      <c r="J851" s="616"/>
      <c r="K851" s="988"/>
      <c r="L851" s="989"/>
      <c r="M851" s="989"/>
      <c r="N851" s="989"/>
      <c r="O851" s="989"/>
      <c r="P851" s="989"/>
      <c r="Q851" s="989"/>
      <c r="R851" s="990"/>
    </row>
    <row r="852" spans="1:18" ht="39.950000000000003" customHeight="1">
      <c r="A852" s="610"/>
      <c r="B852" s="611"/>
      <c r="C852" s="610"/>
      <c r="D852" s="610"/>
      <c r="E852" s="610"/>
      <c r="F852" s="640"/>
      <c r="G852" s="640"/>
      <c r="H852" s="612"/>
      <c r="I852" s="613"/>
      <c r="J852" s="616"/>
      <c r="K852" s="988"/>
      <c r="L852" s="989"/>
      <c r="M852" s="989"/>
      <c r="N852" s="989"/>
      <c r="O852" s="989"/>
      <c r="P852" s="989"/>
      <c r="Q852" s="989"/>
      <c r="R852" s="990"/>
    </row>
    <row r="853" spans="1:18" ht="39.950000000000003" customHeight="1">
      <c r="A853" s="610"/>
      <c r="B853" s="611"/>
      <c r="C853" s="610"/>
      <c r="D853" s="610"/>
      <c r="E853" s="610"/>
      <c r="F853" s="640"/>
      <c r="G853" s="640"/>
      <c r="H853" s="612"/>
      <c r="I853" s="613"/>
      <c r="J853" s="616"/>
      <c r="K853" s="988"/>
      <c r="L853" s="989"/>
      <c r="M853" s="989"/>
      <c r="N853" s="989"/>
      <c r="O853" s="989"/>
      <c r="P853" s="989"/>
      <c r="Q853" s="989"/>
      <c r="R853" s="990"/>
    </row>
    <row r="854" spans="1:18" ht="39.950000000000003" customHeight="1">
      <c r="A854" s="610"/>
      <c r="B854" s="611"/>
      <c r="C854" s="610"/>
      <c r="D854" s="610"/>
      <c r="E854" s="610"/>
      <c r="F854" s="640"/>
      <c r="G854" s="640"/>
      <c r="H854" s="612"/>
      <c r="I854" s="613"/>
      <c r="J854" s="616"/>
      <c r="K854" s="988"/>
      <c r="L854" s="989"/>
      <c r="M854" s="989"/>
      <c r="N854" s="989"/>
      <c r="O854" s="989"/>
      <c r="P854" s="989"/>
      <c r="Q854" s="989"/>
      <c r="R854" s="990"/>
    </row>
    <row r="855" spans="1:18" ht="39.950000000000003" customHeight="1">
      <c r="A855" s="610"/>
      <c r="B855" s="611"/>
      <c r="C855" s="610"/>
      <c r="D855" s="610"/>
      <c r="E855" s="610"/>
      <c r="F855" s="640"/>
      <c r="G855" s="640"/>
      <c r="H855" s="612"/>
      <c r="I855" s="613"/>
      <c r="J855" s="616"/>
      <c r="K855" s="988"/>
      <c r="L855" s="989"/>
      <c r="M855" s="989"/>
      <c r="N855" s="989"/>
      <c r="O855" s="989"/>
      <c r="P855" s="989"/>
      <c r="Q855" s="989"/>
      <c r="R855" s="990"/>
    </row>
    <row r="856" spans="1:18" ht="39.950000000000003" customHeight="1">
      <c r="A856" s="610"/>
      <c r="B856" s="611"/>
      <c r="C856" s="610"/>
      <c r="D856" s="610"/>
      <c r="E856" s="610"/>
      <c r="F856" s="640"/>
      <c r="G856" s="640"/>
      <c r="H856" s="612"/>
      <c r="I856" s="613"/>
      <c r="J856" s="616"/>
      <c r="K856" s="988"/>
      <c r="L856" s="989"/>
      <c r="M856" s="989"/>
      <c r="N856" s="989"/>
      <c r="O856" s="989"/>
      <c r="P856" s="989"/>
      <c r="Q856" s="989"/>
      <c r="R856" s="990"/>
    </row>
    <row r="857" spans="1:18" ht="39.950000000000003" customHeight="1">
      <c r="A857" s="610"/>
      <c r="B857" s="611"/>
      <c r="C857" s="610"/>
      <c r="D857" s="610"/>
      <c r="E857" s="610"/>
      <c r="F857" s="640"/>
      <c r="G857" s="640"/>
      <c r="H857" s="612"/>
      <c r="I857" s="613"/>
      <c r="J857" s="616"/>
      <c r="K857" s="988"/>
      <c r="L857" s="989"/>
      <c r="M857" s="989"/>
      <c r="N857" s="989"/>
      <c r="O857" s="989"/>
      <c r="P857" s="989"/>
      <c r="Q857" s="989"/>
      <c r="R857" s="990"/>
    </row>
    <row r="858" spans="1:18" ht="39.950000000000003" customHeight="1">
      <c r="A858" s="610"/>
      <c r="B858" s="611"/>
      <c r="C858" s="610"/>
      <c r="D858" s="610"/>
      <c r="E858" s="610"/>
      <c r="F858" s="640"/>
      <c r="G858" s="640"/>
      <c r="H858" s="612"/>
      <c r="I858" s="613"/>
      <c r="J858" s="616"/>
      <c r="K858" s="988"/>
      <c r="L858" s="989"/>
      <c r="M858" s="989"/>
      <c r="N858" s="989"/>
      <c r="O858" s="989"/>
      <c r="P858" s="989"/>
      <c r="Q858" s="989"/>
      <c r="R858" s="990"/>
    </row>
    <row r="859" spans="1:18" ht="39.950000000000003" customHeight="1">
      <c r="A859" s="610"/>
      <c r="B859" s="611"/>
      <c r="C859" s="610"/>
      <c r="D859" s="610"/>
      <c r="E859" s="610"/>
      <c r="F859" s="640"/>
      <c r="G859" s="640"/>
      <c r="H859" s="612"/>
      <c r="I859" s="613"/>
      <c r="J859" s="616"/>
      <c r="K859" s="988"/>
      <c r="L859" s="989"/>
      <c r="M859" s="989"/>
      <c r="N859" s="989"/>
      <c r="O859" s="989"/>
      <c r="P859" s="989"/>
      <c r="Q859" s="989"/>
      <c r="R859" s="990"/>
    </row>
    <row r="860" spans="1:18" ht="39.950000000000003" customHeight="1">
      <c r="A860" s="610"/>
      <c r="B860" s="611"/>
      <c r="C860" s="610"/>
      <c r="D860" s="610"/>
      <c r="E860" s="610"/>
      <c r="F860" s="640"/>
      <c r="G860" s="640"/>
      <c r="H860" s="612"/>
      <c r="I860" s="613"/>
      <c r="J860" s="616"/>
      <c r="K860" s="988"/>
      <c r="L860" s="989"/>
      <c r="M860" s="989"/>
      <c r="N860" s="989"/>
      <c r="O860" s="989"/>
      <c r="P860" s="989"/>
      <c r="Q860" s="989"/>
      <c r="R860" s="990"/>
    </row>
    <row r="861" spans="1:18" ht="39.950000000000003" customHeight="1">
      <c r="A861" s="610"/>
      <c r="B861" s="611"/>
      <c r="C861" s="610"/>
      <c r="D861" s="610"/>
      <c r="E861" s="610"/>
      <c r="F861" s="640"/>
      <c r="G861" s="640"/>
      <c r="H861" s="612"/>
      <c r="I861" s="613"/>
      <c r="J861" s="616"/>
      <c r="K861" s="988"/>
      <c r="L861" s="989"/>
      <c r="M861" s="989"/>
      <c r="N861" s="989"/>
      <c r="O861" s="989"/>
      <c r="P861" s="989"/>
      <c r="Q861" s="989"/>
      <c r="R861" s="990"/>
    </row>
    <row r="862" spans="1:18" ht="39.950000000000003" customHeight="1">
      <c r="A862" s="610"/>
      <c r="B862" s="611"/>
      <c r="C862" s="610"/>
      <c r="D862" s="610"/>
      <c r="E862" s="610"/>
      <c r="F862" s="640"/>
      <c r="G862" s="640"/>
      <c r="H862" s="612"/>
      <c r="I862" s="613"/>
      <c r="J862" s="616"/>
      <c r="K862" s="988"/>
      <c r="L862" s="989"/>
      <c r="M862" s="989"/>
      <c r="N862" s="989"/>
      <c r="O862" s="989"/>
      <c r="P862" s="989"/>
      <c r="Q862" s="989"/>
      <c r="R862" s="990"/>
    </row>
    <row r="863" spans="1:18" ht="39.950000000000003" customHeight="1">
      <c r="A863" s="610"/>
      <c r="B863" s="611"/>
      <c r="C863" s="610"/>
      <c r="D863" s="610"/>
      <c r="E863" s="610"/>
      <c r="F863" s="640"/>
      <c r="G863" s="640"/>
      <c r="H863" s="612"/>
      <c r="I863" s="613"/>
      <c r="J863" s="616"/>
      <c r="K863" s="988"/>
      <c r="L863" s="989"/>
      <c r="M863" s="989"/>
      <c r="N863" s="989"/>
      <c r="O863" s="989"/>
      <c r="P863" s="989"/>
      <c r="Q863" s="989"/>
      <c r="R863" s="990"/>
    </row>
    <row r="864" spans="1:18" ht="39.950000000000003" customHeight="1">
      <c r="A864" s="610"/>
      <c r="B864" s="611"/>
      <c r="C864" s="610"/>
      <c r="D864" s="610"/>
      <c r="E864" s="610"/>
      <c r="F864" s="640"/>
      <c r="G864" s="640"/>
      <c r="H864" s="612"/>
      <c r="I864" s="613"/>
      <c r="J864" s="616"/>
      <c r="K864" s="988"/>
      <c r="L864" s="989"/>
      <c r="M864" s="989"/>
      <c r="N864" s="989"/>
      <c r="O864" s="989"/>
      <c r="P864" s="989"/>
      <c r="Q864" s="989"/>
      <c r="R864" s="990"/>
    </row>
    <row r="865" spans="1:18" ht="39.950000000000003" customHeight="1">
      <c r="A865" s="610"/>
      <c r="B865" s="611"/>
      <c r="C865" s="610"/>
      <c r="D865" s="610"/>
      <c r="E865" s="610"/>
      <c r="F865" s="640"/>
      <c r="G865" s="640"/>
      <c r="H865" s="612"/>
      <c r="I865" s="613"/>
      <c r="J865" s="616"/>
      <c r="K865" s="988"/>
      <c r="L865" s="989"/>
      <c r="M865" s="989"/>
      <c r="N865" s="989"/>
      <c r="O865" s="989"/>
      <c r="P865" s="989"/>
      <c r="Q865" s="989"/>
      <c r="R865" s="990"/>
    </row>
    <row r="866" spans="1:18" ht="39.950000000000003" customHeight="1">
      <c r="A866" s="610"/>
      <c r="B866" s="611"/>
      <c r="C866" s="610"/>
      <c r="D866" s="610"/>
      <c r="E866" s="610"/>
      <c r="F866" s="640"/>
      <c r="G866" s="640"/>
      <c r="H866" s="612"/>
      <c r="I866" s="613"/>
      <c r="J866" s="616"/>
      <c r="K866" s="988"/>
      <c r="L866" s="989"/>
      <c r="M866" s="989"/>
      <c r="N866" s="989"/>
      <c r="O866" s="989"/>
      <c r="P866" s="989"/>
      <c r="Q866" s="989"/>
      <c r="R866" s="990"/>
    </row>
    <row r="867" spans="1:18" ht="39.950000000000003" customHeight="1">
      <c r="A867" s="610"/>
      <c r="B867" s="611"/>
      <c r="C867" s="610"/>
      <c r="D867" s="610"/>
      <c r="E867" s="610"/>
      <c r="F867" s="640"/>
      <c r="G867" s="640"/>
      <c r="H867" s="612"/>
      <c r="I867" s="613"/>
      <c r="J867" s="616"/>
      <c r="K867" s="988"/>
      <c r="L867" s="989"/>
      <c r="M867" s="989"/>
      <c r="N867" s="989"/>
      <c r="O867" s="989"/>
      <c r="P867" s="989"/>
      <c r="Q867" s="989"/>
      <c r="R867" s="990"/>
    </row>
    <row r="868" spans="1:18" ht="39.950000000000003" customHeight="1">
      <c r="A868" s="610"/>
      <c r="B868" s="611"/>
      <c r="C868" s="610"/>
      <c r="D868" s="610"/>
      <c r="E868" s="610"/>
      <c r="F868" s="640"/>
      <c r="G868" s="640"/>
      <c r="H868" s="612"/>
      <c r="I868" s="613"/>
      <c r="J868" s="616"/>
      <c r="K868" s="988"/>
      <c r="L868" s="989"/>
      <c r="M868" s="989"/>
      <c r="N868" s="989"/>
      <c r="O868" s="989"/>
      <c r="P868" s="989"/>
      <c r="Q868" s="989"/>
      <c r="R868" s="990"/>
    </row>
    <row r="869" spans="1:18" ht="39.950000000000003" customHeight="1">
      <c r="A869" s="610"/>
      <c r="B869" s="611"/>
      <c r="C869" s="610"/>
      <c r="D869" s="610"/>
      <c r="E869" s="610"/>
      <c r="F869" s="640"/>
      <c r="G869" s="640"/>
      <c r="H869" s="612"/>
      <c r="I869" s="613"/>
      <c r="J869" s="616"/>
      <c r="K869" s="988"/>
      <c r="L869" s="989"/>
      <c r="M869" s="989"/>
      <c r="N869" s="989"/>
      <c r="O869" s="989"/>
      <c r="P869" s="989"/>
      <c r="Q869" s="989"/>
      <c r="R869" s="990"/>
    </row>
    <row r="870" spans="1:18" ht="39.950000000000003" customHeight="1">
      <c r="A870" s="610"/>
      <c r="B870" s="611"/>
      <c r="C870" s="610"/>
      <c r="D870" s="610"/>
      <c r="E870" s="610"/>
      <c r="F870" s="640"/>
      <c r="G870" s="640"/>
      <c r="H870" s="612"/>
      <c r="I870" s="613"/>
      <c r="J870" s="616"/>
      <c r="K870" s="988"/>
      <c r="L870" s="989"/>
      <c r="M870" s="989"/>
      <c r="N870" s="989"/>
      <c r="O870" s="989"/>
      <c r="P870" s="989"/>
      <c r="Q870" s="989"/>
      <c r="R870" s="990"/>
    </row>
    <row r="871" spans="1:18" ht="39.950000000000003" customHeight="1">
      <c r="A871" s="610"/>
      <c r="B871" s="611"/>
      <c r="C871" s="610"/>
      <c r="D871" s="610"/>
      <c r="E871" s="610"/>
      <c r="F871" s="640"/>
      <c r="G871" s="640"/>
      <c r="H871" s="612"/>
      <c r="I871" s="613"/>
      <c r="J871" s="616"/>
      <c r="K871" s="988"/>
      <c r="L871" s="989"/>
      <c r="M871" s="989"/>
      <c r="N871" s="989"/>
      <c r="O871" s="989"/>
      <c r="P871" s="989"/>
      <c r="Q871" s="989"/>
      <c r="R871" s="990"/>
    </row>
    <row r="872" spans="1:18" ht="39.950000000000003" customHeight="1">
      <c r="A872" s="610"/>
      <c r="B872" s="611"/>
      <c r="C872" s="610"/>
      <c r="D872" s="610"/>
      <c r="E872" s="610"/>
      <c r="F872" s="640"/>
      <c r="G872" s="640"/>
      <c r="H872" s="612"/>
      <c r="I872" s="613"/>
      <c r="J872" s="616"/>
      <c r="K872" s="988"/>
      <c r="L872" s="989"/>
      <c r="M872" s="989"/>
      <c r="N872" s="989"/>
      <c r="O872" s="989"/>
      <c r="P872" s="989"/>
      <c r="Q872" s="989"/>
      <c r="R872" s="990"/>
    </row>
    <row r="873" spans="1:18" ht="39.950000000000003" customHeight="1">
      <c r="A873" s="610"/>
      <c r="B873" s="611"/>
      <c r="C873" s="610"/>
      <c r="D873" s="610"/>
      <c r="E873" s="610"/>
      <c r="F873" s="640"/>
      <c r="G873" s="640"/>
      <c r="H873" s="612"/>
      <c r="I873" s="613"/>
      <c r="J873" s="616"/>
      <c r="K873" s="988"/>
      <c r="L873" s="989"/>
      <c r="M873" s="989"/>
      <c r="N873" s="989"/>
      <c r="O873" s="989"/>
      <c r="P873" s="989"/>
      <c r="Q873" s="989"/>
      <c r="R873" s="990"/>
    </row>
    <row r="874" spans="1:18" ht="39.950000000000003" customHeight="1">
      <c r="A874" s="610"/>
      <c r="B874" s="611"/>
      <c r="C874" s="610"/>
      <c r="D874" s="610"/>
      <c r="E874" s="610"/>
      <c r="F874" s="640"/>
      <c r="G874" s="640"/>
      <c r="H874" s="612"/>
      <c r="I874" s="613"/>
      <c r="J874" s="616"/>
      <c r="K874" s="988"/>
      <c r="L874" s="989"/>
      <c r="M874" s="989"/>
      <c r="N874" s="989"/>
      <c r="O874" s="989"/>
      <c r="P874" s="989"/>
      <c r="Q874" s="989"/>
      <c r="R874" s="990"/>
    </row>
    <row r="875" spans="1:18" ht="39.950000000000003" customHeight="1">
      <c r="A875" s="610"/>
      <c r="B875" s="611"/>
      <c r="C875" s="610"/>
      <c r="D875" s="610"/>
      <c r="E875" s="610"/>
      <c r="F875" s="640"/>
      <c r="G875" s="640"/>
      <c r="H875" s="612"/>
      <c r="I875" s="613"/>
      <c r="J875" s="616"/>
      <c r="K875" s="988"/>
      <c r="L875" s="989"/>
      <c r="M875" s="989"/>
      <c r="N875" s="989"/>
      <c r="O875" s="989"/>
      <c r="P875" s="989"/>
      <c r="Q875" s="989"/>
      <c r="R875" s="990"/>
    </row>
    <row r="876" spans="1:18" ht="39.950000000000003" customHeight="1">
      <c r="A876" s="610"/>
      <c r="B876" s="611"/>
      <c r="C876" s="610"/>
      <c r="D876" s="610"/>
      <c r="E876" s="610"/>
      <c r="F876" s="640"/>
      <c r="G876" s="640"/>
      <c r="H876" s="612"/>
      <c r="I876" s="613"/>
      <c r="J876" s="616"/>
      <c r="K876" s="988"/>
      <c r="L876" s="989"/>
      <c r="M876" s="989"/>
      <c r="N876" s="989"/>
      <c r="O876" s="989"/>
      <c r="P876" s="989"/>
      <c r="Q876" s="989"/>
      <c r="R876" s="990"/>
    </row>
    <row r="877" spans="1:18" ht="39.950000000000003" customHeight="1">
      <c r="A877" s="610"/>
      <c r="B877" s="611"/>
      <c r="C877" s="610"/>
      <c r="D877" s="610"/>
      <c r="E877" s="610"/>
      <c r="F877" s="640"/>
      <c r="G877" s="640"/>
      <c r="H877" s="612"/>
      <c r="I877" s="613"/>
      <c r="J877" s="616"/>
      <c r="K877" s="988"/>
      <c r="L877" s="989"/>
      <c r="M877" s="989"/>
      <c r="N877" s="989"/>
      <c r="O877" s="989"/>
      <c r="P877" s="989"/>
      <c r="Q877" s="989"/>
      <c r="R877" s="990"/>
    </row>
    <row r="878" spans="1:18" ht="39.950000000000003" customHeight="1">
      <c r="A878" s="610"/>
      <c r="B878" s="611"/>
      <c r="C878" s="610"/>
      <c r="D878" s="610"/>
      <c r="E878" s="610"/>
      <c r="F878" s="640"/>
      <c r="G878" s="640"/>
      <c r="H878" s="612"/>
      <c r="I878" s="613"/>
      <c r="J878" s="616"/>
      <c r="K878" s="988"/>
      <c r="L878" s="989"/>
      <c r="M878" s="989"/>
      <c r="N878" s="989"/>
      <c r="O878" s="989"/>
      <c r="P878" s="989"/>
      <c r="Q878" s="989"/>
      <c r="R878" s="990"/>
    </row>
    <row r="879" spans="1:18" ht="39.950000000000003" customHeight="1">
      <c r="A879" s="610"/>
      <c r="B879" s="611"/>
      <c r="C879" s="610"/>
      <c r="D879" s="610"/>
      <c r="E879" s="610"/>
      <c r="F879" s="640"/>
      <c r="G879" s="640"/>
      <c r="H879" s="612"/>
      <c r="I879" s="613"/>
      <c r="J879" s="616"/>
      <c r="K879" s="988"/>
      <c r="L879" s="989"/>
      <c r="M879" s="989"/>
      <c r="N879" s="989"/>
      <c r="O879" s="989"/>
      <c r="P879" s="989"/>
      <c r="Q879" s="989"/>
      <c r="R879" s="990"/>
    </row>
    <row r="880" spans="1:18" ht="39.950000000000003" customHeight="1">
      <c r="A880" s="610"/>
      <c r="B880" s="611"/>
      <c r="C880" s="610"/>
      <c r="D880" s="610"/>
      <c r="E880" s="610"/>
      <c r="F880" s="640"/>
      <c r="G880" s="640"/>
      <c r="H880" s="612"/>
      <c r="I880" s="613"/>
      <c r="J880" s="616"/>
      <c r="K880" s="988"/>
      <c r="L880" s="989"/>
      <c r="M880" s="989"/>
      <c r="N880" s="989"/>
      <c r="O880" s="989"/>
      <c r="P880" s="989"/>
      <c r="Q880" s="989"/>
      <c r="R880" s="990"/>
    </row>
    <row r="881" spans="1:18" ht="39.950000000000003" customHeight="1">
      <c r="A881" s="610"/>
      <c r="B881" s="611"/>
      <c r="C881" s="610"/>
      <c r="D881" s="610"/>
      <c r="E881" s="610"/>
      <c r="F881" s="640"/>
      <c r="G881" s="640"/>
      <c r="H881" s="612"/>
      <c r="I881" s="613"/>
      <c r="J881" s="616"/>
      <c r="K881" s="988"/>
      <c r="L881" s="989"/>
      <c r="M881" s="989"/>
      <c r="N881" s="989"/>
      <c r="O881" s="989"/>
      <c r="P881" s="989"/>
      <c r="Q881" s="989"/>
      <c r="R881" s="990"/>
    </row>
    <row r="882" spans="1:18" ht="39.950000000000003" customHeight="1">
      <c r="A882" s="610"/>
      <c r="B882" s="611"/>
      <c r="C882" s="610"/>
      <c r="D882" s="610"/>
      <c r="E882" s="610"/>
      <c r="F882" s="640"/>
      <c r="G882" s="640"/>
      <c r="H882" s="612"/>
      <c r="I882" s="613"/>
      <c r="J882" s="616"/>
      <c r="K882" s="988"/>
      <c r="L882" s="989"/>
      <c r="M882" s="989"/>
      <c r="N882" s="989"/>
      <c r="O882" s="989"/>
      <c r="P882" s="989"/>
      <c r="Q882" s="989"/>
      <c r="R882" s="990"/>
    </row>
    <row r="883" spans="1:18" ht="39.950000000000003" customHeight="1">
      <c r="A883" s="610"/>
      <c r="B883" s="611"/>
      <c r="C883" s="610"/>
      <c r="D883" s="610"/>
      <c r="E883" s="610"/>
      <c r="F883" s="640"/>
      <c r="G883" s="640"/>
      <c r="H883" s="612"/>
      <c r="I883" s="613"/>
      <c r="J883" s="616"/>
      <c r="K883" s="988"/>
      <c r="L883" s="989"/>
      <c r="M883" s="989"/>
      <c r="N883" s="989"/>
      <c r="O883" s="989"/>
      <c r="P883" s="989"/>
      <c r="Q883" s="989"/>
      <c r="R883" s="990"/>
    </row>
    <row r="884" spans="1:18" ht="39.950000000000003" customHeight="1">
      <c r="A884" s="610"/>
      <c r="B884" s="611"/>
      <c r="C884" s="610"/>
      <c r="D884" s="610"/>
      <c r="E884" s="610"/>
      <c r="F884" s="640"/>
      <c r="G884" s="640"/>
      <c r="H884" s="612"/>
      <c r="I884" s="613"/>
      <c r="J884" s="616"/>
      <c r="K884" s="988"/>
      <c r="L884" s="989"/>
      <c r="M884" s="989"/>
      <c r="N884" s="989"/>
      <c r="O884" s="989"/>
      <c r="P884" s="989"/>
      <c r="Q884" s="989"/>
      <c r="R884" s="990"/>
    </row>
    <row r="885" spans="1:18" ht="39.950000000000003" customHeight="1">
      <c r="A885" s="610"/>
      <c r="B885" s="611"/>
      <c r="C885" s="610"/>
      <c r="D885" s="610"/>
      <c r="E885" s="610"/>
      <c r="F885" s="640"/>
      <c r="G885" s="640"/>
      <c r="H885" s="612"/>
      <c r="I885" s="613"/>
      <c r="J885" s="616"/>
      <c r="K885" s="988"/>
      <c r="L885" s="989"/>
      <c r="M885" s="989"/>
      <c r="N885" s="989"/>
      <c r="O885" s="989"/>
      <c r="P885" s="989"/>
      <c r="Q885" s="989"/>
      <c r="R885" s="990"/>
    </row>
    <row r="886" spans="1:18" ht="39.950000000000003" customHeight="1">
      <c r="A886" s="610"/>
      <c r="B886" s="611"/>
      <c r="C886" s="610"/>
      <c r="D886" s="610"/>
      <c r="E886" s="610"/>
      <c r="F886" s="640"/>
      <c r="G886" s="640"/>
      <c r="H886" s="612"/>
      <c r="I886" s="613"/>
      <c r="J886" s="616"/>
      <c r="K886" s="988"/>
      <c r="L886" s="989"/>
      <c r="M886" s="989"/>
      <c r="N886" s="989"/>
      <c r="O886" s="989"/>
      <c r="P886" s="989"/>
      <c r="Q886" s="989"/>
      <c r="R886" s="990"/>
    </row>
    <row r="887" spans="1:18" ht="39.950000000000003" customHeight="1">
      <c r="A887" s="610"/>
      <c r="B887" s="611"/>
      <c r="C887" s="610"/>
      <c r="D887" s="610"/>
      <c r="E887" s="610"/>
      <c r="F887" s="640"/>
      <c r="G887" s="640"/>
      <c r="H887" s="612"/>
      <c r="I887" s="613"/>
      <c r="J887" s="616"/>
      <c r="K887" s="988"/>
      <c r="L887" s="989"/>
      <c r="M887" s="989"/>
      <c r="N887" s="989"/>
      <c r="O887" s="989"/>
      <c r="P887" s="989"/>
      <c r="Q887" s="989"/>
      <c r="R887" s="990"/>
    </row>
    <row r="888" spans="1:18" ht="39.950000000000003" customHeight="1">
      <c r="A888" s="610"/>
      <c r="B888" s="611"/>
      <c r="C888" s="610"/>
      <c r="D888" s="610"/>
      <c r="E888" s="610"/>
      <c r="F888" s="640"/>
      <c r="G888" s="640"/>
      <c r="H888" s="612"/>
      <c r="I888" s="613"/>
      <c r="J888" s="616"/>
      <c r="K888" s="988"/>
      <c r="L888" s="989"/>
      <c r="M888" s="989"/>
      <c r="N888" s="989"/>
      <c r="O888" s="989"/>
      <c r="P888" s="989"/>
      <c r="Q888" s="989"/>
      <c r="R888" s="990"/>
    </row>
    <row r="889" spans="1:18" ht="39.950000000000003" customHeight="1">
      <c r="A889" s="610"/>
      <c r="B889" s="611"/>
      <c r="C889" s="610"/>
      <c r="D889" s="610"/>
      <c r="E889" s="610"/>
      <c r="F889" s="640"/>
      <c r="G889" s="640"/>
      <c r="H889" s="612"/>
      <c r="I889" s="613"/>
      <c r="J889" s="616"/>
      <c r="K889" s="988"/>
      <c r="L889" s="989"/>
      <c r="M889" s="989"/>
      <c r="N889" s="989"/>
      <c r="O889" s="989"/>
      <c r="P889" s="989"/>
      <c r="Q889" s="989"/>
      <c r="R889" s="990"/>
    </row>
    <row r="890" spans="1:18" ht="39.950000000000003" customHeight="1">
      <c r="A890" s="610"/>
      <c r="B890" s="611"/>
      <c r="C890" s="610"/>
      <c r="D890" s="610"/>
      <c r="E890" s="610"/>
      <c r="F890" s="640"/>
      <c r="G890" s="640"/>
      <c r="H890" s="612"/>
      <c r="I890" s="613"/>
      <c r="J890" s="616"/>
      <c r="K890" s="988"/>
      <c r="L890" s="989"/>
      <c r="M890" s="989"/>
      <c r="N890" s="989"/>
      <c r="O890" s="989"/>
      <c r="P890" s="989"/>
      <c r="Q890" s="989"/>
      <c r="R890" s="990"/>
    </row>
    <row r="891" spans="1:18" ht="39.950000000000003" customHeight="1">
      <c r="A891" s="610"/>
      <c r="B891" s="611"/>
      <c r="C891" s="610"/>
      <c r="D891" s="610"/>
      <c r="E891" s="610"/>
      <c r="F891" s="640"/>
      <c r="G891" s="640"/>
      <c r="H891" s="612"/>
      <c r="I891" s="613"/>
      <c r="J891" s="616"/>
      <c r="K891" s="988"/>
      <c r="L891" s="989"/>
      <c r="M891" s="989"/>
      <c r="N891" s="989"/>
      <c r="O891" s="989"/>
      <c r="P891" s="989"/>
      <c r="Q891" s="989"/>
      <c r="R891" s="990"/>
    </row>
    <row r="892" spans="1:18" ht="39.950000000000003" customHeight="1">
      <c r="A892" s="610"/>
      <c r="B892" s="611"/>
      <c r="C892" s="610"/>
      <c r="D892" s="610"/>
      <c r="E892" s="610"/>
      <c r="F892" s="640"/>
      <c r="G892" s="640"/>
      <c r="H892" s="612"/>
      <c r="I892" s="613"/>
      <c r="J892" s="616"/>
      <c r="K892" s="988"/>
      <c r="L892" s="989"/>
      <c r="M892" s="989"/>
      <c r="N892" s="989"/>
      <c r="O892" s="989"/>
      <c r="P892" s="989"/>
      <c r="Q892" s="989"/>
      <c r="R892" s="990"/>
    </row>
    <row r="893" spans="1:18" ht="39.950000000000003" customHeight="1">
      <c r="A893" s="610"/>
      <c r="B893" s="611"/>
      <c r="C893" s="610"/>
      <c r="D893" s="610"/>
      <c r="E893" s="610"/>
      <c r="F893" s="640"/>
      <c r="G893" s="640"/>
      <c r="H893" s="612"/>
      <c r="I893" s="613"/>
      <c r="J893" s="616"/>
      <c r="K893" s="988"/>
      <c r="L893" s="989"/>
      <c r="M893" s="989"/>
      <c r="N893" s="989"/>
      <c r="O893" s="989"/>
      <c r="P893" s="989"/>
      <c r="Q893" s="989"/>
      <c r="R893" s="990"/>
    </row>
    <row r="894" spans="1:18" ht="39.950000000000003" customHeight="1">
      <c r="A894" s="610"/>
      <c r="B894" s="611"/>
      <c r="C894" s="610"/>
      <c r="D894" s="610"/>
      <c r="E894" s="610"/>
      <c r="F894" s="640"/>
      <c r="G894" s="640"/>
      <c r="H894" s="612"/>
      <c r="I894" s="613"/>
      <c r="J894" s="616"/>
      <c r="K894" s="988"/>
      <c r="L894" s="989"/>
      <c r="M894" s="989"/>
      <c r="N894" s="989"/>
      <c r="O894" s="989"/>
      <c r="P894" s="989"/>
      <c r="Q894" s="989"/>
      <c r="R894" s="990"/>
    </row>
    <row r="895" spans="1:18" ht="39.950000000000003" customHeight="1">
      <c r="A895" s="610"/>
      <c r="B895" s="611"/>
      <c r="C895" s="610"/>
      <c r="D895" s="610"/>
      <c r="E895" s="610"/>
      <c r="F895" s="640"/>
      <c r="G895" s="640"/>
      <c r="H895" s="612"/>
      <c r="I895" s="613"/>
      <c r="J895" s="616"/>
      <c r="K895" s="988"/>
      <c r="L895" s="989"/>
      <c r="M895" s="989"/>
      <c r="N895" s="989"/>
      <c r="O895" s="989"/>
      <c r="P895" s="989"/>
      <c r="Q895" s="989"/>
      <c r="R895" s="990"/>
    </row>
    <row r="896" spans="1:18" ht="39.950000000000003" customHeight="1">
      <c r="A896" s="610"/>
      <c r="B896" s="611"/>
      <c r="C896" s="610"/>
      <c r="D896" s="610"/>
      <c r="E896" s="610"/>
      <c r="F896" s="640"/>
      <c r="G896" s="640"/>
      <c r="H896" s="612"/>
      <c r="I896" s="613"/>
      <c r="J896" s="616"/>
      <c r="K896" s="988"/>
      <c r="L896" s="989"/>
      <c r="M896" s="989"/>
      <c r="N896" s="989"/>
      <c r="O896" s="989"/>
      <c r="P896" s="989"/>
      <c r="Q896" s="989"/>
      <c r="R896" s="990"/>
    </row>
    <row r="897" spans="1:18" ht="39.950000000000003" customHeight="1">
      <c r="A897" s="610"/>
      <c r="B897" s="611"/>
      <c r="C897" s="610"/>
      <c r="D897" s="610"/>
      <c r="E897" s="610"/>
      <c r="F897" s="640"/>
      <c r="G897" s="640"/>
      <c r="H897" s="612"/>
      <c r="I897" s="613"/>
      <c r="J897" s="616"/>
      <c r="K897" s="988"/>
      <c r="L897" s="989"/>
      <c r="M897" s="989"/>
      <c r="N897" s="989"/>
      <c r="O897" s="989"/>
      <c r="P897" s="989"/>
      <c r="Q897" s="989"/>
      <c r="R897" s="990"/>
    </row>
    <row r="898" spans="1:18" ht="39.950000000000003" customHeight="1">
      <c r="A898" s="610"/>
      <c r="B898" s="611"/>
      <c r="C898" s="610"/>
      <c r="D898" s="610"/>
      <c r="E898" s="610"/>
      <c r="F898" s="640"/>
      <c r="G898" s="640"/>
      <c r="H898" s="612"/>
      <c r="I898" s="613"/>
      <c r="J898" s="616"/>
      <c r="K898" s="988"/>
      <c r="L898" s="989"/>
      <c r="M898" s="989"/>
      <c r="N898" s="989"/>
      <c r="O898" s="989"/>
      <c r="P898" s="989"/>
      <c r="Q898" s="989"/>
      <c r="R898" s="990"/>
    </row>
    <row r="899" spans="1:18" ht="39.950000000000003" customHeight="1">
      <c r="A899" s="610"/>
      <c r="B899" s="611"/>
      <c r="C899" s="610"/>
      <c r="D899" s="610"/>
      <c r="E899" s="610"/>
      <c r="F899" s="640"/>
      <c r="G899" s="640"/>
      <c r="H899" s="612"/>
      <c r="I899" s="613"/>
      <c r="J899" s="616"/>
      <c r="K899" s="988"/>
      <c r="L899" s="989"/>
      <c r="M899" s="989"/>
      <c r="N899" s="989"/>
      <c r="O899" s="989"/>
      <c r="P899" s="989"/>
      <c r="Q899" s="989"/>
      <c r="R899" s="990"/>
    </row>
    <row r="900" spans="1:18" ht="39.950000000000003" customHeight="1">
      <c r="A900" s="610"/>
      <c r="B900" s="611"/>
      <c r="C900" s="610"/>
      <c r="D900" s="610"/>
      <c r="E900" s="610"/>
      <c r="F900" s="640"/>
      <c r="G900" s="640"/>
      <c r="H900" s="612"/>
      <c r="I900" s="613"/>
      <c r="J900" s="616"/>
      <c r="K900" s="988"/>
      <c r="L900" s="989"/>
      <c r="M900" s="989"/>
      <c r="N900" s="989"/>
      <c r="O900" s="989"/>
      <c r="P900" s="989"/>
      <c r="Q900" s="989"/>
      <c r="R900" s="990"/>
    </row>
    <row r="901" spans="1:18" ht="39.950000000000003" customHeight="1">
      <c r="A901" s="610"/>
      <c r="B901" s="611"/>
      <c r="C901" s="610"/>
      <c r="D901" s="610"/>
      <c r="E901" s="610"/>
      <c r="F901" s="640"/>
      <c r="G901" s="640"/>
      <c r="H901" s="612"/>
      <c r="I901" s="613"/>
      <c r="J901" s="616"/>
      <c r="K901" s="988"/>
      <c r="L901" s="989"/>
      <c r="M901" s="989"/>
      <c r="N901" s="989"/>
      <c r="O901" s="989"/>
      <c r="P901" s="989"/>
      <c r="Q901" s="989"/>
      <c r="R901" s="990"/>
    </row>
    <row r="902" spans="1:18" ht="39.950000000000003" customHeight="1">
      <c r="A902" s="610"/>
      <c r="B902" s="611"/>
      <c r="C902" s="610"/>
      <c r="D902" s="610"/>
      <c r="E902" s="610"/>
      <c r="F902" s="640"/>
      <c r="G902" s="640"/>
      <c r="H902" s="612"/>
      <c r="I902" s="613"/>
      <c r="J902" s="616"/>
      <c r="K902" s="988"/>
      <c r="L902" s="989"/>
      <c r="M902" s="989"/>
      <c r="N902" s="989"/>
      <c r="O902" s="989"/>
      <c r="P902" s="989"/>
      <c r="Q902" s="989"/>
      <c r="R902" s="990"/>
    </row>
    <row r="903" spans="1:18" ht="39.950000000000003" customHeight="1">
      <c r="A903" s="610"/>
      <c r="B903" s="611"/>
      <c r="C903" s="610"/>
      <c r="D903" s="610"/>
      <c r="E903" s="610"/>
      <c r="F903" s="640"/>
      <c r="G903" s="640"/>
      <c r="H903" s="612"/>
      <c r="I903" s="613"/>
      <c r="J903" s="616"/>
      <c r="K903" s="988"/>
      <c r="L903" s="989"/>
      <c r="M903" s="989"/>
      <c r="N903" s="989"/>
      <c r="O903" s="989"/>
      <c r="P903" s="989"/>
      <c r="Q903" s="989"/>
      <c r="R903" s="990"/>
    </row>
    <row r="904" spans="1:18" ht="39.950000000000003" customHeight="1">
      <c r="A904" s="610"/>
      <c r="B904" s="611"/>
      <c r="C904" s="610"/>
      <c r="D904" s="610"/>
      <c r="E904" s="610"/>
      <c r="F904" s="640"/>
      <c r="G904" s="640"/>
      <c r="H904" s="612"/>
      <c r="I904" s="613"/>
      <c r="J904" s="616"/>
      <c r="K904" s="988"/>
      <c r="L904" s="989"/>
      <c r="M904" s="989"/>
      <c r="N904" s="989"/>
      <c r="O904" s="989"/>
      <c r="P904" s="989"/>
      <c r="Q904" s="989"/>
      <c r="R904" s="990"/>
    </row>
    <row r="905" spans="1:18" ht="39.950000000000003" customHeight="1">
      <c r="A905" s="610"/>
      <c r="B905" s="611"/>
      <c r="C905" s="610"/>
      <c r="D905" s="610"/>
      <c r="E905" s="610"/>
      <c r="F905" s="640"/>
      <c r="G905" s="640"/>
      <c r="H905" s="612"/>
      <c r="I905" s="613"/>
      <c r="J905" s="616"/>
      <c r="K905" s="988"/>
      <c r="L905" s="989"/>
      <c r="M905" s="989"/>
      <c r="N905" s="989"/>
      <c r="O905" s="989"/>
      <c r="P905" s="989"/>
      <c r="Q905" s="989"/>
      <c r="R905" s="990"/>
    </row>
    <row r="906" spans="1:18" ht="39.950000000000003" customHeight="1">
      <c r="A906" s="610"/>
      <c r="B906" s="611"/>
      <c r="C906" s="610"/>
      <c r="D906" s="610"/>
      <c r="E906" s="610"/>
      <c r="F906" s="640"/>
      <c r="G906" s="640"/>
      <c r="H906" s="612"/>
      <c r="I906" s="613"/>
      <c r="J906" s="616"/>
      <c r="K906" s="988"/>
      <c r="L906" s="989"/>
      <c r="M906" s="989"/>
      <c r="N906" s="989"/>
      <c r="O906" s="989"/>
      <c r="P906" s="989"/>
      <c r="Q906" s="989"/>
      <c r="R906" s="990"/>
    </row>
    <row r="907" spans="1:18" ht="39.950000000000003" customHeight="1">
      <c r="A907" s="610"/>
      <c r="B907" s="611"/>
      <c r="C907" s="610"/>
      <c r="D907" s="610"/>
      <c r="E907" s="610"/>
      <c r="F907" s="640"/>
      <c r="G907" s="640"/>
      <c r="H907" s="612"/>
      <c r="I907" s="613"/>
      <c r="J907" s="616"/>
      <c r="K907" s="988"/>
      <c r="L907" s="989"/>
      <c r="M907" s="989"/>
      <c r="N907" s="989"/>
      <c r="O907" s="989"/>
      <c r="P907" s="989"/>
      <c r="Q907" s="989"/>
      <c r="R907" s="990"/>
    </row>
    <row r="908" spans="1:18" ht="39.950000000000003" customHeight="1">
      <c r="A908" s="610"/>
      <c r="B908" s="611"/>
      <c r="C908" s="610"/>
      <c r="D908" s="610"/>
      <c r="E908" s="610"/>
      <c r="F908" s="640"/>
      <c r="G908" s="640"/>
      <c r="H908" s="612"/>
      <c r="I908" s="613"/>
      <c r="J908" s="616"/>
      <c r="K908" s="988"/>
      <c r="L908" s="989"/>
      <c r="M908" s="989"/>
      <c r="N908" s="989"/>
      <c r="O908" s="989"/>
      <c r="P908" s="989"/>
      <c r="Q908" s="989"/>
      <c r="R908" s="990"/>
    </row>
    <row r="909" spans="1:18" ht="39.950000000000003" customHeight="1">
      <c r="A909" s="610"/>
      <c r="B909" s="611"/>
      <c r="C909" s="610"/>
      <c r="D909" s="610"/>
      <c r="E909" s="610"/>
      <c r="F909" s="640"/>
      <c r="G909" s="640"/>
      <c r="H909" s="612"/>
      <c r="I909" s="613"/>
      <c r="J909" s="616"/>
      <c r="K909" s="988"/>
      <c r="L909" s="989"/>
      <c r="M909" s="989"/>
      <c r="N909" s="989"/>
      <c r="O909" s="989"/>
      <c r="P909" s="989"/>
      <c r="Q909" s="989"/>
      <c r="R909" s="990"/>
    </row>
    <row r="910" spans="1:18" ht="39.950000000000003" customHeight="1">
      <c r="A910" s="610"/>
      <c r="B910" s="611"/>
      <c r="C910" s="610"/>
      <c r="D910" s="610"/>
      <c r="E910" s="610"/>
      <c r="F910" s="640"/>
      <c r="G910" s="640"/>
      <c r="H910" s="612"/>
      <c r="I910" s="613"/>
      <c r="J910" s="616"/>
      <c r="K910" s="988"/>
      <c r="L910" s="989"/>
      <c r="M910" s="989"/>
      <c r="N910" s="989"/>
      <c r="O910" s="989"/>
      <c r="P910" s="989"/>
      <c r="Q910" s="989"/>
      <c r="R910" s="990"/>
    </row>
    <row r="911" spans="1:18" ht="39.950000000000003" customHeight="1">
      <c r="A911" s="610"/>
      <c r="B911" s="611"/>
      <c r="C911" s="610"/>
      <c r="D911" s="610"/>
      <c r="E911" s="610"/>
      <c r="F911" s="640"/>
      <c r="G911" s="640"/>
      <c r="H911" s="612"/>
      <c r="I911" s="613"/>
      <c r="J911" s="616"/>
      <c r="K911" s="988"/>
      <c r="L911" s="989"/>
      <c r="M911" s="989"/>
      <c r="N911" s="989"/>
      <c r="O911" s="989"/>
      <c r="P911" s="989"/>
      <c r="Q911" s="989"/>
      <c r="R911" s="990"/>
    </row>
    <row r="912" spans="1:18" ht="39.950000000000003" customHeight="1">
      <c r="A912" s="610"/>
      <c r="B912" s="611"/>
      <c r="C912" s="610"/>
      <c r="D912" s="610"/>
      <c r="E912" s="610"/>
      <c r="F912" s="640"/>
      <c r="G912" s="640"/>
      <c r="H912" s="612"/>
      <c r="I912" s="613"/>
      <c r="J912" s="616"/>
      <c r="K912" s="988"/>
      <c r="L912" s="989"/>
      <c r="M912" s="989"/>
      <c r="N912" s="989"/>
      <c r="O912" s="989"/>
      <c r="P912" s="989"/>
      <c r="Q912" s="989"/>
      <c r="R912" s="990"/>
    </row>
    <row r="913" spans="1:18" ht="39.950000000000003" customHeight="1">
      <c r="A913" s="610"/>
      <c r="B913" s="611"/>
      <c r="C913" s="610"/>
      <c r="D913" s="610"/>
      <c r="E913" s="610"/>
      <c r="F913" s="640"/>
      <c r="G913" s="640"/>
      <c r="H913" s="612"/>
      <c r="I913" s="613"/>
      <c r="J913" s="616"/>
      <c r="K913" s="988"/>
      <c r="L913" s="989"/>
      <c r="M913" s="989"/>
      <c r="N913" s="989"/>
      <c r="O913" s="989"/>
      <c r="P913" s="989"/>
      <c r="Q913" s="989"/>
      <c r="R913" s="990"/>
    </row>
    <row r="914" spans="1:18" ht="39.950000000000003" customHeight="1">
      <c r="A914" s="610"/>
      <c r="B914" s="611"/>
      <c r="C914" s="610"/>
      <c r="D914" s="610"/>
      <c r="E914" s="610"/>
      <c r="F914" s="640"/>
      <c r="G914" s="640"/>
      <c r="H914" s="612"/>
      <c r="I914" s="613"/>
      <c r="J914" s="616"/>
      <c r="K914" s="988"/>
      <c r="L914" s="989"/>
      <c r="M914" s="989"/>
      <c r="N914" s="989"/>
      <c r="O914" s="989"/>
      <c r="P914" s="989"/>
      <c r="Q914" s="989"/>
      <c r="R914" s="990"/>
    </row>
    <row r="915" spans="1:18" ht="39.950000000000003" customHeight="1">
      <c r="A915" s="610"/>
      <c r="B915" s="611"/>
      <c r="C915" s="610"/>
      <c r="D915" s="610"/>
      <c r="E915" s="610"/>
      <c r="F915" s="640"/>
      <c r="G915" s="640"/>
      <c r="H915" s="612"/>
      <c r="I915" s="613"/>
      <c r="J915" s="616"/>
      <c r="K915" s="988"/>
      <c r="L915" s="989"/>
      <c r="M915" s="989"/>
      <c r="N915" s="989"/>
      <c r="O915" s="989"/>
      <c r="P915" s="989"/>
      <c r="Q915" s="989"/>
      <c r="R915" s="990"/>
    </row>
    <row r="916" spans="1:18" ht="39.950000000000003" customHeight="1">
      <c r="A916" s="610"/>
      <c r="B916" s="611"/>
      <c r="C916" s="610"/>
      <c r="D916" s="610"/>
      <c r="E916" s="610"/>
      <c r="F916" s="640"/>
      <c r="G916" s="640"/>
      <c r="H916" s="612"/>
      <c r="I916" s="613"/>
      <c r="J916" s="616"/>
      <c r="K916" s="988"/>
      <c r="L916" s="989"/>
      <c r="M916" s="989"/>
      <c r="N916" s="989"/>
      <c r="O916" s="989"/>
      <c r="P916" s="989"/>
      <c r="Q916" s="989"/>
      <c r="R916" s="990"/>
    </row>
    <row r="917" spans="1:18" ht="39.950000000000003" customHeight="1">
      <c r="A917" s="610"/>
      <c r="B917" s="611"/>
      <c r="C917" s="610"/>
      <c r="D917" s="610"/>
      <c r="E917" s="610"/>
      <c r="F917" s="640"/>
      <c r="G917" s="640"/>
      <c r="H917" s="612"/>
      <c r="I917" s="613"/>
      <c r="J917" s="616"/>
      <c r="K917" s="988"/>
      <c r="L917" s="989"/>
      <c r="M917" s="989"/>
      <c r="N917" s="989"/>
      <c r="O917" s="989"/>
      <c r="P917" s="989"/>
      <c r="Q917" s="989"/>
      <c r="R917" s="990"/>
    </row>
    <row r="918" spans="1:18" ht="39.950000000000003" customHeight="1">
      <c r="A918" s="610"/>
      <c r="B918" s="611"/>
      <c r="C918" s="610"/>
      <c r="D918" s="610"/>
      <c r="E918" s="610"/>
      <c r="F918" s="640"/>
      <c r="G918" s="640"/>
      <c r="H918" s="612"/>
      <c r="I918" s="613"/>
      <c r="J918" s="616"/>
      <c r="K918" s="988"/>
      <c r="L918" s="989"/>
      <c r="M918" s="989"/>
      <c r="N918" s="989"/>
      <c r="O918" s="989"/>
      <c r="P918" s="989"/>
      <c r="Q918" s="989"/>
      <c r="R918" s="990"/>
    </row>
    <row r="919" spans="1:18" ht="39.950000000000003" customHeight="1">
      <c r="A919" s="610"/>
      <c r="B919" s="611"/>
      <c r="C919" s="610"/>
      <c r="D919" s="610"/>
      <c r="E919" s="610"/>
      <c r="F919" s="640"/>
      <c r="G919" s="640"/>
      <c r="H919" s="612"/>
      <c r="I919" s="613"/>
      <c r="J919" s="616"/>
      <c r="K919" s="988"/>
      <c r="L919" s="989"/>
      <c r="M919" s="989"/>
      <c r="N919" s="989"/>
      <c r="O919" s="989"/>
      <c r="P919" s="989"/>
      <c r="Q919" s="989"/>
      <c r="R919" s="990"/>
    </row>
    <row r="920" spans="1:18" ht="39.950000000000003" customHeight="1">
      <c r="A920" s="610"/>
      <c r="B920" s="611"/>
      <c r="C920" s="610"/>
      <c r="D920" s="610"/>
      <c r="E920" s="610"/>
      <c r="F920" s="640"/>
      <c r="G920" s="640"/>
      <c r="H920" s="612"/>
      <c r="I920" s="613"/>
      <c r="J920" s="616"/>
      <c r="K920" s="988"/>
      <c r="L920" s="989"/>
      <c r="M920" s="989"/>
      <c r="N920" s="989"/>
      <c r="O920" s="989"/>
      <c r="P920" s="989"/>
      <c r="Q920" s="989"/>
      <c r="R920" s="990"/>
    </row>
    <row r="921" spans="1:18" ht="39.950000000000003" customHeight="1">
      <c r="A921" s="610"/>
      <c r="B921" s="611"/>
      <c r="C921" s="610"/>
      <c r="D921" s="610"/>
      <c r="E921" s="610"/>
      <c r="F921" s="640"/>
      <c r="G921" s="640"/>
      <c r="H921" s="612"/>
      <c r="I921" s="613"/>
      <c r="J921" s="616"/>
      <c r="K921" s="988"/>
      <c r="L921" s="989"/>
      <c r="M921" s="989"/>
      <c r="N921" s="989"/>
      <c r="O921" s="989"/>
      <c r="P921" s="989"/>
      <c r="Q921" s="989"/>
      <c r="R921" s="990"/>
    </row>
    <row r="922" spans="1:18" ht="39.950000000000003" customHeight="1">
      <c r="A922" s="610"/>
      <c r="B922" s="611"/>
      <c r="C922" s="610"/>
      <c r="D922" s="610"/>
      <c r="E922" s="610"/>
      <c r="F922" s="640"/>
      <c r="G922" s="640"/>
      <c r="H922" s="612"/>
      <c r="I922" s="613"/>
      <c r="J922" s="616"/>
      <c r="K922" s="988"/>
      <c r="L922" s="989"/>
      <c r="M922" s="989"/>
      <c r="N922" s="989"/>
      <c r="O922" s="989"/>
      <c r="P922" s="989"/>
      <c r="Q922" s="989"/>
      <c r="R922" s="990"/>
    </row>
    <row r="923" spans="1:18" ht="39.950000000000003" customHeight="1">
      <c r="A923" s="610"/>
      <c r="B923" s="611"/>
      <c r="C923" s="610"/>
      <c r="D923" s="610"/>
      <c r="E923" s="610"/>
      <c r="F923" s="640"/>
      <c r="G923" s="640"/>
      <c r="H923" s="612"/>
      <c r="I923" s="613"/>
      <c r="J923" s="616"/>
      <c r="K923" s="988"/>
      <c r="L923" s="989"/>
      <c r="M923" s="989"/>
      <c r="N923" s="989"/>
      <c r="O923" s="989"/>
      <c r="P923" s="989"/>
      <c r="Q923" s="989"/>
      <c r="R923" s="990"/>
    </row>
    <row r="924" spans="1:18" ht="39.950000000000003" customHeight="1">
      <c r="A924" s="610"/>
      <c r="B924" s="611"/>
      <c r="C924" s="610"/>
      <c r="D924" s="610"/>
      <c r="E924" s="610"/>
      <c r="F924" s="640"/>
      <c r="G924" s="640"/>
      <c r="H924" s="612"/>
      <c r="I924" s="613"/>
      <c r="J924" s="616"/>
      <c r="K924" s="988"/>
      <c r="L924" s="989"/>
      <c r="M924" s="989"/>
      <c r="N924" s="989"/>
      <c r="O924" s="989"/>
      <c r="P924" s="989"/>
      <c r="Q924" s="989"/>
      <c r="R924" s="990"/>
    </row>
    <row r="925" spans="1:18" ht="39.950000000000003" customHeight="1">
      <c r="A925" s="610"/>
      <c r="B925" s="611"/>
      <c r="C925" s="610"/>
      <c r="D925" s="610"/>
      <c r="E925" s="610"/>
      <c r="F925" s="640"/>
      <c r="G925" s="640"/>
      <c r="H925" s="612"/>
      <c r="I925" s="613"/>
      <c r="J925" s="616"/>
      <c r="K925" s="988"/>
      <c r="L925" s="989"/>
      <c r="M925" s="989"/>
      <c r="N925" s="989"/>
      <c r="O925" s="989"/>
      <c r="P925" s="989"/>
      <c r="Q925" s="989"/>
      <c r="R925" s="990"/>
    </row>
    <row r="926" spans="1:18" ht="39.950000000000003" customHeight="1">
      <c r="A926" s="610"/>
      <c r="B926" s="611"/>
      <c r="C926" s="610"/>
      <c r="D926" s="610"/>
      <c r="E926" s="610"/>
      <c r="F926" s="640"/>
      <c r="G926" s="640"/>
      <c r="H926" s="612"/>
      <c r="I926" s="613"/>
      <c r="J926" s="616"/>
      <c r="K926" s="988"/>
      <c r="L926" s="989"/>
      <c r="M926" s="989"/>
      <c r="N926" s="989"/>
      <c r="O926" s="989"/>
      <c r="P926" s="989"/>
      <c r="Q926" s="989"/>
      <c r="R926" s="990"/>
    </row>
    <row r="927" spans="1:18" ht="39.950000000000003" customHeight="1">
      <c r="A927" s="610"/>
      <c r="B927" s="611"/>
      <c r="C927" s="610"/>
      <c r="D927" s="610"/>
      <c r="E927" s="610"/>
      <c r="F927" s="640"/>
      <c r="G927" s="640"/>
      <c r="H927" s="612"/>
      <c r="I927" s="613"/>
      <c r="J927" s="616"/>
      <c r="K927" s="988"/>
      <c r="L927" s="989"/>
      <c r="M927" s="989"/>
      <c r="N927" s="989"/>
      <c r="O927" s="989"/>
      <c r="P927" s="989"/>
      <c r="Q927" s="989"/>
      <c r="R927" s="990"/>
    </row>
    <row r="928" spans="1:18" ht="39.950000000000003" customHeight="1">
      <c r="A928" s="610"/>
      <c r="B928" s="611"/>
      <c r="C928" s="610"/>
      <c r="D928" s="610"/>
      <c r="E928" s="610"/>
      <c r="F928" s="640"/>
      <c r="G928" s="640"/>
      <c r="H928" s="612"/>
      <c r="I928" s="613"/>
      <c r="J928" s="616"/>
      <c r="K928" s="988"/>
      <c r="L928" s="989"/>
      <c r="M928" s="989"/>
      <c r="N928" s="989"/>
      <c r="O928" s="989"/>
      <c r="P928" s="989"/>
      <c r="Q928" s="989"/>
      <c r="R928" s="990"/>
    </row>
    <row r="929" spans="1:18" ht="39.950000000000003" customHeight="1">
      <c r="A929" s="610"/>
      <c r="B929" s="611"/>
      <c r="C929" s="610"/>
      <c r="D929" s="610"/>
      <c r="E929" s="610"/>
      <c r="F929" s="640"/>
      <c r="G929" s="640"/>
      <c r="H929" s="612"/>
      <c r="I929" s="613"/>
      <c r="J929" s="616"/>
      <c r="K929" s="988"/>
      <c r="L929" s="989"/>
      <c r="M929" s="989"/>
      <c r="N929" s="989"/>
      <c r="O929" s="989"/>
      <c r="P929" s="989"/>
      <c r="Q929" s="989"/>
      <c r="R929" s="990"/>
    </row>
    <row r="930" spans="1:18" ht="39.950000000000003" customHeight="1">
      <c r="A930" s="610"/>
      <c r="B930" s="611"/>
      <c r="C930" s="610"/>
      <c r="D930" s="610"/>
      <c r="E930" s="610"/>
      <c r="F930" s="640"/>
      <c r="G930" s="640"/>
      <c r="H930" s="612"/>
      <c r="I930" s="613"/>
      <c r="J930" s="616"/>
      <c r="K930" s="988"/>
      <c r="L930" s="989"/>
      <c r="M930" s="989"/>
      <c r="N930" s="989"/>
      <c r="O930" s="989"/>
      <c r="P930" s="989"/>
      <c r="Q930" s="989"/>
      <c r="R930" s="990"/>
    </row>
    <row r="931" spans="1:18" ht="39.950000000000003" customHeight="1">
      <c r="A931" s="610"/>
      <c r="B931" s="611"/>
      <c r="C931" s="610"/>
      <c r="D931" s="610"/>
      <c r="E931" s="610"/>
      <c r="F931" s="640"/>
      <c r="G931" s="640"/>
      <c r="H931" s="612"/>
      <c r="I931" s="613"/>
      <c r="J931" s="616"/>
      <c r="K931" s="988"/>
      <c r="L931" s="989"/>
      <c r="M931" s="989"/>
      <c r="N931" s="989"/>
      <c r="O931" s="989"/>
      <c r="P931" s="989"/>
      <c r="Q931" s="989"/>
      <c r="R931" s="990"/>
    </row>
    <row r="932" spans="1:18" ht="39.950000000000003" customHeight="1">
      <c r="A932" s="610"/>
      <c r="B932" s="611"/>
      <c r="C932" s="610"/>
      <c r="D932" s="610"/>
      <c r="E932" s="610"/>
      <c r="F932" s="640"/>
      <c r="G932" s="640"/>
      <c r="H932" s="612"/>
      <c r="I932" s="613"/>
      <c r="J932" s="616"/>
      <c r="K932" s="988"/>
      <c r="L932" s="989"/>
      <c r="M932" s="989"/>
      <c r="N932" s="989"/>
      <c r="O932" s="989"/>
      <c r="P932" s="989"/>
      <c r="Q932" s="989"/>
      <c r="R932" s="990"/>
    </row>
    <row r="933" spans="1:18" ht="39.950000000000003" customHeight="1">
      <c r="A933" s="610"/>
      <c r="B933" s="611"/>
      <c r="C933" s="610"/>
      <c r="D933" s="610"/>
      <c r="E933" s="610"/>
      <c r="F933" s="640"/>
      <c r="G933" s="640"/>
      <c r="H933" s="612"/>
      <c r="I933" s="613"/>
      <c r="J933" s="616"/>
      <c r="K933" s="988"/>
      <c r="L933" s="989"/>
      <c r="M933" s="989"/>
      <c r="N933" s="989"/>
      <c r="O933" s="989"/>
      <c r="P933" s="989"/>
      <c r="Q933" s="989"/>
      <c r="R933" s="990"/>
    </row>
    <row r="934" spans="1:18" ht="39.950000000000003" customHeight="1">
      <c r="A934" s="610"/>
      <c r="B934" s="611"/>
      <c r="C934" s="610"/>
      <c r="D934" s="610"/>
      <c r="E934" s="610"/>
      <c r="F934" s="640"/>
      <c r="G934" s="640"/>
      <c r="H934" s="612"/>
      <c r="I934" s="613"/>
      <c r="J934" s="616"/>
      <c r="K934" s="988"/>
      <c r="L934" s="989"/>
      <c r="M934" s="989"/>
      <c r="N934" s="989"/>
      <c r="O934" s="989"/>
      <c r="P934" s="989"/>
      <c r="Q934" s="989"/>
      <c r="R934" s="990"/>
    </row>
    <row r="935" spans="1:18" ht="39.950000000000003" customHeight="1">
      <c r="A935" s="610"/>
      <c r="B935" s="611"/>
      <c r="C935" s="610"/>
      <c r="D935" s="610"/>
      <c r="E935" s="610"/>
      <c r="F935" s="640"/>
      <c r="G935" s="640"/>
      <c r="H935" s="612"/>
      <c r="I935" s="613"/>
      <c r="J935" s="616"/>
      <c r="K935" s="988"/>
      <c r="L935" s="989"/>
      <c r="M935" s="989"/>
      <c r="N935" s="989"/>
      <c r="O935" s="989"/>
      <c r="P935" s="989"/>
      <c r="Q935" s="989"/>
      <c r="R935" s="990"/>
    </row>
    <row r="936" spans="1:18" ht="39.950000000000003" customHeight="1">
      <c r="A936" s="610"/>
      <c r="B936" s="611"/>
      <c r="C936" s="610"/>
      <c r="D936" s="610"/>
      <c r="E936" s="610"/>
      <c r="F936" s="640"/>
      <c r="G936" s="640"/>
      <c r="H936" s="612"/>
      <c r="I936" s="613"/>
      <c r="J936" s="616"/>
      <c r="K936" s="988"/>
      <c r="L936" s="989"/>
      <c r="M936" s="989"/>
      <c r="N936" s="989"/>
      <c r="O936" s="989"/>
      <c r="P936" s="989"/>
      <c r="Q936" s="989"/>
      <c r="R936" s="990"/>
    </row>
    <row r="937" spans="1:18" ht="39.950000000000003" customHeight="1">
      <c r="A937" s="610"/>
      <c r="B937" s="611"/>
      <c r="C937" s="610"/>
      <c r="D937" s="610"/>
      <c r="E937" s="610"/>
      <c r="F937" s="640"/>
      <c r="G937" s="640"/>
      <c r="H937" s="612"/>
      <c r="I937" s="613"/>
      <c r="J937" s="616"/>
      <c r="K937" s="988"/>
      <c r="L937" s="989"/>
      <c r="M937" s="989"/>
      <c r="N937" s="989"/>
      <c r="O937" s="989"/>
      <c r="P937" s="989"/>
      <c r="Q937" s="989"/>
      <c r="R937" s="990"/>
    </row>
    <row r="938" spans="1:18" ht="39.950000000000003" customHeight="1">
      <c r="A938" s="610"/>
      <c r="B938" s="611"/>
      <c r="C938" s="610"/>
      <c r="D938" s="610"/>
      <c r="E938" s="610"/>
      <c r="F938" s="640"/>
      <c r="G938" s="640"/>
      <c r="H938" s="612"/>
      <c r="I938" s="613"/>
      <c r="J938" s="616"/>
      <c r="K938" s="988"/>
      <c r="L938" s="989"/>
      <c r="M938" s="989"/>
      <c r="N938" s="989"/>
      <c r="O938" s="989"/>
      <c r="P938" s="989"/>
      <c r="Q938" s="989"/>
      <c r="R938" s="990"/>
    </row>
    <row r="939" spans="1:18" ht="39.950000000000003" customHeight="1">
      <c r="A939" s="610"/>
      <c r="B939" s="611"/>
      <c r="C939" s="610"/>
      <c r="D939" s="610"/>
      <c r="E939" s="610"/>
      <c r="F939" s="640"/>
      <c r="G939" s="640"/>
      <c r="H939" s="612"/>
      <c r="I939" s="613"/>
      <c r="J939" s="616"/>
      <c r="K939" s="988"/>
      <c r="L939" s="989"/>
      <c r="M939" s="989"/>
      <c r="N939" s="989"/>
      <c r="O939" s="989"/>
      <c r="P939" s="989"/>
      <c r="Q939" s="989"/>
      <c r="R939" s="990"/>
    </row>
    <row r="940" spans="1:18" ht="39.950000000000003" customHeight="1">
      <c r="A940" s="610"/>
      <c r="B940" s="611"/>
      <c r="C940" s="610"/>
      <c r="D940" s="610"/>
      <c r="E940" s="610"/>
      <c r="F940" s="640"/>
      <c r="G940" s="640"/>
      <c r="H940" s="612"/>
      <c r="I940" s="613"/>
      <c r="J940" s="616"/>
      <c r="K940" s="988"/>
      <c r="L940" s="989"/>
      <c r="M940" s="989"/>
      <c r="N940" s="989"/>
      <c r="O940" s="989"/>
      <c r="P940" s="989"/>
      <c r="Q940" s="989"/>
      <c r="R940" s="990"/>
    </row>
    <row r="941" spans="1:18" ht="39.950000000000003" customHeight="1">
      <c r="A941" s="610"/>
      <c r="B941" s="611"/>
      <c r="C941" s="610"/>
      <c r="D941" s="610"/>
      <c r="E941" s="610"/>
      <c r="F941" s="640"/>
      <c r="G941" s="640"/>
      <c r="H941" s="612"/>
      <c r="I941" s="613"/>
      <c r="J941" s="616"/>
      <c r="K941" s="988"/>
      <c r="L941" s="989"/>
      <c r="M941" s="989"/>
      <c r="N941" s="989"/>
      <c r="O941" s="989"/>
      <c r="P941" s="989"/>
      <c r="Q941" s="989"/>
      <c r="R941" s="990"/>
    </row>
    <row r="942" spans="1:18" ht="39.950000000000003" customHeight="1">
      <c r="A942" s="610"/>
      <c r="B942" s="611"/>
      <c r="C942" s="610"/>
      <c r="D942" s="610"/>
      <c r="E942" s="610"/>
      <c r="F942" s="640"/>
      <c r="G942" s="640"/>
      <c r="H942" s="612"/>
      <c r="I942" s="613"/>
      <c r="J942" s="616"/>
      <c r="K942" s="988"/>
      <c r="L942" s="989"/>
      <c r="M942" s="989"/>
      <c r="N942" s="989"/>
      <c r="O942" s="989"/>
      <c r="P942" s="989"/>
      <c r="Q942" s="989"/>
      <c r="R942" s="990"/>
    </row>
    <row r="943" spans="1:18" ht="39.950000000000003" customHeight="1">
      <c r="A943" s="610"/>
      <c r="B943" s="611"/>
      <c r="C943" s="610"/>
      <c r="D943" s="610"/>
      <c r="E943" s="610"/>
      <c r="F943" s="640"/>
      <c r="G943" s="640"/>
      <c r="H943" s="612"/>
      <c r="I943" s="613"/>
      <c r="J943" s="616"/>
      <c r="K943" s="988"/>
      <c r="L943" s="989"/>
      <c r="M943" s="989"/>
      <c r="N943" s="989"/>
      <c r="O943" s="989"/>
      <c r="P943" s="989"/>
      <c r="Q943" s="989"/>
      <c r="R943" s="990"/>
    </row>
    <row r="944" spans="1:18" ht="39.950000000000003" customHeight="1">
      <c r="A944" s="610"/>
      <c r="B944" s="611"/>
      <c r="C944" s="610"/>
      <c r="D944" s="610"/>
      <c r="E944" s="610"/>
      <c r="F944" s="640"/>
      <c r="G944" s="640"/>
      <c r="H944" s="612"/>
      <c r="I944" s="613"/>
      <c r="J944" s="616"/>
      <c r="K944" s="988"/>
      <c r="L944" s="989"/>
      <c r="M944" s="989"/>
      <c r="N944" s="989"/>
      <c r="O944" s="989"/>
      <c r="P944" s="989"/>
      <c r="Q944" s="989"/>
      <c r="R944" s="990"/>
    </row>
    <row r="945" spans="1:18" ht="39.950000000000003" customHeight="1">
      <c r="A945" s="610"/>
      <c r="B945" s="611"/>
      <c r="C945" s="610"/>
      <c r="D945" s="610"/>
      <c r="E945" s="610"/>
      <c r="F945" s="640"/>
      <c r="G945" s="640"/>
      <c r="H945" s="612"/>
      <c r="I945" s="613"/>
      <c r="J945" s="616"/>
      <c r="K945" s="988"/>
      <c r="L945" s="989"/>
      <c r="M945" s="989"/>
      <c r="N945" s="989"/>
      <c r="O945" s="989"/>
      <c r="P945" s="989"/>
      <c r="Q945" s="989"/>
      <c r="R945" s="990"/>
    </row>
    <row r="946" spans="1:18" ht="39.950000000000003" customHeight="1">
      <c r="A946" s="610"/>
      <c r="B946" s="611"/>
      <c r="C946" s="610"/>
      <c r="D946" s="610"/>
      <c r="E946" s="610"/>
      <c r="F946" s="640"/>
      <c r="G946" s="640"/>
      <c r="H946" s="612"/>
      <c r="I946" s="613"/>
      <c r="J946" s="616"/>
      <c r="K946" s="988"/>
      <c r="L946" s="989"/>
      <c r="M946" s="989"/>
      <c r="N946" s="989"/>
      <c r="O946" s="989"/>
      <c r="P946" s="989"/>
      <c r="Q946" s="989"/>
      <c r="R946" s="990"/>
    </row>
    <row r="947" spans="1:18" ht="39.950000000000003" customHeight="1">
      <c r="A947" s="610"/>
      <c r="B947" s="611"/>
      <c r="C947" s="610"/>
      <c r="D947" s="610"/>
      <c r="E947" s="610"/>
      <c r="F947" s="640"/>
      <c r="G947" s="640"/>
      <c r="H947" s="612"/>
      <c r="I947" s="613"/>
      <c r="J947" s="616"/>
      <c r="K947" s="988"/>
      <c r="L947" s="989"/>
      <c r="M947" s="989"/>
      <c r="N947" s="989"/>
      <c r="O947" s="989"/>
      <c r="P947" s="989"/>
      <c r="Q947" s="989"/>
      <c r="R947" s="990"/>
    </row>
    <row r="948" spans="1:18" ht="39.950000000000003" customHeight="1">
      <c r="A948" s="610"/>
      <c r="B948" s="611"/>
      <c r="C948" s="610"/>
      <c r="D948" s="610"/>
      <c r="E948" s="610"/>
      <c r="F948" s="640"/>
      <c r="G948" s="640"/>
      <c r="H948" s="612"/>
      <c r="I948" s="613"/>
      <c r="J948" s="616"/>
      <c r="K948" s="988"/>
      <c r="L948" s="989"/>
      <c r="M948" s="989"/>
      <c r="N948" s="989"/>
      <c r="O948" s="989"/>
      <c r="P948" s="989"/>
      <c r="Q948" s="989"/>
      <c r="R948" s="990"/>
    </row>
    <row r="949" spans="1:18" ht="39.950000000000003" customHeight="1">
      <c r="A949" s="610"/>
      <c r="B949" s="611"/>
      <c r="C949" s="610"/>
      <c r="D949" s="610"/>
      <c r="E949" s="610"/>
      <c r="F949" s="640"/>
      <c r="G949" s="640"/>
      <c r="H949" s="612"/>
      <c r="I949" s="613"/>
      <c r="J949" s="616"/>
      <c r="K949" s="988"/>
      <c r="L949" s="989"/>
      <c r="M949" s="989"/>
      <c r="N949" s="989"/>
      <c r="O949" s="989"/>
      <c r="P949" s="989"/>
      <c r="Q949" s="989"/>
      <c r="R949" s="990"/>
    </row>
    <row r="950" spans="1:18" ht="39.950000000000003" customHeight="1">
      <c r="A950" s="610"/>
      <c r="B950" s="611"/>
      <c r="C950" s="610"/>
      <c r="D950" s="610"/>
      <c r="E950" s="610"/>
      <c r="F950" s="640"/>
      <c r="G950" s="640"/>
      <c r="H950" s="612"/>
      <c r="I950" s="613"/>
      <c r="J950" s="616"/>
      <c r="K950" s="988"/>
      <c r="L950" s="989"/>
      <c r="M950" s="989"/>
      <c r="N950" s="989"/>
      <c r="O950" s="989"/>
      <c r="P950" s="989"/>
      <c r="Q950" s="989"/>
      <c r="R950" s="990"/>
    </row>
    <row r="951" spans="1:18" ht="39.950000000000003" customHeight="1">
      <c r="A951" s="610"/>
      <c r="B951" s="611"/>
      <c r="C951" s="610"/>
      <c r="D951" s="610"/>
      <c r="E951" s="610"/>
      <c r="F951" s="640"/>
      <c r="G951" s="640"/>
      <c r="H951" s="612"/>
      <c r="I951" s="613"/>
      <c r="J951" s="616"/>
      <c r="K951" s="988"/>
      <c r="L951" s="989"/>
      <c r="M951" s="989"/>
      <c r="N951" s="989"/>
      <c r="O951" s="989"/>
      <c r="P951" s="989"/>
      <c r="Q951" s="989"/>
      <c r="R951" s="990"/>
    </row>
    <row r="952" spans="1:18" ht="39.950000000000003" customHeight="1">
      <c r="A952" s="610"/>
      <c r="B952" s="611"/>
      <c r="C952" s="610"/>
      <c r="D952" s="610"/>
      <c r="E952" s="610"/>
      <c r="F952" s="640"/>
      <c r="G952" s="640"/>
      <c r="H952" s="612"/>
      <c r="I952" s="613"/>
      <c r="J952" s="616"/>
      <c r="K952" s="988"/>
      <c r="L952" s="989"/>
      <c r="M952" s="989"/>
      <c r="N952" s="989"/>
      <c r="O952" s="989"/>
      <c r="P952" s="989"/>
      <c r="Q952" s="989"/>
      <c r="R952" s="990"/>
    </row>
    <row r="953" spans="1:18" ht="39.950000000000003" customHeight="1">
      <c r="A953" s="610"/>
      <c r="B953" s="611"/>
      <c r="C953" s="610"/>
      <c r="D953" s="610"/>
      <c r="E953" s="610"/>
      <c r="F953" s="640"/>
      <c r="G953" s="640"/>
      <c r="H953" s="612"/>
      <c r="I953" s="613"/>
      <c r="J953" s="616"/>
      <c r="K953" s="988"/>
      <c r="L953" s="989"/>
      <c r="M953" s="989"/>
      <c r="N953" s="989"/>
      <c r="O953" s="989"/>
      <c r="P953" s="989"/>
      <c r="Q953" s="989"/>
      <c r="R953" s="990"/>
    </row>
    <row r="954" spans="1:18" ht="39.950000000000003" customHeight="1">
      <c r="A954" s="610"/>
      <c r="B954" s="611"/>
      <c r="C954" s="610"/>
      <c r="D954" s="610"/>
      <c r="E954" s="610"/>
      <c r="F954" s="640"/>
      <c r="G954" s="640"/>
      <c r="H954" s="612"/>
      <c r="I954" s="613"/>
      <c r="J954" s="616"/>
      <c r="K954" s="988"/>
      <c r="L954" s="989"/>
      <c r="M954" s="989"/>
      <c r="N954" s="989"/>
      <c r="O954" s="989"/>
      <c r="P954" s="989"/>
      <c r="Q954" s="989"/>
      <c r="R954" s="990"/>
    </row>
    <row r="955" spans="1:18" ht="39.950000000000003" customHeight="1">
      <c r="A955" s="610"/>
      <c r="B955" s="611"/>
      <c r="C955" s="610"/>
      <c r="D955" s="610"/>
      <c r="E955" s="610"/>
      <c r="F955" s="640"/>
      <c r="G955" s="640"/>
      <c r="H955" s="612"/>
      <c r="I955" s="613"/>
      <c r="J955" s="616"/>
      <c r="K955" s="988"/>
      <c r="L955" s="989"/>
      <c r="M955" s="989"/>
      <c r="N955" s="989"/>
      <c r="O955" s="989"/>
      <c r="P955" s="989"/>
      <c r="Q955" s="989"/>
      <c r="R955" s="990"/>
    </row>
    <row r="956" spans="1:18" ht="39.950000000000003" customHeight="1">
      <c r="A956" s="610"/>
      <c r="B956" s="611"/>
      <c r="C956" s="610"/>
      <c r="D956" s="610"/>
      <c r="E956" s="610"/>
      <c r="F956" s="640"/>
      <c r="G956" s="640"/>
      <c r="H956" s="612"/>
      <c r="I956" s="613"/>
      <c r="J956" s="616"/>
      <c r="K956" s="988"/>
      <c r="L956" s="989"/>
      <c r="M956" s="989"/>
      <c r="N956" s="989"/>
      <c r="O956" s="989"/>
      <c r="P956" s="989"/>
      <c r="Q956" s="989"/>
      <c r="R956" s="990"/>
    </row>
    <row r="957" spans="1:18" ht="39.950000000000003" customHeight="1">
      <c r="A957" s="610"/>
      <c r="B957" s="611"/>
      <c r="C957" s="610"/>
      <c r="D957" s="610"/>
      <c r="E957" s="610"/>
      <c r="F957" s="640"/>
      <c r="G957" s="640"/>
      <c r="H957" s="612"/>
      <c r="I957" s="613"/>
      <c r="J957" s="616"/>
      <c r="K957" s="988"/>
      <c r="L957" s="989"/>
      <c r="M957" s="989"/>
      <c r="N957" s="989"/>
      <c r="O957" s="989"/>
      <c r="P957" s="989"/>
      <c r="Q957" s="989"/>
      <c r="R957" s="990"/>
    </row>
    <row r="958" spans="1:18" ht="39.950000000000003" customHeight="1">
      <c r="A958" s="610"/>
      <c r="B958" s="611"/>
      <c r="C958" s="610"/>
      <c r="D958" s="610"/>
      <c r="E958" s="610"/>
      <c r="F958" s="640"/>
      <c r="G958" s="640"/>
      <c r="H958" s="612"/>
      <c r="I958" s="613"/>
      <c r="J958" s="616"/>
      <c r="K958" s="988"/>
      <c r="L958" s="989"/>
      <c r="M958" s="989"/>
      <c r="N958" s="989"/>
      <c r="O958" s="989"/>
      <c r="P958" s="989"/>
      <c r="Q958" s="989"/>
      <c r="R958" s="990"/>
    </row>
    <row r="959" spans="1:18" ht="39.950000000000003" customHeight="1">
      <c r="A959" s="610"/>
      <c r="B959" s="611"/>
      <c r="C959" s="610"/>
      <c r="D959" s="610"/>
      <c r="E959" s="610"/>
      <c r="F959" s="640"/>
      <c r="G959" s="640"/>
      <c r="H959" s="612"/>
      <c r="I959" s="613"/>
      <c r="J959" s="616"/>
      <c r="K959" s="988"/>
      <c r="L959" s="989"/>
      <c r="M959" s="989"/>
      <c r="N959" s="989"/>
      <c r="O959" s="989"/>
      <c r="P959" s="989"/>
      <c r="Q959" s="989"/>
      <c r="R959" s="990"/>
    </row>
    <row r="960" spans="1:18" ht="39.950000000000003" customHeight="1">
      <c r="A960" s="610"/>
      <c r="B960" s="611"/>
      <c r="C960" s="610"/>
      <c r="D960" s="610"/>
      <c r="E960" s="610"/>
      <c r="F960" s="640"/>
      <c r="G960" s="640"/>
      <c r="H960" s="612"/>
      <c r="I960" s="613"/>
      <c r="J960" s="616"/>
      <c r="K960" s="988"/>
      <c r="L960" s="989"/>
      <c r="M960" s="989"/>
      <c r="N960" s="989"/>
      <c r="O960" s="989"/>
      <c r="P960" s="989"/>
      <c r="Q960" s="989"/>
      <c r="R960" s="990"/>
    </row>
    <row r="961" spans="1:18" ht="39.950000000000003" customHeight="1">
      <c r="A961" s="610"/>
      <c r="B961" s="611"/>
      <c r="C961" s="610"/>
      <c r="D961" s="610"/>
      <c r="E961" s="610"/>
      <c r="F961" s="640"/>
      <c r="G961" s="640"/>
      <c r="H961" s="612"/>
      <c r="I961" s="613"/>
      <c r="J961" s="616"/>
      <c r="K961" s="988"/>
      <c r="L961" s="989"/>
      <c r="M961" s="989"/>
      <c r="N961" s="989"/>
      <c r="O961" s="989"/>
      <c r="P961" s="989"/>
      <c r="Q961" s="989"/>
      <c r="R961" s="990"/>
    </row>
    <row r="962" spans="1:18" ht="39.950000000000003" customHeight="1">
      <c r="A962" s="610"/>
      <c r="B962" s="611"/>
      <c r="C962" s="610"/>
      <c r="D962" s="610"/>
      <c r="E962" s="610"/>
      <c r="F962" s="640"/>
      <c r="G962" s="640"/>
      <c r="H962" s="612"/>
      <c r="I962" s="613"/>
      <c r="J962" s="616"/>
      <c r="K962" s="988"/>
      <c r="L962" s="989"/>
      <c r="M962" s="989"/>
      <c r="N962" s="989"/>
      <c r="O962" s="989"/>
      <c r="P962" s="989"/>
      <c r="Q962" s="989"/>
      <c r="R962" s="990"/>
    </row>
    <row r="963" spans="1:18" ht="39.950000000000003" customHeight="1">
      <c r="A963" s="610"/>
      <c r="B963" s="611"/>
      <c r="C963" s="610"/>
      <c r="D963" s="610"/>
      <c r="E963" s="610"/>
      <c r="F963" s="640"/>
      <c r="G963" s="640"/>
      <c r="H963" s="612"/>
      <c r="I963" s="613"/>
      <c r="J963" s="616"/>
      <c r="K963" s="988"/>
      <c r="L963" s="989"/>
      <c r="M963" s="989"/>
      <c r="N963" s="989"/>
      <c r="O963" s="989"/>
      <c r="P963" s="989"/>
      <c r="Q963" s="989"/>
      <c r="R963" s="990"/>
    </row>
    <row r="964" spans="1:18" ht="39.950000000000003" customHeight="1">
      <c r="A964" s="610"/>
      <c r="B964" s="611"/>
      <c r="C964" s="610"/>
      <c r="D964" s="610"/>
      <c r="E964" s="610"/>
      <c r="F964" s="640"/>
      <c r="G964" s="640"/>
      <c r="H964" s="612"/>
      <c r="I964" s="613"/>
      <c r="J964" s="616"/>
      <c r="K964" s="988"/>
      <c r="L964" s="989"/>
      <c r="M964" s="989"/>
      <c r="N964" s="989"/>
      <c r="O964" s="989"/>
      <c r="P964" s="989"/>
      <c r="Q964" s="989"/>
      <c r="R964" s="990"/>
    </row>
    <row r="965" spans="1:18" ht="39.950000000000003" customHeight="1">
      <c r="A965" s="610"/>
      <c r="B965" s="611"/>
      <c r="C965" s="610"/>
      <c r="D965" s="610"/>
      <c r="E965" s="610"/>
      <c r="F965" s="640"/>
      <c r="G965" s="640"/>
      <c r="H965" s="612"/>
      <c r="I965" s="613"/>
      <c r="J965" s="616"/>
      <c r="K965" s="988"/>
      <c r="L965" s="989"/>
      <c r="M965" s="989"/>
      <c r="N965" s="989"/>
      <c r="O965" s="989"/>
      <c r="P965" s="989"/>
      <c r="Q965" s="989"/>
      <c r="R965" s="990"/>
    </row>
    <row r="966" spans="1:18" ht="39.950000000000003" customHeight="1">
      <c r="A966" s="610"/>
      <c r="B966" s="611"/>
      <c r="C966" s="610"/>
      <c r="D966" s="610"/>
      <c r="E966" s="610"/>
      <c r="F966" s="640"/>
      <c r="G966" s="640"/>
      <c r="H966" s="612"/>
      <c r="I966" s="613"/>
      <c r="J966" s="616"/>
      <c r="K966" s="988"/>
      <c r="L966" s="989"/>
      <c r="M966" s="989"/>
      <c r="N966" s="989"/>
      <c r="O966" s="989"/>
      <c r="P966" s="989"/>
      <c r="Q966" s="989"/>
      <c r="R966" s="990"/>
    </row>
    <row r="967" spans="1:18" ht="39.950000000000003" customHeight="1">
      <c r="A967" s="610"/>
      <c r="B967" s="611"/>
      <c r="C967" s="610"/>
      <c r="D967" s="610"/>
      <c r="E967" s="610"/>
      <c r="F967" s="640"/>
      <c r="G967" s="640"/>
      <c r="H967" s="612"/>
      <c r="I967" s="613"/>
      <c r="J967" s="616"/>
      <c r="K967" s="988"/>
      <c r="L967" s="989"/>
      <c r="M967" s="989"/>
      <c r="N967" s="989"/>
      <c r="O967" s="989"/>
      <c r="P967" s="989"/>
      <c r="Q967" s="989"/>
      <c r="R967" s="990"/>
    </row>
    <row r="968" spans="1:18" ht="39.950000000000003" customHeight="1">
      <c r="A968" s="610"/>
      <c r="B968" s="611"/>
      <c r="C968" s="610"/>
      <c r="D968" s="610"/>
      <c r="E968" s="610"/>
      <c r="F968" s="640"/>
      <c r="G968" s="640"/>
      <c r="H968" s="612"/>
      <c r="I968" s="613"/>
      <c r="J968" s="616"/>
      <c r="K968" s="988"/>
      <c r="L968" s="989"/>
      <c r="M968" s="989"/>
      <c r="N968" s="989"/>
      <c r="O968" s="989"/>
      <c r="P968" s="989"/>
      <c r="Q968" s="989"/>
      <c r="R968" s="990"/>
    </row>
    <row r="969" spans="1:18" ht="39.950000000000003" customHeight="1">
      <c r="A969" s="610"/>
      <c r="B969" s="611"/>
      <c r="C969" s="610"/>
      <c r="D969" s="610"/>
      <c r="E969" s="610"/>
      <c r="F969" s="640"/>
      <c r="G969" s="640"/>
      <c r="H969" s="612"/>
      <c r="I969" s="613"/>
      <c r="J969" s="616"/>
      <c r="K969" s="988"/>
      <c r="L969" s="989"/>
      <c r="M969" s="989"/>
      <c r="N969" s="989"/>
      <c r="O969" s="989"/>
      <c r="P969" s="989"/>
      <c r="Q969" s="989"/>
      <c r="R969" s="990"/>
    </row>
    <row r="970" spans="1:18" ht="39.950000000000003" customHeight="1">
      <c r="A970" s="610"/>
      <c r="B970" s="611"/>
      <c r="C970" s="610"/>
      <c r="D970" s="610"/>
      <c r="E970" s="610"/>
      <c r="F970" s="640"/>
      <c r="G970" s="640"/>
      <c r="H970" s="612"/>
      <c r="I970" s="613"/>
      <c r="J970" s="616"/>
      <c r="K970" s="988"/>
      <c r="L970" s="989"/>
      <c r="M970" s="989"/>
      <c r="N970" s="989"/>
      <c r="O970" s="989"/>
      <c r="P970" s="989"/>
      <c r="Q970" s="989"/>
      <c r="R970" s="990"/>
    </row>
    <row r="971" spans="1:18" ht="39.950000000000003" customHeight="1">
      <c r="A971" s="610"/>
      <c r="B971" s="611"/>
      <c r="C971" s="610"/>
      <c r="D971" s="610"/>
      <c r="E971" s="610"/>
      <c r="F971" s="640"/>
      <c r="G971" s="640"/>
      <c r="H971" s="612"/>
      <c r="I971" s="613"/>
      <c r="J971" s="616"/>
      <c r="K971" s="988"/>
      <c r="L971" s="989"/>
      <c r="M971" s="989"/>
      <c r="N971" s="989"/>
      <c r="O971" s="989"/>
      <c r="P971" s="989"/>
      <c r="Q971" s="989"/>
      <c r="R971" s="990"/>
    </row>
    <row r="972" spans="1:18" ht="39.950000000000003" customHeight="1">
      <c r="A972" s="610"/>
      <c r="B972" s="611"/>
      <c r="C972" s="610"/>
      <c r="D972" s="610"/>
      <c r="E972" s="610"/>
      <c r="F972" s="640"/>
      <c r="G972" s="640"/>
      <c r="H972" s="612"/>
      <c r="I972" s="613"/>
      <c r="J972" s="616"/>
      <c r="K972" s="988"/>
      <c r="L972" s="989"/>
      <c r="M972" s="989"/>
      <c r="N972" s="989"/>
      <c r="O972" s="989"/>
      <c r="P972" s="989"/>
      <c r="Q972" s="989"/>
      <c r="R972" s="990"/>
    </row>
    <row r="973" spans="1:18" ht="39.950000000000003" customHeight="1">
      <c r="A973" s="610"/>
      <c r="B973" s="611"/>
      <c r="C973" s="610"/>
      <c r="D973" s="610"/>
      <c r="E973" s="610"/>
      <c r="F973" s="640"/>
      <c r="G973" s="640"/>
      <c r="H973" s="612"/>
      <c r="I973" s="613"/>
      <c r="J973" s="616"/>
      <c r="K973" s="988"/>
      <c r="L973" s="989"/>
      <c r="M973" s="989"/>
      <c r="N973" s="989"/>
      <c r="O973" s="989"/>
      <c r="P973" s="989"/>
      <c r="Q973" s="989"/>
      <c r="R973" s="990"/>
    </row>
    <row r="974" spans="1:18" ht="39.950000000000003" customHeight="1">
      <c r="A974" s="610"/>
      <c r="B974" s="611"/>
      <c r="C974" s="610"/>
      <c r="D974" s="610"/>
      <c r="E974" s="610"/>
      <c r="F974" s="640"/>
      <c r="G974" s="640"/>
      <c r="H974" s="612"/>
      <c r="I974" s="613"/>
      <c r="J974" s="616"/>
      <c r="K974" s="988"/>
      <c r="L974" s="989"/>
      <c r="M974" s="989"/>
      <c r="N974" s="989"/>
      <c r="O974" s="989"/>
      <c r="P974" s="989"/>
      <c r="Q974" s="989"/>
      <c r="R974" s="990"/>
    </row>
    <row r="975" spans="1:18" ht="39.950000000000003" customHeight="1">
      <c r="A975" s="610"/>
      <c r="B975" s="611"/>
      <c r="C975" s="610"/>
      <c r="D975" s="610"/>
      <c r="E975" s="610"/>
      <c r="F975" s="640"/>
      <c r="G975" s="640"/>
      <c r="H975" s="612"/>
      <c r="I975" s="613"/>
      <c r="J975" s="616"/>
      <c r="K975" s="988"/>
      <c r="L975" s="989"/>
      <c r="M975" s="989"/>
      <c r="N975" s="989"/>
      <c r="O975" s="989"/>
      <c r="P975" s="989"/>
      <c r="Q975" s="989"/>
      <c r="R975" s="990"/>
    </row>
    <row r="976" spans="1:18" ht="39.950000000000003" customHeight="1">
      <c r="A976" s="610"/>
      <c r="B976" s="611"/>
      <c r="C976" s="610"/>
      <c r="D976" s="610"/>
      <c r="E976" s="610"/>
      <c r="F976" s="640"/>
      <c r="G976" s="640"/>
      <c r="H976" s="612"/>
      <c r="I976" s="613"/>
      <c r="J976" s="616"/>
      <c r="K976" s="988"/>
      <c r="L976" s="989"/>
      <c r="M976" s="989"/>
      <c r="N976" s="989"/>
      <c r="O976" s="989"/>
      <c r="P976" s="989"/>
      <c r="Q976" s="989"/>
      <c r="R976" s="990"/>
    </row>
    <row r="977" spans="1:18" ht="39.950000000000003" customHeight="1">
      <c r="A977" s="610"/>
      <c r="B977" s="611"/>
      <c r="C977" s="610"/>
      <c r="D977" s="610"/>
      <c r="E977" s="610"/>
      <c r="F977" s="640"/>
      <c r="G977" s="640"/>
      <c r="H977" s="612"/>
      <c r="I977" s="613"/>
      <c r="J977" s="616"/>
      <c r="K977" s="988"/>
      <c r="L977" s="989"/>
      <c r="M977" s="989"/>
      <c r="N977" s="989"/>
      <c r="O977" s="989"/>
      <c r="P977" s="989"/>
      <c r="Q977" s="989"/>
      <c r="R977" s="990"/>
    </row>
    <row r="978" spans="1:18" ht="39.950000000000003" customHeight="1">
      <c r="A978" s="610"/>
      <c r="B978" s="611"/>
      <c r="C978" s="610"/>
      <c r="D978" s="610"/>
      <c r="E978" s="610"/>
      <c r="F978" s="640"/>
      <c r="G978" s="640"/>
      <c r="H978" s="612"/>
      <c r="I978" s="613"/>
      <c r="J978" s="616"/>
      <c r="K978" s="988"/>
      <c r="L978" s="989"/>
      <c r="M978" s="989"/>
      <c r="N978" s="989"/>
      <c r="O978" s="989"/>
      <c r="P978" s="989"/>
      <c r="Q978" s="989"/>
      <c r="R978" s="990"/>
    </row>
    <row r="979" spans="1:18" ht="39.950000000000003" customHeight="1">
      <c r="A979" s="610"/>
      <c r="B979" s="611"/>
      <c r="C979" s="610"/>
      <c r="D979" s="610"/>
      <c r="E979" s="610"/>
      <c r="F979" s="640"/>
      <c r="G979" s="640"/>
      <c r="H979" s="612"/>
      <c r="I979" s="613"/>
      <c r="J979" s="616"/>
      <c r="K979" s="988"/>
      <c r="L979" s="989"/>
      <c r="M979" s="989"/>
      <c r="N979" s="989"/>
      <c r="O979" s="989"/>
      <c r="P979" s="989"/>
      <c r="Q979" s="989"/>
      <c r="R979" s="990"/>
    </row>
    <row r="980" spans="1:18" ht="39.950000000000003" customHeight="1">
      <c r="A980" s="610"/>
      <c r="B980" s="611"/>
      <c r="C980" s="610"/>
      <c r="D980" s="610"/>
      <c r="E980" s="610"/>
      <c r="F980" s="640"/>
      <c r="G980" s="640"/>
      <c r="H980" s="612"/>
      <c r="I980" s="613"/>
      <c r="J980" s="616"/>
      <c r="K980" s="988"/>
      <c r="L980" s="989"/>
      <c r="M980" s="989"/>
      <c r="N980" s="989"/>
      <c r="O980" s="989"/>
      <c r="P980" s="989"/>
      <c r="Q980" s="989"/>
      <c r="R980" s="990"/>
    </row>
    <row r="981" spans="1:18" ht="39.950000000000003" customHeight="1">
      <c r="A981" s="610"/>
      <c r="B981" s="611"/>
      <c r="C981" s="610"/>
      <c r="D981" s="610"/>
      <c r="E981" s="610"/>
      <c r="F981" s="640"/>
      <c r="G981" s="640"/>
      <c r="H981" s="612"/>
      <c r="I981" s="613"/>
      <c r="J981" s="616"/>
      <c r="K981" s="988"/>
      <c r="L981" s="989"/>
      <c r="M981" s="989"/>
      <c r="N981" s="989"/>
      <c r="O981" s="989"/>
      <c r="P981" s="989"/>
      <c r="Q981" s="989"/>
      <c r="R981" s="990"/>
    </row>
    <row r="982" spans="1:18" ht="39.950000000000003" customHeight="1">
      <c r="A982" s="610"/>
      <c r="B982" s="611"/>
      <c r="C982" s="610"/>
      <c r="D982" s="610"/>
      <c r="E982" s="610"/>
      <c r="F982" s="640"/>
      <c r="G982" s="640"/>
      <c r="H982" s="612"/>
      <c r="I982" s="613"/>
      <c r="J982" s="616"/>
      <c r="K982" s="988"/>
      <c r="L982" s="989"/>
      <c r="M982" s="989"/>
      <c r="N982" s="989"/>
      <c r="O982" s="989"/>
      <c r="P982" s="989"/>
      <c r="Q982" s="989"/>
      <c r="R982" s="990"/>
    </row>
    <row r="983" spans="1:18" ht="39.950000000000003" customHeight="1">
      <c r="A983" s="610"/>
      <c r="B983" s="611"/>
      <c r="C983" s="610"/>
      <c r="D983" s="610"/>
      <c r="E983" s="610"/>
      <c r="F983" s="640"/>
      <c r="G983" s="640"/>
      <c r="H983" s="612"/>
      <c r="I983" s="613"/>
      <c r="J983" s="616"/>
      <c r="K983" s="988"/>
      <c r="L983" s="989"/>
      <c r="M983" s="989"/>
      <c r="N983" s="989"/>
      <c r="O983" s="989"/>
      <c r="P983" s="989"/>
      <c r="Q983" s="989"/>
      <c r="R983" s="990"/>
    </row>
    <row r="984" spans="1:18" ht="39.950000000000003" customHeight="1">
      <c r="A984" s="610"/>
      <c r="B984" s="611"/>
      <c r="C984" s="610"/>
      <c r="D984" s="610"/>
      <c r="E984" s="610"/>
      <c r="F984" s="640"/>
      <c r="G984" s="640"/>
      <c r="H984" s="612"/>
      <c r="I984" s="613"/>
      <c r="J984" s="616"/>
      <c r="K984" s="988"/>
      <c r="L984" s="989"/>
      <c r="M984" s="989"/>
      <c r="N984" s="989"/>
      <c r="O984" s="989"/>
      <c r="P984" s="989"/>
      <c r="Q984" s="989"/>
      <c r="R984" s="990"/>
    </row>
    <row r="985" spans="1:18" ht="39.950000000000003" customHeight="1">
      <c r="A985" s="610"/>
      <c r="B985" s="611"/>
      <c r="C985" s="610"/>
      <c r="D985" s="610"/>
      <c r="E985" s="610"/>
      <c r="F985" s="640"/>
      <c r="G985" s="640"/>
      <c r="H985" s="612"/>
      <c r="I985" s="613"/>
      <c r="J985" s="616"/>
      <c r="K985" s="988"/>
      <c r="L985" s="989"/>
      <c r="M985" s="989"/>
      <c r="N985" s="989"/>
      <c r="O985" s="989"/>
      <c r="P985" s="989"/>
      <c r="Q985" s="989"/>
      <c r="R985" s="990"/>
    </row>
    <row r="986" spans="1:18" ht="39.950000000000003" customHeight="1">
      <c r="A986" s="610"/>
      <c r="B986" s="611"/>
      <c r="C986" s="610"/>
      <c r="D986" s="610"/>
      <c r="E986" s="610"/>
      <c r="F986" s="640"/>
      <c r="G986" s="640"/>
      <c r="H986" s="612"/>
      <c r="I986" s="613"/>
      <c r="J986" s="616"/>
      <c r="K986" s="988"/>
      <c r="L986" s="989"/>
      <c r="M986" s="989"/>
      <c r="N986" s="989"/>
      <c r="O986" s="989"/>
      <c r="P986" s="989"/>
      <c r="Q986" s="989"/>
      <c r="R986" s="990"/>
    </row>
    <row r="987" spans="1:18" ht="39.950000000000003" customHeight="1">
      <c r="A987" s="610"/>
      <c r="B987" s="611"/>
      <c r="C987" s="610"/>
      <c r="D987" s="610"/>
      <c r="E987" s="610"/>
      <c r="F987" s="640"/>
      <c r="G987" s="640"/>
      <c r="H987" s="612"/>
      <c r="I987" s="613"/>
      <c r="J987" s="616"/>
      <c r="K987" s="988"/>
      <c r="L987" s="989"/>
      <c r="M987" s="989"/>
      <c r="N987" s="989"/>
      <c r="O987" s="989"/>
      <c r="P987" s="989"/>
      <c r="Q987" s="989"/>
      <c r="R987" s="990"/>
    </row>
    <row r="988" spans="1:18" ht="39.950000000000003" customHeight="1">
      <c r="A988" s="610"/>
      <c r="B988" s="611"/>
      <c r="C988" s="610"/>
      <c r="D988" s="610"/>
      <c r="E988" s="610"/>
      <c r="F988" s="640"/>
      <c r="G988" s="640"/>
      <c r="H988" s="612"/>
      <c r="I988" s="613"/>
      <c r="J988" s="616"/>
      <c r="K988" s="988"/>
      <c r="L988" s="989"/>
      <c r="M988" s="989"/>
      <c r="N988" s="989"/>
      <c r="O988" s="989"/>
      <c r="P988" s="989"/>
      <c r="Q988" s="989"/>
      <c r="R988" s="990"/>
    </row>
    <row r="989" spans="1:18" ht="39.950000000000003" customHeight="1">
      <c r="A989" s="610"/>
      <c r="B989" s="611"/>
      <c r="C989" s="610"/>
      <c r="D989" s="610"/>
      <c r="E989" s="610"/>
      <c r="F989" s="640"/>
      <c r="G989" s="640"/>
      <c r="H989" s="612"/>
      <c r="I989" s="613"/>
      <c r="J989" s="616"/>
      <c r="K989" s="988"/>
      <c r="L989" s="989"/>
      <c r="M989" s="989"/>
      <c r="N989" s="989"/>
      <c r="O989" s="989"/>
      <c r="P989" s="989"/>
      <c r="Q989" s="989"/>
      <c r="R989" s="990"/>
    </row>
    <row r="990" spans="1:18" ht="39.950000000000003" customHeight="1">
      <c r="A990" s="610"/>
      <c r="B990" s="611"/>
      <c r="C990" s="610"/>
      <c r="D990" s="610"/>
      <c r="E990" s="610"/>
      <c r="F990" s="640"/>
      <c r="G990" s="640"/>
      <c r="H990" s="612"/>
      <c r="I990" s="613"/>
      <c r="J990" s="616"/>
      <c r="K990" s="988"/>
      <c r="L990" s="989"/>
      <c r="M990" s="989"/>
      <c r="N990" s="989"/>
      <c r="O990" s="989"/>
      <c r="P990" s="989"/>
      <c r="Q990" s="989"/>
      <c r="R990" s="990"/>
    </row>
    <row r="991" spans="1:18" ht="39.950000000000003" customHeight="1">
      <c r="A991" s="610"/>
      <c r="B991" s="611"/>
      <c r="C991" s="610"/>
      <c r="D991" s="610"/>
      <c r="E991" s="610"/>
      <c r="F991" s="640"/>
      <c r="G991" s="640"/>
      <c r="H991" s="612"/>
      <c r="I991" s="613"/>
      <c r="J991" s="616"/>
      <c r="K991" s="988"/>
      <c r="L991" s="989"/>
      <c r="M991" s="989"/>
      <c r="N991" s="989"/>
      <c r="O991" s="989"/>
      <c r="P991" s="989"/>
      <c r="Q991" s="989"/>
      <c r="R991" s="990"/>
    </row>
    <row r="992" spans="1:18" ht="39.950000000000003" customHeight="1">
      <c r="A992" s="610"/>
      <c r="B992" s="611"/>
      <c r="C992" s="610"/>
      <c r="D992" s="610"/>
      <c r="E992" s="610"/>
      <c r="F992" s="640"/>
      <c r="G992" s="640"/>
      <c r="H992" s="612"/>
      <c r="I992" s="613"/>
      <c r="J992" s="616"/>
      <c r="K992" s="988"/>
      <c r="L992" s="989"/>
      <c r="M992" s="989"/>
      <c r="N992" s="989"/>
      <c r="O992" s="989"/>
      <c r="P992" s="989"/>
      <c r="Q992" s="989"/>
      <c r="R992" s="990"/>
    </row>
    <row r="993" spans="1:18" ht="39.950000000000003" customHeight="1">
      <c r="A993" s="610"/>
      <c r="B993" s="611"/>
      <c r="C993" s="610"/>
      <c r="D993" s="610"/>
      <c r="E993" s="610"/>
      <c r="F993" s="640"/>
      <c r="G993" s="640"/>
      <c r="H993" s="612"/>
      <c r="I993" s="613"/>
      <c r="J993" s="616"/>
      <c r="K993" s="988"/>
      <c r="L993" s="989"/>
      <c r="M993" s="989"/>
      <c r="N993" s="989"/>
      <c r="O993" s="989"/>
      <c r="P993" s="989"/>
      <c r="Q993" s="989"/>
      <c r="R993" s="990"/>
    </row>
    <row r="994" spans="1:18" ht="39.950000000000003" customHeight="1">
      <c r="A994" s="610"/>
      <c r="B994" s="611"/>
      <c r="C994" s="610"/>
      <c r="D994" s="610"/>
      <c r="E994" s="610"/>
      <c r="F994" s="640"/>
      <c r="G994" s="640"/>
      <c r="H994" s="612"/>
      <c r="I994" s="613"/>
      <c r="J994" s="616"/>
      <c r="K994" s="988"/>
      <c r="L994" s="989"/>
      <c r="M994" s="989"/>
      <c r="N994" s="989"/>
      <c r="O994" s="989"/>
      <c r="P994" s="989"/>
      <c r="Q994" s="989"/>
      <c r="R994" s="990"/>
    </row>
    <row r="995" spans="1:18" ht="39.950000000000003" customHeight="1">
      <c r="A995" s="610"/>
      <c r="B995" s="611"/>
      <c r="C995" s="610"/>
      <c r="D995" s="610"/>
      <c r="E995" s="610"/>
      <c r="F995" s="640"/>
      <c r="G995" s="640"/>
      <c r="H995" s="612"/>
      <c r="I995" s="613"/>
      <c r="J995" s="616"/>
      <c r="K995" s="988"/>
      <c r="L995" s="989"/>
      <c r="M995" s="989"/>
      <c r="N995" s="989"/>
      <c r="O995" s="989"/>
      <c r="P995" s="989"/>
      <c r="Q995" s="989"/>
      <c r="R995" s="990"/>
    </row>
    <row r="996" spans="1:18" ht="39.950000000000003" customHeight="1">
      <c r="A996" s="610"/>
      <c r="B996" s="611"/>
      <c r="C996" s="610"/>
      <c r="D996" s="610"/>
      <c r="E996" s="610"/>
      <c r="F996" s="640"/>
      <c r="G996" s="640"/>
      <c r="H996" s="612"/>
      <c r="I996" s="613"/>
      <c r="J996" s="616"/>
      <c r="K996" s="988"/>
      <c r="L996" s="989"/>
      <c r="M996" s="989"/>
      <c r="N996" s="989"/>
      <c r="O996" s="989"/>
      <c r="P996" s="989"/>
      <c r="Q996" s="989"/>
      <c r="R996" s="990"/>
    </row>
    <row r="997" spans="1:18" ht="39.950000000000003" customHeight="1">
      <c r="A997" s="610"/>
      <c r="B997" s="611"/>
      <c r="C997" s="610"/>
      <c r="D997" s="610"/>
      <c r="E997" s="610"/>
      <c r="F997" s="640"/>
      <c r="G997" s="640"/>
      <c r="H997" s="612"/>
      <c r="I997" s="613"/>
      <c r="J997" s="616"/>
      <c r="K997" s="988"/>
      <c r="L997" s="989"/>
      <c r="M997" s="989"/>
      <c r="N997" s="989"/>
      <c r="O997" s="989"/>
      <c r="P997" s="989"/>
      <c r="Q997" s="989"/>
      <c r="R997" s="990"/>
    </row>
    <row r="998" spans="1:18" ht="39.950000000000003" customHeight="1">
      <c r="A998" s="610"/>
      <c r="B998" s="611"/>
      <c r="C998" s="610"/>
      <c r="D998" s="610"/>
      <c r="E998" s="610"/>
      <c r="F998" s="640"/>
      <c r="G998" s="640"/>
      <c r="H998" s="612"/>
      <c r="I998" s="613"/>
      <c r="J998" s="616"/>
      <c r="K998" s="988"/>
      <c r="L998" s="989"/>
      <c r="M998" s="989"/>
      <c r="N998" s="989"/>
      <c r="O998" s="989"/>
      <c r="P998" s="989"/>
      <c r="Q998" s="989"/>
      <c r="R998" s="990"/>
    </row>
    <row r="999" spans="1:18" ht="39.950000000000003" customHeight="1">
      <c r="A999" s="610"/>
      <c r="B999" s="611"/>
      <c r="C999" s="610"/>
      <c r="D999" s="610"/>
      <c r="E999" s="610"/>
      <c r="F999" s="640"/>
      <c r="G999" s="640"/>
      <c r="H999" s="612"/>
      <c r="I999" s="613"/>
      <c r="J999" s="616"/>
      <c r="K999" s="988"/>
      <c r="L999" s="989"/>
      <c r="M999" s="989"/>
      <c r="N999" s="989"/>
      <c r="O999" s="989"/>
      <c r="P999" s="989"/>
      <c r="Q999" s="989"/>
      <c r="R999" s="990"/>
    </row>
    <row r="1000" spans="1:18" ht="39.950000000000003" customHeight="1">
      <c r="A1000" s="610"/>
      <c r="B1000" s="611"/>
      <c r="C1000" s="610"/>
      <c r="D1000" s="610"/>
      <c r="E1000" s="610"/>
      <c r="F1000" s="640"/>
      <c r="G1000" s="640"/>
      <c r="H1000" s="612"/>
      <c r="I1000" s="613"/>
      <c r="J1000" s="616"/>
      <c r="K1000" s="988"/>
      <c r="L1000" s="989"/>
      <c r="M1000" s="989"/>
      <c r="N1000" s="989"/>
      <c r="O1000" s="989"/>
      <c r="P1000" s="989"/>
      <c r="Q1000" s="989"/>
      <c r="R1000" s="990"/>
    </row>
    <row r="1001" spans="1:18" ht="39.950000000000003" customHeight="1">
      <c r="A1001" s="610"/>
      <c r="B1001" s="611"/>
      <c r="C1001" s="610"/>
      <c r="D1001" s="610"/>
      <c r="E1001" s="610"/>
      <c r="F1001" s="640"/>
      <c r="G1001" s="640"/>
      <c r="H1001" s="612"/>
      <c r="I1001" s="613"/>
      <c r="J1001" s="616"/>
      <c r="K1001" s="988"/>
      <c r="L1001" s="989"/>
      <c r="M1001" s="989"/>
      <c r="N1001" s="989"/>
      <c r="O1001" s="989"/>
      <c r="P1001" s="989"/>
      <c r="Q1001" s="989"/>
      <c r="R1001" s="990"/>
    </row>
    <row r="1002" spans="1:18" ht="39.950000000000003" customHeight="1">
      <c r="A1002" s="610"/>
      <c r="B1002" s="611"/>
      <c r="C1002" s="610"/>
      <c r="D1002" s="610"/>
      <c r="E1002" s="610"/>
      <c r="F1002" s="640"/>
      <c r="G1002" s="640"/>
      <c r="H1002" s="612"/>
      <c r="I1002" s="613"/>
      <c r="J1002" s="616"/>
      <c r="K1002" s="988"/>
      <c r="L1002" s="989"/>
      <c r="M1002" s="989"/>
      <c r="N1002" s="989"/>
      <c r="O1002" s="989"/>
      <c r="P1002" s="989"/>
      <c r="Q1002" s="989"/>
      <c r="R1002" s="990"/>
    </row>
    <row r="1003" spans="1:18" ht="39.950000000000003" customHeight="1">
      <c r="A1003" s="610"/>
      <c r="B1003" s="611"/>
      <c r="C1003" s="610"/>
      <c r="D1003" s="610"/>
      <c r="E1003" s="610"/>
      <c r="F1003" s="640"/>
      <c r="G1003" s="640"/>
      <c r="H1003" s="612"/>
      <c r="I1003" s="613"/>
      <c r="J1003" s="616"/>
      <c r="K1003" s="988"/>
      <c r="L1003" s="989"/>
      <c r="M1003" s="989"/>
      <c r="N1003" s="989"/>
      <c r="O1003" s="989"/>
      <c r="P1003" s="989"/>
      <c r="Q1003" s="989"/>
      <c r="R1003" s="990"/>
    </row>
    <row r="1004" spans="1:18" ht="39.950000000000003" customHeight="1">
      <c r="A1004" s="610"/>
      <c r="B1004" s="611"/>
      <c r="C1004" s="610"/>
      <c r="D1004" s="610"/>
      <c r="E1004" s="610"/>
      <c r="F1004" s="640"/>
      <c r="G1004" s="640"/>
      <c r="H1004" s="612"/>
      <c r="I1004" s="613"/>
      <c r="J1004" s="616"/>
      <c r="K1004" s="988"/>
      <c r="L1004" s="989"/>
      <c r="M1004" s="989"/>
      <c r="N1004" s="989"/>
      <c r="O1004" s="989"/>
      <c r="P1004" s="989"/>
      <c r="Q1004" s="989"/>
      <c r="R1004" s="990"/>
    </row>
    <row r="1005" spans="1:18" ht="39.950000000000003" customHeight="1">
      <c r="A1005" s="610"/>
      <c r="B1005" s="611"/>
      <c r="C1005" s="610"/>
      <c r="D1005" s="610"/>
      <c r="E1005" s="610"/>
      <c r="F1005" s="640"/>
      <c r="G1005" s="640"/>
      <c r="H1005" s="612"/>
      <c r="I1005" s="613"/>
      <c r="J1005" s="616"/>
      <c r="K1005" s="988"/>
      <c r="L1005" s="989"/>
      <c r="M1005" s="989"/>
      <c r="N1005" s="989"/>
      <c r="O1005" s="989"/>
      <c r="P1005" s="989"/>
      <c r="Q1005" s="989"/>
      <c r="R1005" s="990"/>
    </row>
    <row r="1006" spans="1:18" ht="39.950000000000003" customHeight="1">
      <c r="A1006" s="610"/>
      <c r="B1006" s="611"/>
      <c r="C1006" s="610"/>
      <c r="D1006" s="610"/>
      <c r="E1006" s="610"/>
      <c r="F1006" s="640"/>
      <c r="G1006" s="640"/>
      <c r="H1006" s="612"/>
      <c r="I1006" s="613"/>
      <c r="J1006" s="616"/>
      <c r="K1006" s="988"/>
      <c r="L1006" s="989"/>
      <c r="M1006" s="989"/>
      <c r="N1006" s="989"/>
      <c r="O1006" s="989"/>
      <c r="P1006" s="989"/>
      <c r="Q1006" s="989"/>
      <c r="R1006" s="990"/>
    </row>
    <row r="1007" spans="1:18" ht="39.950000000000003" customHeight="1">
      <c r="A1007" s="610"/>
      <c r="B1007" s="611"/>
      <c r="C1007" s="610"/>
      <c r="D1007" s="610"/>
      <c r="E1007" s="610"/>
      <c r="F1007" s="640"/>
      <c r="G1007" s="640"/>
      <c r="H1007" s="612"/>
      <c r="I1007" s="613"/>
      <c r="J1007" s="616"/>
      <c r="K1007" s="988"/>
      <c r="L1007" s="989"/>
      <c r="M1007" s="989"/>
      <c r="N1007" s="989"/>
      <c r="O1007" s="989"/>
      <c r="P1007" s="989"/>
      <c r="Q1007" s="989"/>
      <c r="R1007" s="990"/>
    </row>
    <row r="1008" spans="1:18" ht="39.950000000000003" customHeight="1">
      <c r="A1008" s="610"/>
      <c r="B1008" s="611"/>
      <c r="C1008" s="610"/>
      <c r="D1008" s="610"/>
      <c r="E1008" s="610"/>
      <c r="F1008" s="640"/>
      <c r="G1008" s="640"/>
      <c r="H1008" s="612"/>
      <c r="I1008" s="613"/>
      <c r="J1008" s="616"/>
      <c r="K1008" s="988"/>
      <c r="L1008" s="989"/>
      <c r="M1008" s="989"/>
      <c r="N1008" s="989"/>
      <c r="O1008" s="989"/>
      <c r="P1008" s="989"/>
      <c r="Q1008" s="989"/>
      <c r="R1008" s="990"/>
    </row>
    <row r="1009" spans="1:18" ht="39.950000000000003" customHeight="1">
      <c r="A1009" s="610"/>
      <c r="B1009" s="611"/>
      <c r="C1009" s="610"/>
      <c r="D1009" s="610"/>
      <c r="E1009" s="610"/>
      <c r="F1009" s="640"/>
      <c r="G1009" s="640"/>
      <c r="H1009" s="612"/>
      <c r="I1009" s="613"/>
      <c r="J1009" s="616"/>
      <c r="K1009" s="988"/>
      <c r="L1009" s="989"/>
      <c r="M1009" s="989"/>
      <c r="N1009" s="989"/>
      <c r="O1009" s="989"/>
      <c r="P1009" s="989"/>
      <c r="Q1009" s="989"/>
      <c r="R1009" s="990"/>
    </row>
    <row r="1010" spans="1:18" ht="39.950000000000003" customHeight="1">
      <c r="A1010" s="610"/>
      <c r="B1010" s="611"/>
      <c r="C1010" s="610"/>
      <c r="D1010" s="610"/>
      <c r="E1010" s="610"/>
      <c r="F1010" s="640"/>
      <c r="G1010" s="640"/>
      <c r="H1010" s="612"/>
      <c r="I1010" s="613"/>
      <c r="J1010" s="616"/>
      <c r="K1010" s="988"/>
      <c r="L1010" s="989"/>
      <c r="M1010" s="989"/>
      <c r="N1010" s="989"/>
      <c r="O1010" s="989"/>
      <c r="P1010" s="989"/>
      <c r="Q1010" s="989"/>
      <c r="R1010" s="990"/>
    </row>
    <row r="1011" spans="1:18" ht="39.950000000000003" customHeight="1">
      <c r="A1011" s="610"/>
      <c r="B1011" s="611"/>
      <c r="C1011" s="610"/>
      <c r="D1011" s="610"/>
      <c r="E1011" s="610"/>
      <c r="F1011" s="640"/>
      <c r="G1011" s="640"/>
      <c r="H1011" s="612"/>
      <c r="I1011" s="613"/>
      <c r="J1011" s="616"/>
      <c r="K1011" s="988"/>
      <c r="L1011" s="989"/>
      <c r="M1011" s="989"/>
      <c r="N1011" s="989"/>
      <c r="O1011" s="989"/>
      <c r="P1011" s="989"/>
      <c r="Q1011" s="989"/>
      <c r="R1011" s="990"/>
    </row>
    <row r="1012" spans="1:18" ht="39.950000000000003" customHeight="1">
      <c r="A1012" s="610"/>
      <c r="B1012" s="611"/>
      <c r="C1012" s="610"/>
      <c r="D1012" s="610"/>
      <c r="E1012" s="610"/>
      <c r="F1012" s="640"/>
      <c r="G1012" s="640"/>
      <c r="H1012" s="612"/>
      <c r="I1012" s="613"/>
      <c r="J1012" s="616"/>
      <c r="K1012" s="988"/>
      <c r="L1012" s="989"/>
      <c r="M1012" s="989"/>
      <c r="N1012" s="989"/>
      <c r="O1012" s="989"/>
      <c r="P1012" s="989"/>
      <c r="Q1012" s="989"/>
      <c r="R1012" s="990"/>
    </row>
    <row r="1013" spans="1:18" ht="39.950000000000003" customHeight="1">
      <c r="A1013" s="610"/>
      <c r="B1013" s="611"/>
      <c r="C1013" s="610"/>
      <c r="D1013" s="610"/>
      <c r="E1013" s="610"/>
      <c r="F1013" s="640"/>
      <c r="G1013" s="640"/>
      <c r="H1013" s="612"/>
      <c r="I1013" s="613"/>
      <c r="J1013" s="616"/>
      <c r="K1013" s="988"/>
      <c r="L1013" s="989"/>
      <c r="M1013" s="989"/>
      <c r="N1013" s="989"/>
      <c r="O1013" s="989"/>
      <c r="P1013" s="989"/>
      <c r="Q1013" s="989"/>
      <c r="R1013" s="990"/>
    </row>
    <row r="1014" spans="1:18" ht="39.950000000000003" customHeight="1">
      <c r="A1014" s="610"/>
      <c r="B1014" s="611"/>
      <c r="C1014" s="610"/>
      <c r="D1014" s="610"/>
      <c r="E1014" s="610"/>
      <c r="F1014" s="640"/>
      <c r="G1014" s="640"/>
      <c r="H1014" s="612"/>
      <c r="I1014" s="613"/>
      <c r="J1014" s="616"/>
      <c r="K1014" s="988"/>
      <c r="L1014" s="989"/>
      <c r="M1014" s="989"/>
      <c r="N1014" s="989"/>
      <c r="O1014" s="989"/>
      <c r="P1014" s="989"/>
      <c r="Q1014" s="989"/>
      <c r="R1014" s="990"/>
    </row>
    <row r="1015" spans="1:18" ht="39.950000000000003" customHeight="1">
      <c r="A1015" s="610"/>
      <c r="B1015" s="611"/>
      <c r="C1015" s="610"/>
      <c r="D1015" s="610"/>
      <c r="E1015" s="610"/>
      <c r="F1015" s="640"/>
      <c r="G1015" s="640"/>
      <c r="H1015" s="612"/>
      <c r="I1015" s="613"/>
      <c r="J1015" s="616"/>
      <c r="K1015" s="988"/>
      <c r="L1015" s="989"/>
      <c r="M1015" s="989"/>
      <c r="N1015" s="989"/>
      <c r="O1015" s="989"/>
      <c r="P1015" s="989"/>
      <c r="Q1015" s="989"/>
      <c r="R1015" s="990"/>
    </row>
    <row r="1016" spans="1:18" ht="39.950000000000003" customHeight="1">
      <c r="A1016" s="610"/>
      <c r="B1016" s="611"/>
      <c r="C1016" s="610"/>
      <c r="D1016" s="610"/>
      <c r="E1016" s="610"/>
      <c r="F1016" s="640"/>
      <c r="G1016" s="640"/>
      <c r="H1016" s="612"/>
      <c r="I1016" s="613"/>
      <c r="J1016" s="616"/>
      <c r="K1016" s="988"/>
      <c r="L1016" s="989"/>
      <c r="M1016" s="989"/>
      <c r="N1016" s="989"/>
      <c r="O1016" s="989"/>
      <c r="P1016" s="989"/>
      <c r="Q1016" s="989"/>
      <c r="R1016" s="990"/>
    </row>
    <row r="1017" spans="1:18" ht="39.950000000000003" customHeight="1">
      <c r="A1017" s="610"/>
      <c r="B1017" s="611"/>
      <c r="C1017" s="610"/>
      <c r="D1017" s="610"/>
      <c r="E1017" s="610"/>
      <c r="F1017" s="640"/>
      <c r="G1017" s="640"/>
      <c r="H1017" s="612"/>
      <c r="I1017" s="613"/>
      <c r="J1017" s="616"/>
      <c r="K1017" s="988"/>
      <c r="L1017" s="989"/>
      <c r="M1017" s="989"/>
      <c r="N1017" s="989"/>
      <c r="O1017" s="989"/>
      <c r="P1017" s="989"/>
      <c r="Q1017" s="989"/>
      <c r="R1017" s="990"/>
    </row>
    <row r="1018" spans="1:18" ht="39.950000000000003" customHeight="1">
      <c r="A1018" s="610"/>
      <c r="B1018" s="611"/>
      <c r="C1018" s="610"/>
      <c r="D1018" s="610"/>
      <c r="E1018" s="610"/>
      <c r="F1018" s="640"/>
      <c r="G1018" s="640"/>
      <c r="H1018" s="612"/>
      <c r="I1018" s="613"/>
      <c r="J1018" s="616"/>
      <c r="K1018" s="988"/>
      <c r="L1018" s="989"/>
      <c r="M1018" s="989"/>
      <c r="N1018" s="989"/>
      <c r="O1018" s="989"/>
      <c r="P1018" s="989"/>
      <c r="Q1018" s="989"/>
      <c r="R1018" s="990"/>
    </row>
    <row r="1019" spans="1:18" ht="39.950000000000003" customHeight="1">
      <c r="A1019" s="610"/>
      <c r="B1019" s="611"/>
      <c r="C1019" s="610"/>
      <c r="D1019" s="610"/>
      <c r="E1019" s="610"/>
      <c r="F1019" s="640"/>
      <c r="G1019" s="640"/>
      <c r="H1019" s="612"/>
      <c r="I1019" s="613"/>
      <c r="J1019" s="616"/>
      <c r="K1019" s="988"/>
      <c r="L1019" s="989"/>
      <c r="M1019" s="989"/>
      <c r="N1019" s="989"/>
      <c r="O1019" s="989"/>
      <c r="P1019" s="989"/>
      <c r="Q1019" s="989"/>
      <c r="R1019" s="990"/>
    </row>
    <row r="1020" spans="1:18" ht="39.950000000000003" customHeight="1">
      <c r="A1020" s="610"/>
      <c r="B1020" s="611"/>
      <c r="C1020" s="610"/>
      <c r="D1020" s="610"/>
      <c r="E1020" s="610"/>
      <c r="F1020" s="640"/>
      <c r="G1020" s="640"/>
      <c r="H1020" s="612"/>
      <c r="I1020" s="613"/>
      <c r="J1020" s="616"/>
      <c r="K1020" s="988"/>
      <c r="L1020" s="989"/>
      <c r="M1020" s="989"/>
      <c r="N1020" s="989"/>
      <c r="O1020" s="989"/>
      <c r="P1020" s="989"/>
      <c r="Q1020" s="989"/>
      <c r="R1020" s="990"/>
    </row>
    <row r="1021" spans="1:18" ht="39.950000000000003" customHeight="1">
      <c r="A1021" s="610"/>
      <c r="B1021" s="611"/>
      <c r="C1021" s="610"/>
      <c r="D1021" s="610"/>
      <c r="E1021" s="610"/>
      <c r="F1021" s="640"/>
      <c r="G1021" s="640"/>
      <c r="H1021" s="612"/>
      <c r="I1021" s="613"/>
      <c r="J1021" s="616"/>
      <c r="K1021" s="988"/>
      <c r="L1021" s="989"/>
      <c r="M1021" s="989"/>
      <c r="N1021" s="989"/>
      <c r="O1021" s="989"/>
      <c r="P1021" s="989"/>
      <c r="Q1021" s="989"/>
      <c r="R1021" s="990"/>
    </row>
    <row r="1022" spans="1:18" ht="39.950000000000003" customHeight="1">
      <c r="A1022" s="610"/>
      <c r="B1022" s="611"/>
      <c r="C1022" s="610"/>
      <c r="D1022" s="610"/>
      <c r="E1022" s="610"/>
      <c r="F1022" s="640"/>
      <c r="G1022" s="640"/>
      <c r="H1022" s="612"/>
      <c r="I1022" s="613"/>
      <c r="J1022" s="616"/>
      <c r="K1022" s="988"/>
      <c r="L1022" s="989"/>
      <c r="M1022" s="989"/>
      <c r="N1022" s="989"/>
      <c r="O1022" s="989"/>
      <c r="P1022" s="989"/>
      <c r="Q1022" s="989"/>
      <c r="R1022" s="990"/>
    </row>
    <row r="1023" spans="1:18" ht="39.950000000000003" customHeight="1">
      <c r="A1023" s="610"/>
      <c r="B1023" s="611"/>
      <c r="C1023" s="610"/>
      <c r="D1023" s="610"/>
      <c r="E1023" s="610"/>
      <c r="F1023" s="640"/>
      <c r="G1023" s="640"/>
      <c r="H1023" s="612"/>
      <c r="I1023" s="613"/>
      <c r="J1023" s="616"/>
      <c r="K1023" s="988"/>
      <c r="L1023" s="989"/>
      <c r="M1023" s="989"/>
      <c r="N1023" s="989"/>
      <c r="O1023" s="989"/>
      <c r="P1023" s="989"/>
      <c r="Q1023" s="989"/>
      <c r="R1023" s="990"/>
    </row>
    <row r="1024" spans="1:18" ht="39.950000000000003" customHeight="1">
      <c r="A1024" s="610"/>
      <c r="B1024" s="611"/>
      <c r="C1024" s="610"/>
      <c r="D1024" s="610"/>
      <c r="E1024" s="610"/>
      <c r="F1024" s="640"/>
      <c r="G1024" s="640"/>
      <c r="H1024" s="612"/>
      <c r="I1024" s="613"/>
      <c r="J1024" s="616"/>
      <c r="K1024" s="988"/>
      <c r="L1024" s="989"/>
      <c r="M1024" s="989"/>
      <c r="N1024" s="989"/>
      <c r="O1024" s="989"/>
      <c r="P1024" s="989"/>
      <c r="Q1024" s="989"/>
      <c r="R1024" s="990"/>
    </row>
    <row r="1025" spans="1:18" ht="39.950000000000003" customHeight="1">
      <c r="A1025" s="610"/>
      <c r="B1025" s="611"/>
      <c r="C1025" s="610"/>
      <c r="D1025" s="610"/>
      <c r="E1025" s="610"/>
      <c r="F1025" s="640"/>
      <c r="G1025" s="640"/>
      <c r="H1025" s="612"/>
      <c r="I1025" s="613"/>
      <c r="J1025" s="616"/>
      <c r="K1025" s="988"/>
      <c r="L1025" s="989"/>
      <c r="M1025" s="989"/>
      <c r="N1025" s="989"/>
      <c r="O1025" s="989"/>
      <c r="P1025" s="989"/>
      <c r="Q1025" s="989"/>
      <c r="R1025" s="990"/>
    </row>
    <row r="1026" spans="1:18" ht="39.950000000000003" customHeight="1">
      <c r="A1026" s="610"/>
      <c r="B1026" s="611"/>
      <c r="C1026" s="610"/>
      <c r="D1026" s="610"/>
      <c r="E1026" s="610"/>
      <c r="F1026" s="640"/>
      <c r="G1026" s="640"/>
      <c r="H1026" s="612"/>
      <c r="I1026" s="613"/>
      <c r="J1026" s="616"/>
      <c r="K1026" s="988"/>
      <c r="L1026" s="989"/>
      <c r="M1026" s="989"/>
      <c r="N1026" s="989"/>
      <c r="O1026" s="989"/>
      <c r="P1026" s="989"/>
      <c r="Q1026" s="989"/>
      <c r="R1026" s="990"/>
    </row>
    <row r="1027" spans="1:18" ht="39.950000000000003" customHeight="1">
      <c r="A1027" s="610"/>
      <c r="B1027" s="611"/>
      <c r="C1027" s="610"/>
      <c r="D1027" s="610"/>
      <c r="E1027" s="610"/>
      <c r="F1027" s="640"/>
      <c r="G1027" s="640"/>
      <c r="H1027" s="612"/>
      <c r="I1027" s="613"/>
      <c r="J1027" s="616"/>
      <c r="K1027" s="988"/>
      <c r="L1027" s="989"/>
      <c r="M1027" s="989"/>
      <c r="N1027" s="989"/>
      <c r="O1027" s="989"/>
      <c r="P1027" s="989"/>
      <c r="Q1027" s="989"/>
      <c r="R1027" s="990"/>
    </row>
    <row r="1028" spans="1:18" ht="39.950000000000003" customHeight="1">
      <c r="A1028" s="610"/>
      <c r="B1028" s="611"/>
      <c r="C1028" s="610"/>
      <c r="D1028" s="610"/>
      <c r="E1028" s="610"/>
      <c r="F1028" s="640"/>
      <c r="G1028" s="640"/>
      <c r="H1028" s="612"/>
      <c r="I1028" s="613"/>
      <c r="J1028" s="616"/>
      <c r="K1028" s="988"/>
      <c r="L1028" s="989"/>
      <c r="M1028" s="989"/>
      <c r="N1028" s="989"/>
      <c r="O1028" s="989"/>
      <c r="P1028" s="989"/>
      <c r="Q1028" s="989"/>
      <c r="R1028" s="990"/>
    </row>
    <row r="1029" spans="1:18" ht="39.950000000000003" customHeight="1">
      <c r="A1029" s="610"/>
      <c r="B1029" s="611"/>
      <c r="C1029" s="610"/>
      <c r="D1029" s="610"/>
      <c r="E1029" s="610"/>
      <c r="F1029" s="640"/>
      <c r="G1029" s="640"/>
      <c r="H1029" s="612"/>
      <c r="I1029" s="613"/>
      <c r="J1029" s="616"/>
      <c r="K1029" s="988"/>
      <c r="L1029" s="989"/>
      <c r="M1029" s="989"/>
      <c r="N1029" s="989"/>
      <c r="O1029" s="989"/>
      <c r="P1029" s="989"/>
      <c r="Q1029" s="989"/>
      <c r="R1029" s="990"/>
    </row>
    <row r="1030" spans="1:18" ht="39.950000000000003" customHeight="1">
      <c r="A1030" s="610"/>
      <c r="B1030" s="611"/>
      <c r="C1030" s="610"/>
      <c r="D1030" s="610"/>
      <c r="E1030" s="610"/>
      <c r="F1030" s="640"/>
      <c r="G1030" s="640"/>
      <c r="H1030" s="612"/>
      <c r="I1030" s="613"/>
      <c r="J1030" s="616"/>
      <c r="K1030" s="988"/>
      <c r="L1030" s="989"/>
      <c r="M1030" s="989"/>
      <c r="N1030" s="989"/>
      <c r="O1030" s="989"/>
      <c r="P1030" s="989"/>
      <c r="Q1030" s="989"/>
      <c r="R1030" s="990"/>
    </row>
    <row r="1031" spans="1:18" ht="39.950000000000003" customHeight="1">
      <c r="A1031" s="610"/>
      <c r="B1031" s="611"/>
      <c r="C1031" s="610"/>
      <c r="D1031" s="610"/>
      <c r="E1031" s="610"/>
      <c r="F1031" s="640"/>
      <c r="G1031" s="640"/>
      <c r="H1031" s="612"/>
      <c r="I1031" s="613"/>
      <c r="J1031" s="616"/>
      <c r="K1031" s="988"/>
      <c r="L1031" s="989"/>
      <c r="M1031" s="989"/>
      <c r="N1031" s="989"/>
      <c r="O1031" s="989"/>
      <c r="P1031" s="989"/>
      <c r="Q1031" s="989"/>
      <c r="R1031" s="990"/>
    </row>
    <row r="1032" spans="1:18" ht="39.950000000000003" customHeight="1">
      <c r="A1032" s="610"/>
      <c r="B1032" s="611"/>
      <c r="C1032" s="610"/>
      <c r="D1032" s="610"/>
      <c r="E1032" s="610"/>
      <c r="F1032" s="640"/>
      <c r="G1032" s="640"/>
      <c r="H1032" s="612"/>
      <c r="I1032" s="613"/>
      <c r="J1032" s="616"/>
      <c r="K1032" s="988"/>
      <c r="L1032" s="989"/>
      <c r="M1032" s="989"/>
      <c r="N1032" s="989"/>
      <c r="O1032" s="989"/>
      <c r="P1032" s="989"/>
      <c r="Q1032" s="989"/>
      <c r="R1032" s="990"/>
    </row>
    <row r="1033" spans="1:18" ht="39.950000000000003" customHeight="1">
      <c r="A1033" s="610"/>
      <c r="B1033" s="611"/>
      <c r="C1033" s="610"/>
      <c r="D1033" s="610"/>
      <c r="E1033" s="610"/>
      <c r="F1033" s="640"/>
      <c r="G1033" s="640"/>
      <c r="H1033" s="612"/>
      <c r="I1033" s="613"/>
      <c r="J1033" s="616"/>
      <c r="K1033" s="988"/>
      <c r="L1033" s="989"/>
      <c r="M1033" s="989"/>
      <c r="N1033" s="989"/>
      <c r="O1033" s="989"/>
      <c r="P1033" s="989"/>
      <c r="Q1033" s="989"/>
      <c r="R1033" s="990"/>
    </row>
    <row r="1034" spans="1:18" ht="39.950000000000003" customHeight="1">
      <c r="A1034" s="610"/>
      <c r="B1034" s="611"/>
      <c r="C1034" s="610"/>
      <c r="D1034" s="610"/>
      <c r="E1034" s="610"/>
      <c r="F1034" s="640"/>
      <c r="G1034" s="640"/>
      <c r="H1034" s="612"/>
      <c r="I1034" s="613"/>
      <c r="J1034" s="616"/>
      <c r="K1034" s="988"/>
      <c r="L1034" s="989"/>
      <c r="M1034" s="989"/>
      <c r="N1034" s="989"/>
      <c r="O1034" s="989"/>
      <c r="P1034" s="989"/>
      <c r="Q1034" s="989"/>
      <c r="R1034" s="990"/>
    </row>
    <row r="1035" spans="1:18" ht="39.950000000000003" customHeight="1">
      <c r="A1035" s="610"/>
      <c r="B1035" s="611"/>
      <c r="C1035" s="610"/>
      <c r="D1035" s="610"/>
      <c r="E1035" s="610"/>
      <c r="F1035" s="640"/>
      <c r="G1035" s="640"/>
      <c r="H1035" s="612"/>
      <c r="I1035" s="613"/>
      <c r="J1035" s="616"/>
      <c r="K1035" s="988"/>
      <c r="L1035" s="989"/>
      <c r="M1035" s="989"/>
      <c r="N1035" s="989"/>
      <c r="O1035" s="989"/>
      <c r="P1035" s="989"/>
      <c r="Q1035" s="989"/>
      <c r="R1035" s="990"/>
    </row>
    <row r="1036" spans="1:18" ht="39.950000000000003" customHeight="1">
      <c r="A1036" s="610"/>
      <c r="B1036" s="611"/>
      <c r="C1036" s="610"/>
      <c r="D1036" s="610"/>
      <c r="E1036" s="610"/>
      <c r="F1036" s="640"/>
      <c r="G1036" s="640"/>
      <c r="H1036" s="612"/>
      <c r="I1036" s="613"/>
      <c r="J1036" s="616"/>
      <c r="K1036" s="988"/>
      <c r="L1036" s="989"/>
      <c r="M1036" s="989"/>
      <c r="N1036" s="989"/>
      <c r="O1036" s="989"/>
      <c r="P1036" s="989"/>
      <c r="Q1036" s="989"/>
      <c r="R1036" s="990"/>
    </row>
    <row r="1037" spans="1:18" ht="39.950000000000003" customHeight="1">
      <c r="A1037" s="610"/>
      <c r="B1037" s="611"/>
      <c r="C1037" s="610"/>
      <c r="D1037" s="610"/>
      <c r="E1037" s="610"/>
      <c r="F1037" s="640"/>
      <c r="G1037" s="640"/>
      <c r="H1037" s="612"/>
      <c r="I1037" s="613"/>
      <c r="J1037" s="616"/>
      <c r="K1037" s="988"/>
      <c r="L1037" s="989"/>
      <c r="M1037" s="989"/>
      <c r="N1037" s="989"/>
      <c r="O1037" s="989"/>
      <c r="P1037" s="989"/>
      <c r="Q1037" s="989"/>
      <c r="R1037" s="990"/>
    </row>
    <row r="1038" spans="1:18" ht="39.950000000000003" customHeight="1">
      <c r="A1038" s="610"/>
      <c r="B1038" s="611"/>
      <c r="C1038" s="610"/>
      <c r="D1038" s="610"/>
      <c r="E1038" s="610"/>
      <c r="F1038" s="640"/>
      <c r="G1038" s="640"/>
      <c r="H1038" s="612"/>
      <c r="I1038" s="613"/>
      <c r="J1038" s="616"/>
      <c r="K1038" s="988"/>
      <c r="L1038" s="989"/>
      <c r="M1038" s="989"/>
      <c r="N1038" s="989"/>
      <c r="O1038" s="989"/>
      <c r="P1038" s="989"/>
      <c r="Q1038" s="989"/>
      <c r="R1038" s="990"/>
    </row>
    <row r="1039" spans="1:18" ht="39.950000000000003" customHeight="1">
      <c r="A1039" s="610"/>
      <c r="B1039" s="611"/>
      <c r="C1039" s="610"/>
      <c r="D1039" s="610"/>
      <c r="E1039" s="610"/>
      <c r="F1039" s="640"/>
      <c r="G1039" s="640"/>
      <c r="H1039" s="612"/>
      <c r="I1039" s="613"/>
      <c r="J1039" s="616"/>
      <c r="K1039" s="988"/>
      <c r="L1039" s="989"/>
      <c r="M1039" s="989"/>
      <c r="N1039" s="989"/>
      <c r="O1039" s="989"/>
      <c r="P1039" s="989"/>
      <c r="Q1039" s="989"/>
      <c r="R1039" s="990"/>
    </row>
    <row r="1040" spans="1:18" ht="39.950000000000003" customHeight="1">
      <c r="A1040" s="610"/>
      <c r="B1040" s="611"/>
      <c r="C1040" s="610"/>
      <c r="D1040" s="610"/>
      <c r="E1040" s="610"/>
      <c r="F1040" s="640"/>
      <c r="G1040" s="640"/>
      <c r="H1040" s="612"/>
      <c r="I1040" s="613"/>
      <c r="J1040" s="616"/>
      <c r="K1040" s="988"/>
      <c r="L1040" s="989"/>
      <c r="M1040" s="989"/>
      <c r="N1040" s="989"/>
      <c r="O1040" s="989"/>
      <c r="P1040" s="989"/>
      <c r="Q1040" s="989"/>
      <c r="R1040" s="990"/>
    </row>
    <row r="1041" spans="1:18" ht="39.950000000000003" customHeight="1">
      <c r="A1041" s="610"/>
      <c r="B1041" s="611"/>
      <c r="C1041" s="610"/>
      <c r="D1041" s="610"/>
      <c r="E1041" s="610"/>
      <c r="F1041" s="640"/>
      <c r="G1041" s="640"/>
      <c r="H1041" s="612"/>
      <c r="I1041" s="613"/>
      <c r="J1041" s="616"/>
      <c r="K1041" s="988"/>
      <c r="L1041" s="989"/>
      <c r="M1041" s="989"/>
      <c r="N1041" s="989"/>
      <c r="O1041" s="989"/>
      <c r="P1041" s="989"/>
      <c r="Q1041" s="989"/>
      <c r="R1041" s="990"/>
    </row>
    <row r="1042" spans="1:18" ht="39.950000000000003" customHeight="1">
      <c r="A1042" s="610"/>
      <c r="B1042" s="611"/>
      <c r="C1042" s="610"/>
      <c r="D1042" s="610"/>
      <c r="E1042" s="610"/>
      <c r="F1042" s="640"/>
      <c r="G1042" s="640"/>
      <c r="H1042" s="612"/>
      <c r="I1042" s="613"/>
      <c r="J1042" s="616"/>
      <c r="K1042" s="988"/>
      <c r="L1042" s="989"/>
      <c r="M1042" s="989"/>
      <c r="N1042" s="989"/>
      <c r="O1042" s="989"/>
      <c r="P1042" s="989"/>
      <c r="Q1042" s="989"/>
      <c r="R1042" s="990"/>
    </row>
    <row r="1043" spans="1:18" ht="39.950000000000003" customHeight="1">
      <c r="A1043" s="610"/>
      <c r="B1043" s="611"/>
      <c r="C1043" s="610"/>
      <c r="D1043" s="610"/>
      <c r="E1043" s="610"/>
      <c r="F1043" s="640"/>
      <c r="G1043" s="640"/>
      <c r="H1043" s="612"/>
      <c r="I1043" s="613"/>
      <c r="J1043" s="616"/>
      <c r="K1043" s="988"/>
      <c r="L1043" s="989"/>
      <c r="M1043" s="989"/>
      <c r="N1043" s="989"/>
      <c r="O1043" s="989"/>
      <c r="P1043" s="989"/>
      <c r="Q1043" s="989"/>
      <c r="R1043" s="990"/>
    </row>
    <row r="1044" spans="1:18" ht="39.950000000000003" customHeight="1">
      <c r="A1044" s="610"/>
      <c r="B1044" s="611"/>
      <c r="C1044" s="610"/>
      <c r="D1044" s="610"/>
      <c r="E1044" s="610"/>
      <c r="F1044" s="640"/>
      <c r="G1044" s="640"/>
      <c r="H1044" s="612"/>
      <c r="I1044" s="613"/>
      <c r="J1044" s="616"/>
      <c r="K1044" s="988"/>
      <c r="L1044" s="989"/>
      <c r="M1044" s="989"/>
      <c r="N1044" s="989"/>
      <c r="O1044" s="989"/>
      <c r="P1044" s="989"/>
      <c r="Q1044" s="989"/>
      <c r="R1044" s="990"/>
    </row>
    <row r="1045" spans="1:18" ht="39.950000000000003" customHeight="1">
      <c r="A1045" s="610"/>
      <c r="B1045" s="611"/>
      <c r="C1045" s="610"/>
      <c r="D1045" s="610"/>
      <c r="E1045" s="610"/>
      <c r="F1045" s="640"/>
      <c r="G1045" s="640"/>
      <c r="H1045" s="612"/>
      <c r="I1045" s="613"/>
      <c r="J1045" s="616"/>
      <c r="K1045" s="988"/>
      <c r="L1045" s="989"/>
      <c r="M1045" s="989"/>
      <c r="N1045" s="989"/>
      <c r="O1045" s="989"/>
      <c r="P1045" s="989"/>
      <c r="Q1045" s="989"/>
      <c r="R1045" s="990"/>
    </row>
    <row r="1046" spans="1:18" ht="39.950000000000003" customHeight="1">
      <c r="A1046" s="610"/>
      <c r="B1046" s="611"/>
      <c r="C1046" s="610"/>
      <c r="D1046" s="610"/>
      <c r="E1046" s="610"/>
      <c r="F1046" s="640"/>
      <c r="G1046" s="640"/>
      <c r="H1046" s="612"/>
      <c r="I1046" s="613"/>
      <c r="J1046" s="616"/>
      <c r="K1046" s="988"/>
      <c r="L1046" s="989"/>
      <c r="M1046" s="989"/>
      <c r="N1046" s="989"/>
      <c r="O1046" s="989"/>
      <c r="P1046" s="989"/>
      <c r="Q1046" s="989"/>
      <c r="R1046" s="990"/>
    </row>
    <row r="1047" spans="1:18" ht="39.950000000000003" customHeight="1">
      <c r="A1047" s="610"/>
      <c r="B1047" s="611"/>
      <c r="C1047" s="610"/>
      <c r="D1047" s="610"/>
      <c r="E1047" s="610"/>
      <c r="F1047" s="640"/>
      <c r="G1047" s="640"/>
      <c r="H1047" s="612"/>
      <c r="I1047" s="613"/>
      <c r="J1047" s="616"/>
      <c r="K1047" s="988"/>
      <c r="L1047" s="989"/>
      <c r="M1047" s="989"/>
      <c r="N1047" s="989"/>
      <c r="O1047" s="989"/>
      <c r="P1047" s="989"/>
      <c r="Q1047" s="989"/>
      <c r="R1047" s="990"/>
    </row>
    <row r="1048" spans="1:18" ht="39.950000000000003" customHeight="1">
      <c r="A1048" s="610"/>
      <c r="B1048" s="611"/>
      <c r="C1048" s="610"/>
      <c r="D1048" s="610"/>
      <c r="E1048" s="610"/>
      <c r="F1048" s="640"/>
      <c r="G1048" s="640"/>
      <c r="H1048" s="612"/>
      <c r="I1048" s="613"/>
      <c r="J1048" s="616"/>
      <c r="K1048" s="988"/>
      <c r="L1048" s="989"/>
      <c r="M1048" s="989"/>
      <c r="N1048" s="989"/>
      <c r="O1048" s="989"/>
      <c r="P1048" s="989"/>
      <c r="Q1048" s="989"/>
      <c r="R1048" s="990"/>
    </row>
    <row r="1049" spans="1:18" ht="39.950000000000003" customHeight="1">
      <c r="A1049" s="610"/>
      <c r="B1049" s="611"/>
      <c r="C1049" s="610"/>
      <c r="D1049" s="610"/>
      <c r="E1049" s="610"/>
      <c r="F1049" s="640"/>
      <c r="G1049" s="640"/>
      <c r="H1049" s="612"/>
      <c r="I1049" s="613"/>
      <c r="J1049" s="616"/>
      <c r="K1049" s="988"/>
      <c r="L1049" s="989"/>
      <c r="M1049" s="989"/>
      <c r="N1049" s="989"/>
      <c r="O1049" s="989"/>
      <c r="P1049" s="989"/>
      <c r="Q1049" s="989"/>
      <c r="R1049" s="990"/>
    </row>
    <row r="1050" spans="1:18" ht="39.950000000000003" customHeight="1">
      <c r="A1050" s="610"/>
      <c r="B1050" s="611"/>
      <c r="C1050" s="610"/>
      <c r="D1050" s="610"/>
      <c r="E1050" s="610"/>
      <c r="F1050" s="640"/>
      <c r="G1050" s="640"/>
      <c r="H1050" s="612"/>
      <c r="I1050" s="613"/>
      <c r="J1050" s="616"/>
      <c r="K1050" s="988"/>
      <c r="L1050" s="989"/>
      <c r="M1050" s="989"/>
      <c r="N1050" s="989"/>
      <c r="O1050" s="989"/>
      <c r="P1050" s="989"/>
      <c r="Q1050" s="989"/>
      <c r="R1050" s="990"/>
    </row>
    <row r="1051" spans="1:18" ht="39.950000000000003" customHeight="1">
      <c r="A1051" s="610"/>
      <c r="B1051" s="611"/>
      <c r="C1051" s="610"/>
      <c r="D1051" s="610"/>
      <c r="E1051" s="610"/>
      <c r="F1051" s="640"/>
      <c r="G1051" s="640"/>
      <c r="H1051" s="612"/>
      <c r="I1051" s="613"/>
      <c r="J1051" s="616"/>
      <c r="K1051" s="988"/>
      <c r="L1051" s="989"/>
      <c r="M1051" s="989"/>
      <c r="N1051" s="989"/>
      <c r="O1051" s="989"/>
      <c r="P1051" s="989"/>
      <c r="Q1051" s="989"/>
      <c r="R1051" s="990"/>
    </row>
    <row r="1052" spans="1:18" ht="39.950000000000003" customHeight="1">
      <c r="A1052" s="610"/>
      <c r="B1052" s="611"/>
      <c r="C1052" s="610"/>
      <c r="D1052" s="610"/>
      <c r="E1052" s="610"/>
      <c r="F1052" s="640"/>
      <c r="G1052" s="640"/>
      <c r="H1052" s="612"/>
      <c r="I1052" s="613"/>
      <c r="J1052" s="616"/>
      <c r="K1052" s="988"/>
      <c r="L1052" s="989"/>
      <c r="M1052" s="989"/>
      <c r="N1052" s="989"/>
      <c r="O1052" s="989"/>
      <c r="P1052" s="989"/>
      <c r="Q1052" s="989"/>
      <c r="R1052" s="990"/>
    </row>
    <row r="1053" spans="1:18" ht="39.950000000000003" customHeight="1">
      <c r="A1053" s="610"/>
      <c r="B1053" s="611"/>
      <c r="C1053" s="610"/>
      <c r="D1053" s="610"/>
      <c r="E1053" s="610"/>
      <c r="F1053" s="640"/>
      <c r="G1053" s="640"/>
      <c r="H1053" s="612"/>
      <c r="I1053" s="613"/>
      <c r="J1053" s="616"/>
      <c r="K1053" s="988"/>
      <c r="L1053" s="989"/>
      <c r="M1053" s="989"/>
      <c r="N1053" s="989"/>
      <c r="O1053" s="989"/>
      <c r="P1053" s="989"/>
      <c r="Q1053" s="989"/>
      <c r="R1053" s="990"/>
    </row>
    <row r="1054" spans="1:18" ht="39.950000000000003" customHeight="1">
      <c r="A1054" s="610"/>
      <c r="B1054" s="611"/>
      <c r="C1054" s="610"/>
      <c r="D1054" s="610"/>
      <c r="E1054" s="610"/>
      <c r="F1054" s="640"/>
      <c r="G1054" s="640"/>
      <c r="H1054" s="612"/>
      <c r="I1054" s="613"/>
      <c r="J1054" s="616"/>
      <c r="K1054" s="988"/>
      <c r="L1054" s="989"/>
      <c r="M1054" s="989"/>
      <c r="N1054" s="989"/>
      <c r="O1054" s="989"/>
      <c r="P1054" s="989"/>
      <c r="Q1054" s="989"/>
      <c r="R1054" s="990"/>
    </row>
    <row r="1055" spans="1:18" ht="39.950000000000003" customHeight="1">
      <c r="A1055" s="610"/>
      <c r="B1055" s="611"/>
      <c r="C1055" s="610"/>
      <c r="D1055" s="610"/>
      <c r="E1055" s="610"/>
      <c r="F1055" s="640"/>
      <c r="G1055" s="640"/>
      <c r="H1055" s="612"/>
      <c r="I1055" s="613"/>
      <c r="J1055" s="616"/>
      <c r="K1055" s="988"/>
      <c r="L1055" s="989"/>
      <c r="M1055" s="989"/>
      <c r="N1055" s="989"/>
      <c r="O1055" s="989"/>
      <c r="P1055" s="989"/>
      <c r="Q1055" s="989"/>
      <c r="R1055" s="990"/>
    </row>
    <row r="1056" spans="1:18" ht="39.950000000000003" customHeight="1">
      <c r="A1056" s="610"/>
      <c r="B1056" s="611"/>
      <c r="C1056" s="610"/>
      <c r="D1056" s="610"/>
      <c r="E1056" s="610"/>
      <c r="F1056" s="640"/>
      <c r="G1056" s="640"/>
      <c r="H1056" s="612"/>
      <c r="I1056" s="613"/>
      <c r="J1056" s="616"/>
      <c r="K1056" s="988"/>
      <c r="L1056" s="989"/>
      <c r="M1056" s="989"/>
      <c r="N1056" s="989"/>
      <c r="O1056" s="989"/>
      <c r="P1056" s="989"/>
      <c r="Q1056" s="989"/>
      <c r="R1056" s="990"/>
    </row>
    <row r="1057" spans="1:18" ht="39.950000000000003" customHeight="1">
      <c r="A1057" s="610"/>
      <c r="B1057" s="611"/>
      <c r="C1057" s="610"/>
      <c r="D1057" s="610"/>
      <c r="E1057" s="610"/>
      <c r="F1057" s="640"/>
      <c r="G1057" s="640"/>
      <c r="H1057" s="612"/>
      <c r="I1057" s="613"/>
      <c r="J1057" s="616"/>
      <c r="K1057" s="988"/>
      <c r="L1057" s="989"/>
      <c r="M1057" s="989"/>
      <c r="N1057" s="989"/>
      <c r="O1057" s="989"/>
      <c r="P1057" s="989"/>
      <c r="Q1057" s="989"/>
      <c r="R1057" s="990"/>
    </row>
    <row r="1058" spans="1:18" ht="39.950000000000003" customHeight="1">
      <c r="A1058" s="610"/>
      <c r="B1058" s="611"/>
      <c r="C1058" s="610"/>
      <c r="D1058" s="610"/>
      <c r="E1058" s="610"/>
      <c r="F1058" s="640"/>
      <c r="G1058" s="640"/>
      <c r="H1058" s="612"/>
      <c r="I1058" s="613"/>
      <c r="J1058" s="616"/>
      <c r="K1058" s="988"/>
      <c r="L1058" s="989"/>
      <c r="M1058" s="989"/>
      <c r="N1058" s="989"/>
      <c r="O1058" s="989"/>
      <c r="P1058" s="989"/>
      <c r="Q1058" s="989"/>
      <c r="R1058" s="990"/>
    </row>
    <row r="1059" spans="1:18" ht="39.950000000000003" customHeight="1">
      <c r="A1059" s="610"/>
      <c r="B1059" s="611"/>
      <c r="C1059" s="610"/>
      <c r="D1059" s="610"/>
      <c r="E1059" s="610"/>
      <c r="F1059" s="640"/>
      <c r="G1059" s="640"/>
      <c r="H1059" s="612"/>
      <c r="I1059" s="613"/>
      <c r="J1059" s="616"/>
      <c r="K1059" s="988"/>
      <c r="L1059" s="989"/>
      <c r="M1059" s="989"/>
      <c r="N1059" s="989"/>
      <c r="O1059" s="989"/>
      <c r="P1059" s="989"/>
      <c r="Q1059" s="989"/>
      <c r="R1059" s="990"/>
    </row>
    <row r="1060" spans="1:18" ht="39.950000000000003" customHeight="1">
      <c r="A1060" s="610"/>
      <c r="B1060" s="611"/>
      <c r="C1060" s="610"/>
      <c r="D1060" s="610"/>
      <c r="E1060" s="610"/>
      <c r="F1060" s="640"/>
      <c r="G1060" s="640"/>
      <c r="H1060" s="612"/>
      <c r="I1060" s="613"/>
      <c r="J1060" s="616"/>
      <c r="K1060" s="988"/>
      <c r="L1060" s="989"/>
      <c r="M1060" s="989"/>
      <c r="N1060" s="989"/>
      <c r="O1060" s="989"/>
      <c r="P1060" s="989"/>
      <c r="Q1060" s="989"/>
      <c r="R1060" s="990"/>
    </row>
    <row r="1061" spans="1:18" ht="39.950000000000003" customHeight="1">
      <c r="A1061" s="610"/>
      <c r="B1061" s="611"/>
      <c r="C1061" s="610"/>
      <c r="D1061" s="610"/>
      <c r="E1061" s="610"/>
      <c r="F1061" s="640"/>
      <c r="G1061" s="640"/>
      <c r="H1061" s="612"/>
      <c r="I1061" s="613"/>
      <c r="J1061" s="616"/>
      <c r="K1061" s="988"/>
      <c r="L1061" s="989"/>
      <c r="M1061" s="989"/>
      <c r="N1061" s="989"/>
      <c r="O1061" s="989"/>
      <c r="P1061" s="989"/>
      <c r="Q1061" s="989"/>
      <c r="R1061" s="990"/>
    </row>
    <row r="1062" spans="1:18" ht="39.950000000000003" customHeight="1">
      <c r="A1062" s="610"/>
      <c r="B1062" s="611"/>
      <c r="C1062" s="610"/>
      <c r="D1062" s="610"/>
      <c r="E1062" s="610"/>
      <c r="F1062" s="640"/>
      <c r="G1062" s="640"/>
      <c r="H1062" s="612"/>
      <c r="I1062" s="613"/>
      <c r="J1062" s="616"/>
      <c r="K1062" s="988"/>
      <c r="L1062" s="989"/>
      <c r="M1062" s="989"/>
      <c r="N1062" s="989"/>
      <c r="O1062" s="989"/>
      <c r="P1062" s="989"/>
      <c r="Q1062" s="989"/>
      <c r="R1062" s="990"/>
    </row>
    <row r="1063" spans="1:18" ht="39.950000000000003" customHeight="1">
      <c r="A1063" s="610"/>
      <c r="B1063" s="611"/>
      <c r="C1063" s="610"/>
      <c r="D1063" s="610"/>
      <c r="E1063" s="610"/>
      <c r="F1063" s="640"/>
      <c r="G1063" s="640"/>
      <c r="H1063" s="612"/>
      <c r="I1063" s="613"/>
      <c r="J1063" s="616"/>
      <c r="K1063" s="988"/>
      <c r="L1063" s="989"/>
      <c r="M1063" s="989"/>
      <c r="N1063" s="989"/>
      <c r="O1063" s="989"/>
      <c r="P1063" s="989"/>
      <c r="Q1063" s="989"/>
      <c r="R1063" s="990"/>
    </row>
    <row r="1064" spans="1:18" ht="39.950000000000003" customHeight="1">
      <c r="A1064" s="610"/>
      <c r="B1064" s="611"/>
      <c r="C1064" s="610"/>
      <c r="D1064" s="610"/>
      <c r="E1064" s="610"/>
      <c r="F1064" s="640"/>
      <c r="G1064" s="640"/>
      <c r="H1064" s="612"/>
      <c r="I1064" s="613"/>
      <c r="J1064" s="616"/>
      <c r="K1064" s="988"/>
      <c r="L1064" s="989"/>
      <c r="M1064" s="989"/>
      <c r="N1064" s="989"/>
      <c r="O1064" s="989"/>
      <c r="P1064" s="989"/>
      <c r="Q1064" s="989"/>
      <c r="R1064" s="990"/>
    </row>
    <row r="1065" spans="1:18" ht="39.950000000000003" customHeight="1">
      <c r="A1065" s="610"/>
      <c r="B1065" s="611"/>
      <c r="C1065" s="610"/>
      <c r="D1065" s="610"/>
      <c r="E1065" s="610"/>
      <c r="F1065" s="640"/>
      <c r="G1065" s="640"/>
      <c r="H1065" s="612"/>
      <c r="I1065" s="613"/>
      <c r="J1065" s="616"/>
      <c r="K1065" s="988"/>
      <c r="L1065" s="989"/>
      <c r="M1065" s="989"/>
      <c r="N1065" s="989"/>
      <c r="O1065" s="989"/>
      <c r="P1065" s="989"/>
      <c r="Q1065" s="989"/>
      <c r="R1065" s="990"/>
    </row>
    <row r="1066" spans="1:18" ht="39.950000000000003" customHeight="1">
      <c r="A1066" s="610"/>
      <c r="B1066" s="611"/>
      <c r="C1066" s="610"/>
      <c r="D1066" s="610"/>
      <c r="E1066" s="610"/>
      <c r="F1066" s="640"/>
      <c r="G1066" s="640"/>
      <c r="H1066" s="612"/>
      <c r="I1066" s="613"/>
      <c r="J1066" s="616"/>
      <c r="K1066" s="988"/>
      <c r="L1066" s="989"/>
      <c r="M1066" s="989"/>
      <c r="N1066" s="989"/>
      <c r="O1066" s="989"/>
      <c r="P1066" s="989"/>
      <c r="Q1066" s="989"/>
      <c r="R1066" s="990"/>
    </row>
    <row r="1067" spans="1:18" ht="39.950000000000003" customHeight="1">
      <c r="A1067" s="610"/>
      <c r="B1067" s="611"/>
      <c r="C1067" s="610"/>
      <c r="D1067" s="610"/>
      <c r="E1067" s="610"/>
      <c r="F1067" s="640"/>
      <c r="G1067" s="640"/>
      <c r="H1067" s="612"/>
      <c r="I1067" s="613"/>
      <c r="J1067" s="616"/>
      <c r="K1067" s="988"/>
      <c r="L1067" s="989"/>
      <c r="M1067" s="989"/>
      <c r="N1067" s="989"/>
      <c r="O1067" s="989"/>
      <c r="P1067" s="989"/>
      <c r="Q1067" s="989"/>
      <c r="R1067" s="990"/>
    </row>
    <row r="1068" spans="1:18" ht="39.950000000000003" customHeight="1">
      <c r="A1068" s="610"/>
      <c r="B1068" s="611"/>
      <c r="C1068" s="610"/>
      <c r="D1068" s="610"/>
      <c r="E1068" s="610"/>
      <c r="F1068" s="640"/>
      <c r="G1068" s="640"/>
      <c r="H1068" s="612"/>
      <c r="I1068" s="613"/>
      <c r="J1068" s="616"/>
      <c r="K1068" s="988"/>
      <c r="L1068" s="989"/>
      <c r="M1068" s="989"/>
      <c r="N1068" s="989"/>
      <c r="O1068" s="989"/>
      <c r="P1068" s="989"/>
      <c r="Q1068" s="989"/>
      <c r="R1068" s="990"/>
    </row>
    <row r="1069" spans="1:18" ht="39.950000000000003" customHeight="1">
      <c r="A1069" s="610"/>
      <c r="B1069" s="611"/>
      <c r="C1069" s="610"/>
      <c r="D1069" s="610"/>
      <c r="E1069" s="610"/>
      <c r="F1069" s="640"/>
      <c r="G1069" s="640"/>
      <c r="H1069" s="612"/>
      <c r="I1069" s="613"/>
      <c r="J1069" s="616"/>
      <c r="K1069" s="988"/>
      <c r="L1069" s="989"/>
      <c r="M1069" s="989"/>
      <c r="N1069" s="989"/>
      <c r="O1069" s="989"/>
      <c r="P1069" s="989"/>
      <c r="Q1069" s="989"/>
      <c r="R1069" s="990"/>
    </row>
    <row r="1070" spans="1:18" ht="39.950000000000003" customHeight="1">
      <c r="A1070" s="610"/>
      <c r="B1070" s="611"/>
      <c r="C1070" s="610"/>
      <c r="D1070" s="610"/>
      <c r="E1070" s="610"/>
      <c r="F1070" s="640"/>
      <c r="G1070" s="640"/>
      <c r="H1070" s="612"/>
      <c r="I1070" s="613"/>
      <c r="J1070" s="616"/>
      <c r="K1070" s="988"/>
      <c r="L1070" s="989"/>
      <c r="M1070" s="989"/>
      <c r="N1070" s="989"/>
      <c r="O1070" s="989"/>
      <c r="P1070" s="989"/>
      <c r="Q1070" s="989"/>
      <c r="R1070" s="990"/>
    </row>
    <row r="1071" spans="1:18" ht="39.950000000000003" customHeight="1">
      <c r="A1071" s="610"/>
      <c r="B1071" s="611"/>
      <c r="C1071" s="610"/>
      <c r="D1071" s="610"/>
      <c r="E1071" s="610"/>
      <c r="F1071" s="640"/>
      <c r="G1071" s="640"/>
      <c r="H1071" s="612"/>
      <c r="I1071" s="613"/>
      <c r="J1071" s="616"/>
      <c r="K1071" s="988"/>
      <c r="L1071" s="989"/>
      <c r="M1071" s="989"/>
      <c r="N1071" s="989"/>
      <c r="O1071" s="989"/>
      <c r="P1071" s="989"/>
      <c r="Q1071" s="989"/>
      <c r="R1071" s="990"/>
    </row>
    <row r="1072" spans="1:18" ht="39.950000000000003" customHeight="1">
      <c r="A1072" s="610"/>
      <c r="B1072" s="611"/>
      <c r="C1072" s="610"/>
      <c r="D1072" s="610"/>
      <c r="E1072" s="610"/>
      <c r="F1072" s="640"/>
      <c r="G1072" s="640"/>
      <c r="H1072" s="612"/>
      <c r="I1072" s="613"/>
      <c r="J1072" s="616"/>
      <c r="K1072" s="988"/>
      <c r="L1072" s="989"/>
      <c r="M1072" s="989"/>
      <c r="N1072" s="989"/>
      <c r="O1072" s="989"/>
      <c r="P1072" s="989"/>
      <c r="Q1072" s="989"/>
      <c r="R1072" s="990"/>
    </row>
    <row r="1073" spans="1:18" ht="39.950000000000003" customHeight="1">
      <c r="A1073" s="610"/>
      <c r="B1073" s="611"/>
      <c r="C1073" s="610"/>
      <c r="D1073" s="610"/>
      <c r="E1073" s="610"/>
      <c r="F1073" s="640"/>
      <c r="G1073" s="640"/>
      <c r="H1073" s="612"/>
      <c r="I1073" s="613"/>
      <c r="J1073" s="616"/>
      <c r="K1073" s="988"/>
      <c r="L1073" s="989"/>
      <c r="M1073" s="989"/>
      <c r="N1073" s="989"/>
      <c r="O1073" s="989"/>
      <c r="P1073" s="989"/>
      <c r="Q1073" s="989"/>
      <c r="R1073" s="990"/>
    </row>
    <row r="1074" spans="1:18" ht="39.950000000000003" customHeight="1">
      <c r="A1074" s="610"/>
      <c r="B1074" s="611"/>
      <c r="C1074" s="610"/>
      <c r="D1074" s="610"/>
      <c r="E1074" s="610"/>
      <c r="F1074" s="640"/>
      <c r="G1074" s="640"/>
      <c r="H1074" s="612"/>
      <c r="I1074" s="613"/>
      <c r="J1074" s="616"/>
      <c r="K1074" s="988"/>
      <c r="L1074" s="989"/>
      <c r="M1074" s="989"/>
      <c r="N1074" s="989"/>
      <c r="O1074" s="989"/>
      <c r="P1074" s="989"/>
      <c r="Q1074" s="989"/>
      <c r="R1074" s="990"/>
    </row>
    <row r="1075" spans="1:18" ht="39.950000000000003" customHeight="1">
      <c r="A1075" s="610"/>
      <c r="B1075" s="611"/>
      <c r="C1075" s="610"/>
      <c r="D1075" s="610"/>
      <c r="E1075" s="610"/>
      <c r="F1075" s="640"/>
      <c r="G1075" s="640"/>
      <c r="H1075" s="612"/>
      <c r="I1075" s="613"/>
      <c r="J1075" s="616"/>
      <c r="K1075" s="988"/>
      <c r="L1075" s="989"/>
      <c r="M1075" s="989"/>
      <c r="N1075" s="989"/>
      <c r="O1075" s="989"/>
      <c r="P1075" s="989"/>
      <c r="Q1075" s="989"/>
      <c r="R1075" s="990"/>
    </row>
    <row r="1076" spans="1:18" ht="39.950000000000003" customHeight="1">
      <c r="A1076" s="610"/>
      <c r="B1076" s="611"/>
      <c r="C1076" s="610"/>
      <c r="D1076" s="610"/>
      <c r="E1076" s="610"/>
      <c r="F1076" s="640"/>
      <c r="G1076" s="640"/>
      <c r="H1076" s="612"/>
      <c r="I1076" s="613"/>
      <c r="J1076" s="616"/>
      <c r="K1076" s="988"/>
      <c r="L1076" s="989"/>
      <c r="M1076" s="989"/>
      <c r="N1076" s="989"/>
      <c r="O1076" s="989"/>
      <c r="P1076" s="989"/>
      <c r="Q1076" s="989"/>
      <c r="R1076" s="990"/>
    </row>
    <row r="1077" spans="1:18" ht="39.950000000000003" customHeight="1">
      <c r="A1077" s="610"/>
      <c r="B1077" s="611"/>
      <c r="C1077" s="610"/>
      <c r="D1077" s="610"/>
      <c r="E1077" s="610"/>
      <c r="F1077" s="640"/>
      <c r="G1077" s="640"/>
      <c r="H1077" s="612"/>
      <c r="I1077" s="613"/>
      <c r="J1077" s="616"/>
      <c r="K1077" s="988"/>
      <c r="L1077" s="989"/>
      <c r="M1077" s="989"/>
      <c r="N1077" s="989"/>
      <c r="O1077" s="989"/>
      <c r="P1077" s="989"/>
      <c r="Q1077" s="989"/>
      <c r="R1077" s="990"/>
    </row>
    <row r="1078" spans="1:18" ht="39.950000000000003" customHeight="1">
      <c r="A1078" s="610"/>
      <c r="B1078" s="611"/>
      <c r="C1078" s="610"/>
      <c r="D1078" s="610"/>
      <c r="E1078" s="610"/>
      <c r="F1078" s="640"/>
      <c r="G1078" s="640"/>
      <c r="H1078" s="612"/>
      <c r="I1078" s="613"/>
      <c r="J1078" s="616"/>
      <c r="K1078" s="988"/>
      <c r="L1078" s="989"/>
      <c r="M1078" s="989"/>
      <c r="N1078" s="989"/>
      <c r="O1078" s="989"/>
      <c r="P1078" s="989"/>
      <c r="Q1078" s="989"/>
      <c r="R1078" s="990"/>
    </row>
    <row r="1079" spans="1:18" ht="39.950000000000003" customHeight="1">
      <c r="A1079" s="610"/>
      <c r="B1079" s="611"/>
      <c r="C1079" s="610"/>
      <c r="D1079" s="610"/>
      <c r="E1079" s="610"/>
      <c r="F1079" s="640"/>
      <c r="G1079" s="640"/>
      <c r="H1079" s="612"/>
      <c r="I1079" s="613"/>
      <c r="J1079" s="616"/>
      <c r="K1079" s="988"/>
      <c r="L1079" s="989"/>
      <c r="M1079" s="989"/>
      <c r="N1079" s="989"/>
      <c r="O1079" s="989"/>
      <c r="P1079" s="989"/>
      <c r="Q1079" s="989"/>
      <c r="R1079" s="990"/>
    </row>
    <row r="1080" spans="1:18" ht="39.950000000000003" customHeight="1">
      <c r="A1080" s="610"/>
      <c r="B1080" s="611"/>
      <c r="C1080" s="610"/>
      <c r="D1080" s="610"/>
      <c r="E1080" s="610"/>
      <c r="F1080" s="640"/>
      <c r="G1080" s="640"/>
      <c r="H1080" s="612"/>
      <c r="I1080" s="613"/>
      <c r="J1080" s="616"/>
      <c r="K1080" s="988"/>
      <c r="L1080" s="989"/>
      <c r="M1080" s="989"/>
      <c r="N1080" s="989"/>
      <c r="O1080" s="989"/>
      <c r="P1080" s="989"/>
      <c r="Q1080" s="989"/>
      <c r="R1080" s="990"/>
    </row>
    <row r="1081" spans="1:18" ht="39.950000000000003" customHeight="1">
      <c r="A1081" s="610"/>
      <c r="B1081" s="611"/>
      <c r="C1081" s="610"/>
      <c r="D1081" s="610"/>
      <c r="E1081" s="610"/>
      <c r="F1081" s="640"/>
      <c r="G1081" s="640"/>
      <c r="H1081" s="612"/>
      <c r="I1081" s="613"/>
      <c r="J1081" s="616"/>
      <c r="K1081" s="988"/>
      <c r="L1081" s="989"/>
      <c r="M1081" s="989"/>
      <c r="N1081" s="989"/>
      <c r="O1081" s="989"/>
      <c r="P1081" s="989"/>
      <c r="Q1081" s="989"/>
      <c r="R1081" s="990"/>
    </row>
    <row r="1082" spans="1:18" ht="39.950000000000003" customHeight="1">
      <c r="A1082" s="610"/>
      <c r="B1082" s="611"/>
      <c r="C1082" s="610"/>
      <c r="D1082" s="610"/>
      <c r="E1082" s="610"/>
      <c r="F1082" s="640"/>
      <c r="G1082" s="640"/>
      <c r="H1082" s="612"/>
      <c r="I1082" s="613"/>
      <c r="J1082" s="616"/>
      <c r="K1082" s="988"/>
      <c r="L1082" s="989"/>
      <c r="M1082" s="989"/>
      <c r="N1082" s="989"/>
      <c r="O1082" s="989"/>
      <c r="P1082" s="989"/>
      <c r="Q1082" s="989"/>
      <c r="R1082" s="990"/>
    </row>
    <row r="1083" spans="1:18" ht="39.950000000000003" customHeight="1">
      <c r="A1083" s="610"/>
      <c r="B1083" s="611"/>
      <c r="C1083" s="610"/>
      <c r="D1083" s="610"/>
      <c r="E1083" s="610"/>
      <c r="F1083" s="640"/>
      <c r="G1083" s="640"/>
      <c r="H1083" s="612"/>
      <c r="I1083" s="613"/>
      <c r="J1083" s="616"/>
      <c r="K1083" s="988"/>
      <c r="L1083" s="989"/>
      <c r="M1083" s="989"/>
      <c r="N1083" s="989"/>
      <c r="O1083" s="989"/>
      <c r="P1083" s="989"/>
      <c r="Q1083" s="989"/>
      <c r="R1083" s="990"/>
    </row>
    <row r="1084" spans="1:18" ht="39.950000000000003" customHeight="1">
      <c r="A1084" s="610"/>
      <c r="B1084" s="611"/>
      <c r="C1084" s="610"/>
      <c r="D1084" s="610"/>
      <c r="E1084" s="610"/>
      <c r="F1084" s="640"/>
      <c r="G1084" s="640"/>
      <c r="H1084" s="612"/>
      <c r="I1084" s="613"/>
      <c r="J1084" s="616"/>
      <c r="K1084" s="988"/>
      <c r="L1084" s="989"/>
      <c r="M1084" s="989"/>
      <c r="N1084" s="989"/>
      <c r="O1084" s="989"/>
      <c r="P1084" s="989"/>
      <c r="Q1084" s="989"/>
      <c r="R1084" s="990"/>
    </row>
    <row r="1085" spans="1:18" ht="39.950000000000003" customHeight="1">
      <c r="A1085" s="610"/>
      <c r="B1085" s="611"/>
      <c r="C1085" s="610"/>
      <c r="D1085" s="610"/>
      <c r="E1085" s="610"/>
      <c r="F1085" s="640"/>
      <c r="G1085" s="640"/>
      <c r="H1085" s="612"/>
      <c r="I1085" s="613"/>
      <c r="J1085" s="616"/>
      <c r="K1085" s="988"/>
      <c r="L1085" s="989"/>
      <c r="M1085" s="989"/>
      <c r="N1085" s="989"/>
      <c r="O1085" s="989"/>
      <c r="P1085" s="989"/>
      <c r="Q1085" s="989"/>
      <c r="R1085" s="990"/>
    </row>
    <row r="1086" spans="1:18" ht="39.950000000000003" customHeight="1">
      <c r="A1086" s="610"/>
      <c r="B1086" s="611"/>
      <c r="C1086" s="610"/>
      <c r="D1086" s="610"/>
      <c r="E1086" s="610"/>
      <c r="F1086" s="640"/>
      <c r="G1086" s="640"/>
      <c r="H1086" s="612"/>
      <c r="I1086" s="613"/>
      <c r="J1086" s="616"/>
      <c r="K1086" s="988"/>
      <c r="L1086" s="989"/>
      <c r="M1086" s="989"/>
      <c r="N1086" s="989"/>
      <c r="O1086" s="989"/>
      <c r="P1086" s="989"/>
      <c r="Q1086" s="989"/>
      <c r="R1086" s="990"/>
    </row>
    <row r="1087" spans="1:18" ht="39.950000000000003" customHeight="1">
      <c r="A1087" s="610"/>
      <c r="B1087" s="611"/>
      <c r="C1087" s="610"/>
      <c r="D1087" s="610"/>
      <c r="E1087" s="610"/>
      <c r="F1087" s="640"/>
      <c r="G1087" s="640"/>
      <c r="H1087" s="612"/>
      <c r="I1087" s="613"/>
      <c r="J1087" s="616"/>
      <c r="K1087" s="988"/>
      <c r="L1087" s="989"/>
      <c r="M1087" s="989"/>
      <c r="N1087" s="989"/>
      <c r="O1087" s="989"/>
      <c r="P1087" s="989"/>
      <c r="Q1087" s="989"/>
      <c r="R1087" s="990"/>
    </row>
    <row r="1088" spans="1:18" ht="39.950000000000003" customHeight="1">
      <c r="A1088" s="610"/>
      <c r="B1088" s="611"/>
      <c r="C1088" s="610"/>
      <c r="D1088" s="610"/>
      <c r="E1088" s="610"/>
      <c r="F1088" s="640"/>
      <c r="G1088" s="640"/>
      <c r="H1088" s="612"/>
      <c r="I1088" s="613"/>
      <c r="J1088" s="616"/>
      <c r="K1088" s="988"/>
      <c r="L1088" s="989"/>
      <c r="M1088" s="989"/>
      <c r="N1088" s="989"/>
      <c r="O1088" s="989"/>
      <c r="P1088" s="989"/>
      <c r="Q1088" s="989"/>
      <c r="R1088" s="990"/>
    </row>
    <row r="1089" spans="1:18" ht="39.950000000000003" customHeight="1">
      <c r="A1089" s="610"/>
      <c r="B1089" s="611"/>
      <c r="C1089" s="610"/>
      <c r="D1089" s="610"/>
      <c r="E1089" s="610"/>
      <c r="F1089" s="640"/>
      <c r="G1089" s="640"/>
      <c r="H1089" s="612"/>
      <c r="I1089" s="613"/>
      <c r="J1089" s="616"/>
      <c r="K1089" s="988"/>
      <c r="L1089" s="989"/>
      <c r="M1089" s="989"/>
      <c r="N1089" s="989"/>
      <c r="O1089" s="989"/>
      <c r="P1089" s="989"/>
      <c r="Q1089" s="989"/>
      <c r="R1089" s="990"/>
    </row>
    <row r="1090" spans="1:18" ht="39.950000000000003" customHeight="1">
      <c r="A1090" s="610"/>
      <c r="B1090" s="611"/>
      <c r="C1090" s="610"/>
      <c r="D1090" s="610"/>
      <c r="E1090" s="610"/>
      <c r="F1090" s="640"/>
      <c r="G1090" s="640"/>
      <c r="H1090" s="612"/>
      <c r="I1090" s="613"/>
      <c r="J1090" s="616"/>
      <c r="K1090" s="988"/>
      <c r="L1090" s="989"/>
      <c r="M1090" s="989"/>
      <c r="N1090" s="989"/>
      <c r="O1090" s="989"/>
      <c r="P1090" s="989"/>
      <c r="Q1090" s="989"/>
      <c r="R1090" s="990"/>
    </row>
    <row r="1091" spans="1:18" ht="39.950000000000003" customHeight="1">
      <c r="A1091" s="610"/>
      <c r="B1091" s="611"/>
      <c r="C1091" s="610"/>
      <c r="D1091" s="610"/>
      <c r="E1091" s="610"/>
      <c r="F1091" s="640"/>
      <c r="G1091" s="640"/>
      <c r="H1091" s="612"/>
      <c r="I1091" s="613"/>
      <c r="J1091" s="616"/>
      <c r="K1091" s="988"/>
      <c r="L1091" s="989"/>
      <c r="M1091" s="989"/>
      <c r="N1091" s="989"/>
      <c r="O1091" s="989"/>
      <c r="P1091" s="989"/>
      <c r="Q1091" s="989"/>
      <c r="R1091" s="990"/>
    </row>
    <row r="1092" spans="1:18" ht="39.950000000000003" customHeight="1">
      <c r="A1092" s="610"/>
      <c r="B1092" s="611"/>
      <c r="C1092" s="610"/>
      <c r="D1092" s="610"/>
      <c r="E1092" s="610"/>
      <c r="F1092" s="640"/>
      <c r="G1092" s="640"/>
      <c r="H1092" s="612"/>
      <c r="I1092" s="613"/>
      <c r="J1092" s="616"/>
      <c r="K1092" s="988"/>
      <c r="L1092" s="989"/>
      <c r="M1092" s="989"/>
      <c r="N1092" s="989"/>
      <c r="O1092" s="989"/>
      <c r="P1092" s="989"/>
      <c r="Q1092" s="989"/>
      <c r="R1092" s="990"/>
    </row>
    <row r="1093" spans="1:18" ht="39.950000000000003" customHeight="1">
      <c r="A1093" s="610"/>
      <c r="B1093" s="611"/>
      <c r="C1093" s="610"/>
      <c r="D1093" s="610"/>
      <c r="E1093" s="610"/>
      <c r="F1093" s="640"/>
      <c r="G1093" s="640"/>
      <c r="H1093" s="612"/>
      <c r="I1093" s="613"/>
      <c r="J1093" s="616"/>
      <c r="K1093" s="988"/>
      <c r="L1093" s="989"/>
      <c r="M1093" s="989"/>
      <c r="N1093" s="989"/>
      <c r="O1093" s="989"/>
      <c r="P1093" s="989"/>
      <c r="Q1093" s="989"/>
      <c r="R1093" s="990"/>
    </row>
    <row r="1094" spans="1:18" ht="39.950000000000003" customHeight="1">
      <c r="A1094" s="610"/>
      <c r="B1094" s="611"/>
      <c r="C1094" s="610"/>
      <c r="D1094" s="610"/>
      <c r="E1094" s="610"/>
      <c r="F1094" s="640"/>
      <c r="G1094" s="640"/>
      <c r="H1094" s="612"/>
      <c r="I1094" s="613"/>
      <c r="J1094" s="616"/>
      <c r="K1094" s="988"/>
      <c r="L1094" s="989"/>
      <c r="M1094" s="989"/>
      <c r="N1094" s="989"/>
      <c r="O1094" s="989"/>
      <c r="P1094" s="989"/>
      <c r="Q1094" s="989"/>
      <c r="R1094" s="990"/>
    </row>
    <row r="1095" spans="1:18" ht="39.950000000000003" customHeight="1">
      <c r="A1095" s="610"/>
      <c r="B1095" s="611"/>
      <c r="C1095" s="610"/>
      <c r="D1095" s="610"/>
      <c r="E1095" s="610"/>
      <c r="F1095" s="640"/>
      <c r="G1095" s="640"/>
      <c r="H1095" s="612"/>
      <c r="I1095" s="613"/>
      <c r="J1095" s="616"/>
      <c r="K1095" s="988"/>
      <c r="L1095" s="989"/>
      <c r="M1095" s="989"/>
      <c r="N1095" s="989"/>
      <c r="O1095" s="989"/>
      <c r="P1095" s="989"/>
      <c r="Q1095" s="989"/>
      <c r="R1095" s="990"/>
    </row>
    <row r="1096" spans="1:18" ht="39.950000000000003" customHeight="1">
      <c r="A1096" s="610"/>
      <c r="B1096" s="611"/>
      <c r="C1096" s="610"/>
      <c r="D1096" s="610"/>
      <c r="E1096" s="610"/>
      <c r="F1096" s="640"/>
      <c r="G1096" s="640"/>
      <c r="H1096" s="612"/>
      <c r="I1096" s="613"/>
      <c r="J1096" s="616"/>
      <c r="K1096" s="988"/>
      <c r="L1096" s="989"/>
      <c r="M1096" s="989"/>
      <c r="N1096" s="989"/>
      <c r="O1096" s="989"/>
      <c r="P1096" s="989"/>
      <c r="Q1096" s="989"/>
      <c r="R1096" s="990"/>
    </row>
    <row r="1097" spans="1:18" ht="39.950000000000003" customHeight="1">
      <c r="A1097" s="610"/>
      <c r="B1097" s="611"/>
      <c r="C1097" s="610"/>
      <c r="D1097" s="610"/>
      <c r="E1097" s="610"/>
      <c r="F1097" s="640"/>
      <c r="G1097" s="640"/>
      <c r="H1097" s="612"/>
      <c r="I1097" s="613"/>
      <c r="J1097" s="616"/>
      <c r="K1097" s="988"/>
      <c r="L1097" s="989"/>
      <c r="M1097" s="989"/>
      <c r="N1097" s="989"/>
      <c r="O1097" s="989"/>
      <c r="P1097" s="989"/>
      <c r="Q1097" s="989"/>
      <c r="R1097" s="990"/>
    </row>
    <row r="1098" spans="1:18" ht="39.950000000000003" customHeight="1">
      <c r="A1098" s="610"/>
      <c r="B1098" s="611"/>
      <c r="C1098" s="610"/>
      <c r="D1098" s="610"/>
      <c r="E1098" s="610"/>
      <c r="F1098" s="640"/>
      <c r="G1098" s="640"/>
      <c r="H1098" s="612"/>
      <c r="I1098" s="613"/>
      <c r="J1098" s="616"/>
      <c r="K1098" s="988"/>
      <c r="L1098" s="989"/>
      <c r="M1098" s="989"/>
      <c r="N1098" s="989"/>
      <c r="O1098" s="989"/>
      <c r="P1098" s="989"/>
      <c r="Q1098" s="989"/>
      <c r="R1098" s="990"/>
    </row>
    <row r="1099" spans="1:18" ht="39.950000000000003" customHeight="1">
      <c r="A1099" s="610"/>
      <c r="B1099" s="611"/>
      <c r="C1099" s="610"/>
      <c r="D1099" s="610"/>
      <c r="E1099" s="610"/>
      <c r="F1099" s="640"/>
      <c r="G1099" s="640"/>
      <c r="H1099" s="612"/>
      <c r="I1099" s="613"/>
      <c r="J1099" s="616"/>
      <c r="K1099" s="988"/>
      <c r="L1099" s="989"/>
      <c r="M1099" s="989"/>
      <c r="N1099" s="989"/>
      <c r="O1099" s="989"/>
      <c r="P1099" s="989"/>
      <c r="Q1099" s="989"/>
      <c r="R1099" s="990"/>
    </row>
    <row r="1100" spans="1:18" ht="39.950000000000003" customHeight="1">
      <c r="A1100" s="610"/>
      <c r="B1100" s="611"/>
      <c r="C1100" s="610"/>
      <c r="D1100" s="610"/>
      <c r="E1100" s="610"/>
      <c r="F1100" s="640"/>
      <c r="G1100" s="640"/>
      <c r="H1100" s="612"/>
      <c r="I1100" s="613"/>
      <c r="J1100" s="616"/>
      <c r="K1100" s="988"/>
      <c r="L1100" s="989"/>
      <c r="M1100" s="989"/>
      <c r="N1100" s="989"/>
      <c r="O1100" s="989"/>
      <c r="P1100" s="989"/>
      <c r="Q1100" s="989"/>
      <c r="R1100" s="990"/>
    </row>
    <row r="1101" spans="1:18" ht="39.950000000000003" customHeight="1">
      <c r="A1101" s="610"/>
      <c r="B1101" s="611"/>
      <c r="C1101" s="610"/>
      <c r="D1101" s="610"/>
      <c r="E1101" s="610"/>
      <c r="F1101" s="640"/>
      <c r="G1101" s="640"/>
      <c r="H1101" s="612"/>
      <c r="I1101" s="613"/>
      <c r="J1101" s="616"/>
      <c r="K1101" s="988"/>
      <c r="L1101" s="989"/>
      <c r="M1101" s="989"/>
      <c r="N1101" s="989"/>
      <c r="O1101" s="989"/>
      <c r="P1101" s="989"/>
      <c r="Q1101" s="989"/>
      <c r="R1101" s="990"/>
    </row>
    <row r="1102" spans="1:18" ht="39.950000000000003" customHeight="1">
      <c r="A1102" s="610"/>
      <c r="B1102" s="611"/>
      <c r="C1102" s="610"/>
      <c r="D1102" s="610"/>
      <c r="E1102" s="610"/>
      <c r="F1102" s="640"/>
      <c r="G1102" s="640"/>
      <c r="H1102" s="612"/>
      <c r="I1102" s="613"/>
      <c r="J1102" s="616"/>
      <c r="K1102" s="988"/>
      <c r="L1102" s="989"/>
      <c r="M1102" s="989"/>
      <c r="N1102" s="989"/>
      <c r="O1102" s="989"/>
      <c r="P1102" s="989"/>
      <c r="Q1102" s="989"/>
      <c r="R1102" s="990"/>
    </row>
    <row r="1103" spans="1:18" ht="39.950000000000003" customHeight="1">
      <c r="A1103" s="610"/>
      <c r="B1103" s="611"/>
      <c r="C1103" s="610"/>
      <c r="D1103" s="610"/>
      <c r="E1103" s="610"/>
      <c r="F1103" s="640"/>
      <c r="G1103" s="640"/>
      <c r="H1103" s="612"/>
      <c r="I1103" s="613"/>
      <c r="J1103" s="616"/>
      <c r="K1103" s="988"/>
      <c r="L1103" s="989"/>
      <c r="M1103" s="989"/>
      <c r="N1103" s="989"/>
      <c r="O1103" s="989"/>
      <c r="P1103" s="989"/>
      <c r="Q1103" s="989"/>
      <c r="R1103" s="990"/>
    </row>
    <row r="1104" spans="1:18" ht="39.950000000000003" customHeight="1">
      <c r="A1104" s="610"/>
      <c r="B1104" s="611"/>
      <c r="C1104" s="610"/>
      <c r="D1104" s="610"/>
      <c r="E1104" s="610"/>
      <c r="F1104" s="640"/>
      <c r="G1104" s="640"/>
      <c r="H1104" s="612"/>
      <c r="I1104" s="613"/>
      <c r="J1104" s="616"/>
      <c r="K1104" s="988"/>
      <c r="L1104" s="989"/>
      <c r="M1104" s="989"/>
      <c r="N1104" s="989"/>
      <c r="O1104" s="989"/>
      <c r="P1104" s="989"/>
      <c r="Q1104" s="989"/>
      <c r="R1104" s="990"/>
    </row>
    <row r="1105" spans="1:18" ht="39.950000000000003" customHeight="1">
      <c r="A1105" s="610"/>
      <c r="B1105" s="611"/>
      <c r="C1105" s="610"/>
      <c r="D1105" s="610"/>
      <c r="E1105" s="610"/>
      <c r="F1105" s="640"/>
      <c r="G1105" s="640"/>
      <c r="H1105" s="612"/>
      <c r="I1105" s="613"/>
      <c r="J1105" s="616"/>
      <c r="K1105" s="988"/>
      <c r="L1105" s="989"/>
      <c r="M1105" s="989"/>
      <c r="N1105" s="989"/>
      <c r="O1105" s="989"/>
      <c r="P1105" s="989"/>
      <c r="Q1105" s="989"/>
      <c r="R1105" s="990"/>
    </row>
    <row r="1106" spans="1:18" ht="39.950000000000003" customHeight="1">
      <c r="A1106" s="610"/>
      <c r="B1106" s="611"/>
      <c r="C1106" s="610"/>
      <c r="D1106" s="610"/>
      <c r="E1106" s="610"/>
      <c r="F1106" s="640"/>
      <c r="G1106" s="640"/>
      <c r="H1106" s="612"/>
      <c r="I1106" s="613"/>
      <c r="J1106" s="616"/>
      <c r="K1106" s="988"/>
      <c r="L1106" s="989"/>
      <c r="M1106" s="989"/>
      <c r="N1106" s="989"/>
      <c r="O1106" s="989"/>
      <c r="P1106" s="989"/>
      <c r="Q1106" s="989"/>
      <c r="R1106" s="990"/>
    </row>
    <row r="1107" spans="1:18" ht="39.950000000000003" customHeight="1">
      <c r="A1107" s="610"/>
      <c r="B1107" s="611"/>
      <c r="C1107" s="610"/>
      <c r="D1107" s="610"/>
      <c r="E1107" s="610"/>
      <c r="F1107" s="640"/>
      <c r="G1107" s="640"/>
      <c r="H1107" s="612"/>
      <c r="I1107" s="613"/>
      <c r="J1107" s="616"/>
      <c r="K1107" s="988"/>
      <c r="L1107" s="989"/>
      <c r="M1107" s="989"/>
      <c r="N1107" s="989"/>
      <c r="O1107" s="989"/>
      <c r="P1107" s="989"/>
      <c r="Q1107" s="989"/>
      <c r="R1107" s="990"/>
    </row>
    <row r="1108" spans="1:18" ht="39.950000000000003" customHeight="1">
      <c r="A1108" s="610"/>
      <c r="B1108" s="611"/>
      <c r="C1108" s="610"/>
      <c r="D1108" s="610"/>
      <c r="E1108" s="610"/>
      <c r="F1108" s="640"/>
      <c r="G1108" s="640"/>
      <c r="H1108" s="612"/>
      <c r="I1108" s="613"/>
      <c r="J1108" s="616"/>
      <c r="K1108" s="988"/>
      <c r="L1108" s="989"/>
      <c r="M1108" s="989"/>
      <c r="N1108" s="989"/>
      <c r="O1108" s="989"/>
      <c r="P1108" s="989"/>
      <c r="Q1108" s="989"/>
      <c r="R1108" s="990"/>
    </row>
    <row r="1109" spans="1:18" ht="39.950000000000003" customHeight="1">
      <c r="A1109" s="610"/>
      <c r="B1109" s="611"/>
      <c r="C1109" s="610"/>
      <c r="D1109" s="610"/>
      <c r="E1109" s="610"/>
      <c r="F1109" s="640"/>
      <c r="G1109" s="640"/>
      <c r="H1109" s="612"/>
      <c r="I1109" s="613"/>
      <c r="J1109" s="616"/>
      <c r="K1109" s="988"/>
      <c r="L1109" s="989"/>
      <c r="M1109" s="989"/>
      <c r="N1109" s="989"/>
      <c r="O1109" s="989"/>
      <c r="P1109" s="989"/>
      <c r="Q1109" s="989"/>
      <c r="R1109" s="990"/>
    </row>
    <row r="1110" spans="1:18" ht="39.950000000000003" customHeight="1">
      <c r="A1110" s="610"/>
      <c r="B1110" s="611"/>
      <c r="C1110" s="610"/>
      <c r="D1110" s="610"/>
      <c r="E1110" s="610"/>
      <c r="F1110" s="640"/>
      <c r="G1110" s="640"/>
      <c r="H1110" s="612"/>
      <c r="I1110" s="613"/>
      <c r="J1110" s="616"/>
      <c r="K1110" s="988"/>
      <c r="L1110" s="989"/>
      <c r="M1110" s="989"/>
      <c r="N1110" s="989"/>
      <c r="O1110" s="989"/>
      <c r="P1110" s="989"/>
      <c r="Q1110" s="989"/>
      <c r="R1110" s="990"/>
    </row>
    <row r="1111" spans="1:18" ht="39.950000000000003" customHeight="1">
      <c r="A1111" s="610"/>
      <c r="B1111" s="611"/>
      <c r="C1111" s="610"/>
      <c r="D1111" s="610"/>
      <c r="E1111" s="610"/>
      <c r="F1111" s="640"/>
      <c r="G1111" s="640"/>
      <c r="H1111" s="612"/>
      <c r="I1111" s="613"/>
      <c r="J1111" s="616"/>
      <c r="K1111" s="988"/>
      <c r="L1111" s="989"/>
      <c r="M1111" s="989"/>
      <c r="N1111" s="989"/>
      <c r="O1111" s="989"/>
      <c r="P1111" s="989"/>
      <c r="Q1111" s="989"/>
      <c r="R1111" s="990"/>
    </row>
    <row r="1112" spans="1:18" ht="39.950000000000003" customHeight="1">
      <c r="A1112" s="610"/>
      <c r="B1112" s="611"/>
      <c r="C1112" s="610"/>
      <c r="D1112" s="610"/>
      <c r="E1112" s="610"/>
      <c r="F1112" s="640"/>
      <c r="G1112" s="640"/>
      <c r="H1112" s="612"/>
      <c r="I1112" s="613"/>
      <c r="J1112" s="616"/>
      <c r="K1112" s="988"/>
      <c r="L1112" s="989"/>
      <c r="M1112" s="989"/>
      <c r="N1112" s="989"/>
      <c r="O1112" s="989"/>
      <c r="P1112" s="989"/>
      <c r="Q1112" s="989"/>
      <c r="R1112" s="990"/>
    </row>
    <row r="1113" spans="1:18" ht="39.950000000000003" customHeight="1">
      <c r="A1113" s="610"/>
      <c r="B1113" s="611"/>
      <c r="C1113" s="610"/>
      <c r="D1113" s="610"/>
      <c r="E1113" s="610"/>
      <c r="F1113" s="640"/>
      <c r="G1113" s="640"/>
      <c r="H1113" s="612"/>
      <c r="I1113" s="613"/>
      <c r="J1113" s="616"/>
      <c r="K1113" s="988"/>
      <c r="L1113" s="989"/>
      <c r="M1113" s="989"/>
      <c r="N1113" s="989"/>
      <c r="O1113" s="989"/>
      <c r="P1113" s="989"/>
      <c r="Q1113" s="989"/>
      <c r="R1113" s="990"/>
    </row>
    <row r="1114" spans="1:18" ht="39.950000000000003" customHeight="1">
      <c r="A1114" s="610"/>
      <c r="B1114" s="611"/>
      <c r="C1114" s="610"/>
      <c r="D1114" s="610"/>
      <c r="E1114" s="610"/>
      <c r="F1114" s="640"/>
      <c r="G1114" s="640"/>
      <c r="H1114" s="612"/>
      <c r="I1114" s="613"/>
      <c r="J1114" s="616"/>
      <c r="K1114" s="988"/>
      <c r="L1114" s="989"/>
      <c r="M1114" s="989"/>
      <c r="N1114" s="989"/>
      <c r="O1114" s="989"/>
      <c r="P1114" s="989"/>
      <c r="Q1114" s="989"/>
      <c r="R1114" s="990"/>
    </row>
    <row r="1115" spans="1:18" ht="39.950000000000003" customHeight="1">
      <c r="A1115" s="610"/>
      <c r="B1115" s="611"/>
      <c r="C1115" s="610"/>
      <c r="D1115" s="610"/>
      <c r="E1115" s="610"/>
      <c r="F1115" s="640"/>
      <c r="G1115" s="640"/>
      <c r="H1115" s="612"/>
      <c r="I1115" s="613"/>
      <c r="J1115" s="616"/>
      <c r="K1115" s="988"/>
      <c r="L1115" s="989"/>
      <c r="M1115" s="989"/>
      <c r="N1115" s="989"/>
      <c r="O1115" s="989"/>
      <c r="P1115" s="989"/>
      <c r="Q1115" s="989"/>
      <c r="R1115" s="990"/>
    </row>
    <row r="1116" spans="1:18" ht="39.950000000000003" customHeight="1">
      <c r="A1116" s="610"/>
      <c r="B1116" s="611"/>
      <c r="C1116" s="610"/>
      <c r="D1116" s="610"/>
      <c r="E1116" s="610"/>
      <c r="F1116" s="640"/>
      <c r="G1116" s="640"/>
      <c r="H1116" s="612"/>
      <c r="I1116" s="613"/>
      <c r="J1116" s="616"/>
      <c r="K1116" s="988"/>
      <c r="L1116" s="989"/>
      <c r="M1116" s="989"/>
      <c r="N1116" s="989"/>
      <c r="O1116" s="989"/>
      <c r="P1116" s="989"/>
      <c r="Q1116" s="989"/>
      <c r="R1116" s="990"/>
    </row>
    <row r="1117" spans="1:18" ht="39.950000000000003" customHeight="1">
      <c r="A1117" s="610"/>
      <c r="B1117" s="611"/>
      <c r="C1117" s="610"/>
      <c r="D1117" s="610"/>
      <c r="E1117" s="610"/>
      <c r="F1117" s="640"/>
      <c r="G1117" s="640"/>
      <c r="H1117" s="612"/>
      <c r="I1117" s="613"/>
      <c r="J1117" s="616"/>
      <c r="K1117" s="988"/>
      <c r="L1117" s="989"/>
      <c r="M1117" s="989"/>
      <c r="N1117" s="989"/>
      <c r="O1117" s="989"/>
      <c r="P1117" s="989"/>
      <c r="Q1117" s="989"/>
      <c r="R1117" s="990"/>
    </row>
    <row r="1118" spans="1:18" ht="39.950000000000003" customHeight="1">
      <c r="A1118" s="610"/>
      <c r="B1118" s="611"/>
      <c r="C1118" s="610"/>
      <c r="D1118" s="610"/>
      <c r="E1118" s="610"/>
      <c r="F1118" s="640"/>
      <c r="G1118" s="640"/>
      <c r="H1118" s="612"/>
      <c r="I1118" s="613"/>
      <c r="J1118" s="616"/>
      <c r="K1118" s="988"/>
      <c r="L1118" s="989"/>
      <c r="M1118" s="989"/>
      <c r="N1118" s="989"/>
      <c r="O1118" s="989"/>
      <c r="P1118" s="989"/>
      <c r="Q1118" s="989"/>
      <c r="R1118" s="990"/>
    </row>
    <row r="1119" spans="1:18" ht="39.950000000000003" customHeight="1">
      <c r="A1119" s="610"/>
      <c r="B1119" s="611"/>
      <c r="C1119" s="610"/>
      <c r="D1119" s="610"/>
      <c r="E1119" s="610"/>
      <c r="F1119" s="640"/>
      <c r="G1119" s="640"/>
      <c r="H1119" s="612"/>
      <c r="I1119" s="613"/>
      <c r="J1119" s="616"/>
      <c r="K1119" s="988"/>
      <c r="L1119" s="989"/>
      <c r="M1119" s="989"/>
      <c r="N1119" s="989"/>
      <c r="O1119" s="989"/>
      <c r="P1119" s="989"/>
      <c r="Q1119" s="989"/>
      <c r="R1119" s="990"/>
    </row>
    <row r="1120" spans="1:18" ht="39.950000000000003" customHeight="1">
      <c r="A1120" s="610"/>
      <c r="B1120" s="611"/>
      <c r="C1120" s="610"/>
      <c r="D1120" s="610"/>
      <c r="E1120" s="610"/>
      <c r="F1120" s="640"/>
      <c r="G1120" s="640"/>
      <c r="H1120" s="612"/>
      <c r="I1120" s="613"/>
      <c r="J1120" s="616"/>
      <c r="K1120" s="988"/>
      <c r="L1120" s="989"/>
      <c r="M1120" s="989"/>
      <c r="N1120" s="989"/>
      <c r="O1120" s="989"/>
      <c r="P1120" s="989"/>
      <c r="Q1120" s="989"/>
      <c r="R1120" s="990"/>
    </row>
    <row r="1121" spans="1:18" ht="39.950000000000003" customHeight="1">
      <c r="A1121" s="610"/>
      <c r="B1121" s="611"/>
      <c r="C1121" s="610"/>
      <c r="D1121" s="610"/>
      <c r="E1121" s="610"/>
      <c r="F1121" s="640"/>
      <c r="G1121" s="640"/>
      <c r="H1121" s="612"/>
      <c r="I1121" s="613"/>
      <c r="J1121" s="616"/>
      <c r="K1121" s="988"/>
      <c r="L1121" s="989"/>
      <c r="M1121" s="989"/>
      <c r="N1121" s="989"/>
      <c r="O1121" s="989"/>
      <c r="P1121" s="989"/>
      <c r="Q1121" s="989"/>
      <c r="R1121" s="990"/>
    </row>
    <row r="1122" spans="1:18" ht="39.950000000000003" customHeight="1">
      <c r="A1122" s="610"/>
      <c r="B1122" s="611"/>
      <c r="C1122" s="610"/>
      <c r="D1122" s="610"/>
      <c r="E1122" s="610"/>
      <c r="F1122" s="640"/>
      <c r="G1122" s="640"/>
      <c r="H1122" s="612"/>
      <c r="I1122" s="613"/>
      <c r="J1122" s="616"/>
      <c r="K1122" s="988"/>
      <c r="L1122" s="989"/>
      <c r="M1122" s="989"/>
      <c r="N1122" s="989"/>
      <c r="O1122" s="989"/>
      <c r="P1122" s="989"/>
      <c r="Q1122" s="989"/>
      <c r="R1122" s="990"/>
    </row>
    <row r="1123" spans="1:18" ht="39.950000000000003" customHeight="1">
      <c r="A1123" s="610"/>
      <c r="B1123" s="611"/>
      <c r="C1123" s="610"/>
      <c r="D1123" s="610"/>
      <c r="E1123" s="610"/>
      <c r="F1123" s="640"/>
      <c r="G1123" s="640"/>
      <c r="H1123" s="612"/>
      <c r="I1123" s="613"/>
      <c r="J1123" s="616"/>
      <c r="K1123" s="988"/>
      <c r="L1123" s="989"/>
      <c r="M1123" s="989"/>
      <c r="N1123" s="989"/>
      <c r="O1123" s="989"/>
      <c r="P1123" s="989"/>
      <c r="Q1123" s="989"/>
      <c r="R1123" s="990"/>
    </row>
    <row r="1124" spans="1:18" ht="39.950000000000003" customHeight="1">
      <c r="A1124" s="610"/>
      <c r="B1124" s="611"/>
      <c r="C1124" s="610"/>
      <c r="D1124" s="610"/>
      <c r="E1124" s="610"/>
      <c r="F1124" s="640"/>
      <c r="G1124" s="640"/>
      <c r="H1124" s="612"/>
      <c r="I1124" s="613"/>
      <c r="J1124" s="616"/>
      <c r="K1124" s="988"/>
      <c r="L1124" s="989"/>
      <c r="M1124" s="989"/>
      <c r="N1124" s="989"/>
      <c r="O1124" s="989"/>
      <c r="P1124" s="989"/>
      <c r="Q1124" s="989"/>
      <c r="R1124" s="990"/>
    </row>
    <row r="1125" spans="1:18" ht="39.950000000000003" customHeight="1">
      <c r="A1125" s="610"/>
      <c r="B1125" s="611"/>
      <c r="C1125" s="610"/>
      <c r="D1125" s="610"/>
      <c r="E1125" s="610"/>
      <c r="F1125" s="640"/>
      <c r="G1125" s="640"/>
      <c r="H1125" s="612"/>
      <c r="I1125" s="613"/>
      <c r="J1125" s="616"/>
      <c r="K1125" s="988"/>
      <c r="L1125" s="989"/>
      <c r="M1125" s="989"/>
      <c r="N1125" s="989"/>
      <c r="O1125" s="989"/>
      <c r="P1125" s="989"/>
      <c r="Q1125" s="989"/>
      <c r="R1125" s="990"/>
    </row>
    <row r="1126" spans="1:18" ht="39.950000000000003" customHeight="1">
      <c r="A1126" s="610"/>
      <c r="B1126" s="611"/>
      <c r="C1126" s="610"/>
      <c r="D1126" s="610"/>
      <c r="E1126" s="610"/>
      <c r="F1126" s="640"/>
      <c r="G1126" s="640"/>
      <c r="H1126" s="612"/>
      <c r="I1126" s="613"/>
      <c r="J1126" s="616"/>
      <c r="K1126" s="988"/>
      <c r="L1126" s="989"/>
      <c r="M1126" s="989"/>
      <c r="N1126" s="989"/>
      <c r="O1126" s="989"/>
      <c r="P1126" s="989"/>
      <c r="Q1126" s="989"/>
      <c r="R1126" s="990"/>
    </row>
    <row r="1127" spans="1:18" ht="39.950000000000003" customHeight="1">
      <c r="A1127" s="610"/>
      <c r="B1127" s="611"/>
      <c r="C1127" s="610"/>
      <c r="D1127" s="610"/>
      <c r="E1127" s="610"/>
      <c r="F1127" s="640"/>
      <c r="G1127" s="640"/>
      <c r="H1127" s="612"/>
      <c r="I1127" s="613"/>
      <c r="J1127" s="616"/>
      <c r="K1127" s="988"/>
      <c r="L1127" s="989"/>
      <c r="M1127" s="989"/>
      <c r="N1127" s="989"/>
      <c r="O1127" s="989"/>
      <c r="P1127" s="989"/>
      <c r="Q1127" s="989"/>
      <c r="R1127" s="990"/>
    </row>
    <row r="1128" spans="1:18" ht="39.950000000000003" customHeight="1">
      <c r="A1128" s="610"/>
      <c r="B1128" s="611"/>
      <c r="C1128" s="610"/>
      <c r="D1128" s="610"/>
      <c r="E1128" s="610"/>
      <c r="F1128" s="640"/>
      <c r="G1128" s="640"/>
      <c r="H1128" s="612"/>
      <c r="I1128" s="613"/>
      <c r="J1128" s="616"/>
      <c r="K1128" s="988"/>
      <c r="L1128" s="989"/>
      <c r="M1128" s="989"/>
      <c r="N1128" s="989"/>
      <c r="O1128" s="989"/>
      <c r="P1128" s="989"/>
      <c r="Q1128" s="989"/>
      <c r="R1128" s="990"/>
    </row>
    <row r="1129" spans="1:18" ht="39.950000000000003" customHeight="1">
      <c r="A1129" s="610"/>
      <c r="B1129" s="611"/>
      <c r="C1129" s="610"/>
      <c r="D1129" s="610"/>
      <c r="E1129" s="610"/>
      <c r="F1129" s="640"/>
      <c r="G1129" s="640"/>
      <c r="H1129" s="612"/>
      <c r="I1129" s="613"/>
      <c r="J1129" s="616"/>
      <c r="K1129" s="988"/>
      <c r="L1129" s="989"/>
      <c r="M1129" s="989"/>
      <c r="N1129" s="989"/>
      <c r="O1129" s="989"/>
      <c r="P1129" s="989"/>
      <c r="Q1129" s="989"/>
      <c r="R1129" s="990"/>
    </row>
    <row r="1130" spans="1:18" ht="39.950000000000003" customHeight="1">
      <c r="A1130" s="610"/>
      <c r="B1130" s="611"/>
      <c r="C1130" s="610"/>
      <c r="D1130" s="610"/>
      <c r="E1130" s="610"/>
      <c r="F1130" s="640"/>
      <c r="G1130" s="640"/>
      <c r="H1130" s="612"/>
      <c r="I1130" s="613"/>
      <c r="J1130" s="616"/>
      <c r="K1130" s="988"/>
      <c r="L1130" s="989"/>
      <c r="M1130" s="989"/>
      <c r="N1130" s="989"/>
      <c r="O1130" s="989"/>
      <c r="P1130" s="989"/>
      <c r="Q1130" s="989"/>
      <c r="R1130" s="990"/>
    </row>
    <row r="1131" spans="1:18" ht="39.950000000000003" customHeight="1">
      <c r="A1131" s="610"/>
      <c r="B1131" s="611"/>
      <c r="C1131" s="610"/>
      <c r="D1131" s="610"/>
      <c r="E1131" s="610"/>
      <c r="F1131" s="640"/>
      <c r="G1131" s="640"/>
      <c r="H1131" s="612"/>
      <c r="I1131" s="613"/>
      <c r="J1131" s="616"/>
      <c r="K1131" s="988"/>
      <c r="L1131" s="989"/>
      <c r="M1131" s="989"/>
      <c r="N1131" s="989"/>
      <c r="O1131" s="989"/>
      <c r="P1131" s="989"/>
      <c r="Q1131" s="989"/>
      <c r="R1131" s="990"/>
    </row>
    <row r="1132" spans="1:18" ht="39.950000000000003" customHeight="1">
      <c r="A1132" s="610"/>
      <c r="B1132" s="611"/>
      <c r="C1132" s="610"/>
      <c r="D1132" s="610"/>
      <c r="E1132" s="610"/>
      <c r="F1132" s="640"/>
      <c r="G1132" s="640"/>
      <c r="H1132" s="612"/>
      <c r="I1132" s="613"/>
      <c r="J1132" s="616"/>
      <c r="K1132" s="988"/>
      <c r="L1132" s="989"/>
      <c r="M1132" s="989"/>
      <c r="N1132" s="989"/>
      <c r="O1132" s="989"/>
      <c r="P1132" s="989"/>
      <c r="Q1132" s="989"/>
      <c r="R1132" s="990"/>
    </row>
    <row r="1133" spans="1:18" ht="39.950000000000003" customHeight="1">
      <c r="A1133" s="610"/>
      <c r="B1133" s="611"/>
      <c r="C1133" s="610"/>
      <c r="D1133" s="610"/>
      <c r="E1133" s="610"/>
      <c r="F1133" s="640"/>
      <c r="G1133" s="640"/>
      <c r="H1133" s="612"/>
      <c r="I1133" s="613"/>
      <c r="J1133" s="616"/>
      <c r="K1133" s="988"/>
      <c r="L1133" s="989"/>
      <c r="M1133" s="989"/>
      <c r="N1133" s="989"/>
      <c r="O1133" s="989"/>
      <c r="P1133" s="989"/>
      <c r="Q1133" s="989"/>
      <c r="R1133" s="990"/>
    </row>
    <row r="1134" spans="1:18" ht="39.950000000000003" customHeight="1">
      <c r="A1134" s="610"/>
      <c r="B1134" s="611"/>
      <c r="C1134" s="610"/>
      <c r="D1134" s="610"/>
      <c r="E1134" s="610"/>
      <c r="F1134" s="640"/>
      <c r="G1134" s="640"/>
      <c r="H1134" s="612"/>
      <c r="I1134" s="613"/>
      <c r="J1134" s="616"/>
      <c r="K1134" s="988"/>
      <c r="L1134" s="989"/>
      <c r="M1134" s="989"/>
      <c r="N1134" s="989"/>
      <c r="O1134" s="989"/>
      <c r="P1134" s="989"/>
      <c r="Q1134" s="989"/>
      <c r="R1134" s="990"/>
    </row>
    <row r="1135" spans="1:18" ht="39.950000000000003" customHeight="1">
      <c r="A1135" s="610"/>
      <c r="B1135" s="611"/>
      <c r="C1135" s="610"/>
      <c r="D1135" s="610"/>
      <c r="E1135" s="610"/>
      <c r="F1135" s="640"/>
      <c r="G1135" s="640"/>
      <c r="H1135" s="612"/>
      <c r="I1135" s="613"/>
      <c r="J1135" s="616"/>
      <c r="K1135" s="988"/>
      <c r="L1135" s="989"/>
      <c r="M1135" s="989"/>
      <c r="N1135" s="989"/>
      <c r="O1135" s="989"/>
      <c r="P1135" s="989"/>
      <c r="Q1135" s="989"/>
      <c r="R1135" s="990"/>
    </row>
    <row r="1136" spans="1:18" ht="39.950000000000003" customHeight="1">
      <c r="A1136" s="610"/>
      <c r="B1136" s="611"/>
      <c r="C1136" s="610"/>
      <c r="D1136" s="610"/>
      <c r="E1136" s="610"/>
      <c r="F1136" s="640"/>
      <c r="G1136" s="640"/>
      <c r="H1136" s="612"/>
      <c r="I1136" s="613"/>
      <c r="J1136" s="616"/>
      <c r="K1136" s="988"/>
      <c r="L1136" s="989"/>
      <c r="M1136" s="989"/>
      <c r="N1136" s="989"/>
      <c r="O1136" s="989"/>
      <c r="P1136" s="989"/>
      <c r="Q1136" s="989"/>
      <c r="R1136" s="990"/>
    </row>
    <row r="1137" spans="1:18" ht="39.950000000000003" customHeight="1">
      <c r="A1137" s="610"/>
      <c r="B1137" s="611"/>
      <c r="C1137" s="610"/>
      <c r="D1137" s="610"/>
      <c r="E1137" s="610"/>
      <c r="F1137" s="640"/>
      <c r="G1137" s="640"/>
      <c r="H1137" s="612"/>
      <c r="I1137" s="613"/>
      <c r="J1137" s="616"/>
      <c r="K1137" s="988"/>
      <c r="L1137" s="989"/>
      <c r="M1137" s="989"/>
      <c r="N1137" s="989"/>
      <c r="O1137" s="989"/>
      <c r="P1137" s="989"/>
      <c r="Q1137" s="989"/>
      <c r="R1137" s="990"/>
    </row>
    <row r="1138" spans="1:18" ht="39.950000000000003" customHeight="1">
      <c r="A1138" s="610"/>
      <c r="B1138" s="611"/>
      <c r="C1138" s="610"/>
      <c r="D1138" s="610"/>
      <c r="E1138" s="610"/>
      <c r="F1138" s="640"/>
      <c r="G1138" s="640"/>
      <c r="H1138" s="612"/>
      <c r="I1138" s="613"/>
      <c r="J1138" s="616"/>
      <c r="K1138" s="988"/>
      <c r="L1138" s="989"/>
      <c r="M1138" s="989"/>
      <c r="N1138" s="989"/>
      <c r="O1138" s="989"/>
      <c r="P1138" s="989"/>
      <c r="Q1138" s="989"/>
      <c r="R1138" s="990"/>
    </row>
    <row r="1139" spans="1:18" ht="39.950000000000003" customHeight="1">
      <c r="A1139" s="610"/>
      <c r="B1139" s="611"/>
      <c r="C1139" s="610"/>
      <c r="D1139" s="610"/>
      <c r="E1139" s="610"/>
      <c r="F1139" s="640"/>
      <c r="G1139" s="640"/>
      <c r="H1139" s="612"/>
      <c r="I1139" s="613"/>
      <c r="J1139" s="616"/>
      <c r="K1139" s="988"/>
      <c r="L1139" s="989"/>
      <c r="M1139" s="989"/>
      <c r="N1139" s="989"/>
      <c r="O1139" s="989"/>
      <c r="P1139" s="989"/>
      <c r="Q1139" s="989"/>
      <c r="R1139" s="990"/>
    </row>
    <row r="1140" spans="1:18" ht="39.950000000000003" customHeight="1">
      <c r="A1140" s="610"/>
      <c r="B1140" s="611"/>
      <c r="C1140" s="610"/>
      <c r="D1140" s="610"/>
      <c r="E1140" s="610"/>
      <c r="F1140" s="640"/>
      <c r="G1140" s="640"/>
      <c r="H1140" s="612"/>
      <c r="I1140" s="613"/>
      <c r="J1140" s="616"/>
      <c r="K1140" s="988"/>
      <c r="L1140" s="989"/>
      <c r="M1140" s="989"/>
      <c r="N1140" s="989"/>
      <c r="O1140" s="989"/>
      <c r="P1140" s="989"/>
      <c r="Q1140" s="989"/>
      <c r="R1140" s="990"/>
    </row>
    <row r="1141" spans="1:18" ht="39.950000000000003" customHeight="1">
      <c r="A1141" s="610"/>
      <c r="B1141" s="611"/>
      <c r="C1141" s="610"/>
      <c r="D1141" s="610"/>
      <c r="E1141" s="610"/>
      <c r="F1141" s="640"/>
      <c r="G1141" s="640"/>
      <c r="H1141" s="612"/>
      <c r="I1141" s="613"/>
      <c r="J1141" s="616"/>
      <c r="K1141" s="988"/>
      <c r="L1141" s="989"/>
      <c r="M1141" s="989"/>
      <c r="N1141" s="989"/>
      <c r="O1141" s="989"/>
      <c r="P1141" s="989"/>
      <c r="Q1141" s="989"/>
      <c r="R1141" s="990"/>
    </row>
    <row r="1142" spans="1:18" ht="39.950000000000003" customHeight="1">
      <c r="A1142" s="610"/>
      <c r="B1142" s="611"/>
      <c r="C1142" s="610"/>
      <c r="D1142" s="610"/>
      <c r="E1142" s="610"/>
      <c r="F1142" s="640"/>
      <c r="G1142" s="640"/>
      <c r="H1142" s="612"/>
      <c r="I1142" s="613"/>
      <c r="J1142" s="616"/>
      <c r="K1142" s="988"/>
      <c r="L1142" s="989"/>
      <c r="M1142" s="989"/>
      <c r="N1142" s="989"/>
      <c r="O1142" s="989"/>
      <c r="P1142" s="989"/>
      <c r="Q1142" s="989"/>
      <c r="R1142" s="990"/>
    </row>
    <row r="1143" spans="1:18" ht="39.950000000000003" customHeight="1">
      <c r="A1143" s="610"/>
      <c r="B1143" s="611"/>
      <c r="C1143" s="610"/>
      <c r="D1143" s="610"/>
      <c r="E1143" s="610"/>
      <c r="F1143" s="640"/>
      <c r="G1143" s="640"/>
      <c r="H1143" s="612"/>
      <c r="I1143" s="613"/>
      <c r="J1143" s="616"/>
      <c r="K1143" s="988"/>
      <c r="L1143" s="989"/>
      <c r="M1143" s="989"/>
      <c r="N1143" s="989"/>
      <c r="O1143" s="989"/>
      <c r="P1143" s="989"/>
      <c r="Q1143" s="989"/>
      <c r="R1143" s="990"/>
    </row>
    <row r="1144" spans="1:18" ht="39.950000000000003" customHeight="1">
      <c r="A1144" s="610"/>
      <c r="B1144" s="611"/>
      <c r="C1144" s="610"/>
      <c r="D1144" s="610"/>
      <c r="E1144" s="610"/>
      <c r="F1144" s="640"/>
      <c r="G1144" s="640"/>
      <c r="H1144" s="612"/>
      <c r="I1144" s="613"/>
      <c r="J1144" s="616"/>
      <c r="K1144" s="988"/>
      <c r="L1144" s="989"/>
      <c r="M1144" s="989"/>
      <c r="N1144" s="989"/>
      <c r="O1144" s="989"/>
      <c r="P1144" s="989"/>
      <c r="Q1144" s="989"/>
      <c r="R1144" s="990"/>
    </row>
    <row r="1145" spans="1:18" ht="39.950000000000003" customHeight="1">
      <c r="A1145" s="610"/>
      <c r="B1145" s="611"/>
      <c r="C1145" s="610"/>
      <c r="D1145" s="610"/>
      <c r="E1145" s="610"/>
      <c r="F1145" s="640"/>
      <c r="G1145" s="640"/>
      <c r="H1145" s="612"/>
      <c r="I1145" s="613"/>
      <c r="J1145" s="616"/>
      <c r="K1145" s="988"/>
      <c r="L1145" s="989"/>
      <c r="M1145" s="989"/>
      <c r="N1145" s="989"/>
      <c r="O1145" s="989"/>
      <c r="P1145" s="989"/>
      <c r="Q1145" s="989"/>
      <c r="R1145" s="990"/>
    </row>
    <row r="1146" spans="1:18" ht="39.950000000000003" customHeight="1">
      <c r="A1146" s="610"/>
      <c r="B1146" s="611"/>
      <c r="C1146" s="610"/>
      <c r="D1146" s="610"/>
      <c r="E1146" s="610"/>
      <c r="F1146" s="640"/>
      <c r="G1146" s="640"/>
      <c r="H1146" s="612"/>
      <c r="I1146" s="613"/>
      <c r="J1146" s="616"/>
      <c r="K1146" s="988"/>
      <c r="L1146" s="989"/>
      <c r="M1146" s="989"/>
      <c r="N1146" s="989"/>
      <c r="O1146" s="989"/>
      <c r="P1146" s="989"/>
      <c r="Q1146" s="989"/>
      <c r="R1146" s="990"/>
    </row>
    <row r="1147" spans="1:18" ht="39.950000000000003" customHeight="1">
      <c r="A1147" s="610"/>
      <c r="B1147" s="611"/>
      <c r="C1147" s="610"/>
      <c r="D1147" s="610"/>
      <c r="E1147" s="610"/>
      <c r="F1147" s="640"/>
      <c r="G1147" s="640"/>
      <c r="H1147" s="612"/>
      <c r="I1147" s="613"/>
      <c r="J1147" s="616"/>
      <c r="K1147" s="988"/>
      <c r="L1147" s="989"/>
      <c r="M1147" s="989"/>
      <c r="N1147" s="989"/>
      <c r="O1147" s="989"/>
      <c r="P1147" s="989"/>
      <c r="Q1147" s="989"/>
      <c r="R1147" s="990"/>
    </row>
    <row r="1148" spans="1:18" ht="39.950000000000003" customHeight="1">
      <c r="A1148" s="610"/>
      <c r="B1148" s="611"/>
      <c r="C1148" s="610"/>
      <c r="D1148" s="610"/>
      <c r="E1148" s="610"/>
      <c r="F1148" s="640"/>
      <c r="G1148" s="640"/>
      <c r="H1148" s="612"/>
      <c r="I1148" s="613"/>
      <c r="J1148" s="616"/>
      <c r="K1148" s="988"/>
      <c r="L1148" s="989"/>
      <c r="M1148" s="989"/>
      <c r="N1148" s="989"/>
      <c r="O1148" s="989"/>
      <c r="P1148" s="989"/>
      <c r="Q1148" s="989"/>
      <c r="R1148" s="990"/>
    </row>
    <row r="1149" spans="1:18" ht="39.950000000000003" customHeight="1">
      <c r="A1149" s="610"/>
      <c r="B1149" s="611"/>
      <c r="C1149" s="610"/>
      <c r="D1149" s="610"/>
      <c r="E1149" s="610"/>
      <c r="F1149" s="640"/>
      <c r="G1149" s="640"/>
      <c r="H1149" s="612"/>
      <c r="I1149" s="613"/>
      <c r="J1149" s="616"/>
      <c r="K1149" s="988"/>
      <c r="L1149" s="989"/>
      <c r="M1149" s="989"/>
      <c r="N1149" s="989"/>
      <c r="O1149" s="989"/>
      <c r="P1149" s="989"/>
      <c r="Q1149" s="989"/>
      <c r="R1149" s="990"/>
    </row>
    <row r="1150" spans="1:18" ht="39.950000000000003" customHeight="1">
      <c r="A1150" s="610"/>
      <c r="B1150" s="611"/>
      <c r="C1150" s="610"/>
      <c r="D1150" s="610"/>
      <c r="E1150" s="610"/>
      <c r="F1150" s="640"/>
      <c r="G1150" s="640"/>
      <c r="H1150" s="612"/>
      <c r="I1150" s="613"/>
      <c r="J1150" s="616"/>
      <c r="K1150" s="988"/>
      <c r="L1150" s="989"/>
      <c r="M1150" s="989"/>
      <c r="N1150" s="989"/>
      <c r="O1150" s="989"/>
      <c r="P1150" s="989"/>
      <c r="Q1150" s="989"/>
      <c r="R1150" s="990"/>
    </row>
    <row r="1151" spans="1:18" ht="39.950000000000003" customHeight="1">
      <c r="A1151" s="610"/>
      <c r="B1151" s="611"/>
      <c r="C1151" s="610"/>
      <c r="D1151" s="610"/>
      <c r="E1151" s="610"/>
      <c r="F1151" s="640"/>
      <c r="G1151" s="640"/>
      <c r="H1151" s="612"/>
      <c r="I1151" s="613"/>
      <c r="J1151" s="616"/>
      <c r="K1151" s="988"/>
      <c r="L1151" s="989"/>
      <c r="M1151" s="989"/>
      <c r="N1151" s="989"/>
      <c r="O1151" s="989"/>
      <c r="P1151" s="989"/>
      <c r="Q1151" s="989"/>
      <c r="R1151" s="990"/>
    </row>
    <row r="1152" spans="1:18" ht="39.950000000000003" customHeight="1">
      <c r="A1152" s="610"/>
      <c r="B1152" s="611"/>
      <c r="C1152" s="610"/>
      <c r="D1152" s="610"/>
      <c r="E1152" s="610"/>
      <c r="F1152" s="640"/>
      <c r="G1152" s="640"/>
      <c r="H1152" s="612"/>
      <c r="I1152" s="613"/>
      <c r="J1152" s="616"/>
      <c r="K1152" s="988"/>
      <c r="L1152" s="989"/>
      <c r="M1152" s="989"/>
      <c r="N1152" s="989"/>
      <c r="O1152" s="989"/>
      <c r="P1152" s="989"/>
      <c r="Q1152" s="989"/>
      <c r="R1152" s="990"/>
    </row>
    <row r="1153" spans="1:18" ht="39.950000000000003" customHeight="1">
      <c r="A1153" s="610"/>
      <c r="B1153" s="611"/>
      <c r="C1153" s="610"/>
      <c r="D1153" s="610"/>
      <c r="E1153" s="610"/>
      <c r="F1153" s="640"/>
      <c r="G1153" s="640"/>
      <c r="H1153" s="612"/>
      <c r="I1153" s="613"/>
      <c r="J1153" s="616"/>
      <c r="K1153" s="988"/>
      <c r="L1153" s="989"/>
      <c r="M1153" s="989"/>
      <c r="N1153" s="989"/>
      <c r="O1153" s="989"/>
      <c r="P1153" s="989"/>
      <c r="Q1153" s="989"/>
      <c r="R1153" s="990"/>
    </row>
    <row r="1154" spans="1:18" ht="39.950000000000003" customHeight="1">
      <c r="A1154" s="610"/>
      <c r="B1154" s="611"/>
      <c r="C1154" s="610"/>
      <c r="D1154" s="610"/>
      <c r="E1154" s="610"/>
      <c r="F1154" s="640"/>
      <c r="G1154" s="640"/>
      <c r="H1154" s="612"/>
      <c r="I1154" s="613"/>
      <c r="J1154" s="616"/>
      <c r="K1154" s="988"/>
      <c r="L1154" s="989"/>
      <c r="M1154" s="989"/>
      <c r="N1154" s="989"/>
      <c r="O1154" s="989"/>
      <c r="P1154" s="989"/>
      <c r="Q1154" s="989"/>
      <c r="R1154" s="990"/>
    </row>
    <row r="1155" spans="1:18" ht="39.950000000000003" customHeight="1">
      <c r="A1155" s="610"/>
      <c r="B1155" s="611"/>
      <c r="C1155" s="610"/>
      <c r="D1155" s="610"/>
      <c r="E1155" s="610"/>
      <c r="F1155" s="640"/>
      <c r="G1155" s="640"/>
      <c r="H1155" s="612"/>
      <c r="I1155" s="613"/>
      <c r="J1155" s="616"/>
      <c r="K1155" s="988"/>
      <c r="L1155" s="989"/>
      <c r="M1155" s="989"/>
      <c r="N1155" s="989"/>
      <c r="O1155" s="989"/>
      <c r="P1155" s="989"/>
      <c r="Q1155" s="989"/>
      <c r="R1155" s="990"/>
    </row>
    <row r="1156" spans="1:18" ht="39.950000000000003" customHeight="1">
      <c r="A1156" s="610"/>
      <c r="B1156" s="611"/>
      <c r="C1156" s="610"/>
      <c r="D1156" s="610"/>
      <c r="E1156" s="610"/>
      <c r="F1156" s="640"/>
      <c r="G1156" s="640"/>
      <c r="H1156" s="612"/>
      <c r="I1156" s="613"/>
      <c r="J1156" s="616"/>
      <c r="K1156" s="988"/>
      <c r="L1156" s="989"/>
      <c r="M1156" s="989"/>
      <c r="N1156" s="989"/>
      <c r="O1156" s="989"/>
      <c r="P1156" s="989"/>
      <c r="Q1156" s="989"/>
      <c r="R1156" s="990"/>
    </row>
    <row r="1157" spans="1:18" ht="39.950000000000003" customHeight="1">
      <c r="A1157" s="610"/>
      <c r="B1157" s="611"/>
      <c r="C1157" s="610"/>
      <c r="D1157" s="610"/>
      <c r="E1157" s="610"/>
      <c r="F1157" s="640"/>
      <c r="G1157" s="640"/>
      <c r="H1157" s="612"/>
      <c r="I1157" s="613"/>
      <c r="J1157" s="616"/>
      <c r="K1157" s="988"/>
      <c r="L1157" s="989"/>
      <c r="M1157" s="989"/>
      <c r="N1157" s="989"/>
      <c r="O1157" s="989"/>
      <c r="P1157" s="989"/>
      <c r="Q1157" s="989"/>
      <c r="R1157" s="990"/>
    </row>
    <row r="1158" spans="1:18" ht="39.950000000000003" customHeight="1">
      <c r="A1158" s="610"/>
      <c r="B1158" s="611"/>
      <c r="C1158" s="610"/>
      <c r="D1158" s="610"/>
      <c r="E1158" s="610"/>
      <c r="F1158" s="640"/>
      <c r="G1158" s="640"/>
      <c r="H1158" s="612"/>
      <c r="I1158" s="613"/>
      <c r="J1158" s="616"/>
      <c r="K1158" s="988"/>
      <c r="L1158" s="989"/>
      <c r="M1158" s="989"/>
      <c r="N1158" s="989"/>
      <c r="O1158" s="989"/>
      <c r="P1158" s="989"/>
      <c r="Q1158" s="989"/>
      <c r="R1158" s="990"/>
    </row>
    <row r="1159" spans="1:18" ht="39.950000000000003" customHeight="1">
      <c r="A1159" s="610"/>
      <c r="B1159" s="611"/>
      <c r="C1159" s="610"/>
      <c r="D1159" s="610"/>
      <c r="E1159" s="610"/>
      <c r="F1159" s="640"/>
      <c r="G1159" s="640"/>
      <c r="H1159" s="612"/>
      <c r="I1159" s="613"/>
      <c r="J1159" s="616"/>
      <c r="K1159" s="988"/>
      <c r="L1159" s="989"/>
      <c r="M1159" s="989"/>
      <c r="N1159" s="989"/>
      <c r="O1159" s="989"/>
      <c r="P1159" s="989"/>
      <c r="Q1159" s="989"/>
      <c r="R1159" s="990"/>
    </row>
    <row r="1160" spans="1:18" ht="39.950000000000003" customHeight="1">
      <c r="A1160" s="610"/>
      <c r="B1160" s="611"/>
      <c r="C1160" s="610"/>
      <c r="D1160" s="610"/>
      <c r="E1160" s="610"/>
      <c r="F1160" s="640"/>
      <c r="G1160" s="640"/>
      <c r="H1160" s="612"/>
      <c r="I1160" s="613"/>
      <c r="J1160" s="616"/>
      <c r="K1160" s="988"/>
      <c r="L1160" s="989"/>
      <c r="M1160" s="989"/>
      <c r="N1160" s="989"/>
      <c r="O1160" s="989"/>
      <c r="P1160" s="989"/>
      <c r="Q1160" s="989"/>
      <c r="R1160" s="990"/>
    </row>
    <row r="1161" spans="1:18" ht="39.950000000000003" customHeight="1">
      <c r="A1161" s="610"/>
      <c r="B1161" s="611"/>
      <c r="C1161" s="610"/>
      <c r="D1161" s="610"/>
      <c r="E1161" s="610"/>
      <c r="F1161" s="640"/>
      <c r="G1161" s="640"/>
      <c r="H1161" s="612"/>
      <c r="I1161" s="613"/>
      <c r="J1161" s="616"/>
      <c r="K1161" s="988"/>
      <c r="L1161" s="989"/>
      <c r="M1161" s="989"/>
      <c r="N1161" s="989"/>
      <c r="O1161" s="989"/>
      <c r="P1161" s="989"/>
      <c r="Q1161" s="989"/>
      <c r="R1161" s="990"/>
    </row>
    <row r="1162" spans="1:18" ht="39.950000000000003" customHeight="1">
      <c r="A1162" s="610"/>
      <c r="B1162" s="611"/>
      <c r="C1162" s="610"/>
      <c r="D1162" s="610"/>
      <c r="E1162" s="610"/>
      <c r="F1162" s="640"/>
      <c r="G1162" s="640"/>
      <c r="H1162" s="612"/>
      <c r="I1162" s="613"/>
      <c r="J1162" s="616"/>
      <c r="K1162" s="988"/>
      <c r="L1162" s="989"/>
      <c r="M1162" s="989"/>
      <c r="N1162" s="989"/>
      <c r="O1162" s="989"/>
      <c r="P1162" s="989"/>
      <c r="Q1162" s="989"/>
      <c r="R1162" s="990"/>
    </row>
    <row r="1163" spans="1:18" ht="39.950000000000003" customHeight="1">
      <c r="A1163" s="610"/>
      <c r="B1163" s="611"/>
      <c r="C1163" s="610"/>
      <c r="D1163" s="610"/>
      <c r="E1163" s="610"/>
      <c r="F1163" s="640"/>
      <c r="G1163" s="640"/>
      <c r="H1163" s="612"/>
      <c r="I1163" s="613"/>
      <c r="J1163" s="616"/>
      <c r="K1163" s="988"/>
      <c r="L1163" s="989"/>
      <c r="M1163" s="989"/>
      <c r="N1163" s="989"/>
      <c r="O1163" s="989"/>
      <c r="P1163" s="989"/>
      <c r="Q1163" s="989"/>
      <c r="R1163" s="990"/>
    </row>
    <row r="1164" spans="1:18" ht="39.950000000000003" customHeight="1">
      <c r="A1164" s="610"/>
      <c r="B1164" s="611"/>
      <c r="C1164" s="610"/>
      <c r="D1164" s="610"/>
      <c r="E1164" s="610"/>
      <c r="F1164" s="640"/>
      <c r="G1164" s="640"/>
      <c r="H1164" s="612"/>
      <c r="I1164" s="613"/>
      <c r="J1164" s="616"/>
      <c r="K1164" s="988"/>
      <c r="L1164" s="989"/>
      <c r="M1164" s="989"/>
      <c r="N1164" s="989"/>
      <c r="O1164" s="989"/>
      <c r="P1164" s="989"/>
      <c r="Q1164" s="989"/>
      <c r="R1164" s="990"/>
    </row>
    <row r="1165" spans="1:18" ht="39.950000000000003" customHeight="1">
      <c r="A1165" s="610"/>
      <c r="B1165" s="611"/>
      <c r="C1165" s="610"/>
      <c r="D1165" s="610"/>
      <c r="E1165" s="610"/>
      <c r="F1165" s="640"/>
      <c r="G1165" s="640"/>
      <c r="H1165" s="612"/>
      <c r="I1165" s="613"/>
      <c r="J1165" s="616"/>
      <c r="K1165" s="988"/>
      <c r="L1165" s="989"/>
      <c r="M1165" s="989"/>
      <c r="N1165" s="989"/>
      <c r="O1165" s="989"/>
      <c r="P1165" s="989"/>
      <c r="Q1165" s="989"/>
      <c r="R1165" s="990"/>
    </row>
    <row r="1166" spans="1:18" ht="39.950000000000003" customHeight="1">
      <c r="A1166" s="610"/>
      <c r="B1166" s="611"/>
      <c r="C1166" s="610"/>
      <c r="D1166" s="610"/>
      <c r="E1166" s="610"/>
      <c r="F1166" s="640"/>
      <c r="G1166" s="640"/>
      <c r="H1166" s="612"/>
      <c r="I1166" s="613"/>
      <c r="J1166" s="616"/>
      <c r="K1166" s="988"/>
      <c r="L1166" s="989"/>
      <c r="M1166" s="989"/>
      <c r="N1166" s="989"/>
      <c r="O1166" s="989"/>
      <c r="P1166" s="989"/>
      <c r="Q1166" s="989"/>
      <c r="R1166" s="990"/>
    </row>
    <row r="1167" spans="1:18" ht="39.950000000000003" customHeight="1">
      <c r="A1167" s="610"/>
      <c r="B1167" s="611"/>
      <c r="C1167" s="610"/>
      <c r="D1167" s="610"/>
      <c r="E1167" s="610"/>
      <c r="F1167" s="640"/>
      <c r="G1167" s="640"/>
      <c r="H1167" s="612"/>
      <c r="I1167" s="613"/>
      <c r="J1167" s="616"/>
      <c r="K1167" s="988"/>
      <c r="L1167" s="989"/>
      <c r="M1167" s="989"/>
      <c r="N1167" s="989"/>
      <c r="O1167" s="989"/>
      <c r="P1167" s="989"/>
      <c r="Q1167" s="989"/>
      <c r="R1167" s="990"/>
    </row>
    <row r="1168" spans="1:18" ht="39.950000000000003" customHeight="1">
      <c r="A1168" s="610"/>
      <c r="B1168" s="611"/>
      <c r="C1168" s="610"/>
      <c r="D1168" s="610"/>
      <c r="E1168" s="610"/>
      <c r="F1168" s="640"/>
      <c r="G1168" s="640"/>
      <c r="H1168" s="612"/>
      <c r="I1168" s="613"/>
      <c r="J1168" s="616"/>
      <c r="K1168" s="988"/>
      <c r="L1168" s="989"/>
      <c r="M1168" s="989"/>
      <c r="N1168" s="989"/>
      <c r="O1168" s="989"/>
      <c r="P1168" s="989"/>
      <c r="Q1168" s="989"/>
      <c r="R1168" s="990"/>
    </row>
    <row r="1169" spans="1:18" ht="39.950000000000003" customHeight="1">
      <c r="A1169" s="610"/>
      <c r="B1169" s="611"/>
      <c r="C1169" s="610"/>
      <c r="D1169" s="610"/>
      <c r="E1169" s="610"/>
      <c r="F1169" s="640"/>
      <c r="G1169" s="640"/>
      <c r="H1169" s="612"/>
      <c r="I1169" s="613"/>
      <c r="J1169" s="616"/>
      <c r="K1169" s="988"/>
      <c r="L1169" s="989"/>
      <c r="M1169" s="989"/>
      <c r="N1169" s="989"/>
      <c r="O1169" s="989"/>
      <c r="P1169" s="989"/>
      <c r="Q1169" s="989"/>
      <c r="R1169" s="990"/>
    </row>
    <row r="1170" spans="1:18" ht="39.950000000000003" customHeight="1">
      <c r="A1170" s="610"/>
      <c r="B1170" s="611"/>
      <c r="C1170" s="610"/>
      <c r="D1170" s="610"/>
      <c r="E1170" s="610"/>
      <c r="F1170" s="640"/>
      <c r="G1170" s="640"/>
      <c r="H1170" s="612"/>
      <c r="I1170" s="613"/>
      <c r="J1170" s="616"/>
      <c r="K1170" s="988"/>
      <c r="L1170" s="989"/>
      <c r="M1170" s="989"/>
      <c r="N1170" s="989"/>
      <c r="O1170" s="989"/>
      <c r="P1170" s="989"/>
      <c r="Q1170" s="989"/>
      <c r="R1170" s="990"/>
    </row>
    <row r="1171" spans="1:18" ht="39.950000000000003" customHeight="1">
      <c r="A1171" s="610"/>
      <c r="B1171" s="611"/>
      <c r="C1171" s="610"/>
      <c r="D1171" s="610"/>
      <c r="E1171" s="610"/>
      <c r="F1171" s="640"/>
      <c r="G1171" s="640"/>
      <c r="H1171" s="612"/>
      <c r="I1171" s="613"/>
      <c r="J1171" s="616"/>
      <c r="K1171" s="988"/>
      <c r="L1171" s="989"/>
      <c r="M1171" s="989"/>
      <c r="N1171" s="989"/>
      <c r="O1171" s="989"/>
      <c r="P1171" s="989"/>
      <c r="Q1171" s="989"/>
      <c r="R1171" s="990"/>
    </row>
    <row r="1172" spans="1:18" ht="39.950000000000003" customHeight="1">
      <c r="A1172" s="610"/>
      <c r="B1172" s="611"/>
      <c r="C1172" s="610"/>
      <c r="D1172" s="610"/>
      <c r="E1172" s="610"/>
      <c r="F1172" s="640"/>
      <c r="G1172" s="640"/>
      <c r="H1172" s="612"/>
      <c r="I1172" s="613"/>
      <c r="J1172" s="616"/>
      <c r="K1172" s="988"/>
      <c r="L1172" s="989"/>
      <c r="M1172" s="989"/>
      <c r="N1172" s="989"/>
      <c r="O1172" s="989"/>
      <c r="P1172" s="989"/>
      <c r="Q1172" s="989"/>
      <c r="R1172" s="990"/>
    </row>
    <row r="1173" spans="1:18" ht="39.950000000000003" customHeight="1">
      <c r="A1173" s="610"/>
      <c r="B1173" s="611"/>
      <c r="C1173" s="610"/>
      <c r="D1173" s="610"/>
      <c r="E1173" s="610"/>
      <c r="F1173" s="640"/>
      <c r="G1173" s="640"/>
      <c r="H1173" s="612"/>
      <c r="I1173" s="613"/>
      <c r="J1173" s="616"/>
      <c r="K1173" s="988"/>
      <c r="L1173" s="989"/>
      <c r="M1173" s="989"/>
      <c r="N1173" s="989"/>
      <c r="O1173" s="989"/>
      <c r="P1173" s="989"/>
      <c r="Q1173" s="989"/>
      <c r="R1173" s="990"/>
    </row>
    <row r="1174" spans="1:18" ht="39.950000000000003" customHeight="1">
      <c r="A1174" s="610"/>
      <c r="B1174" s="611"/>
      <c r="C1174" s="610"/>
      <c r="D1174" s="610"/>
      <c r="E1174" s="610"/>
      <c r="F1174" s="640"/>
      <c r="G1174" s="640"/>
      <c r="H1174" s="612"/>
      <c r="I1174" s="613"/>
      <c r="J1174" s="616"/>
      <c r="K1174" s="988"/>
      <c r="L1174" s="989"/>
      <c r="M1174" s="989"/>
      <c r="N1174" s="989"/>
      <c r="O1174" s="989"/>
      <c r="P1174" s="989"/>
      <c r="Q1174" s="989"/>
      <c r="R1174" s="990"/>
    </row>
    <row r="1175" spans="1:18" ht="39.950000000000003" customHeight="1">
      <c r="A1175" s="610"/>
      <c r="B1175" s="611"/>
      <c r="C1175" s="610"/>
      <c r="D1175" s="610"/>
      <c r="E1175" s="610"/>
      <c r="F1175" s="640"/>
      <c r="G1175" s="640"/>
      <c r="H1175" s="612"/>
      <c r="I1175" s="613"/>
      <c r="J1175" s="616"/>
      <c r="K1175" s="988"/>
      <c r="L1175" s="989"/>
      <c r="M1175" s="989"/>
      <c r="N1175" s="989"/>
      <c r="O1175" s="989"/>
      <c r="P1175" s="989"/>
      <c r="Q1175" s="989"/>
      <c r="R1175" s="990"/>
    </row>
    <row r="1176" spans="1:18" ht="39.950000000000003" customHeight="1">
      <c r="A1176" s="610"/>
      <c r="B1176" s="611"/>
      <c r="C1176" s="610"/>
      <c r="D1176" s="610"/>
      <c r="E1176" s="610"/>
      <c r="F1176" s="640"/>
      <c r="G1176" s="640"/>
      <c r="H1176" s="612"/>
      <c r="I1176" s="613"/>
      <c r="J1176" s="616"/>
      <c r="K1176" s="988"/>
      <c r="L1176" s="989"/>
      <c r="M1176" s="989"/>
      <c r="N1176" s="989"/>
      <c r="O1176" s="989"/>
      <c r="P1176" s="989"/>
      <c r="Q1176" s="989"/>
      <c r="R1176" s="990"/>
    </row>
    <row r="1177" spans="1:18" ht="39.950000000000003" customHeight="1">
      <c r="A1177" s="610"/>
      <c r="B1177" s="611"/>
      <c r="C1177" s="610"/>
      <c r="D1177" s="610"/>
      <c r="E1177" s="610"/>
      <c r="F1177" s="640"/>
      <c r="G1177" s="640"/>
      <c r="H1177" s="612"/>
      <c r="I1177" s="613"/>
      <c r="J1177" s="616"/>
      <c r="K1177" s="988"/>
      <c r="L1177" s="989"/>
      <c r="M1177" s="989"/>
      <c r="N1177" s="989"/>
      <c r="O1177" s="989"/>
      <c r="P1177" s="989"/>
      <c r="Q1177" s="989"/>
      <c r="R1177" s="990"/>
    </row>
    <row r="1178" spans="1:18" ht="39.950000000000003" customHeight="1">
      <c r="A1178" s="610"/>
      <c r="B1178" s="611"/>
      <c r="C1178" s="610"/>
      <c r="D1178" s="610"/>
      <c r="E1178" s="610"/>
      <c r="F1178" s="640"/>
      <c r="G1178" s="640"/>
      <c r="H1178" s="612"/>
      <c r="I1178" s="613"/>
      <c r="J1178" s="616"/>
      <c r="K1178" s="988"/>
      <c r="L1178" s="989"/>
      <c r="M1178" s="989"/>
      <c r="N1178" s="989"/>
      <c r="O1178" s="989"/>
      <c r="P1178" s="989"/>
      <c r="Q1178" s="989"/>
      <c r="R1178" s="990"/>
    </row>
    <row r="1179" spans="1:18" ht="39.950000000000003" customHeight="1">
      <c r="A1179" s="610"/>
      <c r="B1179" s="611"/>
      <c r="C1179" s="610"/>
      <c r="D1179" s="610"/>
      <c r="E1179" s="610"/>
      <c r="F1179" s="640"/>
      <c r="G1179" s="640"/>
      <c r="H1179" s="612"/>
      <c r="I1179" s="613"/>
      <c r="J1179" s="616"/>
      <c r="K1179" s="988"/>
      <c r="L1179" s="989"/>
      <c r="M1179" s="989"/>
      <c r="N1179" s="989"/>
      <c r="O1179" s="989"/>
      <c r="P1179" s="989"/>
      <c r="Q1179" s="989"/>
      <c r="R1179" s="990"/>
    </row>
    <row r="1180" spans="1:18" ht="39.950000000000003" customHeight="1">
      <c r="A1180" s="610"/>
      <c r="B1180" s="611"/>
      <c r="C1180" s="610"/>
      <c r="D1180" s="610"/>
      <c r="E1180" s="610"/>
      <c r="F1180" s="640"/>
      <c r="G1180" s="640"/>
      <c r="H1180" s="612"/>
      <c r="I1180" s="613"/>
      <c r="J1180" s="616"/>
      <c r="K1180" s="988"/>
      <c r="L1180" s="989"/>
      <c r="M1180" s="989"/>
      <c r="N1180" s="989"/>
      <c r="O1180" s="989"/>
      <c r="P1180" s="989"/>
      <c r="Q1180" s="989"/>
      <c r="R1180" s="990"/>
    </row>
    <row r="1181" spans="1:18" ht="39.950000000000003" customHeight="1">
      <c r="A1181" s="610"/>
      <c r="B1181" s="611"/>
      <c r="C1181" s="610"/>
      <c r="D1181" s="610"/>
      <c r="E1181" s="610"/>
      <c r="F1181" s="640"/>
      <c r="G1181" s="640"/>
      <c r="H1181" s="612"/>
      <c r="I1181" s="613"/>
      <c r="J1181" s="616"/>
      <c r="K1181" s="988"/>
      <c r="L1181" s="989"/>
      <c r="M1181" s="989"/>
      <c r="N1181" s="989"/>
      <c r="O1181" s="989"/>
      <c r="P1181" s="989"/>
      <c r="Q1181" s="989"/>
      <c r="R1181" s="990"/>
    </row>
    <row r="1182" spans="1:18" ht="39.950000000000003" customHeight="1">
      <c r="A1182" s="610"/>
      <c r="B1182" s="611"/>
      <c r="C1182" s="610"/>
      <c r="D1182" s="610"/>
      <c r="E1182" s="610"/>
      <c r="F1182" s="640"/>
      <c r="G1182" s="640"/>
      <c r="H1182" s="612"/>
      <c r="I1182" s="613"/>
      <c r="J1182" s="616"/>
      <c r="K1182" s="988"/>
      <c r="L1182" s="989"/>
      <c r="M1182" s="989"/>
      <c r="N1182" s="989"/>
      <c r="O1182" s="989"/>
      <c r="P1182" s="989"/>
      <c r="Q1182" s="989"/>
      <c r="R1182" s="990"/>
    </row>
    <row r="1183" spans="1:18" ht="39.950000000000003" customHeight="1">
      <c r="A1183" s="610"/>
      <c r="B1183" s="611"/>
      <c r="C1183" s="610"/>
      <c r="D1183" s="610"/>
      <c r="E1183" s="610"/>
      <c r="F1183" s="640"/>
      <c r="G1183" s="640"/>
      <c r="H1183" s="612"/>
      <c r="I1183" s="613"/>
      <c r="J1183" s="616"/>
      <c r="K1183" s="988"/>
      <c r="L1183" s="989"/>
      <c r="M1183" s="989"/>
      <c r="N1183" s="989"/>
      <c r="O1183" s="989"/>
      <c r="P1183" s="989"/>
      <c r="Q1183" s="989"/>
      <c r="R1183" s="990"/>
    </row>
    <row r="1184" spans="1:18" ht="39.950000000000003" customHeight="1">
      <c r="A1184" s="610"/>
      <c r="B1184" s="611"/>
      <c r="C1184" s="610"/>
      <c r="D1184" s="610"/>
      <c r="E1184" s="610"/>
      <c r="F1184" s="640"/>
      <c r="G1184" s="640"/>
      <c r="H1184" s="612"/>
      <c r="I1184" s="613"/>
      <c r="J1184" s="616"/>
      <c r="K1184" s="988"/>
      <c r="L1184" s="989"/>
      <c r="M1184" s="989"/>
      <c r="N1184" s="989"/>
      <c r="O1184" s="989"/>
      <c r="P1184" s="989"/>
      <c r="Q1184" s="989"/>
      <c r="R1184" s="990"/>
    </row>
    <row r="1185" spans="1:18" ht="39.950000000000003" customHeight="1">
      <c r="A1185" s="610"/>
      <c r="B1185" s="611"/>
      <c r="C1185" s="610"/>
      <c r="D1185" s="610"/>
      <c r="E1185" s="610"/>
      <c r="F1185" s="640"/>
      <c r="G1185" s="640"/>
      <c r="H1185" s="612"/>
      <c r="I1185" s="613"/>
      <c r="J1185" s="616"/>
      <c r="K1185" s="988"/>
      <c r="L1185" s="989"/>
      <c r="M1185" s="989"/>
      <c r="N1185" s="989"/>
      <c r="O1185" s="989"/>
      <c r="P1185" s="989"/>
      <c r="Q1185" s="989"/>
      <c r="R1185" s="990"/>
    </row>
    <row r="1186" spans="1:18" ht="39.950000000000003" customHeight="1">
      <c r="A1186" s="610"/>
      <c r="B1186" s="611"/>
      <c r="C1186" s="610"/>
      <c r="D1186" s="610"/>
      <c r="E1186" s="610"/>
      <c r="F1186" s="640"/>
      <c r="G1186" s="640"/>
      <c r="H1186" s="612"/>
      <c r="I1186" s="613"/>
      <c r="J1186" s="616"/>
      <c r="K1186" s="988"/>
      <c r="L1186" s="989"/>
      <c r="M1186" s="989"/>
      <c r="N1186" s="989"/>
      <c r="O1186" s="989"/>
      <c r="P1186" s="989"/>
      <c r="Q1186" s="989"/>
      <c r="R1186" s="990"/>
    </row>
    <row r="1187" spans="1:18" ht="39.950000000000003" customHeight="1">
      <c r="A1187" s="610"/>
      <c r="B1187" s="611"/>
      <c r="C1187" s="610"/>
      <c r="D1187" s="610"/>
      <c r="E1187" s="610"/>
      <c r="F1187" s="640"/>
      <c r="G1187" s="640"/>
      <c r="H1187" s="612"/>
      <c r="I1187" s="613"/>
      <c r="J1187" s="616"/>
      <c r="K1187" s="988"/>
      <c r="L1187" s="989"/>
      <c r="M1187" s="989"/>
      <c r="N1187" s="989"/>
      <c r="O1187" s="989"/>
      <c r="P1187" s="989"/>
      <c r="Q1187" s="989"/>
      <c r="R1187" s="990"/>
    </row>
    <row r="1188" spans="1:18" ht="39.950000000000003" customHeight="1">
      <c r="A1188" s="610"/>
      <c r="B1188" s="611"/>
      <c r="C1188" s="610"/>
      <c r="D1188" s="610"/>
      <c r="E1188" s="610"/>
      <c r="F1188" s="640"/>
      <c r="G1188" s="640"/>
      <c r="H1188" s="612"/>
      <c r="I1188" s="613"/>
      <c r="J1188" s="616"/>
      <c r="K1188" s="988"/>
      <c r="L1188" s="989"/>
      <c r="M1188" s="989"/>
      <c r="N1188" s="989"/>
      <c r="O1188" s="989"/>
      <c r="P1188" s="989"/>
      <c r="Q1188" s="989"/>
      <c r="R1188" s="990"/>
    </row>
    <row r="1189" spans="1:18" ht="39.950000000000003" customHeight="1">
      <c r="A1189" s="610"/>
      <c r="B1189" s="611"/>
      <c r="C1189" s="610"/>
      <c r="D1189" s="610"/>
      <c r="E1189" s="610"/>
      <c r="F1189" s="640"/>
      <c r="G1189" s="640"/>
      <c r="H1189" s="612"/>
      <c r="I1189" s="613"/>
      <c r="J1189" s="616"/>
      <c r="K1189" s="988"/>
      <c r="L1189" s="989"/>
      <c r="M1189" s="989"/>
      <c r="N1189" s="989"/>
      <c r="O1189" s="989"/>
      <c r="P1189" s="989"/>
      <c r="Q1189" s="989"/>
      <c r="R1189" s="990"/>
    </row>
    <row r="1190" spans="1:18" ht="39.950000000000003" customHeight="1">
      <c r="A1190" s="610"/>
      <c r="B1190" s="611"/>
      <c r="C1190" s="610"/>
      <c r="D1190" s="610"/>
      <c r="E1190" s="610"/>
      <c r="F1190" s="640"/>
      <c r="G1190" s="640"/>
      <c r="H1190" s="612"/>
      <c r="I1190" s="613"/>
      <c r="J1190" s="616"/>
      <c r="K1190" s="988"/>
      <c r="L1190" s="989"/>
      <c r="M1190" s="989"/>
      <c r="N1190" s="989"/>
      <c r="O1190" s="989"/>
      <c r="P1190" s="989"/>
      <c r="Q1190" s="989"/>
      <c r="R1190" s="990"/>
    </row>
    <row r="1191" spans="1:18" ht="39.950000000000003" customHeight="1">
      <c r="A1191" s="610"/>
      <c r="B1191" s="611"/>
      <c r="C1191" s="610"/>
      <c r="D1191" s="610"/>
      <c r="E1191" s="610"/>
      <c r="F1191" s="640"/>
      <c r="G1191" s="640"/>
      <c r="H1191" s="612"/>
      <c r="I1191" s="613"/>
      <c r="J1191" s="616"/>
      <c r="K1191" s="988"/>
      <c r="L1191" s="989"/>
      <c r="M1191" s="989"/>
      <c r="N1191" s="989"/>
      <c r="O1191" s="989"/>
      <c r="P1191" s="989"/>
      <c r="Q1191" s="989"/>
      <c r="R1191" s="990"/>
    </row>
    <row r="1192" spans="1:18" ht="39.950000000000003" customHeight="1">
      <c r="A1192" s="610"/>
      <c r="B1192" s="611"/>
      <c r="C1192" s="610"/>
      <c r="D1192" s="610"/>
      <c r="E1192" s="610"/>
      <c r="F1192" s="640"/>
      <c r="G1192" s="640"/>
      <c r="H1192" s="612"/>
      <c r="I1192" s="613"/>
      <c r="J1192" s="616"/>
      <c r="K1192" s="988"/>
      <c r="L1192" s="989"/>
      <c r="M1192" s="989"/>
      <c r="N1192" s="989"/>
      <c r="O1192" s="989"/>
      <c r="P1192" s="989"/>
      <c r="Q1192" s="989"/>
      <c r="R1192" s="990"/>
    </row>
    <row r="1193" spans="1:18" ht="39.950000000000003" customHeight="1">
      <c r="A1193" s="610"/>
      <c r="B1193" s="611"/>
      <c r="C1193" s="610"/>
      <c r="D1193" s="610"/>
      <c r="E1193" s="610"/>
      <c r="F1193" s="640"/>
      <c r="G1193" s="640"/>
      <c r="H1193" s="612"/>
      <c r="I1193" s="613"/>
      <c r="J1193" s="616"/>
      <c r="K1193" s="988"/>
      <c r="L1193" s="989"/>
      <c r="M1193" s="989"/>
      <c r="N1193" s="989"/>
      <c r="O1193" s="989"/>
      <c r="P1193" s="989"/>
      <c r="Q1193" s="989"/>
      <c r="R1193" s="990"/>
    </row>
    <row r="1194" spans="1:18" ht="39.950000000000003" customHeight="1">
      <c r="A1194" s="610"/>
      <c r="B1194" s="611"/>
      <c r="C1194" s="610"/>
      <c r="D1194" s="610"/>
      <c r="E1194" s="610"/>
      <c r="F1194" s="640"/>
      <c r="G1194" s="640"/>
      <c r="H1194" s="612"/>
      <c r="I1194" s="613"/>
      <c r="J1194" s="616"/>
      <c r="K1194" s="988"/>
      <c r="L1194" s="989"/>
      <c r="M1194" s="989"/>
      <c r="N1194" s="989"/>
      <c r="O1194" s="989"/>
      <c r="P1194" s="989"/>
      <c r="Q1194" s="989"/>
      <c r="R1194" s="990"/>
    </row>
    <row r="1195" spans="1:18" ht="39.950000000000003" customHeight="1">
      <c r="A1195" s="610"/>
      <c r="B1195" s="611"/>
      <c r="C1195" s="610"/>
      <c r="D1195" s="610"/>
      <c r="E1195" s="610"/>
      <c r="F1195" s="640"/>
      <c r="G1195" s="640"/>
      <c r="H1195" s="612"/>
      <c r="I1195" s="613"/>
      <c r="J1195" s="616"/>
      <c r="K1195" s="988"/>
      <c r="L1195" s="989"/>
      <c r="M1195" s="989"/>
      <c r="N1195" s="989"/>
      <c r="O1195" s="989"/>
      <c r="P1195" s="989"/>
      <c r="Q1195" s="989"/>
      <c r="R1195" s="990"/>
    </row>
    <row r="1196" spans="1:18" ht="39.950000000000003" customHeight="1">
      <c r="A1196" s="610"/>
      <c r="B1196" s="611"/>
      <c r="C1196" s="610"/>
      <c r="D1196" s="610"/>
      <c r="E1196" s="610"/>
      <c r="F1196" s="640"/>
      <c r="G1196" s="640"/>
      <c r="H1196" s="612"/>
      <c r="I1196" s="613"/>
      <c r="J1196" s="616"/>
      <c r="K1196" s="988"/>
      <c r="L1196" s="989"/>
      <c r="M1196" s="989"/>
      <c r="N1196" s="989"/>
      <c r="O1196" s="989"/>
      <c r="P1196" s="989"/>
      <c r="Q1196" s="989"/>
      <c r="R1196" s="990"/>
    </row>
    <row r="1197" spans="1:18" ht="39.950000000000003" customHeight="1">
      <c r="A1197" s="610"/>
      <c r="B1197" s="611"/>
      <c r="C1197" s="610"/>
      <c r="D1197" s="610"/>
      <c r="E1197" s="610"/>
      <c r="F1197" s="640"/>
      <c r="G1197" s="640"/>
      <c r="H1197" s="612"/>
      <c r="I1197" s="613"/>
      <c r="J1197" s="616"/>
      <c r="K1197" s="988"/>
      <c r="L1197" s="989"/>
      <c r="M1197" s="989"/>
      <c r="N1197" s="989"/>
      <c r="O1197" s="989"/>
      <c r="P1197" s="989"/>
      <c r="Q1197" s="989"/>
      <c r="R1197" s="990"/>
    </row>
    <row r="1198" spans="1:18" ht="39.950000000000003" customHeight="1">
      <c r="A1198" s="610"/>
      <c r="B1198" s="611"/>
      <c r="C1198" s="610"/>
      <c r="D1198" s="610"/>
      <c r="E1198" s="610"/>
      <c r="F1198" s="640"/>
      <c r="G1198" s="640"/>
      <c r="H1198" s="612"/>
      <c r="I1198" s="613"/>
      <c r="J1198" s="616"/>
      <c r="K1198" s="988"/>
      <c r="L1198" s="989"/>
      <c r="M1198" s="989"/>
      <c r="N1198" s="989"/>
      <c r="O1198" s="989"/>
      <c r="P1198" s="989"/>
      <c r="Q1198" s="989"/>
      <c r="R1198" s="990"/>
    </row>
    <row r="1199" spans="1:18" ht="39.950000000000003" customHeight="1">
      <c r="A1199" s="610"/>
      <c r="B1199" s="611"/>
      <c r="C1199" s="610"/>
      <c r="D1199" s="610"/>
      <c r="E1199" s="610"/>
      <c r="F1199" s="640"/>
      <c r="G1199" s="640"/>
      <c r="H1199" s="612"/>
      <c r="I1199" s="613"/>
      <c r="J1199" s="616"/>
      <c r="K1199" s="988"/>
      <c r="L1199" s="989"/>
      <c r="M1199" s="989"/>
      <c r="N1199" s="989"/>
      <c r="O1199" s="989"/>
      <c r="P1199" s="989"/>
      <c r="Q1199" s="989"/>
      <c r="R1199" s="990"/>
    </row>
    <row r="1200" spans="1:18" ht="39.950000000000003" customHeight="1">
      <c r="A1200" s="610"/>
      <c r="B1200" s="611"/>
      <c r="C1200" s="610"/>
      <c r="D1200" s="610"/>
      <c r="E1200" s="610"/>
      <c r="F1200" s="640"/>
      <c r="G1200" s="640"/>
      <c r="H1200" s="612"/>
      <c r="I1200" s="613"/>
      <c r="J1200" s="616"/>
      <c r="K1200" s="988"/>
      <c r="L1200" s="989"/>
      <c r="M1200" s="989"/>
      <c r="N1200" s="989"/>
      <c r="O1200" s="989"/>
      <c r="P1200" s="989"/>
      <c r="Q1200" s="989"/>
      <c r="R1200" s="990"/>
    </row>
    <row r="1201" spans="1:18" ht="39.950000000000003" customHeight="1">
      <c r="A1201" s="610"/>
      <c r="B1201" s="611"/>
      <c r="C1201" s="610"/>
      <c r="D1201" s="610"/>
      <c r="E1201" s="610"/>
      <c r="F1201" s="640"/>
      <c r="G1201" s="640"/>
      <c r="H1201" s="612"/>
      <c r="I1201" s="613"/>
      <c r="J1201" s="616"/>
      <c r="K1201" s="988"/>
      <c r="L1201" s="989"/>
      <c r="M1201" s="989"/>
      <c r="N1201" s="989"/>
      <c r="O1201" s="989"/>
      <c r="P1201" s="989"/>
      <c r="Q1201" s="989"/>
      <c r="R1201" s="990"/>
    </row>
    <row r="1202" spans="1:18" ht="39.950000000000003" customHeight="1">
      <c r="A1202" s="610"/>
      <c r="B1202" s="611"/>
      <c r="C1202" s="610"/>
      <c r="D1202" s="610"/>
      <c r="E1202" s="610"/>
      <c r="F1202" s="640"/>
      <c r="G1202" s="640"/>
      <c r="H1202" s="612"/>
      <c r="I1202" s="613"/>
      <c r="J1202" s="616"/>
      <c r="K1202" s="988"/>
      <c r="L1202" s="989"/>
      <c r="M1202" s="989"/>
      <c r="N1202" s="989"/>
      <c r="O1202" s="989"/>
      <c r="P1202" s="989"/>
      <c r="Q1202" s="989"/>
      <c r="R1202" s="990"/>
    </row>
    <row r="1203" spans="1:18" ht="39.950000000000003" customHeight="1">
      <c r="A1203" s="610"/>
      <c r="B1203" s="611"/>
      <c r="C1203" s="610"/>
      <c r="D1203" s="610"/>
      <c r="E1203" s="610"/>
      <c r="F1203" s="640"/>
      <c r="G1203" s="640"/>
      <c r="H1203" s="612"/>
      <c r="I1203" s="613"/>
      <c r="J1203" s="616"/>
      <c r="K1203" s="988"/>
      <c r="L1203" s="989"/>
      <c r="M1203" s="989"/>
      <c r="N1203" s="989"/>
      <c r="O1203" s="989"/>
      <c r="P1203" s="989"/>
      <c r="Q1203" s="989"/>
      <c r="R1203" s="990"/>
    </row>
    <row r="1204" spans="1:18" ht="39.950000000000003" customHeight="1">
      <c r="A1204" s="610"/>
      <c r="B1204" s="611"/>
      <c r="C1204" s="610"/>
      <c r="D1204" s="610"/>
      <c r="E1204" s="610"/>
      <c r="F1204" s="640"/>
      <c r="G1204" s="640"/>
      <c r="H1204" s="612"/>
      <c r="I1204" s="613"/>
      <c r="J1204" s="616"/>
      <c r="K1204" s="988"/>
      <c r="L1204" s="989"/>
      <c r="M1204" s="989"/>
      <c r="N1204" s="989"/>
      <c r="O1204" s="989"/>
      <c r="P1204" s="989"/>
      <c r="Q1204" s="989"/>
      <c r="R1204" s="990"/>
    </row>
    <row r="1205" spans="1:18" ht="39.950000000000003" customHeight="1">
      <c r="A1205" s="610"/>
      <c r="B1205" s="611"/>
      <c r="C1205" s="610"/>
      <c r="D1205" s="610"/>
      <c r="E1205" s="610"/>
      <c r="F1205" s="640"/>
      <c r="G1205" s="640"/>
      <c r="H1205" s="612"/>
      <c r="I1205" s="613"/>
      <c r="J1205" s="616"/>
      <c r="K1205" s="988"/>
      <c r="L1205" s="989"/>
      <c r="M1205" s="989"/>
      <c r="N1205" s="989"/>
      <c r="O1205" s="989"/>
      <c r="P1205" s="989"/>
      <c r="Q1205" s="989"/>
      <c r="R1205" s="990"/>
    </row>
    <row r="1206" spans="1:18" ht="39.950000000000003" customHeight="1">
      <c r="A1206" s="610"/>
      <c r="B1206" s="611"/>
      <c r="C1206" s="610"/>
      <c r="D1206" s="610"/>
      <c r="E1206" s="610"/>
      <c r="F1206" s="640"/>
      <c r="G1206" s="640"/>
      <c r="H1206" s="612"/>
      <c r="I1206" s="613"/>
      <c r="J1206" s="616"/>
      <c r="K1206" s="988"/>
      <c r="L1206" s="989"/>
      <c r="M1206" s="989"/>
      <c r="N1206" s="989"/>
      <c r="O1206" s="989"/>
      <c r="P1206" s="989"/>
      <c r="Q1206" s="989"/>
      <c r="R1206" s="990"/>
    </row>
    <row r="1207" spans="1:18" ht="39.950000000000003" customHeight="1">
      <c r="A1207" s="610"/>
      <c r="B1207" s="611"/>
      <c r="C1207" s="610"/>
      <c r="D1207" s="610"/>
      <c r="E1207" s="610"/>
      <c r="F1207" s="640"/>
      <c r="G1207" s="640"/>
      <c r="H1207" s="612"/>
      <c r="I1207" s="613"/>
      <c r="J1207" s="616"/>
      <c r="K1207" s="988"/>
      <c r="L1207" s="989"/>
      <c r="M1207" s="989"/>
      <c r="N1207" s="989"/>
      <c r="O1207" s="989"/>
      <c r="P1207" s="989"/>
      <c r="Q1207" s="989"/>
      <c r="R1207" s="990"/>
    </row>
    <row r="1208" spans="1:18" ht="39.950000000000003" customHeight="1">
      <c r="A1208" s="610"/>
      <c r="B1208" s="611"/>
      <c r="C1208" s="610"/>
      <c r="D1208" s="610"/>
      <c r="E1208" s="610"/>
      <c r="F1208" s="640"/>
      <c r="G1208" s="640"/>
      <c r="H1208" s="612"/>
      <c r="I1208" s="613"/>
      <c r="J1208" s="616"/>
      <c r="K1208" s="988"/>
      <c r="L1208" s="989"/>
      <c r="M1208" s="989"/>
      <c r="N1208" s="989"/>
      <c r="O1208" s="989"/>
      <c r="P1208" s="989"/>
      <c r="Q1208" s="989"/>
      <c r="R1208" s="990"/>
    </row>
    <row r="1209" spans="1:18" ht="39.950000000000003" customHeight="1">
      <c r="A1209" s="610"/>
      <c r="B1209" s="611"/>
      <c r="C1209" s="610"/>
      <c r="D1209" s="610"/>
      <c r="E1209" s="610"/>
      <c r="F1209" s="640"/>
      <c r="G1209" s="640"/>
      <c r="H1209" s="612"/>
      <c r="I1209" s="613"/>
      <c r="J1209" s="616"/>
      <c r="K1209" s="988"/>
      <c r="L1209" s="989"/>
      <c r="M1209" s="989"/>
      <c r="N1209" s="989"/>
      <c r="O1209" s="989"/>
      <c r="P1209" s="989"/>
      <c r="Q1209" s="989"/>
      <c r="R1209" s="990"/>
    </row>
    <row r="1210" spans="1:18" ht="39.950000000000003" customHeight="1">
      <c r="A1210" s="610"/>
      <c r="B1210" s="611"/>
      <c r="C1210" s="610"/>
      <c r="D1210" s="610"/>
      <c r="E1210" s="610"/>
      <c r="F1210" s="640"/>
      <c r="G1210" s="640"/>
      <c r="H1210" s="612"/>
      <c r="I1210" s="613"/>
      <c r="J1210" s="616"/>
      <c r="K1210" s="988"/>
      <c r="L1210" s="989"/>
      <c r="M1210" s="989"/>
      <c r="N1210" s="989"/>
      <c r="O1210" s="989"/>
      <c r="P1210" s="989"/>
      <c r="Q1210" s="989"/>
      <c r="R1210" s="990"/>
    </row>
    <row r="1211" spans="1:18" ht="39.950000000000003" customHeight="1">
      <c r="A1211" s="610"/>
      <c r="B1211" s="611"/>
      <c r="C1211" s="610"/>
      <c r="D1211" s="610"/>
      <c r="E1211" s="610"/>
      <c r="F1211" s="640"/>
      <c r="G1211" s="640"/>
      <c r="H1211" s="612"/>
      <c r="I1211" s="613"/>
      <c r="J1211" s="616"/>
      <c r="K1211" s="988"/>
      <c r="L1211" s="989"/>
      <c r="M1211" s="989"/>
      <c r="N1211" s="989"/>
      <c r="O1211" s="989"/>
      <c r="P1211" s="989"/>
      <c r="Q1211" s="989"/>
      <c r="R1211" s="990"/>
    </row>
    <row r="1212" spans="1:18" ht="39.950000000000003" customHeight="1">
      <c r="A1212" s="610"/>
      <c r="B1212" s="611"/>
      <c r="C1212" s="610"/>
      <c r="D1212" s="610"/>
      <c r="E1212" s="610"/>
      <c r="F1212" s="640"/>
      <c r="G1212" s="640"/>
      <c r="H1212" s="612"/>
      <c r="I1212" s="613"/>
      <c r="J1212" s="616"/>
      <c r="K1212" s="988"/>
      <c r="L1212" s="989"/>
      <c r="M1212" s="989"/>
      <c r="N1212" s="989"/>
      <c r="O1212" s="989"/>
      <c r="P1212" s="989"/>
      <c r="Q1212" s="989"/>
      <c r="R1212" s="990"/>
    </row>
    <row r="1213" spans="1:18" ht="39.950000000000003" customHeight="1">
      <c r="A1213" s="610"/>
      <c r="B1213" s="611"/>
      <c r="C1213" s="610"/>
      <c r="D1213" s="610"/>
      <c r="E1213" s="610"/>
      <c r="F1213" s="640"/>
      <c r="G1213" s="640"/>
      <c r="H1213" s="612"/>
      <c r="I1213" s="613"/>
      <c r="J1213" s="616"/>
      <c r="K1213" s="988"/>
      <c r="L1213" s="989"/>
      <c r="M1213" s="989"/>
      <c r="N1213" s="989"/>
      <c r="O1213" s="989"/>
      <c r="P1213" s="989"/>
      <c r="Q1213" s="989"/>
      <c r="R1213" s="990"/>
    </row>
    <row r="1214" spans="1:18" ht="39.950000000000003" customHeight="1">
      <c r="A1214" s="610"/>
      <c r="B1214" s="611"/>
      <c r="C1214" s="610"/>
      <c r="D1214" s="610"/>
      <c r="E1214" s="610"/>
      <c r="F1214" s="640"/>
      <c r="G1214" s="640"/>
      <c r="H1214" s="612"/>
      <c r="I1214" s="613"/>
      <c r="J1214" s="616"/>
      <c r="K1214" s="988"/>
      <c r="L1214" s="989"/>
      <c r="M1214" s="989"/>
      <c r="N1214" s="989"/>
      <c r="O1214" s="989"/>
      <c r="P1214" s="989"/>
      <c r="Q1214" s="989"/>
      <c r="R1214" s="990"/>
    </row>
    <row r="1215" spans="1:18" ht="39.950000000000003" customHeight="1">
      <c r="A1215" s="610"/>
      <c r="B1215" s="611"/>
      <c r="C1215" s="610"/>
      <c r="D1215" s="610"/>
      <c r="E1215" s="610"/>
      <c r="F1215" s="640"/>
      <c r="G1215" s="640"/>
      <c r="H1215" s="612"/>
      <c r="I1215" s="613"/>
      <c r="J1215" s="616"/>
      <c r="K1215" s="988"/>
      <c r="L1215" s="989"/>
      <c r="M1215" s="989"/>
      <c r="N1215" s="989"/>
      <c r="O1215" s="989"/>
      <c r="P1215" s="989"/>
      <c r="Q1215" s="989"/>
      <c r="R1215" s="990"/>
    </row>
    <row r="1216" spans="1:18" ht="39.950000000000003" customHeight="1">
      <c r="A1216" s="610"/>
      <c r="B1216" s="611"/>
      <c r="C1216" s="610"/>
      <c r="D1216" s="610"/>
      <c r="E1216" s="610"/>
      <c r="F1216" s="640"/>
      <c r="G1216" s="640"/>
      <c r="H1216" s="612"/>
      <c r="I1216" s="613"/>
      <c r="J1216" s="616"/>
      <c r="K1216" s="988"/>
      <c r="L1216" s="989"/>
      <c r="M1216" s="989"/>
      <c r="N1216" s="989"/>
      <c r="O1216" s="989"/>
      <c r="P1216" s="989"/>
      <c r="Q1216" s="989"/>
      <c r="R1216" s="990"/>
    </row>
    <row r="1217" spans="1:18" ht="39.950000000000003" customHeight="1">
      <c r="A1217" s="610"/>
      <c r="B1217" s="611"/>
      <c r="C1217" s="610"/>
      <c r="D1217" s="610"/>
      <c r="E1217" s="610"/>
      <c r="F1217" s="640"/>
      <c r="G1217" s="640"/>
      <c r="H1217" s="612"/>
      <c r="I1217" s="613"/>
      <c r="J1217" s="616"/>
      <c r="K1217" s="988"/>
      <c r="L1217" s="989"/>
      <c r="M1217" s="989"/>
      <c r="N1217" s="989"/>
      <c r="O1217" s="989"/>
      <c r="P1217" s="989"/>
      <c r="Q1217" s="989"/>
      <c r="R1217" s="990"/>
    </row>
    <row r="1218" spans="1:18" ht="39.950000000000003" customHeight="1">
      <c r="A1218" s="610"/>
      <c r="B1218" s="611"/>
      <c r="C1218" s="610"/>
      <c r="D1218" s="610"/>
      <c r="E1218" s="610"/>
      <c r="F1218" s="640"/>
      <c r="G1218" s="640"/>
      <c r="H1218" s="612"/>
      <c r="I1218" s="613"/>
      <c r="J1218" s="616"/>
      <c r="K1218" s="988"/>
      <c r="L1218" s="989"/>
      <c r="M1218" s="989"/>
      <c r="N1218" s="989"/>
      <c r="O1218" s="989"/>
      <c r="P1218" s="989"/>
      <c r="Q1218" s="989"/>
      <c r="R1218" s="990"/>
    </row>
    <row r="1219" spans="1:18" ht="39.950000000000003" customHeight="1">
      <c r="A1219" s="610"/>
      <c r="B1219" s="611"/>
      <c r="C1219" s="610"/>
      <c r="D1219" s="610"/>
      <c r="E1219" s="610"/>
      <c r="F1219" s="640"/>
      <c r="G1219" s="640"/>
      <c r="H1219" s="612"/>
      <c r="I1219" s="613"/>
      <c r="J1219" s="616"/>
      <c r="K1219" s="988"/>
      <c r="L1219" s="989"/>
      <c r="M1219" s="989"/>
      <c r="N1219" s="989"/>
      <c r="O1219" s="989"/>
      <c r="P1219" s="989"/>
      <c r="Q1219" s="989"/>
      <c r="R1219" s="990"/>
    </row>
    <row r="1220" spans="1:18" ht="39.950000000000003" customHeight="1">
      <c r="A1220" s="610"/>
      <c r="B1220" s="611"/>
      <c r="C1220" s="610"/>
      <c r="D1220" s="610"/>
      <c r="E1220" s="610"/>
      <c r="F1220" s="640"/>
      <c r="G1220" s="640"/>
      <c r="H1220" s="612"/>
      <c r="I1220" s="613"/>
      <c r="J1220" s="616"/>
      <c r="K1220" s="988"/>
      <c r="L1220" s="989"/>
      <c r="M1220" s="989"/>
      <c r="N1220" s="989"/>
      <c r="O1220" s="989"/>
      <c r="P1220" s="989"/>
      <c r="Q1220" s="989"/>
      <c r="R1220" s="990"/>
    </row>
    <row r="1221" spans="1:18" ht="39.950000000000003" customHeight="1">
      <c r="A1221" s="610"/>
      <c r="B1221" s="611"/>
      <c r="C1221" s="610"/>
      <c r="D1221" s="610"/>
      <c r="E1221" s="610"/>
      <c r="F1221" s="640"/>
      <c r="G1221" s="640"/>
      <c r="H1221" s="612"/>
      <c r="I1221" s="613"/>
      <c r="J1221" s="616"/>
      <c r="K1221" s="988"/>
      <c r="L1221" s="989"/>
      <c r="M1221" s="989"/>
      <c r="N1221" s="989"/>
      <c r="O1221" s="989"/>
      <c r="P1221" s="989"/>
      <c r="Q1221" s="989"/>
      <c r="R1221" s="990"/>
    </row>
    <row r="1222" spans="1:18" ht="39.950000000000003" customHeight="1">
      <c r="A1222" s="610"/>
      <c r="B1222" s="611"/>
      <c r="C1222" s="610"/>
      <c r="D1222" s="610"/>
      <c r="E1222" s="610"/>
      <c r="F1222" s="640"/>
      <c r="G1222" s="640"/>
      <c r="H1222" s="612"/>
      <c r="I1222" s="613"/>
      <c r="J1222" s="616"/>
      <c r="K1222" s="988"/>
      <c r="L1222" s="989"/>
      <c r="M1222" s="989"/>
      <c r="N1222" s="989"/>
      <c r="O1222" s="989"/>
      <c r="P1222" s="989"/>
      <c r="Q1222" s="989"/>
      <c r="R1222" s="990"/>
    </row>
    <row r="1223" spans="1:18" ht="39.950000000000003" customHeight="1">
      <c r="A1223" s="610"/>
      <c r="B1223" s="611"/>
      <c r="C1223" s="610"/>
      <c r="D1223" s="610"/>
      <c r="E1223" s="610"/>
      <c r="F1223" s="640"/>
      <c r="G1223" s="640"/>
      <c r="H1223" s="612"/>
      <c r="I1223" s="613"/>
      <c r="J1223" s="616"/>
      <c r="K1223" s="988"/>
      <c r="L1223" s="989"/>
      <c r="M1223" s="989"/>
      <c r="N1223" s="989"/>
      <c r="O1223" s="989"/>
      <c r="P1223" s="989"/>
      <c r="Q1223" s="989"/>
      <c r="R1223" s="990"/>
    </row>
    <row r="1224" spans="1:18" ht="39.950000000000003" customHeight="1">
      <c r="A1224" s="610"/>
      <c r="B1224" s="611"/>
      <c r="C1224" s="610"/>
      <c r="D1224" s="610"/>
      <c r="E1224" s="610"/>
      <c r="F1224" s="640"/>
      <c r="G1224" s="640"/>
      <c r="H1224" s="612"/>
      <c r="I1224" s="613"/>
      <c r="J1224" s="616"/>
      <c r="K1224" s="988"/>
      <c r="L1224" s="989"/>
      <c r="M1224" s="989"/>
      <c r="N1224" s="989"/>
      <c r="O1224" s="989"/>
      <c r="P1224" s="989"/>
      <c r="Q1224" s="989"/>
      <c r="R1224" s="990"/>
    </row>
    <row r="1225" spans="1:18" ht="39.950000000000003" customHeight="1">
      <c r="A1225" s="610"/>
      <c r="B1225" s="611"/>
      <c r="C1225" s="610"/>
      <c r="D1225" s="610"/>
      <c r="E1225" s="610"/>
      <c r="F1225" s="640"/>
      <c r="G1225" s="640"/>
      <c r="H1225" s="612"/>
      <c r="I1225" s="613"/>
      <c r="J1225" s="616"/>
      <c r="K1225" s="988"/>
      <c r="L1225" s="989"/>
      <c r="M1225" s="989"/>
      <c r="N1225" s="989"/>
      <c r="O1225" s="989"/>
      <c r="P1225" s="989"/>
      <c r="Q1225" s="989"/>
      <c r="R1225" s="990"/>
    </row>
    <row r="1226" spans="1:18" ht="39.950000000000003" customHeight="1">
      <c r="A1226" s="610"/>
      <c r="B1226" s="611"/>
      <c r="C1226" s="610"/>
      <c r="D1226" s="610"/>
      <c r="E1226" s="610"/>
      <c r="F1226" s="640"/>
      <c r="G1226" s="640"/>
      <c r="H1226" s="612"/>
      <c r="I1226" s="613"/>
      <c r="J1226" s="616"/>
      <c r="K1226" s="988"/>
      <c r="L1226" s="989"/>
      <c r="M1226" s="989"/>
      <c r="N1226" s="989"/>
      <c r="O1226" s="989"/>
      <c r="P1226" s="989"/>
      <c r="Q1226" s="989"/>
      <c r="R1226" s="990"/>
    </row>
    <row r="1227" spans="1:18" ht="39.950000000000003" customHeight="1">
      <c r="A1227" s="610"/>
      <c r="B1227" s="611"/>
      <c r="C1227" s="610"/>
      <c r="D1227" s="610"/>
      <c r="E1227" s="610"/>
      <c r="F1227" s="640"/>
      <c r="G1227" s="640"/>
      <c r="H1227" s="612"/>
      <c r="I1227" s="613"/>
      <c r="J1227" s="616"/>
      <c r="K1227" s="988"/>
      <c r="L1227" s="989"/>
      <c r="M1227" s="989"/>
      <c r="N1227" s="989"/>
      <c r="O1227" s="989"/>
      <c r="P1227" s="989"/>
      <c r="Q1227" s="989"/>
      <c r="R1227" s="990"/>
    </row>
    <row r="1228" spans="1:18" ht="39.950000000000003" customHeight="1">
      <c r="A1228" s="610"/>
      <c r="B1228" s="611"/>
      <c r="C1228" s="610"/>
      <c r="D1228" s="610"/>
      <c r="E1228" s="610"/>
      <c r="F1228" s="640"/>
      <c r="G1228" s="640"/>
      <c r="H1228" s="612"/>
      <c r="I1228" s="613"/>
      <c r="J1228" s="616"/>
      <c r="K1228" s="988"/>
      <c r="L1228" s="989"/>
      <c r="M1228" s="989"/>
      <c r="N1228" s="989"/>
      <c r="O1228" s="989"/>
      <c r="P1228" s="989"/>
      <c r="Q1228" s="989"/>
      <c r="R1228" s="990"/>
    </row>
    <row r="1229" spans="1:18" ht="39.950000000000003" customHeight="1">
      <c r="A1229" s="610"/>
      <c r="B1229" s="611"/>
      <c r="C1229" s="610"/>
      <c r="D1229" s="610"/>
      <c r="E1229" s="610"/>
      <c r="F1229" s="640"/>
      <c r="G1229" s="640"/>
      <c r="H1229" s="612"/>
      <c r="I1229" s="613"/>
      <c r="J1229" s="616"/>
      <c r="K1229" s="988"/>
      <c r="L1229" s="989"/>
      <c r="M1229" s="989"/>
      <c r="N1229" s="989"/>
      <c r="O1229" s="989"/>
      <c r="P1229" s="989"/>
      <c r="Q1229" s="989"/>
      <c r="R1229" s="990"/>
    </row>
    <row r="1230" spans="1:18" ht="39.950000000000003" customHeight="1">
      <c r="A1230" s="610"/>
      <c r="B1230" s="611"/>
      <c r="C1230" s="610"/>
      <c r="D1230" s="610"/>
      <c r="E1230" s="610"/>
      <c r="F1230" s="640"/>
      <c r="G1230" s="640"/>
      <c r="H1230" s="612"/>
      <c r="I1230" s="613"/>
      <c r="J1230" s="616"/>
      <c r="K1230" s="988"/>
      <c r="L1230" s="989"/>
      <c r="M1230" s="989"/>
      <c r="N1230" s="989"/>
      <c r="O1230" s="989"/>
      <c r="P1230" s="989"/>
      <c r="Q1230" s="989"/>
      <c r="R1230" s="990"/>
    </row>
    <row r="1231" spans="1:18" ht="39.950000000000003" customHeight="1">
      <c r="A1231" s="610"/>
      <c r="B1231" s="611"/>
      <c r="C1231" s="610"/>
      <c r="D1231" s="610"/>
      <c r="E1231" s="610"/>
      <c r="F1231" s="640"/>
      <c r="G1231" s="640"/>
      <c r="H1231" s="612"/>
      <c r="I1231" s="613"/>
      <c r="J1231" s="616"/>
      <c r="K1231" s="988"/>
      <c r="L1231" s="989"/>
      <c r="M1231" s="989"/>
      <c r="N1231" s="989"/>
      <c r="O1231" s="989"/>
      <c r="P1231" s="989"/>
      <c r="Q1231" s="989"/>
      <c r="R1231" s="990"/>
    </row>
    <row r="1232" spans="1:18" ht="39.950000000000003" customHeight="1">
      <c r="A1232" s="610"/>
      <c r="B1232" s="611"/>
      <c r="C1232" s="610"/>
      <c r="D1232" s="610"/>
      <c r="E1232" s="610"/>
      <c r="F1232" s="640"/>
      <c r="G1232" s="640"/>
      <c r="H1232" s="612"/>
      <c r="I1232" s="613"/>
      <c r="J1232" s="616"/>
      <c r="K1232" s="988"/>
      <c r="L1232" s="989"/>
      <c r="M1232" s="989"/>
      <c r="N1232" s="989"/>
      <c r="O1232" s="989"/>
      <c r="P1232" s="989"/>
      <c r="Q1232" s="989"/>
      <c r="R1232" s="990"/>
    </row>
    <row r="1233" spans="1:18" ht="39.950000000000003" customHeight="1">
      <c r="A1233" s="610"/>
      <c r="B1233" s="611"/>
      <c r="C1233" s="610"/>
      <c r="D1233" s="610"/>
      <c r="E1233" s="610"/>
      <c r="F1233" s="640"/>
      <c r="G1233" s="640"/>
      <c r="H1233" s="612"/>
      <c r="I1233" s="613"/>
      <c r="J1233" s="616"/>
      <c r="K1233" s="988"/>
      <c r="L1233" s="989"/>
      <c r="M1233" s="989"/>
      <c r="N1233" s="989"/>
      <c r="O1233" s="989"/>
      <c r="P1233" s="989"/>
      <c r="Q1233" s="989"/>
      <c r="R1233" s="990"/>
    </row>
    <row r="1234" spans="1:18" ht="39.950000000000003" customHeight="1">
      <c r="A1234" s="610"/>
      <c r="B1234" s="611"/>
      <c r="C1234" s="610"/>
      <c r="D1234" s="610"/>
      <c r="E1234" s="610"/>
      <c r="F1234" s="640"/>
      <c r="G1234" s="640"/>
      <c r="H1234" s="612"/>
      <c r="I1234" s="613"/>
      <c r="J1234" s="616"/>
      <c r="K1234" s="988"/>
      <c r="L1234" s="989"/>
      <c r="M1234" s="989"/>
      <c r="N1234" s="989"/>
      <c r="O1234" s="989"/>
      <c r="P1234" s="989"/>
      <c r="Q1234" s="989"/>
      <c r="R1234" s="990"/>
    </row>
    <row r="1235" spans="1:18" ht="39.950000000000003" customHeight="1">
      <c r="A1235" s="610"/>
      <c r="B1235" s="611"/>
      <c r="C1235" s="610"/>
      <c r="D1235" s="610"/>
      <c r="E1235" s="610"/>
      <c r="F1235" s="640"/>
      <c r="G1235" s="640"/>
      <c r="H1235" s="612"/>
      <c r="I1235" s="613"/>
      <c r="J1235" s="616"/>
      <c r="K1235" s="988"/>
      <c r="L1235" s="989"/>
      <c r="M1235" s="989"/>
      <c r="N1235" s="989"/>
      <c r="O1235" s="989"/>
      <c r="P1235" s="989"/>
      <c r="Q1235" s="989"/>
      <c r="R1235" s="990"/>
    </row>
    <row r="1236" spans="1:18" ht="39.950000000000003" customHeight="1">
      <c r="A1236" s="610"/>
      <c r="B1236" s="611"/>
      <c r="C1236" s="610"/>
      <c r="D1236" s="610"/>
      <c r="E1236" s="610"/>
      <c r="F1236" s="640"/>
      <c r="G1236" s="640"/>
      <c r="H1236" s="612"/>
      <c r="I1236" s="613"/>
      <c r="J1236" s="616"/>
      <c r="K1236" s="988"/>
      <c r="L1236" s="989"/>
      <c r="M1236" s="989"/>
      <c r="N1236" s="989"/>
      <c r="O1236" s="989"/>
      <c r="P1236" s="989"/>
      <c r="Q1236" s="989"/>
      <c r="R1236" s="990"/>
    </row>
    <row r="1237" spans="1:18" ht="39.950000000000003" customHeight="1">
      <c r="A1237" s="610"/>
      <c r="B1237" s="611"/>
      <c r="C1237" s="610"/>
      <c r="D1237" s="610"/>
      <c r="E1237" s="610"/>
      <c r="F1237" s="640"/>
      <c r="G1237" s="640"/>
      <c r="H1237" s="612"/>
      <c r="I1237" s="613"/>
      <c r="J1237" s="616"/>
      <c r="K1237" s="988"/>
      <c r="L1237" s="989"/>
      <c r="M1237" s="989"/>
      <c r="N1237" s="989"/>
      <c r="O1237" s="989"/>
      <c r="P1237" s="989"/>
      <c r="Q1237" s="989"/>
      <c r="R1237" s="990"/>
    </row>
    <row r="1238" spans="1:18" ht="39.950000000000003" customHeight="1">
      <c r="A1238" s="610"/>
      <c r="B1238" s="611"/>
      <c r="C1238" s="610"/>
      <c r="D1238" s="610"/>
      <c r="E1238" s="610"/>
      <c r="F1238" s="640"/>
      <c r="G1238" s="640"/>
      <c r="H1238" s="612"/>
      <c r="I1238" s="613"/>
      <c r="J1238" s="616"/>
      <c r="K1238" s="988"/>
      <c r="L1238" s="989"/>
      <c r="M1238" s="989"/>
      <c r="N1238" s="989"/>
      <c r="O1238" s="989"/>
      <c r="P1238" s="989"/>
      <c r="Q1238" s="989"/>
      <c r="R1238" s="990"/>
    </row>
    <row r="1239" spans="1:18" ht="39.950000000000003" customHeight="1">
      <c r="A1239" s="610"/>
      <c r="B1239" s="611"/>
      <c r="C1239" s="610"/>
      <c r="D1239" s="610"/>
      <c r="E1239" s="610"/>
      <c r="F1239" s="640"/>
      <c r="G1239" s="640"/>
      <c r="H1239" s="612"/>
      <c r="I1239" s="613"/>
      <c r="J1239" s="616"/>
      <c r="K1239" s="988"/>
      <c r="L1239" s="989"/>
      <c r="M1239" s="989"/>
      <c r="N1239" s="989"/>
      <c r="O1239" s="989"/>
      <c r="P1239" s="989"/>
      <c r="Q1239" s="989"/>
      <c r="R1239" s="990"/>
    </row>
    <row r="1240" spans="1:18" ht="39.950000000000003" customHeight="1">
      <c r="A1240" s="610"/>
      <c r="B1240" s="611"/>
      <c r="C1240" s="610"/>
      <c r="D1240" s="610"/>
      <c r="E1240" s="610"/>
      <c r="F1240" s="640"/>
      <c r="G1240" s="640"/>
      <c r="H1240" s="612"/>
      <c r="I1240" s="613"/>
      <c r="J1240" s="616"/>
      <c r="K1240" s="988"/>
      <c r="L1240" s="989"/>
      <c r="M1240" s="989"/>
      <c r="N1240" s="989"/>
      <c r="O1240" s="989"/>
      <c r="P1240" s="989"/>
      <c r="Q1240" s="989"/>
      <c r="R1240" s="990"/>
    </row>
    <row r="1241" spans="1:18" ht="39.950000000000003" customHeight="1">
      <c r="A1241" s="610"/>
      <c r="B1241" s="611"/>
      <c r="C1241" s="610"/>
      <c r="D1241" s="610"/>
      <c r="E1241" s="610"/>
      <c r="F1241" s="640"/>
      <c r="G1241" s="640"/>
      <c r="H1241" s="612"/>
      <c r="I1241" s="613"/>
      <c r="J1241" s="616"/>
      <c r="K1241" s="988"/>
      <c r="L1241" s="989"/>
      <c r="M1241" s="989"/>
      <c r="N1241" s="989"/>
      <c r="O1241" s="989"/>
      <c r="P1241" s="989"/>
      <c r="Q1241" s="989"/>
      <c r="R1241" s="990"/>
    </row>
    <row r="1242" spans="1:18" ht="39.950000000000003" customHeight="1">
      <c r="A1242" s="610"/>
      <c r="B1242" s="611"/>
      <c r="C1242" s="610"/>
      <c r="D1242" s="610"/>
      <c r="E1242" s="610"/>
      <c r="F1242" s="640"/>
      <c r="G1242" s="640"/>
      <c r="H1242" s="612"/>
      <c r="I1242" s="613"/>
      <c r="J1242" s="616"/>
      <c r="K1242" s="988"/>
      <c r="L1242" s="989"/>
      <c r="M1242" s="989"/>
      <c r="N1242" s="989"/>
      <c r="O1242" s="989"/>
      <c r="P1242" s="989"/>
      <c r="Q1242" s="989"/>
      <c r="R1242" s="990"/>
    </row>
    <row r="1243" spans="1:18" ht="39.950000000000003" customHeight="1">
      <c r="A1243" s="610"/>
      <c r="B1243" s="611"/>
      <c r="C1243" s="610"/>
      <c r="D1243" s="610"/>
      <c r="E1243" s="610"/>
      <c r="F1243" s="640"/>
      <c r="G1243" s="640"/>
      <c r="H1243" s="612"/>
      <c r="I1243" s="613"/>
      <c r="J1243" s="616"/>
      <c r="K1243" s="988"/>
      <c r="L1243" s="989"/>
      <c r="M1243" s="989"/>
      <c r="N1243" s="989"/>
      <c r="O1243" s="989"/>
      <c r="P1243" s="989"/>
      <c r="Q1243" s="989"/>
      <c r="R1243" s="990"/>
    </row>
    <row r="1244" spans="1:18" ht="39.950000000000003" customHeight="1">
      <c r="A1244" s="610"/>
      <c r="B1244" s="611"/>
      <c r="C1244" s="610"/>
      <c r="D1244" s="610"/>
      <c r="E1244" s="610"/>
      <c r="F1244" s="640"/>
      <c r="G1244" s="640"/>
      <c r="H1244" s="612"/>
      <c r="I1244" s="613"/>
      <c r="J1244" s="616"/>
      <c r="K1244" s="988"/>
      <c r="L1244" s="989"/>
      <c r="M1244" s="989"/>
      <c r="N1244" s="989"/>
      <c r="O1244" s="989"/>
      <c r="P1244" s="989"/>
      <c r="Q1244" s="989"/>
      <c r="R1244" s="990"/>
    </row>
    <row r="1245" spans="1:18" ht="39.950000000000003" customHeight="1">
      <c r="A1245" s="610"/>
      <c r="B1245" s="611"/>
      <c r="C1245" s="610"/>
      <c r="D1245" s="610"/>
      <c r="E1245" s="610"/>
      <c r="F1245" s="640"/>
      <c r="G1245" s="640"/>
      <c r="H1245" s="612"/>
      <c r="I1245" s="613"/>
      <c r="J1245" s="616"/>
      <c r="K1245" s="988"/>
      <c r="L1245" s="989"/>
      <c r="M1245" s="989"/>
      <c r="N1245" s="989"/>
      <c r="O1245" s="989"/>
      <c r="P1245" s="989"/>
      <c r="Q1245" s="989"/>
      <c r="R1245" s="990"/>
    </row>
    <row r="1246" spans="1:18" ht="39.950000000000003" customHeight="1">
      <c r="A1246" s="610"/>
      <c r="B1246" s="611"/>
      <c r="C1246" s="610"/>
      <c r="D1246" s="610"/>
      <c r="E1246" s="610"/>
      <c r="F1246" s="640"/>
      <c r="G1246" s="640"/>
      <c r="H1246" s="612"/>
      <c r="I1246" s="613"/>
      <c r="J1246" s="616"/>
      <c r="K1246" s="988"/>
      <c r="L1246" s="989"/>
      <c r="M1246" s="989"/>
      <c r="N1246" s="989"/>
      <c r="O1246" s="989"/>
      <c r="P1246" s="989"/>
      <c r="Q1246" s="989"/>
      <c r="R1246" s="990"/>
    </row>
    <row r="1247" spans="1:18" ht="39.950000000000003" customHeight="1">
      <c r="A1247" s="610"/>
      <c r="B1247" s="611"/>
      <c r="C1247" s="610"/>
      <c r="D1247" s="610"/>
      <c r="E1247" s="610"/>
      <c r="F1247" s="640"/>
      <c r="G1247" s="640"/>
      <c r="H1247" s="612"/>
      <c r="I1247" s="613"/>
      <c r="J1247" s="616"/>
      <c r="K1247" s="988"/>
      <c r="L1247" s="989"/>
      <c r="M1247" s="989"/>
      <c r="N1247" s="989"/>
      <c r="O1247" s="989"/>
      <c r="P1247" s="989"/>
      <c r="Q1247" s="989"/>
      <c r="R1247" s="990"/>
    </row>
    <row r="1248" spans="1:18" ht="39.950000000000003" customHeight="1">
      <c r="A1248" s="610"/>
      <c r="B1248" s="611"/>
      <c r="C1248" s="610"/>
      <c r="D1248" s="610"/>
      <c r="E1248" s="610"/>
      <c r="F1248" s="640"/>
      <c r="G1248" s="640"/>
      <c r="H1248" s="612"/>
      <c r="I1248" s="613"/>
      <c r="J1248" s="616"/>
      <c r="K1248" s="988"/>
      <c r="L1248" s="989"/>
      <c r="M1248" s="989"/>
      <c r="N1248" s="989"/>
      <c r="O1248" s="989"/>
      <c r="P1248" s="989"/>
      <c r="Q1248" s="989"/>
      <c r="R1248" s="990"/>
    </row>
    <row r="1249" spans="1:18" ht="39.950000000000003" customHeight="1">
      <c r="A1249" s="610"/>
      <c r="B1249" s="611"/>
      <c r="C1249" s="610"/>
      <c r="D1249" s="610"/>
      <c r="E1249" s="610"/>
      <c r="F1249" s="640"/>
      <c r="G1249" s="640"/>
      <c r="H1249" s="612"/>
      <c r="I1249" s="613"/>
      <c r="J1249" s="616"/>
      <c r="K1249" s="988"/>
      <c r="L1249" s="989"/>
      <c r="M1249" s="989"/>
      <c r="N1249" s="989"/>
      <c r="O1249" s="989"/>
      <c r="P1249" s="989"/>
      <c r="Q1249" s="989"/>
      <c r="R1249" s="990"/>
    </row>
    <row r="1250" spans="1:18" ht="39.950000000000003" customHeight="1">
      <c r="A1250" s="610"/>
      <c r="B1250" s="611"/>
      <c r="C1250" s="610"/>
      <c r="D1250" s="610"/>
      <c r="E1250" s="610"/>
      <c r="F1250" s="640"/>
      <c r="G1250" s="640"/>
      <c r="H1250" s="612"/>
      <c r="I1250" s="613"/>
      <c r="J1250" s="616"/>
      <c r="K1250" s="988"/>
      <c r="L1250" s="989"/>
      <c r="M1250" s="989"/>
      <c r="N1250" s="989"/>
      <c r="O1250" s="989"/>
      <c r="P1250" s="989"/>
      <c r="Q1250" s="989"/>
      <c r="R1250" s="990"/>
    </row>
    <row r="1251" spans="1:18" ht="39.950000000000003" customHeight="1">
      <c r="A1251" s="610"/>
      <c r="B1251" s="611"/>
      <c r="C1251" s="610"/>
      <c r="D1251" s="610"/>
      <c r="E1251" s="610"/>
      <c r="F1251" s="640"/>
      <c r="G1251" s="640"/>
      <c r="H1251" s="612"/>
      <c r="I1251" s="613"/>
      <c r="J1251" s="616"/>
      <c r="K1251" s="988"/>
      <c r="L1251" s="989"/>
      <c r="M1251" s="989"/>
      <c r="N1251" s="989"/>
      <c r="O1251" s="989"/>
      <c r="P1251" s="989"/>
      <c r="Q1251" s="989"/>
      <c r="R1251" s="990"/>
    </row>
    <row r="1252" spans="1:18" ht="39.950000000000003" customHeight="1">
      <c r="A1252" s="610"/>
      <c r="B1252" s="611"/>
      <c r="C1252" s="610"/>
      <c r="D1252" s="610"/>
      <c r="E1252" s="610"/>
      <c r="F1252" s="640"/>
      <c r="G1252" s="640"/>
      <c r="H1252" s="612"/>
      <c r="I1252" s="613"/>
      <c r="J1252" s="616"/>
      <c r="K1252" s="988"/>
      <c r="L1252" s="989"/>
      <c r="M1252" s="989"/>
      <c r="N1252" s="989"/>
      <c r="O1252" s="989"/>
      <c r="P1252" s="989"/>
      <c r="Q1252" s="989"/>
      <c r="R1252" s="990"/>
    </row>
    <row r="1253" spans="1:18" ht="39.950000000000003" customHeight="1">
      <c r="A1253" s="610"/>
      <c r="B1253" s="611"/>
      <c r="C1253" s="610"/>
      <c r="D1253" s="610"/>
      <c r="E1253" s="610"/>
      <c r="F1253" s="640"/>
      <c r="G1253" s="640"/>
      <c r="H1253" s="612"/>
      <c r="I1253" s="613"/>
      <c r="J1253" s="616"/>
      <c r="K1253" s="988"/>
      <c r="L1253" s="989"/>
      <c r="M1253" s="989"/>
      <c r="N1253" s="989"/>
      <c r="O1253" s="989"/>
      <c r="P1253" s="989"/>
      <c r="Q1253" s="989"/>
      <c r="R1253" s="990"/>
    </row>
    <row r="1254" spans="1:18" ht="39.950000000000003" customHeight="1">
      <c r="A1254" s="610"/>
      <c r="B1254" s="611"/>
      <c r="C1254" s="610"/>
      <c r="D1254" s="610"/>
      <c r="E1254" s="610"/>
      <c r="F1254" s="640"/>
      <c r="G1254" s="640"/>
      <c r="H1254" s="612"/>
      <c r="I1254" s="613"/>
      <c r="J1254" s="616"/>
      <c r="K1254" s="988"/>
      <c r="L1254" s="989"/>
      <c r="M1254" s="989"/>
      <c r="N1254" s="989"/>
      <c r="O1254" s="989"/>
      <c r="P1254" s="989"/>
      <c r="Q1254" s="989"/>
      <c r="R1254" s="990"/>
    </row>
    <row r="1255" spans="1:18" ht="39.950000000000003" customHeight="1">
      <c r="A1255" s="610"/>
      <c r="B1255" s="611"/>
      <c r="C1255" s="610"/>
      <c r="D1255" s="610"/>
      <c r="E1255" s="610"/>
      <c r="F1255" s="640"/>
      <c r="G1255" s="640"/>
      <c r="H1255" s="612"/>
      <c r="I1255" s="613"/>
      <c r="J1255" s="616"/>
      <c r="K1255" s="988"/>
      <c r="L1255" s="989"/>
      <c r="M1255" s="989"/>
      <c r="N1255" s="989"/>
      <c r="O1255" s="989"/>
      <c r="P1255" s="989"/>
      <c r="Q1255" s="989"/>
      <c r="R1255" s="990"/>
    </row>
    <row r="1256" spans="1:18" ht="39.950000000000003" customHeight="1">
      <c r="A1256" s="610"/>
      <c r="B1256" s="611"/>
      <c r="C1256" s="610"/>
      <c r="D1256" s="610"/>
      <c r="E1256" s="610"/>
      <c r="F1256" s="640"/>
      <c r="G1256" s="640"/>
      <c r="H1256" s="612"/>
      <c r="I1256" s="613"/>
      <c r="J1256" s="616"/>
      <c r="K1256" s="988"/>
      <c r="L1256" s="989"/>
      <c r="M1256" s="989"/>
      <c r="N1256" s="989"/>
      <c r="O1256" s="989"/>
      <c r="P1256" s="989"/>
      <c r="Q1256" s="989"/>
      <c r="R1256" s="990"/>
    </row>
    <row r="1257" spans="1:18" ht="39.950000000000003" customHeight="1">
      <c r="A1257" s="610"/>
      <c r="B1257" s="611"/>
      <c r="C1257" s="610"/>
      <c r="D1257" s="610"/>
      <c r="E1257" s="610"/>
      <c r="F1257" s="640"/>
      <c r="G1257" s="640"/>
      <c r="H1257" s="612"/>
      <c r="I1257" s="613"/>
      <c r="J1257" s="616"/>
      <c r="K1257" s="988"/>
      <c r="L1257" s="989"/>
      <c r="M1257" s="989"/>
      <c r="N1257" s="989"/>
      <c r="O1257" s="989"/>
      <c r="P1257" s="989"/>
      <c r="Q1257" s="989"/>
      <c r="R1257" s="990"/>
    </row>
    <row r="1258" spans="1:18" ht="39.950000000000003" customHeight="1">
      <c r="A1258" s="610"/>
      <c r="B1258" s="611"/>
      <c r="C1258" s="610"/>
      <c r="D1258" s="610"/>
      <c r="E1258" s="610"/>
      <c r="F1258" s="640"/>
      <c r="G1258" s="640"/>
      <c r="H1258" s="612"/>
      <c r="I1258" s="613"/>
      <c r="J1258" s="616"/>
      <c r="K1258" s="988"/>
      <c r="L1258" s="989"/>
      <c r="M1258" s="989"/>
      <c r="N1258" s="989"/>
      <c r="O1258" s="989"/>
      <c r="P1258" s="989"/>
      <c r="Q1258" s="989"/>
      <c r="R1258" s="990"/>
    </row>
    <row r="1259" spans="1:18" ht="39.950000000000003" customHeight="1">
      <c r="A1259" s="610"/>
      <c r="B1259" s="611"/>
      <c r="C1259" s="610"/>
      <c r="D1259" s="610"/>
      <c r="E1259" s="610"/>
      <c r="F1259" s="640"/>
      <c r="G1259" s="640"/>
      <c r="H1259" s="612"/>
      <c r="I1259" s="613"/>
      <c r="J1259" s="616"/>
      <c r="K1259" s="988"/>
      <c r="L1259" s="989"/>
      <c r="M1259" s="989"/>
      <c r="N1259" s="989"/>
      <c r="O1259" s="989"/>
      <c r="P1259" s="989"/>
      <c r="Q1259" s="989"/>
      <c r="R1259" s="990"/>
    </row>
    <row r="1260" spans="1:18" ht="39.950000000000003" customHeight="1">
      <c r="A1260" s="610"/>
      <c r="B1260" s="611"/>
      <c r="C1260" s="610"/>
      <c r="D1260" s="610"/>
      <c r="E1260" s="610"/>
      <c r="F1260" s="640"/>
      <c r="G1260" s="640"/>
      <c r="H1260" s="612"/>
      <c r="I1260" s="613"/>
      <c r="J1260" s="616"/>
      <c r="K1260" s="988"/>
      <c r="L1260" s="989"/>
      <c r="M1260" s="989"/>
      <c r="N1260" s="989"/>
      <c r="O1260" s="989"/>
      <c r="P1260" s="989"/>
      <c r="Q1260" s="989"/>
      <c r="R1260" s="990"/>
    </row>
    <row r="1261" spans="1:18" ht="39.950000000000003" customHeight="1">
      <c r="A1261" s="610"/>
      <c r="B1261" s="611"/>
      <c r="C1261" s="610"/>
      <c r="D1261" s="610"/>
      <c r="E1261" s="610"/>
      <c r="F1261" s="640"/>
      <c r="G1261" s="640"/>
      <c r="H1261" s="612"/>
      <c r="I1261" s="613"/>
      <c r="J1261" s="616"/>
      <c r="K1261" s="988"/>
      <c r="L1261" s="989"/>
      <c r="M1261" s="989"/>
      <c r="N1261" s="989"/>
      <c r="O1261" s="989"/>
      <c r="P1261" s="989"/>
      <c r="Q1261" s="989"/>
      <c r="R1261" s="990"/>
    </row>
    <row r="1262" spans="1:18" ht="39.950000000000003" customHeight="1">
      <c r="A1262" s="610"/>
      <c r="B1262" s="611"/>
      <c r="C1262" s="610"/>
      <c r="D1262" s="610"/>
      <c r="E1262" s="610"/>
      <c r="F1262" s="640"/>
      <c r="G1262" s="640"/>
      <c r="H1262" s="612"/>
      <c r="I1262" s="613"/>
      <c r="J1262" s="616"/>
      <c r="K1262" s="988"/>
      <c r="L1262" s="989"/>
      <c r="M1262" s="989"/>
      <c r="N1262" s="989"/>
      <c r="O1262" s="989"/>
      <c r="P1262" s="989"/>
      <c r="Q1262" s="989"/>
      <c r="R1262" s="990"/>
    </row>
    <row r="1263" spans="1:18" ht="39.950000000000003" customHeight="1">
      <c r="A1263" s="610"/>
      <c r="B1263" s="611"/>
      <c r="C1263" s="610"/>
      <c r="D1263" s="610"/>
      <c r="E1263" s="610"/>
      <c r="F1263" s="640"/>
      <c r="G1263" s="640"/>
      <c r="H1263" s="612"/>
      <c r="I1263" s="613"/>
      <c r="J1263" s="616"/>
      <c r="K1263" s="988"/>
      <c r="L1263" s="989"/>
      <c r="M1263" s="989"/>
      <c r="N1263" s="989"/>
      <c r="O1263" s="989"/>
      <c r="P1263" s="989"/>
      <c r="Q1263" s="989"/>
      <c r="R1263" s="990"/>
    </row>
    <row r="1264" spans="1:18" ht="39.950000000000003" customHeight="1">
      <c r="A1264" s="610"/>
      <c r="B1264" s="611"/>
      <c r="C1264" s="610"/>
      <c r="D1264" s="610"/>
      <c r="E1264" s="610"/>
      <c r="F1264" s="640"/>
      <c r="G1264" s="640"/>
      <c r="H1264" s="612"/>
      <c r="I1264" s="613"/>
      <c r="J1264" s="616"/>
      <c r="K1264" s="988"/>
      <c r="L1264" s="989"/>
      <c r="M1264" s="989"/>
      <c r="N1264" s="989"/>
      <c r="O1264" s="989"/>
      <c r="P1264" s="989"/>
      <c r="Q1264" s="989"/>
      <c r="R1264" s="990"/>
    </row>
    <row r="1265" spans="1:18" ht="39.950000000000003" customHeight="1">
      <c r="A1265" s="610"/>
      <c r="B1265" s="611"/>
      <c r="C1265" s="610"/>
      <c r="D1265" s="610"/>
      <c r="E1265" s="610"/>
      <c r="F1265" s="640"/>
      <c r="G1265" s="640"/>
      <c r="H1265" s="612"/>
      <c r="I1265" s="613"/>
      <c r="J1265" s="616"/>
      <c r="K1265" s="988"/>
      <c r="L1265" s="989"/>
      <c r="M1265" s="989"/>
      <c r="N1265" s="989"/>
      <c r="O1265" s="989"/>
      <c r="P1265" s="989"/>
      <c r="Q1265" s="989"/>
      <c r="R1265" s="990"/>
    </row>
    <row r="1266" spans="1:18" ht="39.950000000000003" customHeight="1">
      <c r="A1266" s="610"/>
      <c r="B1266" s="611"/>
      <c r="C1266" s="610"/>
      <c r="D1266" s="610"/>
      <c r="E1266" s="610"/>
      <c r="F1266" s="640"/>
      <c r="G1266" s="640"/>
      <c r="H1266" s="612"/>
      <c r="I1266" s="613"/>
      <c r="J1266" s="616"/>
      <c r="K1266" s="988"/>
      <c r="L1266" s="989"/>
      <c r="M1266" s="989"/>
      <c r="N1266" s="989"/>
      <c r="O1266" s="989"/>
      <c r="P1266" s="989"/>
      <c r="Q1266" s="989"/>
      <c r="R1266" s="990"/>
    </row>
    <row r="1267" spans="1:18" ht="39.950000000000003" customHeight="1">
      <c r="A1267" s="610"/>
      <c r="B1267" s="611"/>
      <c r="C1267" s="610"/>
      <c r="D1267" s="610"/>
      <c r="E1267" s="610"/>
      <c r="F1267" s="640"/>
      <c r="G1267" s="640"/>
      <c r="H1267" s="612"/>
      <c r="I1267" s="613"/>
      <c r="J1267" s="616"/>
      <c r="K1267" s="988"/>
      <c r="L1267" s="989"/>
      <c r="M1267" s="989"/>
      <c r="N1267" s="989"/>
      <c r="O1267" s="989"/>
      <c r="P1267" s="989"/>
      <c r="Q1267" s="989"/>
      <c r="R1267" s="990"/>
    </row>
    <row r="1268" spans="1:18" ht="39.950000000000003" customHeight="1">
      <c r="A1268" s="610"/>
      <c r="B1268" s="611"/>
      <c r="C1268" s="610"/>
      <c r="D1268" s="610"/>
      <c r="E1268" s="610"/>
      <c r="F1268" s="640"/>
      <c r="G1268" s="640"/>
      <c r="H1268" s="612"/>
      <c r="I1268" s="613"/>
      <c r="J1268" s="616"/>
      <c r="K1268" s="988"/>
      <c r="L1268" s="989"/>
      <c r="M1268" s="989"/>
      <c r="N1268" s="989"/>
      <c r="O1268" s="989"/>
      <c r="P1268" s="989"/>
      <c r="Q1268" s="989"/>
      <c r="R1268" s="990"/>
    </row>
    <row r="1269" spans="1:18" ht="39.950000000000003" customHeight="1">
      <c r="A1269" s="610"/>
      <c r="B1269" s="611"/>
      <c r="C1269" s="610"/>
      <c r="D1269" s="610"/>
      <c r="E1269" s="610"/>
      <c r="F1269" s="640"/>
      <c r="G1269" s="640"/>
      <c r="H1269" s="612"/>
      <c r="I1269" s="613"/>
      <c r="J1269" s="616"/>
      <c r="K1269" s="988"/>
      <c r="L1269" s="989"/>
      <c r="M1269" s="989"/>
      <c r="N1269" s="989"/>
      <c r="O1269" s="989"/>
      <c r="P1269" s="989"/>
      <c r="Q1269" s="989"/>
      <c r="R1269" s="990"/>
    </row>
    <row r="1270" spans="1:18" ht="39.950000000000003" customHeight="1">
      <c r="A1270" s="610"/>
      <c r="B1270" s="611"/>
      <c r="C1270" s="610"/>
      <c r="D1270" s="610"/>
      <c r="E1270" s="610"/>
      <c r="F1270" s="640"/>
      <c r="G1270" s="640"/>
      <c r="H1270" s="612"/>
      <c r="I1270" s="613"/>
      <c r="J1270" s="616"/>
      <c r="K1270" s="988"/>
      <c r="L1270" s="989"/>
      <c r="M1270" s="989"/>
      <c r="N1270" s="989"/>
      <c r="O1270" s="989"/>
      <c r="P1270" s="989"/>
      <c r="Q1270" s="989"/>
      <c r="R1270" s="990"/>
    </row>
    <row r="1271" spans="1:18" ht="39.950000000000003" customHeight="1">
      <c r="A1271" s="610"/>
      <c r="B1271" s="611"/>
      <c r="C1271" s="610"/>
      <c r="D1271" s="610"/>
      <c r="E1271" s="610"/>
      <c r="F1271" s="640"/>
      <c r="G1271" s="640"/>
      <c r="H1271" s="612"/>
      <c r="I1271" s="613"/>
      <c r="J1271" s="616"/>
      <c r="K1271" s="988"/>
      <c r="L1271" s="989"/>
      <c r="M1271" s="989"/>
      <c r="N1271" s="989"/>
      <c r="O1271" s="989"/>
      <c r="P1271" s="989"/>
      <c r="Q1271" s="989"/>
      <c r="R1271" s="990"/>
    </row>
    <row r="1272" spans="1:18" ht="39.950000000000003" customHeight="1">
      <c r="A1272" s="610"/>
      <c r="B1272" s="611"/>
      <c r="C1272" s="610"/>
      <c r="D1272" s="610"/>
      <c r="E1272" s="610"/>
      <c r="F1272" s="640"/>
      <c r="G1272" s="640"/>
      <c r="H1272" s="612"/>
      <c r="I1272" s="613"/>
      <c r="J1272" s="616"/>
      <c r="K1272" s="988"/>
      <c r="L1272" s="989"/>
      <c r="M1272" s="989"/>
      <c r="N1272" s="989"/>
      <c r="O1272" s="989"/>
      <c r="P1272" s="989"/>
      <c r="Q1272" s="989"/>
      <c r="R1272" s="990"/>
    </row>
    <row r="1273" spans="1:18" ht="39.950000000000003" customHeight="1">
      <c r="A1273" s="610"/>
      <c r="B1273" s="611"/>
      <c r="C1273" s="610"/>
      <c r="D1273" s="610"/>
      <c r="E1273" s="610"/>
      <c r="F1273" s="640"/>
      <c r="G1273" s="640"/>
      <c r="H1273" s="612"/>
      <c r="I1273" s="613"/>
      <c r="J1273" s="616"/>
      <c r="K1273" s="988"/>
      <c r="L1273" s="989"/>
      <c r="M1273" s="989"/>
      <c r="N1273" s="989"/>
      <c r="O1273" s="989"/>
      <c r="P1273" s="989"/>
      <c r="Q1273" s="989"/>
      <c r="R1273" s="990"/>
    </row>
    <row r="1274" spans="1:18" ht="39.950000000000003" customHeight="1">
      <c r="A1274" s="610"/>
      <c r="B1274" s="611"/>
      <c r="C1274" s="610"/>
      <c r="D1274" s="610"/>
      <c r="E1274" s="610"/>
      <c r="F1274" s="640"/>
      <c r="G1274" s="640"/>
      <c r="H1274" s="612"/>
      <c r="I1274" s="613"/>
      <c r="J1274" s="616"/>
      <c r="K1274" s="988"/>
      <c r="L1274" s="989"/>
      <c r="M1274" s="989"/>
      <c r="N1274" s="989"/>
      <c r="O1274" s="989"/>
      <c r="P1274" s="989"/>
      <c r="Q1274" s="989"/>
      <c r="R1274" s="990"/>
    </row>
    <row r="1275" spans="1:18" ht="39.950000000000003" customHeight="1">
      <c r="A1275" s="610"/>
      <c r="B1275" s="611"/>
      <c r="C1275" s="610"/>
      <c r="D1275" s="610"/>
      <c r="E1275" s="610"/>
      <c r="F1275" s="640"/>
      <c r="G1275" s="640"/>
      <c r="H1275" s="612"/>
      <c r="I1275" s="613"/>
      <c r="J1275" s="616"/>
      <c r="K1275" s="988"/>
      <c r="L1275" s="989"/>
      <c r="M1275" s="989"/>
      <c r="N1275" s="989"/>
      <c r="O1275" s="989"/>
      <c r="P1275" s="989"/>
      <c r="Q1275" s="989"/>
      <c r="R1275" s="990"/>
    </row>
    <row r="1276" spans="1:18" ht="39.950000000000003" customHeight="1">
      <c r="A1276" s="610"/>
      <c r="B1276" s="611"/>
      <c r="C1276" s="610"/>
      <c r="D1276" s="610"/>
      <c r="E1276" s="610"/>
      <c r="F1276" s="640"/>
      <c r="G1276" s="640"/>
      <c r="H1276" s="612"/>
      <c r="I1276" s="613"/>
      <c r="J1276" s="616"/>
      <c r="K1276" s="988"/>
      <c r="L1276" s="989"/>
      <c r="M1276" s="989"/>
      <c r="N1276" s="989"/>
      <c r="O1276" s="989"/>
      <c r="P1276" s="989"/>
      <c r="Q1276" s="989"/>
      <c r="R1276" s="990"/>
    </row>
    <row r="1277" spans="1:18" ht="39.950000000000003" customHeight="1">
      <c r="A1277" s="610"/>
      <c r="B1277" s="611"/>
      <c r="C1277" s="610"/>
      <c r="D1277" s="610"/>
      <c r="E1277" s="610"/>
      <c r="F1277" s="640"/>
      <c r="G1277" s="640"/>
      <c r="H1277" s="612"/>
      <c r="I1277" s="613"/>
      <c r="J1277" s="616"/>
      <c r="K1277" s="988"/>
      <c r="L1277" s="989"/>
      <c r="M1277" s="989"/>
      <c r="N1277" s="989"/>
      <c r="O1277" s="989"/>
      <c r="P1277" s="989"/>
      <c r="Q1277" s="989"/>
      <c r="R1277" s="990"/>
    </row>
    <row r="1278" spans="1:18" ht="39.950000000000003" customHeight="1">
      <c r="A1278" s="610"/>
      <c r="B1278" s="611"/>
      <c r="C1278" s="610"/>
      <c r="D1278" s="610"/>
      <c r="E1278" s="610"/>
      <c r="F1278" s="640"/>
      <c r="G1278" s="640"/>
      <c r="H1278" s="612"/>
      <c r="I1278" s="613"/>
      <c r="J1278" s="616"/>
      <c r="K1278" s="988"/>
      <c r="L1278" s="989"/>
      <c r="M1278" s="989"/>
      <c r="N1278" s="989"/>
      <c r="O1278" s="989"/>
      <c r="P1278" s="989"/>
      <c r="Q1278" s="989"/>
      <c r="R1278" s="990"/>
    </row>
    <row r="1279" spans="1:18" ht="39.950000000000003" customHeight="1">
      <c r="A1279" s="610"/>
      <c r="B1279" s="611"/>
      <c r="C1279" s="610"/>
      <c r="D1279" s="610"/>
      <c r="E1279" s="610"/>
      <c r="F1279" s="640"/>
      <c r="G1279" s="640"/>
      <c r="H1279" s="612"/>
      <c r="I1279" s="613"/>
      <c r="J1279" s="616"/>
      <c r="K1279" s="988"/>
      <c r="L1279" s="989"/>
      <c r="M1279" s="989"/>
      <c r="N1279" s="989"/>
      <c r="O1279" s="989"/>
      <c r="P1279" s="989"/>
      <c r="Q1279" s="989"/>
      <c r="R1279" s="990"/>
    </row>
    <row r="1280" spans="1:18" ht="39.950000000000003" customHeight="1">
      <c r="A1280" s="610"/>
      <c r="B1280" s="611"/>
      <c r="C1280" s="610"/>
      <c r="D1280" s="610"/>
      <c r="E1280" s="610"/>
      <c r="F1280" s="640"/>
      <c r="G1280" s="640"/>
      <c r="H1280" s="612"/>
      <c r="I1280" s="613"/>
      <c r="J1280" s="616"/>
      <c r="K1280" s="988"/>
      <c r="L1280" s="989"/>
      <c r="M1280" s="989"/>
      <c r="N1280" s="989"/>
      <c r="O1280" s="989"/>
      <c r="P1280" s="989"/>
      <c r="Q1280" s="989"/>
      <c r="R1280" s="990"/>
    </row>
    <row r="1281" spans="1:18" ht="39.950000000000003" customHeight="1">
      <c r="A1281" s="610"/>
      <c r="B1281" s="611"/>
      <c r="C1281" s="610"/>
      <c r="D1281" s="610"/>
      <c r="E1281" s="610"/>
      <c r="F1281" s="640"/>
      <c r="G1281" s="640"/>
      <c r="H1281" s="612"/>
      <c r="I1281" s="613"/>
      <c r="J1281" s="616"/>
      <c r="K1281" s="988"/>
      <c r="L1281" s="989"/>
      <c r="M1281" s="989"/>
      <c r="N1281" s="989"/>
      <c r="O1281" s="989"/>
      <c r="P1281" s="989"/>
      <c r="Q1281" s="989"/>
      <c r="R1281" s="990"/>
    </row>
    <row r="1282" spans="1:18" ht="39.950000000000003" customHeight="1">
      <c r="A1282" s="610"/>
      <c r="B1282" s="611"/>
      <c r="C1282" s="610"/>
      <c r="D1282" s="610"/>
      <c r="E1282" s="610"/>
      <c r="F1282" s="640"/>
      <c r="G1282" s="640"/>
      <c r="H1282" s="612"/>
      <c r="I1282" s="613"/>
      <c r="J1282" s="616"/>
      <c r="K1282" s="988"/>
      <c r="L1282" s="989"/>
      <c r="M1282" s="989"/>
      <c r="N1282" s="989"/>
      <c r="O1282" s="989"/>
      <c r="P1282" s="989"/>
      <c r="Q1282" s="989"/>
      <c r="R1282" s="990"/>
    </row>
    <row r="1283" spans="1:18" ht="39.950000000000003" customHeight="1">
      <c r="A1283" s="610"/>
      <c r="B1283" s="611"/>
      <c r="C1283" s="610"/>
      <c r="D1283" s="610"/>
      <c r="E1283" s="610"/>
      <c r="F1283" s="640"/>
      <c r="G1283" s="640"/>
      <c r="H1283" s="612"/>
      <c r="I1283" s="613"/>
      <c r="J1283" s="616"/>
      <c r="K1283" s="988"/>
      <c r="L1283" s="989"/>
      <c r="M1283" s="989"/>
      <c r="N1283" s="989"/>
      <c r="O1283" s="989"/>
      <c r="P1283" s="989"/>
      <c r="Q1283" s="989"/>
      <c r="R1283" s="990"/>
    </row>
    <row r="1284" spans="1:18" ht="39.950000000000003" customHeight="1">
      <c r="A1284" s="610"/>
      <c r="B1284" s="611"/>
      <c r="C1284" s="610"/>
      <c r="D1284" s="610"/>
      <c r="E1284" s="610"/>
      <c r="F1284" s="640"/>
      <c r="G1284" s="640"/>
      <c r="H1284" s="612"/>
      <c r="I1284" s="613"/>
      <c r="J1284" s="616"/>
      <c r="K1284" s="988"/>
      <c r="L1284" s="989"/>
      <c r="M1284" s="989"/>
      <c r="N1284" s="989"/>
      <c r="O1284" s="989"/>
      <c r="P1284" s="989"/>
      <c r="Q1284" s="989"/>
      <c r="R1284" s="990"/>
    </row>
    <row r="1285" spans="1:18" ht="39.950000000000003" customHeight="1">
      <c r="A1285" s="610"/>
      <c r="B1285" s="611"/>
      <c r="C1285" s="610"/>
      <c r="D1285" s="610"/>
      <c r="E1285" s="610"/>
      <c r="F1285" s="640"/>
      <c r="G1285" s="640"/>
      <c r="H1285" s="612"/>
      <c r="I1285" s="613"/>
      <c r="J1285" s="616"/>
      <c r="K1285" s="988"/>
      <c r="L1285" s="989"/>
      <c r="M1285" s="989"/>
      <c r="N1285" s="989"/>
      <c r="O1285" s="989"/>
      <c r="P1285" s="989"/>
      <c r="Q1285" s="989"/>
      <c r="R1285" s="990"/>
    </row>
    <row r="1286" spans="1:18" ht="39.950000000000003" customHeight="1">
      <c r="A1286" s="610"/>
      <c r="B1286" s="611"/>
      <c r="C1286" s="610"/>
      <c r="D1286" s="610"/>
      <c r="E1286" s="610"/>
      <c r="F1286" s="640"/>
      <c r="G1286" s="640"/>
      <c r="H1286" s="612"/>
      <c r="I1286" s="613"/>
      <c r="J1286" s="616"/>
      <c r="K1286" s="988"/>
      <c r="L1286" s="989"/>
      <c r="M1286" s="989"/>
      <c r="N1286" s="989"/>
      <c r="O1286" s="989"/>
      <c r="P1286" s="989"/>
      <c r="Q1286" s="989"/>
      <c r="R1286" s="990"/>
    </row>
    <row r="1287" spans="1:18" ht="39.950000000000003" customHeight="1">
      <c r="A1287" s="610"/>
      <c r="B1287" s="611"/>
      <c r="C1287" s="610"/>
      <c r="D1287" s="610"/>
      <c r="E1287" s="610"/>
      <c r="F1287" s="640"/>
      <c r="G1287" s="640"/>
      <c r="H1287" s="612"/>
      <c r="I1287" s="613"/>
      <c r="J1287" s="616"/>
      <c r="K1287" s="988"/>
      <c r="L1287" s="989"/>
      <c r="M1287" s="989"/>
      <c r="N1287" s="989"/>
      <c r="O1287" s="989"/>
      <c r="P1287" s="989"/>
      <c r="Q1287" s="989"/>
      <c r="R1287" s="990"/>
    </row>
    <row r="1288" spans="1:18" ht="39.950000000000003" customHeight="1">
      <c r="A1288" s="610"/>
      <c r="B1288" s="611"/>
      <c r="C1288" s="610"/>
      <c r="D1288" s="610"/>
      <c r="E1288" s="610"/>
      <c r="F1288" s="640"/>
      <c r="G1288" s="640"/>
      <c r="H1288" s="612"/>
      <c r="I1288" s="613"/>
      <c r="J1288" s="616"/>
      <c r="K1288" s="988"/>
      <c r="L1288" s="989"/>
      <c r="M1288" s="989"/>
      <c r="N1288" s="989"/>
      <c r="O1288" s="989"/>
      <c r="P1288" s="989"/>
      <c r="Q1288" s="989"/>
      <c r="R1288" s="990"/>
    </row>
    <row r="1289" spans="1:18" ht="39.950000000000003" customHeight="1">
      <c r="A1289" s="610"/>
      <c r="B1289" s="611"/>
      <c r="C1289" s="610"/>
      <c r="D1289" s="610"/>
      <c r="E1289" s="610"/>
      <c r="F1289" s="640"/>
      <c r="G1289" s="640"/>
      <c r="H1289" s="612"/>
      <c r="I1289" s="613"/>
      <c r="J1289" s="616"/>
      <c r="K1289" s="988"/>
      <c r="L1289" s="989"/>
      <c r="M1289" s="989"/>
      <c r="N1289" s="989"/>
      <c r="O1289" s="989"/>
      <c r="P1289" s="989"/>
      <c r="Q1289" s="989"/>
      <c r="R1289" s="990"/>
    </row>
    <row r="1290" spans="1:18" ht="39.950000000000003" customHeight="1">
      <c r="A1290" s="610"/>
      <c r="B1290" s="611"/>
      <c r="C1290" s="610"/>
      <c r="D1290" s="610"/>
      <c r="E1290" s="610"/>
      <c r="F1290" s="640"/>
      <c r="G1290" s="640"/>
      <c r="H1290" s="612"/>
      <c r="I1290" s="613"/>
      <c r="J1290" s="616"/>
      <c r="K1290" s="988"/>
      <c r="L1290" s="989"/>
      <c r="M1290" s="989"/>
      <c r="N1290" s="989"/>
      <c r="O1290" s="989"/>
      <c r="P1290" s="989"/>
      <c r="Q1290" s="989"/>
      <c r="R1290" s="990"/>
    </row>
    <row r="1291" spans="1:18" ht="39.950000000000003" customHeight="1">
      <c r="A1291" s="610"/>
      <c r="B1291" s="611"/>
      <c r="C1291" s="610"/>
      <c r="D1291" s="610"/>
      <c r="E1291" s="610"/>
      <c r="F1291" s="640"/>
      <c r="G1291" s="640"/>
      <c r="H1291" s="612"/>
      <c r="I1291" s="613"/>
      <c r="J1291" s="616"/>
      <c r="K1291" s="988"/>
      <c r="L1291" s="989"/>
      <c r="M1291" s="989"/>
      <c r="N1291" s="989"/>
      <c r="O1291" s="989"/>
      <c r="P1291" s="989"/>
      <c r="Q1291" s="989"/>
      <c r="R1291" s="990"/>
    </row>
    <row r="1292" spans="1:18" ht="39.950000000000003" customHeight="1">
      <c r="A1292" s="610"/>
      <c r="B1292" s="611"/>
      <c r="C1292" s="610"/>
      <c r="D1292" s="610"/>
      <c r="E1292" s="610"/>
      <c r="F1292" s="640"/>
      <c r="G1292" s="640"/>
      <c r="H1292" s="612"/>
      <c r="I1292" s="613"/>
      <c r="J1292" s="616"/>
      <c r="K1292" s="988"/>
      <c r="L1292" s="989"/>
      <c r="M1292" s="989"/>
      <c r="N1292" s="989"/>
      <c r="O1292" s="989"/>
      <c r="P1292" s="989"/>
      <c r="Q1292" s="989"/>
      <c r="R1292" s="990"/>
    </row>
    <row r="1293" spans="1:18" ht="39.950000000000003" customHeight="1">
      <c r="A1293" s="610"/>
      <c r="B1293" s="611"/>
      <c r="C1293" s="610"/>
      <c r="D1293" s="610"/>
      <c r="E1293" s="610"/>
      <c r="F1293" s="640"/>
      <c r="G1293" s="640"/>
      <c r="H1293" s="612"/>
      <c r="I1293" s="613"/>
      <c r="J1293" s="616"/>
      <c r="K1293" s="988"/>
      <c r="L1293" s="989"/>
      <c r="M1293" s="989"/>
      <c r="N1293" s="989"/>
      <c r="O1293" s="989"/>
      <c r="P1293" s="989"/>
      <c r="Q1293" s="989"/>
      <c r="R1293" s="990"/>
    </row>
  </sheetData>
  <mergeCells count="1293">
    <mergeCell ref="K8:R8"/>
    <mergeCell ref="K9:R9"/>
    <mergeCell ref="K10:R10"/>
    <mergeCell ref="K11:R11"/>
    <mergeCell ref="K12:R12"/>
    <mergeCell ref="K13:R13"/>
    <mergeCell ref="K3:R3"/>
    <mergeCell ref="K4:R4"/>
    <mergeCell ref="K5:R5"/>
    <mergeCell ref="K6:R6"/>
    <mergeCell ref="K7:R7"/>
    <mergeCell ref="K26:R26"/>
    <mergeCell ref="K27:R27"/>
    <mergeCell ref="K28:R28"/>
    <mergeCell ref="K29:R29"/>
    <mergeCell ref="K30:R30"/>
    <mergeCell ref="K31:R31"/>
    <mergeCell ref="K20:R20"/>
    <mergeCell ref="K21:R21"/>
    <mergeCell ref="K22:R22"/>
    <mergeCell ref="K23:R23"/>
    <mergeCell ref="K24:R24"/>
    <mergeCell ref="K25:R25"/>
    <mergeCell ref="K14:R14"/>
    <mergeCell ref="K15:R15"/>
    <mergeCell ref="K16:R16"/>
    <mergeCell ref="K17:R17"/>
    <mergeCell ref="K18:R18"/>
    <mergeCell ref="K19:R19"/>
    <mergeCell ref="K44:R44"/>
    <mergeCell ref="K45:R45"/>
    <mergeCell ref="K46:R46"/>
    <mergeCell ref="K47:R47"/>
    <mergeCell ref="K48:R48"/>
    <mergeCell ref="K49:R49"/>
    <mergeCell ref="K38:R38"/>
    <mergeCell ref="K39:R39"/>
    <mergeCell ref="K40:R40"/>
    <mergeCell ref="K41:R41"/>
    <mergeCell ref="K42:R42"/>
    <mergeCell ref="K43:R43"/>
    <mergeCell ref="K32:R32"/>
    <mergeCell ref="K33:R33"/>
    <mergeCell ref="K34:R34"/>
    <mergeCell ref="K35:R35"/>
    <mergeCell ref="K36:R36"/>
    <mergeCell ref="K37:R37"/>
    <mergeCell ref="K62:R62"/>
    <mergeCell ref="K63:R63"/>
    <mergeCell ref="K64:R64"/>
    <mergeCell ref="K65:R65"/>
    <mergeCell ref="K66:R66"/>
    <mergeCell ref="K67:R67"/>
    <mergeCell ref="K56:R56"/>
    <mergeCell ref="K57:R57"/>
    <mergeCell ref="K58:R58"/>
    <mergeCell ref="K59:R59"/>
    <mergeCell ref="K60:R60"/>
    <mergeCell ref="K61:R61"/>
    <mergeCell ref="K50:R50"/>
    <mergeCell ref="K51:R51"/>
    <mergeCell ref="K52:R52"/>
    <mergeCell ref="K53:R53"/>
    <mergeCell ref="K54:R54"/>
    <mergeCell ref="K55:R55"/>
    <mergeCell ref="K80:R80"/>
    <mergeCell ref="K81:R81"/>
    <mergeCell ref="K82:R82"/>
    <mergeCell ref="K83:R83"/>
    <mergeCell ref="K84:R84"/>
    <mergeCell ref="K85:R85"/>
    <mergeCell ref="K74:R74"/>
    <mergeCell ref="K75:R75"/>
    <mergeCell ref="K76:R76"/>
    <mergeCell ref="K77:R77"/>
    <mergeCell ref="K78:R78"/>
    <mergeCell ref="K79:R79"/>
    <mergeCell ref="K68:R68"/>
    <mergeCell ref="K69:R69"/>
    <mergeCell ref="K70:R70"/>
    <mergeCell ref="K71:R71"/>
    <mergeCell ref="K72:R72"/>
    <mergeCell ref="K73:R73"/>
    <mergeCell ref="K98:R98"/>
    <mergeCell ref="K99:R99"/>
    <mergeCell ref="K100:R100"/>
    <mergeCell ref="K101:R101"/>
    <mergeCell ref="K102:R102"/>
    <mergeCell ref="K103:R103"/>
    <mergeCell ref="K92:R92"/>
    <mergeCell ref="K93:R93"/>
    <mergeCell ref="K94:R94"/>
    <mergeCell ref="K95:R95"/>
    <mergeCell ref="K96:R96"/>
    <mergeCell ref="K97:R97"/>
    <mergeCell ref="K86:R86"/>
    <mergeCell ref="K87:R87"/>
    <mergeCell ref="K88:R88"/>
    <mergeCell ref="K89:R89"/>
    <mergeCell ref="K90:R90"/>
    <mergeCell ref="K91:R91"/>
    <mergeCell ref="K116:R116"/>
    <mergeCell ref="K117:R117"/>
    <mergeCell ref="K118:R118"/>
    <mergeCell ref="K119:R119"/>
    <mergeCell ref="K120:R120"/>
    <mergeCell ref="K121:R121"/>
    <mergeCell ref="K110:R110"/>
    <mergeCell ref="K111:R111"/>
    <mergeCell ref="K112:R112"/>
    <mergeCell ref="K113:R113"/>
    <mergeCell ref="K114:R114"/>
    <mergeCell ref="K115:R115"/>
    <mergeCell ref="K104:R104"/>
    <mergeCell ref="K105:R105"/>
    <mergeCell ref="K106:R106"/>
    <mergeCell ref="K107:R107"/>
    <mergeCell ref="K108:R108"/>
    <mergeCell ref="K109:R109"/>
    <mergeCell ref="K134:R134"/>
    <mergeCell ref="K135:R135"/>
    <mergeCell ref="K136:R136"/>
    <mergeCell ref="K137:R137"/>
    <mergeCell ref="K138:R138"/>
    <mergeCell ref="K139:R139"/>
    <mergeCell ref="K128:R128"/>
    <mergeCell ref="K129:R129"/>
    <mergeCell ref="K130:R130"/>
    <mergeCell ref="K131:R131"/>
    <mergeCell ref="K132:R132"/>
    <mergeCell ref="K133:R133"/>
    <mergeCell ref="K122:R122"/>
    <mergeCell ref="K123:R123"/>
    <mergeCell ref="K124:R124"/>
    <mergeCell ref="K125:R125"/>
    <mergeCell ref="K126:R126"/>
    <mergeCell ref="K127:R127"/>
    <mergeCell ref="K152:R152"/>
    <mergeCell ref="K153:R153"/>
    <mergeCell ref="K154:R154"/>
    <mergeCell ref="K155:R155"/>
    <mergeCell ref="K156:R156"/>
    <mergeCell ref="K157:R157"/>
    <mergeCell ref="K146:R146"/>
    <mergeCell ref="K147:R147"/>
    <mergeCell ref="K148:R148"/>
    <mergeCell ref="K149:R149"/>
    <mergeCell ref="K150:R150"/>
    <mergeCell ref="K151:R151"/>
    <mergeCell ref="K140:R140"/>
    <mergeCell ref="K141:R141"/>
    <mergeCell ref="K142:R142"/>
    <mergeCell ref="K143:R143"/>
    <mergeCell ref="K144:R144"/>
    <mergeCell ref="K145:R145"/>
    <mergeCell ref="K170:R170"/>
    <mergeCell ref="K171:R171"/>
    <mergeCell ref="K172:R172"/>
    <mergeCell ref="K173:R173"/>
    <mergeCell ref="K174:R174"/>
    <mergeCell ref="K175:R175"/>
    <mergeCell ref="K164:R164"/>
    <mergeCell ref="K165:R165"/>
    <mergeCell ref="K166:R166"/>
    <mergeCell ref="K167:R167"/>
    <mergeCell ref="K168:R168"/>
    <mergeCell ref="K169:R169"/>
    <mergeCell ref="K158:R158"/>
    <mergeCell ref="K159:R159"/>
    <mergeCell ref="K160:R160"/>
    <mergeCell ref="K161:R161"/>
    <mergeCell ref="K162:R162"/>
    <mergeCell ref="K163:R163"/>
    <mergeCell ref="K188:R188"/>
    <mergeCell ref="K189:R189"/>
    <mergeCell ref="K190:R190"/>
    <mergeCell ref="K191:R191"/>
    <mergeCell ref="K192:R192"/>
    <mergeCell ref="K193:R193"/>
    <mergeCell ref="K182:R182"/>
    <mergeCell ref="K183:R183"/>
    <mergeCell ref="K184:R184"/>
    <mergeCell ref="K185:R185"/>
    <mergeCell ref="K186:R186"/>
    <mergeCell ref="K187:R187"/>
    <mergeCell ref="K176:R176"/>
    <mergeCell ref="K177:R177"/>
    <mergeCell ref="K178:R178"/>
    <mergeCell ref="K179:R179"/>
    <mergeCell ref="K180:R180"/>
    <mergeCell ref="K181:R181"/>
    <mergeCell ref="K206:R206"/>
    <mergeCell ref="K207:R207"/>
    <mergeCell ref="K208:R208"/>
    <mergeCell ref="K209:R209"/>
    <mergeCell ref="K210:R210"/>
    <mergeCell ref="K211:R211"/>
    <mergeCell ref="K200:R200"/>
    <mergeCell ref="K201:R201"/>
    <mergeCell ref="K202:R202"/>
    <mergeCell ref="K203:R203"/>
    <mergeCell ref="K204:R204"/>
    <mergeCell ref="K205:R205"/>
    <mergeCell ref="K194:R194"/>
    <mergeCell ref="K195:R195"/>
    <mergeCell ref="K196:R196"/>
    <mergeCell ref="K197:R197"/>
    <mergeCell ref="K198:R198"/>
    <mergeCell ref="K199:R199"/>
    <mergeCell ref="K224:R224"/>
    <mergeCell ref="K225:R225"/>
    <mergeCell ref="K226:R226"/>
    <mergeCell ref="K227:R227"/>
    <mergeCell ref="K228:R228"/>
    <mergeCell ref="K229:R229"/>
    <mergeCell ref="K218:R218"/>
    <mergeCell ref="K219:R219"/>
    <mergeCell ref="K220:R220"/>
    <mergeCell ref="K221:R221"/>
    <mergeCell ref="K222:R222"/>
    <mergeCell ref="K223:R223"/>
    <mergeCell ref="K212:R212"/>
    <mergeCell ref="K213:R213"/>
    <mergeCell ref="K214:R214"/>
    <mergeCell ref="K215:R215"/>
    <mergeCell ref="K216:R216"/>
    <mergeCell ref="K217:R217"/>
    <mergeCell ref="K242:R242"/>
    <mergeCell ref="K243:R243"/>
    <mergeCell ref="K244:R244"/>
    <mergeCell ref="K245:R245"/>
    <mergeCell ref="K246:R246"/>
    <mergeCell ref="K247:R247"/>
    <mergeCell ref="K236:R236"/>
    <mergeCell ref="K237:R237"/>
    <mergeCell ref="K238:R238"/>
    <mergeCell ref="K239:R239"/>
    <mergeCell ref="K240:R240"/>
    <mergeCell ref="K241:R241"/>
    <mergeCell ref="K230:R230"/>
    <mergeCell ref="K231:R231"/>
    <mergeCell ref="K232:R232"/>
    <mergeCell ref="K233:R233"/>
    <mergeCell ref="K234:R234"/>
    <mergeCell ref="K235:R235"/>
    <mergeCell ref="K260:R260"/>
    <mergeCell ref="K261:R261"/>
    <mergeCell ref="K262:R262"/>
    <mergeCell ref="K263:R263"/>
    <mergeCell ref="K264:R264"/>
    <mergeCell ref="K265:R265"/>
    <mergeCell ref="K254:R254"/>
    <mergeCell ref="K255:R255"/>
    <mergeCell ref="K256:R256"/>
    <mergeCell ref="K257:R257"/>
    <mergeCell ref="K258:R258"/>
    <mergeCell ref="K259:R259"/>
    <mergeCell ref="K248:R248"/>
    <mergeCell ref="K249:R249"/>
    <mergeCell ref="K250:R250"/>
    <mergeCell ref="K251:R251"/>
    <mergeCell ref="K252:R252"/>
    <mergeCell ref="K253:R253"/>
    <mergeCell ref="K278:R278"/>
    <mergeCell ref="K279:R279"/>
    <mergeCell ref="K280:R280"/>
    <mergeCell ref="K282:R282"/>
    <mergeCell ref="K283:R283"/>
    <mergeCell ref="K284:R284"/>
    <mergeCell ref="K272:R272"/>
    <mergeCell ref="K273:R273"/>
    <mergeCell ref="K274:R274"/>
    <mergeCell ref="K275:R275"/>
    <mergeCell ref="K276:R276"/>
    <mergeCell ref="K277:R277"/>
    <mergeCell ref="K266:R266"/>
    <mergeCell ref="K267:R267"/>
    <mergeCell ref="K268:R268"/>
    <mergeCell ref="K269:R269"/>
    <mergeCell ref="K270:R270"/>
    <mergeCell ref="K271:R271"/>
    <mergeCell ref="K281:R281"/>
    <mergeCell ref="K297:R297"/>
    <mergeCell ref="K298:R298"/>
    <mergeCell ref="K299:R299"/>
    <mergeCell ref="K300:R300"/>
    <mergeCell ref="K301:R301"/>
    <mergeCell ref="K302:R302"/>
    <mergeCell ref="K291:R291"/>
    <mergeCell ref="K292:R292"/>
    <mergeCell ref="K293:R293"/>
    <mergeCell ref="K294:R294"/>
    <mergeCell ref="K295:R295"/>
    <mergeCell ref="K296:R296"/>
    <mergeCell ref="K285:R285"/>
    <mergeCell ref="K286:R286"/>
    <mergeCell ref="K287:R287"/>
    <mergeCell ref="K288:R288"/>
    <mergeCell ref="K289:R289"/>
    <mergeCell ref="K290:R290"/>
    <mergeCell ref="K315:R315"/>
    <mergeCell ref="K316:R316"/>
    <mergeCell ref="K317:R317"/>
    <mergeCell ref="K318:R318"/>
    <mergeCell ref="K319:R319"/>
    <mergeCell ref="K320:R320"/>
    <mergeCell ref="K309:R309"/>
    <mergeCell ref="K310:R310"/>
    <mergeCell ref="K311:R311"/>
    <mergeCell ref="K312:R312"/>
    <mergeCell ref="K313:R313"/>
    <mergeCell ref="K314:R314"/>
    <mergeCell ref="K303:R303"/>
    <mergeCell ref="K304:R304"/>
    <mergeCell ref="K305:R305"/>
    <mergeCell ref="K306:R306"/>
    <mergeCell ref="K307:R307"/>
    <mergeCell ref="K308:R308"/>
    <mergeCell ref="K333:R333"/>
    <mergeCell ref="K334:R334"/>
    <mergeCell ref="K335:R335"/>
    <mergeCell ref="K336:R336"/>
    <mergeCell ref="K337:R337"/>
    <mergeCell ref="K338:R338"/>
    <mergeCell ref="K327:R327"/>
    <mergeCell ref="K328:R328"/>
    <mergeCell ref="K329:R329"/>
    <mergeCell ref="K330:R330"/>
    <mergeCell ref="K331:R331"/>
    <mergeCell ref="K332:R332"/>
    <mergeCell ref="K321:R321"/>
    <mergeCell ref="K322:R322"/>
    <mergeCell ref="K323:R323"/>
    <mergeCell ref="K324:R324"/>
    <mergeCell ref="K325:R325"/>
    <mergeCell ref="K326:R326"/>
    <mergeCell ref="K351:R351"/>
    <mergeCell ref="K352:R352"/>
    <mergeCell ref="K353:R353"/>
    <mergeCell ref="K354:R354"/>
    <mergeCell ref="K355:R355"/>
    <mergeCell ref="K356:R356"/>
    <mergeCell ref="K345:R345"/>
    <mergeCell ref="K346:R346"/>
    <mergeCell ref="K347:R347"/>
    <mergeCell ref="K348:R348"/>
    <mergeCell ref="K349:R349"/>
    <mergeCell ref="K350:R350"/>
    <mergeCell ref="K339:R339"/>
    <mergeCell ref="K340:R340"/>
    <mergeCell ref="K341:R341"/>
    <mergeCell ref="K342:R342"/>
    <mergeCell ref="K343:R343"/>
    <mergeCell ref="K344:R344"/>
    <mergeCell ref="K369:R369"/>
    <mergeCell ref="K370:R370"/>
    <mergeCell ref="K371:R371"/>
    <mergeCell ref="K372:R372"/>
    <mergeCell ref="K373:R373"/>
    <mergeCell ref="K374:R374"/>
    <mergeCell ref="K363:R363"/>
    <mergeCell ref="K364:R364"/>
    <mergeCell ref="K365:R365"/>
    <mergeCell ref="K366:R366"/>
    <mergeCell ref="K367:R367"/>
    <mergeCell ref="K368:R368"/>
    <mergeCell ref="K357:R357"/>
    <mergeCell ref="K358:R358"/>
    <mergeCell ref="K359:R359"/>
    <mergeCell ref="K360:R360"/>
    <mergeCell ref="K361:R361"/>
    <mergeCell ref="K362:R362"/>
    <mergeCell ref="K387:R387"/>
    <mergeCell ref="K388:R388"/>
    <mergeCell ref="K389:R389"/>
    <mergeCell ref="K390:R390"/>
    <mergeCell ref="K391:R391"/>
    <mergeCell ref="K392:R392"/>
    <mergeCell ref="K381:R381"/>
    <mergeCell ref="K382:R382"/>
    <mergeCell ref="K383:R383"/>
    <mergeCell ref="K384:R384"/>
    <mergeCell ref="K385:R385"/>
    <mergeCell ref="K386:R386"/>
    <mergeCell ref="K375:R375"/>
    <mergeCell ref="K376:R376"/>
    <mergeCell ref="K377:R377"/>
    <mergeCell ref="K378:R378"/>
    <mergeCell ref="K379:R379"/>
    <mergeCell ref="K380:R380"/>
    <mergeCell ref="K405:R405"/>
    <mergeCell ref="K406:R406"/>
    <mergeCell ref="K407:R407"/>
    <mergeCell ref="K408:R408"/>
    <mergeCell ref="K409:R409"/>
    <mergeCell ref="K410:R410"/>
    <mergeCell ref="K399:R399"/>
    <mergeCell ref="K400:R400"/>
    <mergeCell ref="K401:R401"/>
    <mergeCell ref="K402:R402"/>
    <mergeCell ref="K403:R403"/>
    <mergeCell ref="K404:R404"/>
    <mergeCell ref="K393:R393"/>
    <mergeCell ref="K394:R394"/>
    <mergeCell ref="K395:R395"/>
    <mergeCell ref="K396:R396"/>
    <mergeCell ref="K397:R397"/>
    <mergeCell ref="K398:R398"/>
    <mergeCell ref="K423:R423"/>
    <mergeCell ref="K424:R424"/>
    <mergeCell ref="K425:R425"/>
    <mergeCell ref="K426:R426"/>
    <mergeCell ref="K427:R427"/>
    <mergeCell ref="K428:R428"/>
    <mergeCell ref="K417:R417"/>
    <mergeCell ref="K418:R418"/>
    <mergeCell ref="K419:R419"/>
    <mergeCell ref="K420:R420"/>
    <mergeCell ref="K421:R421"/>
    <mergeCell ref="K422:R422"/>
    <mergeCell ref="K411:R411"/>
    <mergeCell ref="K412:R412"/>
    <mergeCell ref="K413:R413"/>
    <mergeCell ref="K414:R414"/>
    <mergeCell ref="K415:R415"/>
    <mergeCell ref="K416:R416"/>
    <mergeCell ref="K441:R441"/>
    <mergeCell ref="K442:R442"/>
    <mergeCell ref="K443:R443"/>
    <mergeCell ref="K444:R444"/>
    <mergeCell ref="K445:R445"/>
    <mergeCell ref="K446:R446"/>
    <mergeCell ref="K435:R435"/>
    <mergeCell ref="K436:R436"/>
    <mergeCell ref="K437:R437"/>
    <mergeCell ref="K438:R438"/>
    <mergeCell ref="K439:R439"/>
    <mergeCell ref="K440:R440"/>
    <mergeCell ref="K429:R429"/>
    <mergeCell ref="K430:R430"/>
    <mergeCell ref="K431:R431"/>
    <mergeCell ref="K432:R432"/>
    <mergeCell ref="K433:R433"/>
    <mergeCell ref="K434:R434"/>
    <mergeCell ref="K459:R459"/>
    <mergeCell ref="K460:R460"/>
    <mergeCell ref="K461:R461"/>
    <mergeCell ref="K462:R462"/>
    <mergeCell ref="K463:R463"/>
    <mergeCell ref="K464:R464"/>
    <mergeCell ref="K453:R453"/>
    <mergeCell ref="K454:R454"/>
    <mergeCell ref="K455:R455"/>
    <mergeCell ref="K456:R456"/>
    <mergeCell ref="K457:R457"/>
    <mergeCell ref="K458:R458"/>
    <mergeCell ref="K447:R447"/>
    <mergeCell ref="K448:R448"/>
    <mergeCell ref="K449:R449"/>
    <mergeCell ref="K450:R450"/>
    <mergeCell ref="K451:R451"/>
    <mergeCell ref="K452:R452"/>
    <mergeCell ref="K477:R477"/>
    <mergeCell ref="K478:R478"/>
    <mergeCell ref="K479:R479"/>
    <mergeCell ref="K480:R480"/>
    <mergeCell ref="K481:R481"/>
    <mergeCell ref="K482:R482"/>
    <mergeCell ref="K471:R471"/>
    <mergeCell ref="K472:R472"/>
    <mergeCell ref="K473:R473"/>
    <mergeCell ref="K474:R474"/>
    <mergeCell ref="K475:R475"/>
    <mergeCell ref="K476:R476"/>
    <mergeCell ref="K465:R465"/>
    <mergeCell ref="K466:R466"/>
    <mergeCell ref="K467:R467"/>
    <mergeCell ref="K468:R468"/>
    <mergeCell ref="K469:R469"/>
    <mergeCell ref="K470:R470"/>
    <mergeCell ref="K503:R503"/>
    <mergeCell ref="K504:R504"/>
    <mergeCell ref="K505:R505"/>
    <mergeCell ref="K506:R506"/>
    <mergeCell ref="K495:R495"/>
    <mergeCell ref="K496:R496"/>
    <mergeCell ref="K497:R497"/>
    <mergeCell ref="K498:R498"/>
    <mergeCell ref="K499:R499"/>
    <mergeCell ref="K500:R500"/>
    <mergeCell ref="K489:R489"/>
    <mergeCell ref="K490:R490"/>
    <mergeCell ref="K491:R491"/>
    <mergeCell ref="K492:R492"/>
    <mergeCell ref="K493:R493"/>
    <mergeCell ref="K494:R494"/>
    <mergeCell ref="K483:R483"/>
    <mergeCell ref="K484:R484"/>
    <mergeCell ref="K485:R485"/>
    <mergeCell ref="K486:R486"/>
    <mergeCell ref="K487:R487"/>
    <mergeCell ref="K488:R488"/>
    <mergeCell ref="K531:R531"/>
    <mergeCell ref="K532:R532"/>
    <mergeCell ref="K2:R2"/>
    <mergeCell ref="A1:R1"/>
    <mergeCell ref="K533:R533"/>
    <mergeCell ref="K534:R534"/>
    <mergeCell ref="K525:R525"/>
    <mergeCell ref="K526:R526"/>
    <mergeCell ref="K527:R527"/>
    <mergeCell ref="K528:R528"/>
    <mergeCell ref="K529:R529"/>
    <mergeCell ref="K530:R530"/>
    <mergeCell ref="K519:R519"/>
    <mergeCell ref="K520:R520"/>
    <mergeCell ref="K521:R521"/>
    <mergeCell ref="K522:R522"/>
    <mergeCell ref="K523:R523"/>
    <mergeCell ref="K524:R524"/>
    <mergeCell ref="K513:R513"/>
    <mergeCell ref="K514:R514"/>
    <mergeCell ref="K515:R515"/>
    <mergeCell ref="K516:R516"/>
    <mergeCell ref="K517:R517"/>
    <mergeCell ref="K518:R518"/>
    <mergeCell ref="K507:R507"/>
    <mergeCell ref="K508:R508"/>
    <mergeCell ref="K509:R509"/>
    <mergeCell ref="K510:R510"/>
    <mergeCell ref="K511:R511"/>
    <mergeCell ref="K512:R512"/>
    <mergeCell ref="K501:R501"/>
    <mergeCell ref="K502:R502"/>
    <mergeCell ref="K547:R547"/>
    <mergeCell ref="K548:R548"/>
    <mergeCell ref="K549:R549"/>
    <mergeCell ref="K550:R550"/>
    <mergeCell ref="K551:R551"/>
    <mergeCell ref="K552:R552"/>
    <mergeCell ref="K541:R541"/>
    <mergeCell ref="K542:R542"/>
    <mergeCell ref="K543:R543"/>
    <mergeCell ref="K544:R544"/>
    <mergeCell ref="K545:R545"/>
    <mergeCell ref="K546:R546"/>
    <mergeCell ref="K535:R535"/>
    <mergeCell ref="K536:R536"/>
    <mergeCell ref="K537:R537"/>
    <mergeCell ref="K538:R538"/>
    <mergeCell ref="K539:R539"/>
    <mergeCell ref="K540:R540"/>
    <mergeCell ref="K565:R565"/>
    <mergeCell ref="K566:R566"/>
    <mergeCell ref="K567:R567"/>
    <mergeCell ref="K568:R568"/>
    <mergeCell ref="K569:R569"/>
    <mergeCell ref="K570:R570"/>
    <mergeCell ref="K559:R559"/>
    <mergeCell ref="K560:R560"/>
    <mergeCell ref="K561:R561"/>
    <mergeCell ref="K562:R562"/>
    <mergeCell ref="K563:R563"/>
    <mergeCell ref="K564:R564"/>
    <mergeCell ref="K553:R553"/>
    <mergeCell ref="K554:R554"/>
    <mergeCell ref="K555:R555"/>
    <mergeCell ref="K556:R556"/>
    <mergeCell ref="K557:R557"/>
    <mergeCell ref="K558:R558"/>
    <mergeCell ref="K583:R583"/>
    <mergeCell ref="K584:R584"/>
    <mergeCell ref="K585:R585"/>
    <mergeCell ref="K586:R586"/>
    <mergeCell ref="K587:R587"/>
    <mergeCell ref="K588:R588"/>
    <mergeCell ref="K577:R577"/>
    <mergeCell ref="K578:R578"/>
    <mergeCell ref="K579:R579"/>
    <mergeCell ref="K580:R580"/>
    <mergeCell ref="K581:R581"/>
    <mergeCell ref="K582:R582"/>
    <mergeCell ref="K571:R571"/>
    <mergeCell ref="K572:R572"/>
    <mergeCell ref="K573:R573"/>
    <mergeCell ref="K574:R574"/>
    <mergeCell ref="K575:R575"/>
    <mergeCell ref="K576:R576"/>
    <mergeCell ref="K601:R601"/>
    <mergeCell ref="K602:R602"/>
    <mergeCell ref="K603:R603"/>
    <mergeCell ref="K604:R604"/>
    <mergeCell ref="K605:R605"/>
    <mergeCell ref="K606:R606"/>
    <mergeCell ref="K595:R595"/>
    <mergeCell ref="K596:R596"/>
    <mergeCell ref="K597:R597"/>
    <mergeCell ref="K598:R598"/>
    <mergeCell ref="K599:R599"/>
    <mergeCell ref="K600:R600"/>
    <mergeCell ref="K589:R589"/>
    <mergeCell ref="K590:R590"/>
    <mergeCell ref="K591:R591"/>
    <mergeCell ref="K592:R592"/>
    <mergeCell ref="K593:R593"/>
    <mergeCell ref="K594:R594"/>
    <mergeCell ref="K619:R619"/>
    <mergeCell ref="K620:R620"/>
    <mergeCell ref="K621:R621"/>
    <mergeCell ref="K622:R622"/>
    <mergeCell ref="K623:R623"/>
    <mergeCell ref="K624:R624"/>
    <mergeCell ref="K613:R613"/>
    <mergeCell ref="K614:R614"/>
    <mergeCell ref="K615:R615"/>
    <mergeCell ref="K616:R616"/>
    <mergeCell ref="K617:R617"/>
    <mergeCell ref="K618:R618"/>
    <mergeCell ref="K607:R607"/>
    <mergeCell ref="K608:R608"/>
    <mergeCell ref="K609:R609"/>
    <mergeCell ref="K610:R610"/>
    <mergeCell ref="K611:R611"/>
    <mergeCell ref="K612:R612"/>
    <mergeCell ref="K637:R637"/>
    <mergeCell ref="K638:R638"/>
    <mergeCell ref="K639:R639"/>
    <mergeCell ref="K640:R640"/>
    <mergeCell ref="K641:R641"/>
    <mergeCell ref="K642:R642"/>
    <mergeCell ref="K631:R631"/>
    <mergeCell ref="K632:R632"/>
    <mergeCell ref="K633:R633"/>
    <mergeCell ref="K634:R634"/>
    <mergeCell ref="K635:R635"/>
    <mergeCell ref="K636:R636"/>
    <mergeCell ref="K625:R625"/>
    <mergeCell ref="K626:R626"/>
    <mergeCell ref="K627:R627"/>
    <mergeCell ref="K628:R628"/>
    <mergeCell ref="K629:R629"/>
    <mergeCell ref="K630:R630"/>
    <mergeCell ref="K655:R655"/>
    <mergeCell ref="K656:R656"/>
    <mergeCell ref="K657:R657"/>
    <mergeCell ref="K658:R658"/>
    <mergeCell ref="K659:R659"/>
    <mergeCell ref="K660:R660"/>
    <mergeCell ref="K649:R649"/>
    <mergeCell ref="K650:R650"/>
    <mergeCell ref="K651:R651"/>
    <mergeCell ref="K652:R652"/>
    <mergeCell ref="K653:R653"/>
    <mergeCell ref="K654:R654"/>
    <mergeCell ref="K643:R643"/>
    <mergeCell ref="K644:R644"/>
    <mergeCell ref="K645:R645"/>
    <mergeCell ref="K646:R646"/>
    <mergeCell ref="K647:R647"/>
    <mergeCell ref="K648:R648"/>
    <mergeCell ref="K673:R673"/>
    <mergeCell ref="K674:R674"/>
    <mergeCell ref="K675:R675"/>
    <mergeCell ref="K676:R676"/>
    <mergeCell ref="K677:R677"/>
    <mergeCell ref="K678:R678"/>
    <mergeCell ref="K667:R667"/>
    <mergeCell ref="K668:R668"/>
    <mergeCell ref="K669:R669"/>
    <mergeCell ref="K670:R670"/>
    <mergeCell ref="K671:R671"/>
    <mergeCell ref="K672:R672"/>
    <mergeCell ref="K661:R661"/>
    <mergeCell ref="K662:R662"/>
    <mergeCell ref="K663:R663"/>
    <mergeCell ref="K664:R664"/>
    <mergeCell ref="K665:R665"/>
    <mergeCell ref="K666:R666"/>
    <mergeCell ref="K691:R691"/>
    <mergeCell ref="K692:R692"/>
    <mergeCell ref="K693:R693"/>
    <mergeCell ref="K694:R694"/>
    <mergeCell ref="K695:R695"/>
    <mergeCell ref="K696:R696"/>
    <mergeCell ref="K685:R685"/>
    <mergeCell ref="K686:R686"/>
    <mergeCell ref="K687:R687"/>
    <mergeCell ref="K688:R688"/>
    <mergeCell ref="K689:R689"/>
    <mergeCell ref="K690:R690"/>
    <mergeCell ref="K679:R679"/>
    <mergeCell ref="K680:R680"/>
    <mergeCell ref="K681:R681"/>
    <mergeCell ref="K682:R682"/>
    <mergeCell ref="K683:R683"/>
    <mergeCell ref="K684:R684"/>
    <mergeCell ref="K709:R709"/>
    <mergeCell ref="K710:R710"/>
    <mergeCell ref="K711:R711"/>
    <mergeCell ref="K712:R712"/>
    <mergeCell ref="K713:R713"/>
    <mergeCell ref="K714:R714"/>
    <mergeCell ref="K703:R703"/>
    <mergeCell ref="K704:R704"/>
    <mergeCell ref="K705:R705"/>
    <mergeCell ref="K706:R706"/>
    <mergeCell ref="K707:R707"/>
    <mergeCell ref="K708:R708"/>
    <mergeCell ref="K697:R697"/>
    <mergeCell ref="K698:R698"/>
    <mergeCell ref="K699:R699"/>
    <mergeCell ref="K700:R700"/>
    <mergeCell ref="K701:R701"/>
    <mergeCell ref="K702:R702"/>
    <mergeCell ref="K727:R727"/>
    <mergeCell ref="K728:R728"/>
    <mergeCell ref="K729:R729"/>
    <mergeCell ref="K730:R730"/>
    <mergeCell ref="K731:R731"/>
    <mergeCell ref="K732:R732"/>
    <mergeCell ref="K721:R721"/>
    <mergeCell ref="K722:R722"/>
    <mergeCell ref="K723:R723"/>
    <mergeCell ref="K724:R724"/>
    <mergeCell ref="K725:R725"/>
    <mergeCell ref="K726:R726"/>
    <mergeCell ref="K715:R715"/>
    <mergeCell ref="K716:R716"/>
    <mergeCell ref="K717:R717"/>
    <mergeCell ref="K718:R718"/>
    <mergeCell ref="K719:R719"/>
    <mergeCell ref="K720:R720"/>
    <mergeCell ref="K745:R745"/>
    <mergeCell ref="K746:R746"/>
    <mergeCell ref="K747:R747"/>
    <mergeCell ref="K748:R748"/>
    <mergeCell ref="K749:R749"/>
    <mergeCell ref="K750:R750"/>
    <mergeCell ref="K739:R739"/>
    <mergeCell ref="K740:R740"/>
    <mergeCell ref="K741:R741"/>
    <mergeCell ref="K742:R742"/>
    <mergeCell ref="K743:R743"/>
    <mergeCell ref="K744:R744"/>
    <mergeCell ref="K733:R733"/>
    <mergeCell ref="K734:R734"/>
    <mergeCell ref="K735:R735"/>
    <mergeCell ref="K736:R736"/>
    <mergeCell ref="K737:R737"/>
    <mergeCell ref="K738:R738"/>
    <mergeCell ref="K763:R763"/>
    <mergeCell ref="K764:R764"/>
    <mergeCell ref="K765:R765"/>
    <mergeCell ref="K766:R766"/>
    <mergeCell ref="K767:R767"/>
    <mergeCell ref="K768:R768"/>
    <mergeCell ref="K757:R757"/>
    <mergeCell ref="K758:R758"/>
    <mergeCell ref="K759:R759"/>
    <mergeCell ref="K760:R760"/>
    <mergeCell ref="K761:R761"/>
    <mergeCell ref="K762:R762"/>
    <mergeCell ref="K751:R751"/>
    <mergeCell ref="K752:R752"/>
    <mergeCell ref="K753:R753"/>
    <mergeCell ref="K754:R754"/>
    <mergeCell ref="K755:R755"/>
    <mergeCell ref="K756:R756"/>
    <mergeCell ref="K781:R781"/>
    <mergeCell ref="K782:R782"/>
    <mergeCell ref="K783:R783"/>
    <mergeCell ref="K784:R784"/>
    <mergeCell ref="K785:R785"/>
    <mergeCell ref="K786:R786"/>
    <mergeCell ref="K775:R775"/>
    <mergeCell ref="K776:R776"/>
    <mergeCell ref="K777:R777"/>
    <mergeCell ref="K778:R778"/>
    <mergeCell ref="K779:R779"/>
    <mergeCell ref="K780:R780"/>
    <mergeCell ref="K769:R769"/>
    <mergeCell ref="K770:R770"/>
    <mergeCell ref="K771:R771"/>
    <mergeCell ref="K772:R772"/>
    <mergeCell ref="K773:R773"/>
    <mergeCell ref="K774:R774"/>
    <mergeCell ref="K799:R799"/>
    <mergeCell ref="K800:R800"/>
    <mergeCell ref="K801:R801"/>
    <mergeCell ref="K802:R802"/>
    <mergeCell ref="K803:R803"/>
    <mergeCell ref="K804:R804"/>
    <mergeCell ref="K793:R793"/>
    <mergeCell ref="K794:R794"/>
    <mergeCell ref="K795:R795"/>
    <mergeCell ref="K796:R796"/>
    <mergeCell ref="K797:R797"/>
    <mergeCell ref="K798:R798"/>
    <mergeCell ref="K787:R787"/>
    <mergeCell ref="K788:R788"/>
    <mergeCell ref="K789:R789"/>
    <mergeCell ref="K790:R790"/>
    <mergeCell ref="K791:R791"/>
    <mergeCell ref="K792:R792"/>
    <mergeCell ref="K817:R817"/>
    <mergeCell ref="K818:R818"/>
    <mergeCell ref="K819:R819"/>
    <mergeCell ref="K820:R820"/>
    <mergeCell ref="K821:R821"/>
    <mergeCell ref="K822:R822"/>
    <mergeCell ref="K811:R811"/>
    <mergeCell ref="K812:R812"/>
    <mergeCell ref="K813:R813"/>
    <mergeCell ref="K814:R814"/>
    <mergeCell ref="K815:R815"/>
    <mergeCell ref="K816:R816"/>
    <mergeCell ref="K805:R805"/>
    <mergeCell ref="K806:R806"/>
    <mergeCell ref="K807:R807"/>
    <mergeCell ref="K808:R808"/>
    <mergeCell ref="K809:R809"/>
    <mergeCell ref="K810:R810"/>
    <mergeCell ref="K835:R835"/>
    <mergeCell ref="K836:R836"/>
    <mergeCell ref="K837:R837"/>
    <mergeCell ref="K838:R838"/>
    <mergeCell ref="K839:R839"/>
    <mergeCell ref="K840:R840"/>
    <mergeCell ref="K829:R829"/>
    <mergeCell ref="K830:R830"/>
    <mergeCell ref="K831:R831"/>
    <mergeCell ref="K832:R832"/>
    <mergeCell ref="K833:R833"/>
    <mergeCell ref="K834:R834"/>
    <mergeCell ref="K823:R823"/>
    <mergeCell ref="K824:R824"/>
    <mergeCell ref="K825:R825"/>
    <mergeCell ref="K826:R826"/>
    <mergeCell ref="K827:R827"/>
    <mergeCell ref="K828:R828"/>
    <mergeCell ref="K853:R853"/>
    <mergeCell ref="K854:R854"/>
    <mergeCell ref="K855:R855"/>
    <mergeCell ref="K856:R856"/>
    <mergeCell ref="K857:R857"/>
    <mergeCell ref="K858:R858"/>
    <mergeCell ref="K847:R847"/>
    <mergeCell ref="K848:R848"/>
    <mergeCell ref="K849:R849"/>
    <mergeCell ref="K850:R850"/>
    <mergeCell ref="K851:R851"/>
    <mergeCell ref="K852:R852"/>
    <mergeCell ref="K841:R841"/>
    <mergeCell ref="K842:R842"/>
    <mergeCell ref="K843:R843"/>
    <mergeCell ref="K844:R844"/>
    <mergeCell ref="K845:R845"/>
    <mergeCell ref="K846:R846"/>
    <mergeCell ref="K871:R871"/>
    <mergeCell ref="K872:R872"/>
    <mergeCell ref="K873:R873"/>
    <mergeCell ref="K874:R874"/>
    <mergeCell ref="K875:R875"/>
    <mergeCell ref="K876:R876"/>
    <mergeCell ref="K865:R865"/>
    <mergeCell ref="K866:R866"/>
    <mergeCell ref="K867:R867"/>
    <mergeCell ref="K868:R868"/>
    <mergeCell ref="K869:R869"/>
    <mergeCell ref="K870:R870"/>
    <mergeCell ref="K859:R859"/>
    <mergeCell ref="K860:R860"/>
    <mergeCell ref="K861:R861"/>
    <mergeCell ref="K862:R862"/>
    <mergeCell ref="K863:R863"/>
    <mergeCell ref="K864:R864"/>
    <mergeCell ref="K889:R889"/>
    <mergeCell ref="K890:R890"/>
    <mergeCell ref="K891:R891"/>
    <mergeCell ref="K892:R892"/>
    <mergeCell ref="K893:R893"/>
    <mergeCell ref="K894:R894"/>
    <mergeCell ref="K883:R883"/>
    <mergeCell ref="K884:R884"/>
    <mergeCell ref="K885:R885"/>
    <mergeCell ref="K886:R886"/>
    <mergeCell ref="K887:R887"/>
    <mergeCell ref="K888:R888"/>
    <mergeCell ref="K877:R877"/>
    <mergeCell ref="K878:R878"/>
    <mergeCell ref="K879:R879"/>
    <mergeCell ref="K880:R880"/>
    <mergeCell ref="K881:R881"/>
    <mergeCell ref="K882:R882"/>
    <mergeCell ref="K907:R907"/>
    <mergeCell ref="K908:R908"/>
    <mergeCell ref="K909:R909"/>
    <mergeCell ref="K910:R910"/>
    <mergeCell ref="K911:R911"/>
    <mergeCell ref="K912:R912"/>
    <mergeCell ref="K901:R901"/>
    <mergeCell ref="K902:R902"/>
    <mergeCell ref="K903:R903"/>
    <mergeCell ref="K904:R904"/>
    <mergeCell ref="K905:R905"/>
    <mergeCell ref="K906:R906"/>
    <mergeCell ref="K895:R895"/>
    <mergeCell ref="K896:R896"/>
    <mergeCell ref="K897:R897"/>
    <mergeCell ref="K898:R898"/>
    <mergeCell ref="K899:R899"/>
    <mergeCell ref="K900:R900"/>
    <mergeCell ref="K925:R925"/>
    <mergeCell ref="K926:R926"/>
    <mergeCell ref="K927:R927"/>
    <mergeCell ref="K928:R928"/>
    <mergeCell ref="K929:R929"/>
    <mergeCell ref="K930:R930"/>
    <mergeCell ref="K919:R919"/>
    <mergeCell ref="K920:R920"/>
    <mergeCell ref="K921:R921"/>
    <mergeCell ref="K922:R922"/>
    <mergeCell ref="K923:R923"/>
    <mergeCell ref="K924:R924"/>
    <mergeCell ref="K913:R913"/>
    <mergeCell ref="K914:R914"/>
    <mergeCell ref="K915:R915"/>
    <mergeCell ref="K916:R916"/>
    <mergeCell ref="K917:R917"/>
    <mergeCell ref="K918:R918"/>
    <mergeCell ref="K943:R943"/>
    <mergeCell ref="K944:R944"/>
    <mergeCell ref="K945:R945"/>
    <mergeCell ref="K946:R946"/>
    <mergeCell ref="K947:R947"/>
    <mergeCell ref="K948:R948"/>
    <mergeCell ref="K937:R937"/>
    <mergeCell ref="K938:R938"/>
    <mergeCell ref="K939:R939"/>
    <mergeCell ref="K940:R940"/>
    <mergeCell ref="K941:R941"/>
    <mergeCell ref="K942:R942"/>
    <mergeCell ref="K931:R931"/>
    <mergeCell ref="K932:R932"/>
    <mergeCell ref="K933:R933"/>
    <mergeCell ref="K934:R934"/>
    <mergeCell ref="K935:R935"/>
    <mergeCell ref="K936:R936"/>
    <mergeCell ref="K961:R961"/>
    <mergeCell ref="K962:R962"/>
    <mergeCell ref="K963:R963"/>
    <mergeCell ref="K964:R964"/>
    <mergeCell ref="K965:R965"/>
    <mergeCell ref="K966:R966"/>
    <mergeCell ref="K955:R955"/>
    <mergeCell ref="K956:R956"/>
    <mergeCell ref="K957:R957"/>
    <mergeCell ref="K958:R958"/>
    <mergeCell ref="K959:R959"/>
    <mergeCell ref="K960:R960"/>
    <mergeCell ref="K949:R949"/>
    <mergeCell ref="K950:R950"/>
    <mergeCell ref="K951:R951"/>
    <mergeCell ref="K952:R952"/>
    <mergeCell ref="K953:R953"/>
    <mergeCell ref="K954:R954"/>
    <mergeCell ref="K979:R979"/>
    <mergeCell ref="K980:R980"/>
    <mergeCell ref="K981:R981"/>
    <mergeCell ref="K982:R982"/>
    <mergeCell ref="K983:R983"/>
    <mergeCell ref="K984:R984"/>
    <mergeCell ref="K973:R973"/>
    <mergeCell ref="K974:R974"/>
    <mergeCell ref="K975:R975"/>
    <mergeCell ref="K976:R976"/>
    <mergeCell ref="K977:R977"/>
    <mergeCell ref="K978:R978"/>
    <mergeCell ref="K967:R967"/>
    <mergeCell ref="K968:R968"/>
    <mergeCell ref="K969:R969"/>
    <mergeCell ref="K970:R970"/>
    <mergeCell ref="K971:R971"/>
    <mergeCell ref="K972:R972"/>
    <mergeCell ref="K997:R997"/>
    <mergeCell ref="K998:R998"/>
    <mergeCell ref="K999:R999"/>
    <mergeCell ref="K1000:R1000"/>
    <mergeCell ref="K1001:R1001"/>
    <mergeCell ref="K1002:R1002"/>
    <mergeCell ref="K991:R991"/>
    <mergeCell ref="K992:R992"/>
    <mergeCell ref="K993:R993"/>
    <mergeCell ref="K994:R994"/>
    <mergeCell ref="K995:R995"/>
    <mergeCell ref="K996:R996"/>
    <mergeCell ref="K985:R985"/>
    <mergeCell ref="K986:R986"/>
    <mergeCell ref="K987:R987"/>
    <mergeCell ref="K988:R988"/>
    <mergeCell ref="K989:R989"/>
    <mergeCell ref="K990:R990"/>
    <mergeCell ref="K1015:R1015"/>
    <mergeCell ref="K1016:R1016"/>
    <mergeCell ref="K1017:R1017"/>
    <mergeCell ref="K1018:R1018"/>
    <mergeCell ref="K1019:R1019"/>
    <mergeCell ref="K1020:R1020"/>
    <mergeCell ref="K1009:R1009"/>
    <mergeCell ref="K1010:R1010"/>
    <mergeCell ref="K1011:R1011"/>
    <mergeCell ref="K1012:R1012"/>
    <mergeCell ref="K1013:R1013"/>
    <mergeCell ref="K1014:R1014"/>
    <mergeCell ref="K1003:R1003"/>
    <mergeCell ref="K1004:R1004"/>
    <mergeCell ref="K1005:R1005"/>
    <mergeCell ref="K1006:R1006"/>
    <mergeCell ref="K1007:R1007"/>
    <mergeCell ref="K1008:R1008"/>
    <mergeCell ref="K1033:R1033"/>
    <mergeCell ref="K1034:R1034"/>
    <mergeCell ref="K1035:R1035"/>
    <mergeCell ref="K1036:R1036"/>
    <mergeCell ref="K1037:R1037"/>
    <mergeCell ref="K1038:R1038"/>
    <mergeCell ref="K1027:R1027"/>
    <mergeCell ref="K1028:R1028"/>
    <mergeCell ref="K1029:R1029"/>
    <mergeCell ref="K1030:R1030"/>
    <mergeCell ref="K1031:R1031"/>
    <mergeCell ref="K1032:R1032"/>
    <mergeCell ref="K1021:R1021"/>
    <mergeCell ref="K1022:R1022"/>
    <mergeCell ref="K1023:R1023"/>
    <mergeCell ref="K1024:R1024"/>
    <mergeCell ref="K1025:R1025"/>
    <mergeCell ref="K1026:R1026"/>
    <mergeCell ref="K1051:R1051"/>
    <mergeCell ref="K1052:R1052"/>
    <mergeCell ref="K1053:R1053"/>
    <mergeCell ref="K1054:R1054"/>
    <mergeCell ref="K1055:R1055"/>
    <mergeCell ref="K1056:R1056"/>
    <mergeCell ref="K1045:R1045"/>
    <mergeCell ref="K1046:R1046"/>
    <mergeCell ref="K1047:R1047"/>
    <mergeCell ref="K1048:R1048"/>
    <mergeCell ref="K1049:R1049"/>
    <mergeCell ref="K1050:R1050"/>
    <mergeCell ref="K1039:R1039"/>
    <mergeCell ref="K1040:R1040"/>
    <mergeCell ref="K1041:R1041"/>
    <mergeCell ref="K1042:R1042"/>
    <mergeCell ref="K1043:R1043"/>
    <mergeCell ref="K1044:R1044"/>
    <mergeCell ref="K1069:R1069"/>
    <mergeCell ref="K1070:R1070"/>
    <mergeCell ref="K1071:R1071"/>
    <mergeCell ref="K1072:R1072"/>
    <mergeCell ref="K1073:R1073"/>
    <mergeCell ref="K1074:R1074"/>
    <mergeCell ref="K1063:R1063"/>
    <mergeCell ref="K1064:R1064"/>
    <mergeCell ref="K1065:R1065"/>
    <mergeCell ref="K1066:R1066"/>
    <mergeCell ref="K1067:R1067"/>
    <mergeCell ref="K1068:R1068"/>
    <mergeCell ref="K1057:R1057"/>
    <mergeCell ref="K1058:R1058"/>
    <mergeCell ref="K1059:R1059"/>
    <mergeCell ref="K1060:R1060"/>
    <mergeCell ref="K1061:R1061"/>
    <mergeCell ref="K1062:R1062"/>
    <mergeCell ref="K1087:R1087"/>
    <mergeCell ref="K1088:R1088"/>
    <mergeCell ref="K1089:R1089"/>
    <mergeCell ref="K1090:R1090"/>
    <mergeCell ref="K1091:R1091"/>
    <mergeCell ref="K1092:R1092"/>
    <mergeCell ref="K1081:R1081"/>
    <mergeCell ref="K1082:R1082"/>
    <mergeCell ref="K1083:R1083"/>
    <mergeCell ref="K1084:R1084"/>
    <mergeCell ref="K1085:R1085"/>
    <mergeCell ref="K1086:R1086"/>
    <mergeCell ref="K1075:R1075"/>
    <mergeCell ref="K1076:R1076"/>
    <mergeCell ref="K1077:R1077"/>
    <mergeCell ref="K1078:R1078"/>
    <mergeCell ref="K1079:R1079"/>
    <mergeCell ref="K1080:R1080"/>
    <mergeCell ref="K1105:R1105"/>
    <mergeCell ref="K1106:R1106"/>
    <mergeCell ref="K1107:R1107"/>
    <mergeCell ref="K1108:R1108"/>
    <mergeCell ref="K1109:R1109"/>
    <mergeCell ref="K1110:R1110"/>
    <mergeCell ref="K1099:R1099"/>
    <mergeCell ref="K1100:R1100"/>
    <mergeCell ref="K1101:R1101"/>
    <mergeCell ref="K1102:R1102"/>
    <mergeCell ref="K1103:R1103"/>
    <mergeCell ref="K1104:R1104"/>
    <mergeCell ref="K1093:R1093"/>
    <mergeCell ref="K1094:R1094"/>
    <mergeCell ref="K1095:R1095"/>
    <mergeCell ref="K1096:R1096"/>
    <mergeCell ref="K1097:R1097"/>
    <mergeCell ref="K1098:R1098"/>
    <mergeCell ref="K1123:R1123"/>
    <mergeCell ref="K1124:R1124"/>
    <mergeCell ref="K1125:R1125"/>
    <mergeCell ref="K1126:R1126"/>
    <mergeCell ref="K1127:R1127"/>
    <mergeCell ref="K1128:R1128"/>
    <mergeCell ref="K1117:R1117"/>
    <mergeCell ref="K1118:R1118"/>
    <mergeCell ref="K1119:R1119"/>
    <mergeCell ref="K1120:R1120"/>
    <mergeCell ref="K1121:R1121"/>
    <mergeCell ref="K1122:R1122"/>
    <mergeCell ref="K1111:R1111"/>
    <mergeCell ref="K1112:R1112"/>
    <mergeCell ref="K1113:R1113"/>
    <mergeCell ref="K1114:R1114"/>
    <mergeCell ref="K1115:R1115"/>
    <mergeCell ref="K1116:R1116"/>
    <mergeCell ref="K1141:R1141"/>
    <mergeCell ref="K1142:R1142"/>
    <mergeCell ref="K1143:R1143"/>
    <mergeCell ref="K1144:R1144"/>
    <mergeCell ref="K1145:R1145"/>
    <mergeCell ref="K1146:R1146"/>
    <mergeCell ref="K1135:R1135"/>
    <mergeCell ref="K1136:R1136"/>
    <mergeCell ref="K1137:R1137"/>
    <mergeCell ref="K1138:R1138"/>
    <mergeCell ref="K1139:R1139"/>
    <mergeCell ref="K1140:R1140"/>
    <mergeCell ref="K1129:R1129"/>
    <mergeCell ref="K1130:R1130"/>
    <mergeCell ref="K1131:R1131"/>
    <mergeCell ref="K1132:R1132"/>
    <mergeCell ref="K1133:R1133"/>
    <mergeCell ref="K1134:R1134"/>
    <mergeCell ref="K1159:R1159"/>
    <mergeCell ref="K1160:R1160"/>
    <mergeCell ref="K1161:R1161"/>
    <mergeCell ref="K1162:R1162"/>
    <mergeCell ref="K1163:R1163"/>
    <mergeCell ref="K1164:R1164"/>
    <mergeCell ref="K1153:R1153"/>
    <mergeCell ref="K1154:R1154"/>
    <mergeCell ref="K1155:R1155"/>
    <mergeCell ref="K1156:R1156"/>
    <mergeCell ref="K1157:R1157"/>
    <mergeCell ref="K1158:R1158"/>
    <mergeCell ref="K1147:R1147"/>
    <mergeCell ref="K1148:R1148"/>
    <mergeCell ref="K1149:R1149"/>
    <mergeCell ref="K1150:R1150"/>
    <mergeCell ref="K1151:R1151"/>
    <mergeCell ref="K1152:R1152"/>
    <mergeCell ref="K1177:R1177"/>
    <mergeCell ref="K1178:R1178"/>
    <mergeCell ref="K1179:R1179"/>
    <mergeCell ref="K1180:R1180"/>
    <mergeCell ref="K1181:R1181"/>
    <mergeCell ref="K1182:R1182"/>
    <mergeCell ref="K1171:R1171"/>
    <mergeCell ref="K1172:R1172"/>
    <mergeCell ref="K1173:R1173"/>
    <mergeCell ref="K1174:R1174"/>
    <mergeCell ref="K1175:R1175"/>
    <mergeCell ref="K1176:R1176"/>
    <mergeCell ref="K1165:R1165"/>
    <mergeCell ref="K1166:R1166"/>
    <mergeCell ref="K1167:R1167"/>
    <mergeCell ref="K1168:R1168"/>
    <mergeCell ref="K1169:R1169"/>
    <mergeCell ref="K1170:R1170"/>
    <mergeCell ref="K1195:R1195"/>
    <mergeCell ref="K1196:R1196"/>
    <mergeCell ref="K1197:R1197"/>
    <mergeCell ref="K1198:R1198"/>
    <mergeCell ref="K1199:R1199"/>
    <mergeCell ref="K1200:R1200"/>
    <mergeCell ref="K1189:R1189"/>
    <mergeCell ref="K1190:R1190"/>
    <mergeCell ref="K1191:R1191"/>
    <mergeCell ref="K1192:R1192"/>
    <mergeCell ref="K1193:R1193"/>
    <mergeCell ref="K1194:R1194"/>
    <mergeCell ref="K1183:R1183"/>
    <mergeCell ref="K1184:R1184"/>
    <mergeCell ref="K1185:R1185"/>
    <mergeCell ref="K1186:R1186"/>
    <mergeCell ref="K1187:R1187"/>
    <mergeCell ref="K1188:R1188"/>
    <mergeCell ref="K1213:R1213"/>
    <mergeCell ref="K1214:R1214"/>
    <mergeCell ref="K1215:R1215"/>
    <mergeCell ref="K1216:R1216"/>
    <mergeCell ref="K1217:R1217"/>
    <mergeCell ref="K1218:R1218"/>
    <mergeCell ref="K1207:R1207"/>
    <mergeCell ref="K1208:R1208"/>
    <mergeCell ref="K1209:R1209"/>
    <mergeCell ref="K1210:R1210"/>
    <mergeCell ref="K1211:R1211"/>
    <mergeCell ref="K1212:R1212"/>
    <mergeCell ref="K1201:R1201"/>
    <mergeCell ref="K1202:R1202"/>
    <mergeCell ref="K1203:R1203"/>
    <mergeCell ref="K1204:R1204"/>
    <mergeCell ref="K1205:R1205"/>
    <mergeCell ref="K1206:R1206"/>
    <mergeCell ref="K1231:R1231"/>
    <mergeCell ref="K1232:R1232"/>
    <mergeCell ref="K1233:R1233"/>
    <mergeCell ref="K1234:R1234"/>
    <mergeCell ref="K1235:R1235"/>
    <mergeCell ref="K1236:R1236"/>
    <mergeCell ref="K1225:R1225"/>
    <mergeCell ref="K1226:R1226"/>
    <mergeCell ref="K1227:R1227"/>
    <mergeCell ref="K1228:R1228"/>
    <mergeCell ref="K1229:R1229"/>
    <mergeCell ref="K1230:R1230"/>
    <mergeCell ref="K1219:R1219"/>
    <mergeCell ref="K1220:R1220"/>
    <mergeCell ref="K1221:R1221"/>
    <mergeCell ref="K1222:R1222"/>
    <mergeCell ref="K1223:R1223"/>
    <mergeCell ref="K1224:R1224"/>
    <mergeCell ref="K1249:R1249"/>
    <mergeCell ref="K1250:R1250"/>
    <mergeCell ref="K1251:R1251"/>
    <mergeCell ref="K1252:R1252"/>
    <mergeCell ref="K1253:R1253"/>
    <mergeCell ref="K1254:R1254"/>
    <mergeCell ref="K1243:R1243"/>
    <mergeCell ref="K1244:R1244"/>
    <mergeCell ref="K1245:R1245"/>
    <mergeCell ref="K1246:R1246"/>
    <mergeCell ref="K1247:R1247"/>
    <mergeCell ref="K1248:R1248"/>
    <mergeCell ref="K1237:R1237"/>
    <mergeCell ref="K1238:R1238"/>
    <mergeCell ref="K1239:R1239"/>
    <mergeCell ref="K1240:R1240"/>
    <mergeCell ref="K1241:R1241"/>
    <mergeCell ref="K1242:R1242"/>
    <mergeCell ref="K1267:R1267"/>
    <mergeCell ref="K1268:R1268"/>
    <mergeCell ref="K1269:R1269"/>
    <mergeCell ref="K1270:R1270"/>
    <mergeCell ref="K1271:R1271"/>
    <mergeCell ref="K1272:R1272"/>
    <mergeCell ref="K1261:R1261"/>
    <mergeCell ref="K1262:R1262"/>
    <mergeCell ref="K1263:R1263"/>
    <mergeCell ref="K1264:R1264"/>
    <mergeCell ref="K1265:R1265"/>
    <mergeCell ref="K1266:R1266"/>
    <mergeCell ref="K1255:R1255"/>
    <mergeCell ref="K1256:R1256"/>
    <mergeCell ref="K1257:R1257"/>
    <mergeCell ref="K1258:R1258"/>
    <mergeCell ref="K1259:R1259"/>
    <mergeCell ref="K1260:R1260"/>
    <mergeCell ref="K1291:R1291"/>
    <mergeCell ref="K1292:R1292"/>
    <mergeCell ref="K1293:R1293"/>
    <mergeCell ref="K1285:R1285"/>
    <mergeCell ref="K1286:R1286"/>
    <mergeCell ref="K1287:R1287"/>
    <mergeCell ref="K1288:R1288"/>
    <mergeCell ref="K1289:R1289"/>
    <mergeCell ref="K1290:R1290"/>
    <mergeCell ref="K1279:R1279"/>
    <mergeCell ref="K1280:R1280"/>
    <mergeCell ref="K1281:R1281"/>
    <mergeCell ref="K1282:R1282"/>
    <mergeCell ref="K1283:R1283"/>
    <mergeCell ref="K1284:R1284"/>
    <mergeCell ref="K1273:R1273"/>
    <mergeCell ref="K1274:R1274"/>
    <mergeCell ref="K1275:R1275"/>
    <mergeCell ref="K1276:R1276"/>
    <mergeCell ref="K1277:R1277"/>
    <mergeCell ref="K1278:R1278"/>
  </mergeCells>
  <phoneticPr fontId="2" type="noConversion"/>
  <conditionalFormatting sqref="C3:C1293">
    <cfRule type="cellIs" dxfId="67" priority="1" operator="equal">
      <formula>"상해지점"</formula>
    </cfRule>
  </conditionalFormatting>
  <pageMargins left="0.7" right="0.7" top="0.75" bottom="0.75" header="0.3" footer="0.3"/>
  <pageSetup paperSize="9" scale="51"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tint="0.39997558519241921"/>
    <pageSetUpPr fitToPage="1"/>
  </sheetPr>
  <dimension ref="A4:AL30"/>
  <sheetViews>
    <sheetView view="pageBreakPreview" topLeftCell="A4" zoomScale="80" zoomScaleNormal="100" zoomScaleSheetLayoutView="80" workbookViewId="0">
      <selection activeCell="A24" sqref="A24"/>
    </sheetView>
  </sheetViews>
  <sheetFormatPr defaultRowHeight="20.100000000000001" customHeight="1"/>
  <cols>
    <col min="1" max="1" width="8.75" style="532" customWidth="1"/>
    <col min="2" max="2" width="11.125" style="532" bestFit="1" customWidth="1"/>
    <col min="3" max="3" width="16.75" style="533" customWidth="1"/>
    <col min="4" max="4" width="17.25" style="534" customWidth="1"/>
    <col min="5" max="5" width="25.25" style="534" customWidth="1"/>
    <col min="6" max="6" width="7.875" style="534" customWidth="1"/>
    <col min="7" max="7" width="16.875" style="535" customWidth="1"/>
    <col min="8" max="9" width="16.875" style="533" customWidth="1"/>
    <col min="10" max="10" width="6.25" style="533" customWidth="1"/>
    <col min="11" max="11" width="6.625" style="533" customWidth="1"/>
    <col min="12" max="12" width="13.25" style="526" customWidth="1"/>
    <col min="13" max="13" width="13.375" style="526" customWidth="1"/>
    <col min="14" max="14" width="14" style="526" customWidth="1"/>
    <col min="15" max="17" width="10.5" style="534" customWidth="1"/>
    <col min="18" max="16384" width="9" style="526"/>
  </cols>
  <sheetData>
    <row r="4" spans="1:17" s="528" customFormat="1" ht="31.5" customHeight="1">
      <c r="A4" s="527"/>
      <c r="B4" s="527"/>
      <c r="C4" s="1029" t="s">
        <v>2899</v>
      </c>
      <c r="D4" s="1029"/>
      <c r="E4" s="1029"/>
      <c r="F4" s="1029"/>
      <c r="G4" s="1029"/>
      <c r="H4" s="1029"/>
      <c r="I4" s="1029"/>
      <c r="J4" s="1029"/>
      <c r="K4" s="1029"/>
      <c r="L4" s="1029"/>
      <c r="M4" s="1029"/>
      <c r="N4" s="1029"/>
      <c r="O4" s="1029"/>
      <c r="P4" s="538"/>
      <c r="Q4" s="538"/>
    </row>
    <row r="5" spans="1:17" s="528" customFormat="1" ht="31.5" customHeight="1">
      <c r="A5" s="527"/>
      <c r="B5" s="527"/>
      <c r="C5" s="1030">
        <v>45931</v>
      </c>
      <c r="D5" s="1030"/>
      <c r="E5" s="1030"/>
      <c r="F5" s="1030"/>
      <c r="G5" s="1030"/>
      <c r="H5" s="1030"/>
      <c r="I5" s="1030"/>
      <c r="J5" s="1030"/>
      <c r="K5" s="1030"/>
      <c r="L5" s="1030"/>
      <c r="M5" s="1030"/>
      <c r="N5" s="1030"/>
      <c r="O5" s="1030"/>
      <c r="P5" s="541"/>
      <c r="Q5" s="541"/>
    </row>
    <row r="6" spans="1:17" s="528" customFormat="1" ht="33" customHeight="1">
      <c r="A6" s="527"/>
      <c r="B6" s="527"/>
      <c r="C6" s="540"/>
      <c r="D6" s="540"/>
      <c r="E6" s="540"/>
      <c r="F6" s="540"/>
      <c r="G6" s="540"/>
      <c r="H6" s="540"/>
      <c r="I6" s="540"/>
      <c r="J6" s="540"/>
      <c r="K6" s="540"/>
      <c r="L6" s="542"/>
      <c r="M6" s="542"/>
      <c r="N6" s="542"/>
      <c r="O6" s="541"/>
      <c r="P6" s="539" t="s">
        <v>2463</v>
      </c>
      <c r="Q6" s="539" t="s">
        <v>2464</v>
      </c>
    </row>
    <row r="7" spans="1:17" s="528" customFormat="1" ht="51" customHeight="1">
      <c r="A7" s="527"/>
      <c r="B7" s="527"/>
      <c r="C7" s="540"/>
      <c r="D7" s="540"/>
      <c r="E7" s="540"/>
      <c r="F7" s="540"/>
      <c r="G7" s="540"/>
      <c r="H7" s="540"/>
      <c r="I7" s="540"/>
      <c r="J7" s="540"/>
      <c r="K7" s="540"/>
      <c r="L7" s="543"/>
      <c r="M7" s="543"/>
      <c r="N7" s="543"/>
      <c r="O7" s="541"/>
      <c r="P7" s="539"/>
      <c r="Q7" s="539"/>
    </row>
    <row r="8" spans="1:17" ht="34.5" customHeight="1">
      <c r="A8" s="1051" t="s">
        <v>2438</v>
      </c>
      <c r="B8" s="1051" t="s">
        <v>2099</v>
      </c>
      <c r="C8" s="1054" t="s">
        <v>2430</v>
      </c>
      <c r="D8" s="1019" t="s">
        <v>2434</v>
      </c>
      <c r="E8" s="1019" t="s">
        <v>2435</v>
      </c>
      <c r="F8" s="1019" t="s">
        <v>2428</v>
      </c>
      <c r="G8" s="1047" t="s">
        <v>2429</v>
      </c>
      <c r="H8" s="1031" t="s">
        <v>3699</v>
      </c>
      <c r="I8" s="1031" t="s">
        <v>2433</v>
      </c>
      <c r="J8" s="1031" t="s">
        <v>2446</v>
      </c>
      <c r="K8" s="1031" t="s">
        <v>463</v>
      </c>
      <c r="L8" s="1050" t="s">
        <v>2459</v>
      </c>
      <c r="M8" s="1050"/>
      <c r="N8" s="1050"/>
      <c r="O8" s="1019" t="s">
        <v>2437</v>
      </c>
      <c r="P8" s="1019" t="s">
        <v>2436</v>
      </c>
      <c r="Q8" s="1019" t="s">
        <v>2109</v>
      </c>
    </row>
    <row r="9" spans="1:17" ht="23.25" customHeight="1">
      <c r="A9" s="1052"/>
      <c r="B9" s="1052"/>
      <c r="C9" s="1055"/>
      <c r="D9" s="1020"/>
      <c r="E9" s="1020"/>
      <c r="F9" s="1020"/>
      <c r="G9" s="1048"/>
      <c r="H9" s="1046"/>
      <c r="I9" s="1046"/>
      <c r="J9" s="1046"/>
      <c r="K9" s="1046"/>
      <c r="L9" s="1019" t="s">
        <v>2460</v>
      </c>
      <c r="M9" s="1019" t="s">
        <v>2461</v>
      </c>
      <c r="N9" s="1031" t="s">
        <v>2462</v>
      </c>
      <c r="O9" s="1020"/>
      <c r="P9" s="1020"/>
      <c r="Q9" s="1020"/>
    </row>
    <row r="10" spans="1:17" ht="23.25" customHeight="1">
      <c r="A10" s="1053"/>
      <c r="B10" s="1053"/>
      <c r="C10" s="1056"/>
      <c r="D10" s="1021"/>
      <c r="E10" s="1021"/>
      <c r="F10" s="1021"/>
      <c r="G10" s="1049"/>
      <c r="H10" s="1032"/>
      <c r="I10" s="1032"/>
      <c r="J10" s="1032"/>
      <c r="K10" s="1032"/>
      <c r="L10" s="1021"/>
      <c r="M10" s="1021"/>
      <c r="N10" s="1032"/>
      <c r="O10" s="1021"/>
      <c r="P10" s="1021"/>
      <c r="Q10" s="1021"/>
    </row>
    <row r="11" spans="1:17" ht="27" customHeight="1">
      <c r="A11" s="1035">
        <v>1</v>
      </c>
      <c r="B11" s="1033" t="s">
        <v>4555</v>
      </c>
      <c r="C11" s="1044" t="str">
        <f>K24</f>
        <v>정기예금</v>
      </c>
      <c r="D11" s="1022" t="str">
        <f>C24</f>
        <v>중동지점</v>
      </c>
      <c r="E11" s="1043" t="str">
        <f>F24</f>
        <v>동화인더스트리</v>
      </c>
      <c r="F11" s="1043" t="s">
        <v>1844</v>
      </c>
      <c r="G11" s="1041">
        <f>L24*1000000</f>
        <v>2000000</v>
      </c>
      <c r="H11" s="1039">
        <f>G24</f>
        <v>46085</v>
      </c>
      <c r="I11" s="1037">
        <f>H24</f>
        <v>46118</v>
      </c>
      <c r="J11" s="1024">
        <f>J24</f>
        <v>1</v>
      </c>
      <c r="K11" s="1026">
        <f>I11-H11</f>
        <v>33</v>
      </c>
      <c r="L11" s="1017">
        <f>V24</f>
        <v>3.9655000000000003E-2</v>
      </c>
      <c r="M11" s="1017">
        <f>W24</f>
        <v>7.9299999999999998E-4</v>
      </c>
      <c r="N11" s="1017">
        <f>X24</f>
        <v>2.5860000000000002E-3</v>
      </c>
      <c r="O11" s="1017">
        <f>AE24</f>
        <v>3.0276999999999998E-2</v>
      </c>
      <c r="P11" s="1017">
        <f>AF24</f>
        <v>4.2230000000000045E-3</v>
      </c>
      <c r="Q11" s="1027">
        <f>AG24</f>
        <v>3.4500000000000003E-2</v>
      </c>
    </row>
    <row r="12" spans="1:17" ht="27" customHeight="1">
      <c r="A12" s="1036"/>
      <c r="B12" s="1034"/>
      <c r="C12" s="1045"/>
      <c r="D12" s="1023"/>
      <c r="E12" s="1023"/>
      <c r="F12" s="1023"/>
      <c r="G12" s="1042"/>
      <c r="H12" s="1040"/>
      <c r="I12" s="1038"/>
      <c r="J12" s="1025"/>
      <c r="K12" s="1025"/>
      <c r="L12" s="1018"/>
      <c r="M12" s="1018"/>
      <c r="N12" s="1018"/>
      <c r="O12" s="1018"/>
      <c r="P12" s="1018"/>
      <c r="Q12" s="1028"/>
    </row>
    <row r="13" spans="1:17" ht="27" customHeight="1">
      <c r="A13" s="1035">
        <v>2</v>
      </c>
      <c r="B13" s="1033" t="s">
        <v>4555</v>
      </c>
      <c r="C13" s="1044" t="str">
        <f t="shared" ref="C13" si="0">K26</f>
        <v>정기예금</v>
      </c>
      <c r="D13" s="1022" t="str">
        <f t="shared" ref="D13" si="1">C26</f>
        <v>경산공단영업부</v>
      </c>
      <c r="E13" s="1043" t="str">
        <f t="shared" ref="E13" si="2">F26</f>
        <v>㈜일지테크</v>
      </c>
      <c r="F13" s="1043" t="s">
        <v>1844</v>
      </c>
      <c r="G13" s="1041">
        <f t="shared" ref="G13" si="3">L26*1000000</f>
        <v>2000000</v>
      </c>
      <c r="H13" s="1039">
        <f t="shared" ref="H13:I13" si="4">G26</f>
        <v>45940</v>
      </c>
      <c r="I13" s="1037">
        <f t="shared" si="4"/>
        <v>45947</v>
      </c>
      <c r="J13" s="1024">
        <f t="shared" ref="J13" si="5">J26</f>
        <v>0</v>
      </c>
      <c r="K13" s="1026">
        <f t="shared" ref="K13" si="6">I13-H13</f>
        <v>7</v>
      </c>
      <c r="L13" s="1017">
        <f t="shared" ref="L13:N13" si="7">V26</f>
        <v>4.3565E-2</v>
      </c>
      <c r="M13" s="1017">
        <f t="shared" si="7"/>
        <v>3.0500000000000002E-3</v>
      </c>
      <c r="N13" s="1017">
        <f t="shared" si="7"/>
        <v>3.7389999999999962E-3</v>
      </c>
      <c r="O13" s="1017">
        <f t="shared" ref="O13:Q13" si="8">AE26</f>
        <v>3.1876000000000002E-2</v>
      </c>
      <c r="P13" s="1017">
        <f t="shared" si="8"/>
        <v>3.1240000000000018E-3</v>
      </c>
      <c r="Q13" s="1027">
        <f t="shared" si="8"/>
        <v>3.5000000000000003E-2</v>
      </c>
    </row>
    <row r="14" spans="1:17" ht="27" customHeight="1">
      <c r="A14" s="1036"/>
      <c r="B14" s="1034"/>
      <c r="C14" s="1045"/>
      <c r="D14" s="1023"/>
      <c r="E14" s="1023"/>
      <c r="F14" s="1023"/>
      <c r="G14" s="1042"/>
      <c r="H14" s="1040"/>
      <c r="I14" s="1038"/>
      <c r="J14" s="1025"/>
      <c r="K14" s="1025"/>
      <c r="L14" s="1018"/>
      <c r="M14" s="1018"/>
      <c r="N14" s="1018"/>
      <c r="O14" s="1018"/>
      <c r="P14" s="1018"/>
      <c r="Q14" s="1028"/>
    </row>
    <row r="15" spans="1:17" ht="20.100000000000001" customHeight="1">
      <c r="A15" s="1035">
        <v>3</v>
      </c>
      <c r="B15" s="1033" t="s">
        <v>4555</v>
      </c>
      <c r="C15" s="1044" t="str">
        <f t="shared" ref="C15" si="9">K28</f>
        <v>정기예금</v>
      </c>
      <c r="D15" s="1022" t="str">
        <f t="shared" ref="D15" si="10">C28</f>
        <v>경산공단영업부</v>
      </c>
      <c r="E15" s="1043" t="str">
        <f t="shared" ref="E15" si="11">F28</f>
        <v>㈜일지테크</v>
      </c>
      <c r="F15" s="1043" t="s">
        <v>1844</v>
      </c>
      <c r="G15" s="1041">
        <f t="shared" ref="G15" si="12">L28*1000000</f>
        <v>2000000</v>
      </c>
      <c r="H15" s="1039">
        <f t="shared" ref="H15:I15" si="13">G28</f>
        <v>45940</v>
      </c>
      <c r="I15" s="1037">
        <f t="shared" si="13"/>
        <v>45947</v>
      </c>
      <c r="J15" s="1024">
        <f t="shared" ref="J15" si="14">J28</f>
        <v>0</v>
      </c>
      <c r="K15" s="1026">
        <f t="shared" ref="K15" si="15">I15-H15</f>
        <v>7</v>
      </c>
      <c r="L15" s="1017">
        <f t="shared" ref="L15:N15" si="16">V28</f>
        <v>4.3565E-2</v>
      </c>
      <c r="M15" s="1017">
        <f t="shared" si="16"/>
        <v>3.0500000000000002E-3</v>
      </c>
      <c r="N15" s="1017">
        <f t="shared" si="16"/>
        <v>3.7389999999999962E-3</v>
      </c>
      <c r="O15" s="1017">
        <f t="shared" ref="O15:Q15" si="17">AE28</f>
        <v>3.1876000000000002E-2</v>
      </c>
      <c r="P15" s="1017">
        <f t="shared" si="17"/>
        <v>3.1240000000000018E-3</v>
      </c>
      <c r="Q15" s="1027">
        <f t="shared" si="17"/>
        <v>3.5000000000000003E-2</v>
      </c>
    </row>
    <row r="16" spans="1:17" ht="20.100000000000001" customHeight="1">
      <c r="A16" s="1036"/>
      <c r="B16" s="1034"/>
      <c r="C16" s="1045"/>
      <c r="D16" s="1023"/>
      <c r="E16" s="1023"/>
      <c r="F16" s="1023"/>
      <c r="G16" s="1042"/>
      <c r="H16" s="1040"/>
      <c r="I16" s="1038"/>
      <c r="J16" s="1025"/>
      <c r="K16" s="1025"/>
      <c r="L16" s="1018"/>
      <c r="M16" s="1018"/>
      <c r="N16" s="1018"/>
      <c r="O16" s="1018"/>
      <c r="P16" s="1018"/>
      <c r="Q16" s="1028"/>
    </row>
    <row r="17" spans="1:38" ht="20.100000000000001" customHeight="1">
      <c r="A17" s="1035">
        <v>4</v>
      </c>
      <c r="B17" s="1033" t="s">
        <v>4555</v>
      </c>
      <c r="C17" s="1044" t="str">
        <f t="shared" ref="C17" si="18">K30</f>
        <v>MMDA</v>
      </c>
      <c r="D17" s="1022" t="str">
        <f t="shared" ref="D17" si="19">C30</f>
        <v>성남영업부</v>
      </c>
      <c r="E17" s="1043" t="str">
        <f t="shared" ref="E17" si="20">F30</f>
        <v>㈜이수스페셜티케미컬</v>
      </c>
      <c r="F17" s="1043" t="s">
        <v>1844</v>
      </c>
      <c r="G17" s="1041">
        <f t="shared" ref="G17" si="21">L30*1000000</f>
        <v>3170000</v>
      </c>
      <c r="H17" s="1039">
        <f t="shared" ref="H17:I17" si="22">G30</f>
        <v>45940</v>
      </c>
      <c r="I17" s="1037">
        <f t="shared" si="22"/>
        <v>45971</v>
      </c>
      <c r="J17" s="1024">
        <f t="shared" ref="J17" si="23">J30</f>
        <v>1</v>
      </c>
      <c r="K17" s="1026">
        <f t="shared" ref="K17" si="24">I17-H17</f>
        <v>31</v>
      </c>
      <c r="L17" s="1017">
        <f t="shared" ref="L17:N17" si="25">V30</f>
        <v>4.4165000000000003E-2</v>
      </c>
      <c r="M17" s="1017">
        <f t="shared" si="25"/>
        <v>3.0920000000000001E-3</v>
      </c>
      <c r="N17" s="1017">
        <f t="shared" si="25"/>
        <v>4.2969999999999996E-3</v>
      </c>
      <c r="O17" s="1017">
        <f t="shared" ref="O17:Q17" si="26">AE30</f>
        <v>2.9876E-2</v>
      </c>
      <c r="P17" s="1017">
        <f t="shared" si="26"/>
        <v>5.1240000000000036E-3</v>
      </c>
      <c r="Q17" s="1027">
        <f t="shared" si="26"/>
        <v>3.5000000000000003E-2</v>
      </c>
    </row>
    <row r="18" spans="1:38" ht="20.100000000000001" customHeight="1">
      <c r="A18" s="1036"/>
      <c r="B18" s="1034"/>
      <c r="C18" s="1045"/>
      <c r="D18" s="1023"/>
      <c r="E18" s="1023"/>
      <c r="F18" s="1023"/>
      <c r="G18" s="1042"/>
      <c r="H18" s="1040"/>
      <c r="I18" s="1038"/>
      <c r="J18" s="1025"/>
      <c r="K18" s="1025"/>
      <c r="L18" s="1018"/>
      <c r="M18" s="1018"/>
      <c r="N18" s="1018"/>
      <c r="O18" s="1018"/>
      <c r="P18" s="1018"/>
      <c r="Q18" s="1028"/>
    </row>
    <row r="19" spans="1:38" ht="20.100000000000001" customHeight="1">
      <c r="A19" s="1035">
        <v>5</v>
      </c>
      <c r="B19" s="1033" t="s">
        <v>4555</v>
      </c>
      <c r="C19" s="1044">
        <f t="shared" ref="C19" si="27">K32</f>
        <v>0</v>
      </c>
      <c r="D19" s="1022">
        <f t="shared" ref="D19" si="28">C32</f>
        <v>0</v>
      </c>
      <c r="E19" s="1043">
        <f t="shared" ref="E19" si="29">F32</f>
        <v>0</v>
      </c>
      <c r="F19" s="1043" t="s">
        <v>1844</v>
      </c>
      <c r="G19" s="1041">
        <f t="shared" ref="G19" si="30">L32*1000000</f>
        <v>0</v>
      </c>
      <c r="H19" s="1039">
        <f t="shared" ref="H19:I19" si="31">G32</f>
        <v>0</v>
      </c>
      <c r="I19" s="1037">
        <f t="shared" si="31"/>
        <v>0</v>
      </c>
      <c r="J19" s="1024">
        <f t="shared" ref="J19" si="32">J32</f>
        <v>0</v>
      </c>
      <c r="K19" s="1026">
        <f t="shared" ref="K19" si="33">I19-H19</f>
        <v>0</v>
      </c>
      <c r="L19" s="1017">
        <f t="shared" ref="L19:N19" si="34">V32</f>
        <v>0</v>
      </c>
      <c r="M19" s="1017">
        <f t="shared" si="34"/>
        <v>0</v>
      </c>
      <c r="N19" s="1017">
        <f t="shared" si="34"/>
        <v>0</v>
      </c>
      <c r="O19" s="1017">
        <f t="shared" ref="O19:Q19" si="35">AE32</f>
        <v>0</v>
      </c>
      <c r="P19" s="1017">
        <f t="shared" si="35"/>
        <v>0</v>
      </c>
      <c r="Q19" s="1027">
        <f t="shared" si="35"/>
        <v>0</v>
      </c>
    </row>
    <row r="20" spans="1:38" ht="20.100000000000001" customHeight="1">
      <c r="A20" s="1036"/>
      <c r="B20" s="1034"/>
      <c r="C20" s="1045"/>
      <c r="D20" s="1023"/>
      <c r="E20" s="1023"/>
      <c r="F20" s="1023"/>
      <c r="G20" s="1042"/>
      <c r="H20" s="1040"/>
      <c r="I20" s="1038"/>
      <c r="J20" s="1025"/>
      <c r="K20" s="1025"/>
      <c r="L20" s="1018"/>
      <c r="M20" s="1018"/>
      <c r="N20" s="1018"/>
      <c r="O20" s="1018"/>
      <c r="P20" s="1018"/>
      <c r="Q20" s="1028"/>
    </row>
    <row r="21" spans="1:38" ht="20.100000000000001" customHeight="1">
      <c r="A21" s="1035">
        <v>6</v>
      </c>
      <c r="B21" s="1033" t="s">
        <v>4555</v>
      </c>
      <c r="C21" s="1044">
        <f t="shared" ref="C21" si="36">K34</f>
        <v>0</v>
      </c>
      <c r="D21" s="1022">
        <f t="shared" ref="D21" si="37">C34</f>
        <v>0</v>
      </c>
      <c r="E21" s="1043">
        <f t="shared" ref="E21" si="38">F34</f>
        <v>0</v>
      </c>
      <c r="F21" s="1043" t="s">
        <v>1844</v>
      </c>
      <c r="G21" s="1041">
        <f t="shared" ref="G21" si="39">L34*1000000</f>
        <v>0</v>
      </c>
      <c r="H21" s="1039">
        <f t="shared" ref="H21:I21" si="40">G34</f>
        <v>0</v>
      </c>
      <c r="I21" s="1037">
        <f t="shared" si="40"/>
        <v>0</v>
      </c>
      <c r="J21" s="1024">
        <f t="shared" ref="J21" si="41">J34</f>
        <v>0</v>
      </c>
      <c r="K21" s="1026">
        <f t="shared" ref="K21" si="42">I21-H21</f>
        <v>0</v>
      </c>
      <c r="L21" s="1017">
        <f t="shared" ref="L21:N21" si="43">V34</f>
        <v>0</v>
      </c>
      <c r="M21" s="1017">
        <f t="shared" si="43"/>
        <v>0</v>
      </c>
      <c r="N21" s="1017">
        <f t="shared" si="43"/>
        <v>0</v>
      </c>
      <c r="O21" s="1017">
        <f t="shared" ref="O21:Q21" si="44">AE34</f>
        <v>0</v>
      </c>
      <c r="P21" s="1017">
        <f t="shared" si="44"/>
        <v>0</v>
      </c>
      <c r="Q21" s="1027">
        <f t="shared" si="44"/>
        <v>0</v>
      </c>
    </row>
    <row r="22" spans="1:38" ht="20.100000000000001" customHeight="1">
      <c r="A22" s="1036"/>
      <c r="B22" s="1034"/>
      <c r="C22" s="1045"/>
      <c r="D22" s="1023"/>
      <c r="E22" s="1023"/>
      <c r="F22" s="1023"/>
      <c r="G22" s="1042"/>
      <c r="H22" s="1040"/>
      <c r="I22" s="1038"/>
      <c r="J22" s="1025"/>
      <c r="K22" s="1025"/>
      <c r="L22" s="1018"/>
      <c r="M22" s="1018"/>
      <c r="N22" s="1018"/>
      <c r="O22" s="1018"/>
      <c r="P22" s="1018"/>
      <c r="Q22" s="1028"/>
    </row>
    <row r="23" spans="1:38" ht="20.100000000000001" customHeight="1">
      <c r="A23" s="606" t="s">
        <v>2877</v>
      </c>
      <c r="B23" s="532" t="s">
        <v>2878</v>
      </c>
    </row>
    <row r="24" spans="1:38" s="524" customFormat="1" ht="20.25" customHeight="1">
      <c r="A24" s="778">
        <v>632</v>
      </c>
      <c r="B24" s="748">
        <v>46085</v>
      </c>
      <c r="C24" s="778" t="s">
        <v>5177</v>
      </c>
      <c r="D24" s="778" t="s">
        <v>5178</v>
      </c>
      <c r="E24" s="778" t="s">
        <v>5179</v>
      </c>
      <c r="F24" s="778" t="s">
        <v>5180</v>
      </c>
      <c r="G24" s="800">
        <v>46085</v>
      </c>
      <c r="H24" s="800">
        <v>46118</v>
      </c>
      <c r="I24" s="778">
        <v>33</v>
      </c>
      <c r="J24" s="801">
        <v>1</v>
      </c>
      <c r="K24" s="802" t="s">
        <v>148</v>
      </c>
      <c r="L24" s="803">
        <v>2</v>
      </c>
      <c r="M24" s="804"/>
      <c r="N24" s="805"/>
      <c r="O24" s="801" t="s">
        <v>4552</v>
      </c>
      <c r="P24" s="806">
        <v>3.6711500000000001E-2</v>
      </c>
      <c r="Q24" s="806"/>
      <c r="R24" s="807" t="s">
        <v>4475</v>
      </c>
      <c r="S24" s="808"/>
      <c r="T24" s="807"/>
      <c r="U24" s="808"/>
      <c r="V24" s="808">
        <v>3.9655000000000003E-2</v>
      </c>
      <c r="W24" s="808">
        <v>7.9299999999999998E-4</v>
      </c>
      <c r="X24" s="808">
        <v>2.5860000000000002E-3</v>
      </c>
      <c r="Y24" s="808">
        <v>3.0276999999999998E-2</v>
      </c>
      <c r="Z24" s="808">
        <v>1.72E-3</v>
      </c>
      <c r="AA24" s="808">
        <v>2E-3</v>
      </c>
      <c r="AB24" s="758">
        <v>-1.72E-3</v>
      </c>
      <c r="AC24" s="758">
        <v>-3.7200000000000002E-3</v>
      </c>
      <c r="AD24" s="809">
        <v>3.4500000000000003E-2</v>
      </c>
      <c r="AE24" s="808">
        <v>3.0276999999999998E-2</v>
      </c>
      <c r="AF24" s="825">
        <v>4.2230000000000045E-3</v>
      </c>
      <c r="AG24" s="808">
        <v>3.4500000000000003E-2</v>
      </c>
      <c r="AH24" s="762">
        <v>46085</v>
      </c>
      <c r="AI24" s="810">
        <v>1</v>
      </c>
      <c r="AJ24" s="778" t="s">
        <v>2832</v>
      </c>
      <c r="AK24" s="811" t="s">
        <v>5167</v>
      </c>
      <c r="AL24" s="523"/>
    </row>
    <row r="25" spans="1:38" ht="20.100000000000001" customHeight="1">
      <c r="A25" s="747">
        <v>633</v>
      </c>
      <c r="B25" s="748">
        <v>46085</v>
      </c>
      <c r="C25" s="747" t="s">
        <v>1678</v>
      </c>
      <c r="D25" s="747" t="s">
        <v>5181</v>
      </c>
      <c r="E25" s="747" t="s">
        <v>5182</v>
      </c>
      <c r="F25" s="747" t="s">
        <v>5183</v>
      </c>
      <c r="G25" s="749">
        <v>46085</v>
      </c>
      <c r="H25" s="749">
        <v>46177</v>
      </c>
      <c r="I25" s="747">
        <v>92</v>
      </c>
      <c r="J25" s="750">
        <v>3</v>
      </c>
      <c r="K25" s="751" t="s">
        <v>148</v>
      </c>
      <c r="L25" s="752">
        <v>2</v>
      </c>
      <c r="M25" s="804"/>
      <c r="N25" s="805"/>
      <c r="O25" s="801" t="s">
        <v>2471</v>
      </c>
      <c r="P25" s="806">
        <v>3.6680400000000002E-2</v>
      </c>
      <c r="Q25" s="755"/>
      <c r="R25" s="756" t="s">
        <v>4475</v>
      </c>
      <c r="S25" s="757"/>
      <c r="T25" s="756"/>
      <c r="U25" s="757"/>
      <c r="V25" s="808">
        <v>4.1066999999999999E-2</v>
      </c>
      <c r="W25" s="808">
        <v>8.2100000000000001E-4</v>
      </c>
      <c r="X25" s="808">
        <v>2.47E-3</v>
      </c>
      <c r="Y25" s="808">
        <v>3.0946000000000001E-2</v>
      </c>
      <c r="Z25" s="808">
        <v>1.72E-3</v>
      </c>
      <c r="AA25" s="808">
        <v>2E-3</v>
      </c>
      <c r="AB25" s="758">
        <v>-1.72E-3</v>
      </c>
      <c r="AC25" s="758">
        <v>-3.7200000000000002E-3</v>
      </c>
      <c r="AD25" s="759">
        <v>3.5999999999999997E-2</v>
      </c>
      <c r="AE25" s="808">
        <v>3.0946000000000001E-2</v>
      </c>
      <c r="AF25" s="825">
        <v>5.053999999999996E-3</v>
      </c>
      <c r="AG25" s="761">
        <v>3.5999999999999997E-2</v>
      </c>
      <c r="AH25" s="762">
        <v>46085</v>
      </c>
      <c r="AI25" s="763">
        <v>2</v>
      </c>
      <c r="AJ25" s="747" t="s">
        <v>2832</v>
      </c>
      <c r="AK25" s="811" t="s">
        <v>5175</v>
      </c>
    </row>
    <row r="26" spans="1:38" ht="20.100000000000001" customHeight="1">
      <c r="A26" s="747">
        <v>468</v>
      </c>
      <c r="B26" s="748">
        <v>45940</v>
      </c>
      <c r="C26" s="747" t="s">
        <v>1588</v>
      </c>
      <c r="D26" s="749" t="s">
        <v>5092</v>
      </c>
      <c r="E26" s="747" t="s">
        <v>5093</v>
      </c>
      <c r="F26" s="747" t="s">
        <v>5094</v>
      </c>
      <c r="G26" s="749">
        <v>45940</v>
      </c>
      <c r="H26" s="749">
        <v>45947</v>
      </c>
      <c r="I26" s="747">
        <v>7</v>
      </c>
      <c r="J26" s="750">
        <v>0</v>
      </c>
      <c r="K26" s="751" t="s">
        <v>148</v>
      </c>
      <c r="L26" s="752">
        <v>2</v>
      </c>
      <c r="M26" s="753"/>
      <c r="N26" s="754"/>
      <c r="O26" s="750" t="s">
        <v>2339</v>
      </c>
      <c r="P26" s="757">
        <v>4.1050400000000001E-2</v>
      </c>
      <c r="Q26" s="755"/>
      <c r="R26" s="756" t="s">
        <v>4475</v>
      </c>
      <c r="S26" s="757"/>
      <c r="T26" s="756"/>
      <c r="U26" s="757"/>
      <c r="V26" s="757">
        <v>4.3565E-2</v>
      </c>
      <c r="W26" s="757">
        <v>3.0500000000000002E-3</v>
      </c>
      <c r="X26" s="757">
        <v>3.7389999999999962E-3</v>
      </c>
      <c r="Y26" s="757">
        <v>3.1876000000000002E-2</v>
      </c>
      <c r="Z26" s="757">
        <v>1.72E-3</v>
      </c>
      <c r="AA26" s="757">
        <v>2E-3</v>
      </c>
      <c r="AB26" s="758">
        <v>-1.72E-3</v>
      </c>
      <c r="AC26" s="758">
        <v>-3.7200000000000002E-3</v>
      </c>
      <c r="AD26" s="759">
        <v>3.5000000000000003E-2</v>
      </c>
      <c r="AE26" s="757">
        <v>3.1876000000000002E-2</v>
      </c>
      <c r="AF26" s="760">
        <v>3.1240000000000018E-3</v>
      </c>
      <c r="AG26" s="761">
        <v>3.5000000000000003E-2</v>
      </c>
      <c r="AH26" s="762">
        <v>45940</v>
      </c>
      <c r="AI26" s="763">
        <v>3</v>
      </c>
      <c r="AJ26" s="747" t="s">
        <v>2832</v>
      </c>
      <c r="AK26" s="771" t="s">
        <v>5090</v>
      </c>
    </row>
    <row r="27" spans="1:38" ht="20.100000000000001" customHeight="1">
      <c r="A27" s="532">
        <v>469</v>
      </c>
      <c r="B27" s="532">
        <v>45940</v>
      </c>
      <c r="C27" s="533" t="s">
        <v>1588</v>
      </c>
      <c r="D27" s="534" t="s">
        <v>5092</v>
      </c>
      <c r="E27" s="534" t="s">
        <v>5093</v>
      </c>
      <c r="F27" s="534" t="s">
        <v>5094</v>
      </c>
      <c r="G27" s="745">
        <v>45940</v>
      </c>
      <c r="H27" s="746">
        <v>45947</v>
      </c>
      <c r="I27" s="533">
        <v>7</v>
      </c>
      <c r="J27" s="533">
        <v>0</v>
      </c>
      <c r="K27" s="533" t="s">
        <v>148</v>
      </c>
      <c r="L27" s="526">
        <v>2</v>
      </c>
      <c r="O27" s="534" t="s">
        <v>2339</v>
      </c>
      <c r="P27" s="534">
        <v>4.1050400000000001E-2</v>
      </c>
      <c r="R27" s="526" t="s">
        <v>4475</v>
      </c>
      <c r="V27" s="526">
        <v>4.3565E-2</v>
      </c>
      <c r="W27" s="526">
        <v>3.0500000000000002E-3</v>
      </c>
      <c r="X27" s="526">
        <v>3.7389999999999962E-3</v>
      </c>
      <c r="Y27" s="526">
        <v>3.1876000000000002E-2</v>
      </c>
      <c r="Z27" s="526">
        <v>1.72E-3</v>
      </c>
      <c r="AA27" s="526">
        <v>2E-3</v>
      </c>
      <c r="AB27" s="526">
        <v>-1.72E-3</v>
      </c>
      <c r="AC27" s="526">
        <v>-3.7200000000000002E-3</v>
      </c>
      <c r="AD27" s="526">
        <v>3.5000000000000003E-2</v>
      </c>
      <c r="AE27" s="526">
        <v>3.1876000000000002E-2</v>
      </c>
      <c r="AF27" s="526">
        <v>3.1240000000000018E-3</v>
      </c>
      <c r="AG27" s="526">
        <v>3.5000000000000003E-2</v>
      </c>
      <c r="AH27" s="526">
        <v>45940</v>
      </c>
      <c r="AI27" s="526">
        <v>4</v>
      </c>
      <c r="AJ27" s="526" t="s">
        <v>2832</v>
      </c>
      <c r="AK27" s="526" t="s">
        <v>5090</v>
      </c>
    </row>
    <row r="28" spans="1:38" ht="20.100000000000001" customHeight="1">
      <c r="A28" s="532">
        <v>470</v>
      </c>
      <c r="B28" s="532">
        <v>45940</v>
      </c>
      <c r="C28" s="533" t="s">
        <v>1588</v>
      </c>
      <c r="D28" s="534" t="s">
        <v>5092</v>
      </c>
      <c r="E28" s="534" t="s">
        <v>5093</v>
      </c>
      <c r="F28" s="534" t="s">
        <v>5094</v>
      </c>
      <c r="G28" s="745">
        <v>45940</v>
      </c>
      <c r="H28" s="746">
        <v>45947</v>
      </c>
      <c r="I28" s="533">
        <v>7</v>
      </c>
      <c r="J28" s="533">
        <v>0</v>
      </c>
      <c r="K28" s="533" t="s">
        <v>148</v>
      </c>
      <c r="L28" s="526">
        <v>2</v>
      </c>
      <c r="O28" s="534" t="s">
        <v>2339</v>
      </c>
      <c r="P28" s="534">
        <v>4.1050400000000001E-2</v>
      </c>
      <c r="R28" s="526" t="s">
        <v>4475</v>
      </c>
      <c r="V28" s="526">
        <v>4.3565E-2</v>
      </c>
      <c r="W28" s="526">
        <v>3.0500000000000002E-3</v>
      </c>
      <c r="X28" s="526">
        <v>3.7389999999999962E-3</v>
      </c>
      <c r="Y28" s="526">
        <v>3.1876000000000002E-2</v>
      </c>
      <c r="Z28" s="526">
        <v>1.72E-3</v>
      </c>
      <c r="AA28" s="526">
        <v>2E-3</v>
      </c>
      <c r="AB28" s="526">
        <v>-1.72E-3</v>
      </c>
      <c r="AC28" s="526">
        <v>-3.7200000000000002E-3</v>
      </c>
      <c r="AD28" s="526">
        <v>3.5000000000000003E-2</v>
      </c>
      <c r="AE28" s="526">
        <v>3.1876000000000002E-2</v>
      </c>
      <c r="AF28" s="526">
        <v>3.1240000000000018E-3</v>
      </c>
      <c r="AG28" s="526">
        <v>3.5000000000000003E-2</v>
      </c>
      <c r="AH28" s="526">
        <v>45940</v>
      </c>
      <c r="AI28" s="526">
        <v>5</v>
      </c>
      <c r="AJ28" s="526" t="s">
        <v>2832</v>
      </c>
      <c r="AK28" s="526" t="s">
        <v>5090</v>
      </c>
    </row>
    <row r="29" spans="1:38" ht="20.100000000000001" customHeight="1">
      <c r="A29" s="532">
        <v>471</v>
      </c>
      <c r="B29" s="532">
        <v>45940</v>
      </c>
      <c r="C29" s="533" t="s">
        <v>5095</v>
      </c>
      <c r="D29" s="534" t="s">
        <v>5096</v>
      </c>
      <c r="E29" s="534" t="s">
        <v>5097</v>
      </c>
      <c r="F29" s="534" t="s">
        <v>5098</v>
      </c>
      <c r="G29" s="745">
        <v>45940</v>
      </c>
      <c r="H29" s="746">
        <v>45971</v>
      </c>
      <c r="I29" s="533">
        <v>31</v>
      </c>
      <c r="J29" s="533">
        <v>1</v>
      </c>
      <c r="K29" s="533" t="s">
        <v>2330</v>
      </c>
      <c r="L29" s="526">
        <v>2</v>
      </c>
      <c r="O29" s="534" t="s">
        <v>4552</v>
      </c>
      <c r="P29" s="534">
        <v>4.0477100000000002E-2</v>
      </c>
      <c r="R29" s="526" t="s">
        <v>4475</v>
      </c>
      <c r="V29" s="526">
        <v>4.4165000000000003E-2</v>
      </c>
      <c r="W29" s="526">
        <v>3.0920000000000001E-3</v>
      </c>
      <c r="X29" s="526">
        <v>4.2969999999999996E-3</v>
      </c>
      <c r="Y29" s="526">
        <v>2.9876E-2</v>
      </c>
      <c r="Z29" s="526">
        <v>1.72E-3</v>
      </c>
      <c r="AA29" s="526">
        <v>2E-3</v>
      </c>
      <c r="AB29" s="526">
        <v>-1.72E-3</v>
      </c>
      <c r="AC29" s="526">
        <v>-3.7200000000000002E-3</v>
      </c>
      <c r="AD29" s="526">
        <v>3.5000000000000003E-2</v>
      </c>
      <c r="AE29" s="526">
        <v>2.9876E-2</v>
      </c>
      <c r="AF29" s="526">
        <v>5.1240000000000036E-3</v>
      </c>
      <c r="AG29" s="526">
        <v>3.5000000000000003E-2</v>
      </c>
      <c r="AH29" s="526">
        <v>45940</v>
      </c>
      <c r="AI29" s="526">
        <v>6</v>
      </c>
      <c r="AJ29" s="526" t="s">
        <v>2832</v>
      </c>
      <c r="AK29" s="526" t="s">
        <v>5090</v>
      </c>
    </row>
    <row r="30" spans="1:38" ht="20.100000000000001" customHeight="1">
      <c r="A30" s="532">
        <v>472</v>
      </c>
      <c r="B30" s="532">
        <v>45940</v>
      </c>
      <c r="C30" s="533" t="s">
        <v>5095</v>
      </c>
      <c r="D30" s="534" t="s">
        <v>5096</v>
      </c>
      <c r="E30" s="534" t="s">
        <v>5099</v>
      </c>
      <c r="F30" s="534" t="s">
        <v>5100</v>
      </c>
      <c r="G30" s="745">
        <v>45940</v>
      </c>
      <c r="H30" s="746">
        <v>45971</v>
      </c>
      <c r="I30" s="533">
        <v>31</v>
      </c>
      <c r="J30" s="533">
        <v>1</v>
      </c>
      <c r="K30" s="533" t="s">
        <v>2330</v>
      </c>
      <c r="L30" s="526">
        <v>3.17</v>
      </c>
      <c r="O30" s="534" t="s">
        <v>4552</v>
      </c>
      <c r="P30" s="534">
        <v>4.0477100000000002E-2</v>
      </c>
      <c r="R30" s="526" t="s">
        <v>4475</v>
      </c>
      <c r="V30" s="526">
        <v>4.4165000000000003E-2</v>
      </c>
      <c r="W30" s="526">
        <v>3.0920000000000001E-3</v>
      </c>
      <c r="X30" s="526">
        <v>4.2969999999999996E-3</v>
      </c>
      <c r="Y30" s="526">
        <v>2.9876E-2</v>
      </c>
      <c r="Z30" s="526">
        <v>1.72E-3</v>
      </c>
      <c r="AA30" s="526">
        <v>2E-3</v>
      </c>
      <c r="AB30" s="526">
        <v>-1.72E-3</v>
      </c>
      <c r="AC30" s="526">
        <v>-3.7200000000000002E-3</v>
      </c>
      <c r="AD30" s="526">
        <v>3.5000000000000003E-2</v>
      </c>
      <c r="AE30" s="526">
        <v>2.9876E-2</v>
      </c>
      <c r="AF30" s="526">
        <v>5.1240000000000036E-3</v>
      </c>
      <c r="AG30" s="526">
        <v>3.5000000000000003E-2</v>
      </c>
      <c r="AH30" s="526">
        <v>45940</v>
      </c>
      <c r="AI30" s="526">
        <v>7</v>
      </c>
      <c r="AJ30" s="526" t="s">
        <v>2832</v>
      </c>
      <c r="AK30" s="526" t="s">
        <v>5090</v>
      </c>
    </row>
  </sheetData>
  <mergeCells count="122">
    <mergeCell ref="Q19:Q20"/>
    <mergeCell ref="A19:A20"/>
    <mergeCell ref="B19:B20"/>
    <mergeCell ref="C19:C20"/>
    <mergeCell ref="D19:D20"/>
    <mergeCell ref="E19:E20"/>
    <mergeCell ref="F19:F20"/>
    <mergeCell ref="G19:G20"/>
    <mergeCell ref="H19:H20"/>
    <mergeCell ref="I19:I20"/>
    <mergeCell ref="J19:J20"/>
    <mergeCell ref="K19:K20"/>
    <mergeCell ref="L19:L20"/>
    <mergeCell ref="M19:M20"/>
    <mergeCell ref="N19:N20"/>
    <mergeCell ref="O19:O20"/>
    <mergeCell ref="P19:P20"/>
    <mergeCell ref="B17:B18"/>
    <mergeCell ref="C17:C18"/>
    <mergeCell ref="D17:D18"/>
    <mergeCell ref="E17:E18"/>
    <mergeCell ref="F17:F18"/>
    <mergeCell ref="N15:N16"/>
    <mergeCell ref="M17:M18"/>
    <mergeCell ref="O17:O18"/>
    <mergeCell ref="Q21:Q22"/>
    <mergeCell ref="H21:H22"/>
    <mergeCell ref="I21:I22"/>
    <mergeCell ref="G17:G18"/>
    <mergeCell ref="N21:N22"/>
    <mergeCell ref="N17:N18"/>
    <mergeCell ref="J15:J16"/>
    <mergeCell ref="K15:K16"/>
    <mergeCell ref="L15:L16"/>
    <mergeCell ref="M15:M16"/>
    <mergeCell ref="O15:O16"/>
    <mergeCell ref="Q17:Q18"/>
    <mergeCell ref="Q15:Q16"/>
    <mergeCell ref="G15:G16"/>
    <mergeCell ref="H15:H16"/>
    <mergeCell ref="I15:I16"/>
    <mergeCell ref="G13:G14"/>
    <mergeCell ref="H13:H14"/>
    <mergeCell ref="I13:I14"/>
    <mergeCell ref="G21:G22"/>
    <mergeCell ref="H17:H18"/>
    <mergeCell ref="I17:I18"/>
    <mergeCell ref="J17:J18"/>
    <mergeCell ref="K17:K18"/>
    <mergeCell ref="L17:L18"/>
    <mergeCell ref="A21:A22"/>
    <mergeCell ref="B21:B22"/>
    <mergeCell ref="C21:C22"/>
    <mergeCell ref="D21:D22"/>
    <mergeCell ref="E21:E22"/>
    <mergeCell ref="F21:F22"/>
    <mergeCell ref="A8:A10"/>
    <mergeCell ref="B8:B10"/>
    <mergeCell ref="C8:C10"/>
    <mergeCell ref="D8:D10"/>
    <mergeCell ref="E8:E10"/>
    <mergeCell ref="A13:A14"/>
    <mergeCell ref="B13:B14"/>
    <mergeCell ref="C13:C14"/>
    <mergeCell ref="D13:D14"/>
    <mergeCell ref="E13:E14"/>
    <mergeCell ref="F13:F14"/>
    <mergeCell ref="A15:A16"/>
    <mergeCell ref="B15:B16"/>
    <mergeCell ref="C15:C16"/>
    <mergeCell ref="D15:D16"/>
    <mergeCell ref="E15:E16"/>
    <mergeCell ref="F15:F16"/>
    <mergeCell ref="A17:A18"/>
    <mergeCell ref="C4:O4"/>
    <mergeCell ref="C5:O5"/>
    <mergeCell ref="N9:N10"/>
    <mergeCell ref="B11:B12"/>
    <mergeCell ref="A11:A12"/>
    <mergeCell ref="K11:K12"/>
    <mergeCell ref="J11:J12"/>
    <mergeCell ref="I11:I12"/>
    <mergeCell ref="H11:H12"/>
    <mergeCell ref="G11:G12"/>
    <mergeCell ref="F11:F12"/>
    <mergeCell ref="E11:E12"/>
    <mergeCell ref="C11:C12"/>
    <mergeCell ref="L11:L12"/>
    <mergeCell ref="I8:I10"/>
    <mergeCell ref="H8:H10"/>
    <mergeCell ref="G8:G10"/>
    <mergeCell ref="F8:F10"/>
    <mergeCell ref="K8:K10"/>
    <mergeCell ref="J8:J10"/>
    <mergeCell ref="N11:N12"/>
    <mergeCell ref="L8:N8"/>
    <mergeCell ref="M9:M10"/>
    <mergeCell ref="L9:L10"/>
    <mergeCell ref="N13:N14"/>
    <mergeCell ref="Q8:Q10"/>
    <mergeCell ref="P8:P10"/>
    <mergeCell ref="O8:O10"/>
    <mergeCell ref="D11:D12"/>
    <mergeCell ref="J13:J14"/>
    <mergeCell ref="P21:P22"/>
    <mergeCell ref="K13:K14"/>
    <mergeCell ref="L13:L14"/>
    <mergeCell ref="M13:M14"/>
    <mergeCell ref="O13:O14"/>
    <mergeCell ref="P13:P14"/>
    <mergeCell ref="P15:P16"/>
    <mergeCell ref="Q13:Q14"/>
    <mergeCell ref="J21:J22"/>
    <mergeCell ref="K21:K22"/>
    <mergeCell ref="L21:L22"/>
    <mergeCell ref="M21:M22"/>
    <mergeCell ref="O21:O22"/>
    <mergeCell ref="P17:P18"/>
    <mergeCell ref="Q11:Q12"/>
    <mergeCell ref="P11:P12"/>
    <mergeCell ref="O11:O12"/>
    <mergeCell ref="M11:M12"/>
  </mergeCells>
  <phoneticPr fontId="2" type="noConversion"/>
  <conditionalFormatting sqref="A11:B11 A13:B13 A15:B15 A17:B17 A19:B19 A21:B21">
    <cfRule type="cellIs" dxfId="66" priority="113" stopIfTrue="1" operator="equal">
      <formula>"상담"</formula>
    </cfRule>
    <cfRule type="cellIs" dxfId="65" priority="114" stopIfTrue="1" operator="equal">
      <formula>"취소"</formula>
    </cfRule>
  </conditionalFormatting>
  <conditionalFormatting sqref="C24:C25">
    <cfRule type="cellIs" dxfId="64" priority="4" operator="equal">
      <formula>"상해지점"</formula>
    </cfRule>
  </conditionalFormatting>
  <conditionalFormatting sqref="AG24:AG26">
    <cfRule type="cellIs" dxfId="63" priority="3" operator="greaterThan">
      <formula>$AD$11</formula>
    </cfRule>
  </conditionalFormatting>
  <conditionalFormatting sqref="AJ24:AJ26">
    <cfRule type="cellIs" dxfId="62" priority="5" operator="equal">
      <formula>"N"</formula>
    </cfRule>
    <cfRule type="containsText" dxfId="61" priority="6" operator="containsText" text="Y">
      <formula>NOT(ISERROR(SEARCH("Y",AJ24)))</formula>
    </cfRule>
  </conditionalFormatting>
  <pageMargins left="0.7" right="0.7" top="0.75" bottom="0.75" header="0.3" footer="0.3"/>
  <pageSetup paperSize="9" scale="54"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pageSetUpPr fitToPage="1"/>
  </sheetPr>
  <dimension ref="A1:BX121"/>
  <sheetViews>
    <sheetView showGridLines="0" topLeftCell="A4" zoomScaleNormal="100" workbookViewId="0">
      <selection activeCell="H23" sqref="H23"/>
    </sheetView>
  </sheetViews>
  <sheetFormatPr defaultColWidth="11.125" defaultRowHeight="24.95" customHeight="1"/>
  <cols>
    <col min="1" max="1" width="11.125" customWidth="1"/>
    <col min="2" max="2" width="16.125" customWidth="1"/>
    <col min="3" max="3" width="21.25" customWidth="1"/>
    <col min="4" max="4" width="2.5" customWidth="1"/>
    <col min="5" max="5" width="2.75" customWidth="1"/>
    <col min="6" max="6" width="11.375" customWidth="1"/>
    <col min="7" max="7" width="12.875" bestFit="1" customWidth="1"/>
    <col min="8" max="8" width="11.375" customWidth="1"/>
    <col min="9" max="9" width="3.25" customWidth="1"/>
    <col min="10" max="10" width="9.25" bestFit="1" customWidth="1"/>
    <col min="11" max="11" width="11" bestFit="1" customWidth="1"/>
    <col min="12" max="12" width="6.5" bestFit="1" customWidth="1"/>
    <col min="13" max="13" width="22.5" customWidth="1"/>
    <col min="14" max="14" width="3.875" style="266" customWidth="1"/>
    <col min="15" max="15" width="4" style="266" customWidth="1"/>
    <col min="16" max="17" width="10.75" style="357" customWidth="1"/>
    <col min="18" max="18" width="8.125" customWidth="1"/>
    <col min="19" max="19" width="5.875" style="355" customWidth="1"/>
    <col min="20" max="23" width="16.375" style="356" customWidth="1"/>
    <col min="24" max="27" width="16.375" style="267" customWidth="1"/>
    <col min="28" max="42" width="11.125" style="266" customWidth="1"/>
    <col min="43" max="76" width="11.125" style="266"/>
  </cols>
  <sheetData>
    <row r="1" spans="1:76" s="266" customFormat="1" ht="24.95" customHeight="1" thickBot="1">
      <c r="P1" s="267"/>
      <c r="Q1" s="267"/>
      <c r="R1" s="267"/>
      <c r="S1" s="268"/>
      <c r="T1" s="267"/>
      <c r="U1" s="267"/>
      <c r="V1" s="267"/>
      <c r="W1" s="267"/>
      <c r="X1" s="267"/>
      <c r="Y1" s="267"/>
      <c r="Z1" s="267"/>
      <c r="AA1" s="267"/>
    </row>
    <row r="2" spans="1:76" ht="24.95" customHeight="1" thickBot="1">
      <c r="A2" s="266"/>
      <c r="B2" s="1098" t="s">
        <v>1828</v>
      </c>
      <c r="C2" s="1099"/>
      <c r="D2" s="266"/>
      <c r="E2" s="266"/>
      <c r="F2" s="266"/>
      <c r="G2" s="266"/>
      <c r="H2" s="266"/>
      <c r="I2" s="266"/>
      <c r="J2" s="1100" t="s">
        <v>1829</v>
      </c>
      <c r="K2" s="1101"/>
      <c r="L2" s="1101"/>
      <c r="M2" s="1102"/>
      <c r="P2" s="1103" t="s">
        <v>1830</v>
      </c>
      <c r="Q2" s="1103"/>
      <c r="R2" s="1103"/>
      <c r="S2" s="268"/>
      <c r="T2" s="267"/>
      <c r="U2" s="267"/>
      <c r="V2" s="267"/>
      <c r="W2" s="267"/>
    </row>
    <row r="3" spans="1:76" s="266" customFormat="1" ht="24.95" customHeight="1">
      <c r="B3" s="269">
        <f>IF($C$6="Buy/Sell",1,2)</f>
        <v>2</v>
      </c>
      <c r="C3" s="269" t="str">
        <f>VLOOKUP($C$7,$R$7:$AA$43,2,FALSE)</f>
        <v>E</v>
      </c>
      <c r="F3" s="270" t="str">
        <f>C3&amp;B3</f>
        <v>E2</v>
      </c>
      <c r="J3" s="271"/>
      <c r="K3" s="272"/>
      <c r="L3" s="272"/>
      <c r="M3" s="273"/>
      <c r="P3" s="274" t="s">
        <v>1831</v>
      </c>
      <c r="Q3" s="274"/>
      <c r="R3" s="269"/>
      <c r="S3" s="275"/>
      <c r="T3" s="276"/>
      <c r="U3" s="276"/>
      <c r="V3" s="276"/>
      <c r="W3" s="276"/>
      <c r="X3" s="277"/>
      <c r="Y3" s="277"/>
      <c r="Z3" s="277"/>
      <c r="AA3" s="277"/>
    </row>
    <row r="4" spans="1:76" s="278" customFormat="1" ht="24.95" customHeight="1">
      <c r="J4" s="279"/>
      <c r="K4" s="280"/>
      <c r="L4" s="280"/>
      <c r="M4" s="281"/>
      <c r="P4" s="274"/>
      <c r="Q4" s="274"/>
      <c r="R4" s="282">
        <v>1</v>
      </c>
      <c r="S4" s="283">
        <v>2</v>
      </c>
      <c r="T4" s="283">
        <v>3</v>
      </c>
      <c r="U4" s="283">
        <v>4</v>
      </c>
      <c r="V4" s="283">
        <v>5</v>
      </c>
      <c r="W4" s="283">
        <v>6</v>
      </c>
      <c r="X4" s="282">
        <v>7</v>
      </c>
      <c r="Y4" s="282">
        <v>8</v>
      </c>
      <c r="Z4" s="282">
        <v>9</v>
      </c>
      <c r="AA4" s="282">
        <v>10</v>
      </c>
    </row>
    <row r="5" spans="1:76" s="286" customFormat="1" ht="24.95" customHeight="1" thickBot="1">
      <c r="A5" s="278"/>
      <c r="B5" s="278"/>
      <c r="C5" s="278"/>
      <c r="D5" s="278"/>
      <c r="E5" s="278"/>
      <c r="F5" s="278"/>
      <c r="G5" s="278"/>
      <c r="H5" s="278"/>
      <c r="I5" s="278"/>
      <c r="J5" s="279"/>
      <c r="K5" s="280"/>
      <c r="L5" s="280"/>
      <c r="M5" s="281"/>
      <c r="N5" s="278"/>
      <c r="O5" s="278"/>
      <c r="P5" s="274"/>
      <c r="Q5" s="274"/>
      <c r="R5" s="282"/>
      <c r="S5" s="283"/>
      <c r="T5" s="284">
        <f>IF(AND($C$3="A",$B$3=1),1,-1)</f>
        <v>-1</v>
      </c>
      <c r="U5" s="284">
        <f>IF(AND($C$3="A",$B$3=1),-1,1)</f>
        <v>1</v>
      </c>
      <c r="V5" s="284">
        <f>IF(AND($C$3="A",$B$3=1),-1,1)</f>
        <v>1</v>
      </c>
      <c r="W5" s="284">
        <f>IF(AND($C$3="A",$B$3=1),1,-1)</f>
        <v>-1</v>
      </c>
      <c r="X5" s="285"/>
      <c r="Y5" s="285"/>
      <c r="Z5" s="285"/>
      <c r="AA5" s="285"/>
      <c r="AB5" s="278"/>
      <c r="AC5" s="278"/>
      <c r="AD5" s="278"/>
      <c r="AE5" s="278"/>
      <c r="AF5" s="278"/>
      <c r="AG5" s="278"/>
      <c r="AH5" s="278"/>
      <c r="AI5" s="278"/>
      <c r="AJ5" s="278"/>
      <c r="AK5" s="278"/>
      <c r="AL5" s="278"/>
      <c r="AM5" s="278"/>
      <c r="AN5" s="278"/>
      <c r="AO5" s="278"/>
      <c r="AP5" s="278"/>
      <c r="AQ5" s="278"/>
      <c r="AR5" s="278"/>
      <c r="AS5" s="278"/>
      <c r="AT5" s="278"/>
      <c r="AU5" s="278"/>
      <c r="AV5" s="278"/>
      <c r="AW5" s="278"/>
      <c r="AX5" s="278"/>
      <c r="AY5" s="278"/>
      <c r="AZ5" s="278"/>
      <c r="BA5" s="278"/>
      <c r="BB5" s="278"/>
      <c r="BC5" s="278"/>
      <c r="BD5" s="278"/>
      <c r="BE5" s="278"/>
      <c r="BF5" s="278"/>
      <c r="BG5" s="278"/>
      <c r="BH5" s="278"/>
      <c r="BI5" s="278"/>
      <c r="BJ5" s="278"/>
      <c r="BK5" s="278"/>
      <c r="BL5" s="278"/>
      <c r="BM5" s="278"/>
      <c r="BN5" s="278"/>
      <c r="BO5" s="278"/>
      <c r="BP5" s="278"/>
      <c r="BQ5" s="278"/>
      <c r="BR5" s="278"/>
      <c r="BS5" s="278"/>
      <c r="BT5" s="278"/>
      <c r="BU5" s="278"/>
      <c r="BV5" s="278"/>
      <c r="BW5" s="278"/>
      <c r="BX5" s="278"/>
    </row>
    <row r="6" spans="1:76" ht="24.95" customHeight="1" thickBot="1">
      <c r="A6" s="266"/>
      <c r="B6" s="287" t="s">
        <v>1832</v>
      </c>
      <c r="C6" s="288" t="s">
        <v>4734</v>
      </c>
      <c r="D6" s="289"/>
      <c r="E6" s="289"/>
      <c r="F6" s="289"/>
      <c r="G6" s="289"/>
      <c r="H6" s="289"/>
      <c r="I6" s="289"/>
      <c r="J6" s="1104" t="str">
        <f>M7&amp;"/"&amp;M10</f>
        <v>USD/KRW</v>
      </c>
      <c r="K6" s="1105"/>
      <c r="L6" s="1105"/>
      <c r="M6" s="1106"/>
      <c r="N6" s="289"/>
      <c r="O6" s="290"/>
      <c r="P6" s="291" t="s">
        <v>1833</v>
      </c>
      <c r="Q6" s="291" t="s">
        <v>2226</v>
      </c>
      <c r="R6" s="291" t="s">
        <v>1834</v>
      </c>
      <c r="S6" s="292" t="s">
        <v>1835</v>
      </c>
      <c r="T6" s="293" t="s">
        <v>1836</v>
      </c>
      <c r="U6" s="293" t="s">
        <v>1837</v>
      </c>
      <c r="V6" s="293" t="s">
        <v>1838</v>
      </c>
      <c r="W6" s="293" t="s">
        <v>1839</v>
      </c>
      <c r="X6" s="294"/>
      <c r="Y6" s="294"/>
      <c r="Z6" s="294"/>
      <c r="AA6" s="294"/>
    </row>
    <row r="7" spans="1:76" ht="24.95" customHeight="1" thickBot="1">
      <c r="A7" s="266"/>
      <c r="B7" s="295" t="s">
        <v>1840</v>
      </c>
      <c r="C7" s="296" t="s">
        <v>4733</v>
      </c>
      <c r="D7" s="278"/>
      <c r="E7" s="278"/>
      <c r="F7" s="278"/>
      <c r="G7" s="278"/>
      <c r="H7" s="278"/>
      <c r="I7" s="278"/>
      <c r="J7" s="1087" t="s">
        <v>1841</v>
      </c>
      <c r="K7" s="1090">
        <v>1</v>
      </c>
      <c r="L7" s="297" t="str">
        <f>IF($L$8&gt;0,"B",IF($L$8&lt;0,"S",""))</f>
        <v>B</v>
      </c>
      <c r="M7" s="298" t="str">
        <f>IF($C$3="A",$C$7,"USD")</f>
        <v>USD</v>
      </c>
      <c r="O7" s="299"/>
      <c r="P7" s="300" t="s">
        <v>1842</v>
      </c>
      <c r="Q7" s="300"/>
      <c r="R7" s="300" t="s">
        <v>1843</v>
      </c>
      <c r="S7" s="292" t="str">
        <f t="shared" ref="S7:S43" si="0">LEFT(P7,1)</f>
        <v>E</v>
      </c>
      <c r="T7" s="293">
        <f>IFERROR(IF(AND(R7=$C$7,S7="A"),$C$9,IF(AND(R7=$C$7,S7="E"),$C$9*$C$12,""))*$T$5,"")</f>
        <v>-1380000000</v>
      </c>
      <c r="U7" s="293">
        <f t="shared" ref="U7:U43" si="1">IFERROR(IF(AND(R7=$C$7,S7="A"),$C$9*$C$12,IF(AND(R7=$C$7,S7="E"),$C$9,""))*$U$5,"")</f>
        <v>1000000</v>
      </c>
      <c r="V7" s="293">
        <f>IFERROR(IF(AND(R7=$C$7,S7="A"),$C$9,IF(AND(R7=$C$7,S7="E"),$C$9*$C$14,""))*$V$5,"")</f>
        <v>1380279000</v>
      </c>
      <c r="W7" s="293">
        <f t="shared" ref="W7:W43" si="2">IFERROR(IF(AND(R7=$C$7,S7="A"),$C$9*$C$14,IF(AND(R7=$C$7,S7="E"),$C$9,""))*$W$5,"")</f>
        <v>-1000000</v>
      </c>
      <c r="X7" s="294"/>
      <c r="Y7" s="294"/>
      <c r="Z7" s="294"/>
      <c r="AA7" s="294"/>
    </row>
    <row r="8" spans="1:76" ht="24.95" customHeight="1" thickBot="1">
      <c r="A8" s="266"/>
      <c r="B8" s="301"/>
      <c r="C8" s="266"/>
      <c r="D8" s="266"/>
      <c r="E8" s="266"/>
      <c r="F8" s="270" t="s">
        <v>1844</v>
      </c>
      <c r="G8" s="270" t="str">
        <f>C7</f>
        <v>KRW</v>
      </c>
      <c r="H8" s="266"/>
      <c r="I8" s="266"/>
      <c r="J8" s="1088"/>
      <c r="K8" s="1091"/>
      <c r="L8" s="1107">
        <f>IF($C$7="KRW",VLOOKUP($C$7,$R$7:$AA$43,4,FALSE),VLOOKUP($C$7,$R$7:$AA$43,3,FALSE))</f>
        <v>1000000</v>
      </c>
      <c r="M8" s="1108"/>
      <c r="O8" s="299"/>
      <c r="P8" s="300" t="s">
        <v>1845</v>
      </c>
      <c r="Q8" s="300"/>
      <c r="R8" s="300" t="s">
        <v>1846</v>
      </c>
      <c r="S8" s="292" t="str">
        <f t="shared" si="0"/>
        <v>A</v>
      </c>
      <c r="T8" s="293" t="str">
        <f t="shared" ref="T8:T43" si="3">IFERROR(IF(AND(R8=$C$7,S8="A"),$C$9,IF(AND(R8=$C$7,S8="E"),$C$9/$C$12,""))*$T$5,"")</f>
        <v/>
      </c>
      <c r="U8" s="293" t="str">
        <f t="shared" si="1"/>
        <v/>
      </c>
      <c r="V8" s="293" t="str">
        <f t="shared" ref="V8:V43" si="4">IFERROR(IF(AND(R8=$C$7,S8="A"),$C$9,IF(AND(R8=$C$7,S8="E"),$C$9/$C$14,""))*$V$5,"")</f>
        <v/>
      </c>
      <c r="W8" s="293" t="str">
        <f t="shared" si="2"/>
        <v/>
      </c>
      <c r="X8" s="294"/>
      <c r="Y8" s="294"/>
      <c r="Z8" s="294"/>
      <c r="AA8" s="294"/>
    </row>
    <row r="9" spans="1:76" ht="24.95" customHeight="1" thickBot="1">
      <c r="A9" s="266"/>
      <c r="B9" s="302" t="str">
        <f>IF($C$7="KRW","USD",C7)</f>
        <v>USD</v>
      </c>
      <c r="C9" s="303">
        <v>1000000</v>
      </c>
      <c r="D9" s="304"/>
      <c r="E9" s="304"/>
      <c r="F9" s="305">
        <f>IF($C$3="A",L11,L8)</f>
        <v>1000000</v>
      </c>
      <c r="G9" s="305">
        <f>IF($C$3="A",L8,L11)</f>
        <v>-1380000000</v>
      </c>
      <c r="H9" s="304"/>
      <c r="I9" s="304"/>
      <c r="J9" s="1088"/>
      <c r="K9" s="306" t="s">
        <v>1847</v>
      </c>
      <c r="L9" s="1094">
        <f>$C$12</f>
        <v>1380</v>
      </c>
      <c r="M9" s="1095"/>
      <c r="N9" s="304"/>
      <c r="O9" s="299"/>
      <c r="P9" s="300" t="s">
        <v>1848</v>
      </c>
      <c r="Q9" s="300"/>
      <c r="R9" s="300" t="s">
        <v>1849</v>
      </c>
      <c r="S9" s="292" t="str">
        <f t="shared" si="0"/>
        <v>E</v>
      </c>
      <c r="T9" s="293" t="str">
        <f t="shared" si="3"/>
        <v/>
      </c>
      <c r="U9" s="293" t="str">
        <f t="shared" si="1"/>
        <v/>
      </c>
      <c r="V9" s="293" t="str">
        <f t="shared" si="4"/>
        <v/>
      </c>
      <c r="W9" s="293" t="str">
        <f t="shared" si="2"/>
        <v/>
      </c>
      <c r="X9" s="294"/>
      <c r="Y9" s="294"/>
      <c r="Z9" s="294"/>
      <c r="AA9" s="294"/>
    </row>
    <row r="10" spans="1:76" ht="24.95" customHeight="1">
      <c r="A10" s="266"/>
      <c r="B10" s="307" t="s">
        <v>1850</v>
      </c>
      <c r="C10" s="308">
        <v>45491</v>
      </c>
      <c r="D10" s="304"/>
      <c r="E10" s="304"/>
      <c r="F10" s="309"/>
      <c r="G10" s="304"/>
      <c r="H10" s="304"/>
      <c r="I10" s="304"/>
      <c r="J10" s="1088"/>
      <c r="K10" s="1090">
        <v>2</v>
      </c>
      <c r="L10" s="310" t="str">
        <f>IF($L$11&gt;0,"B",IF($L$11&lt;0,"S",""))</f>
        <v>S</v>
      </c>
      <c r="M10" s="311" t="str">
        <f>IF($C$3="E",$C$7,"USD")</f>
        <v>KRW</v>
      </c>
      <c r="N10" s="304"/>
      <c r="O10" s="299"/>
      <c r="P10" s="300" t="s">
        <v>1845</v>
      </c>
      <c r="Q10" s="300"/>
      <c r="R10" s="300" t="s">
        <v>1851</v>
      </c>
      <c r="S10" s="292" t="str">
        <f t="shared" si="0"/>
        <v>A</v>
      </c>
      <c r="T10" s="293" t="str">
        <f t="shared" si="3"/>
        <v/>
      </c>
      <c r="U10" s="293" t="str">
        <f t="shared" si="1"/>
        <v/>
      </c>
      <c r="V10" s="293" t="str">
        <f t="shared" si="4"/>
        <v/>
      </c>
      <c r="W10" s="293" t="str">
        <f t="shared" si="2"/>
        <v/>
      </c>
      <c r="X10" s="294"/>
      <c r="Y10" s="294"/>
      <c r="Z10" s="294"/>
      <c r="AA10" s="294"/>
      <c r="AB10" s="312"/>
    </row>
    <row r="11" spans="1:76" ht="24.95" customHeight="1" thickBot="1">
      <c r="A11" s="266"/>
      <c r="B11" s="307" t="s">
        <v>1852</v>
      </c>
      <c r="C11" s="308">
        <v>45856</v>
      </c>
      <c r="D11" s="304"/>
      <c r="E11" s="304"/>
      <c r="F11" s="304"/>
      <c r="G11" s="304"/>
      <c r="H11" s="304"/>
      <c r="I11" s="304"/>
      <c r="J11" s="1089"/>
      <c r="K11" s="1091"/>
      <c r="L11" s="1107">
        <f>IF($C$7="KRW",VLOOKUP($C$7,$R$7:$AA$43,3,FALSE),VLOOKUP($C$7,$R$7:$AA$43,4,FALSE))</f>
        <v>-1380000000</v>
      </c>
      <c r="M11" s="1108"/>
      <c r="N11" s="304"/>
      <c r="O11" s="299"/>
      <c r="P11" s="300" t="s">
        <v>1848</v>
      </c>
      <c r="Q11" s="300"/>
      <c r="R11" s="300" t="s">
        <v>1853</v>
      </c>
      <c r="S11" s="292" t="str">
        <f t="shared" si="0"/>
        <v>E</v>
      </c>
      <c r="T11" s="293" t="str">
        <f t="shared" si="3"/>
        <v/>
      </c>
      <c r="U11" s="293" t="str">
        <f t="shared" si="1"/>
        <v/>
      </c>
      <c r="V11" s="293" t="str">
        <f t="shared" si="4"/>
        <v/>
      </c>
      <c r="W11" s="293" t="str">
        <f t="shared" si="2"/>
        <v/>
      </c>
      <c r="X11" s="294"/>
      <c r="Y11" s="294"/>
      <c r="Z11" s="294"/>
      <c r="AA11" s="294"/>
      <c r="AB11" s="312"/>
    </row>
    <row r="12" spans="1:76" ht="24.95" customHeight="1">
      <c r="A12" s="266"/>
      <c r="B12" s="307" t="s">
        <v>1854</v>
      </c>
      <c r="C12" s="313">
        <v>1380</v>
      </c>
      <c r="D12" s="304"/>
      <c r="E12" s="304"/>
      <c r="F12" s="304"/>
      <c r="G12" s="304"/>
      <c r="H12" s="304"/>
      <c r="I12" s="304"/>
      <c r="J12" s="1087" t="s">
        <v>1855</v>
      </c>
      <c r="K12" s="1090">
        <v>1</v>
      </c>
      <c r="L12" s="314" t="str">
        <f>IF($L$13&gt;0,"B",IF($L$13&lt;0,"S",""))</f>
        <v>S</v>
      </c>
      <c r="M12" s="311" t="str">
        <f>M7</f>
        <v>USD</v>
      </c>
      <c r="N12" s="304"/>
      <c r="O12" s="299"/>
      <c r="P12" s="300" t="s">
        <v>1848</v>
      </c>
      <c r="Q12" s="300"/>
      <c r="R12" s="300" t="s">
        <v>1856</v>
      </c>
      <c r="S12" s="292" t="str">
        <f t="shared" si="0"/>
        <v>E</v>
      </c>
      <c r="T12" s="293" t="str">
        <f t="shared" si="3"/>
        <v/>
      </c>
      <c r="U12" s="293" t="str">
        <f t="shared" si="1"/>
        <v/>
      </c>
      <c r="V12" s="293" t="str">
        <f t="shared" si="4"/>
        <v/>
      </c>
      <c r="W12" s="293" t="str">
        <f t="shared" si="2"/>
        <v/>
      </c>
      <c r="X12" s="294"/>
      <c r="Y12" s="294"/>
      <c r="Z12" s="294"/>
      <c r="AA12" s="294"/>
      <c r="AB12" s="312"/>
    </row>
    <row r="13" spans="1:76" ht="24.95" customHeight="1" thickBot="1">
      <c r="A13" s="266"/>
      <c r="B13" s="307" t="s">
        <v>1857</v>
      </c>
      <c r="C13" s="315">
        <v>27.9</v>
      </c>
      <c r="D13" s="304"/>
      <c r="E13" s="304"/>
      <c r="F13" s="316">
        <f>IF($C$7="KRW",$C$13*100,$C$13)</f>
        <v>2790</v>
      </c>
      <c r="G13" s="304"/>
      <c r="H13" s="304"/>
      <c r="I13" s="304"/>
      <c r="J13" s="1088"/>
      <c r="K13" s="1091"/>
      <c r="L13" s="1092">
        <f>IF($C$7="KRW",VLOOKUP($C$7,$R$7:$AA$43,6,FALSE),VLOOKUP($C$7,$R$7:$AA$43,5,FALSE))</f>
        <v>-1000000</v>
      </c>
      <c r="M13" s="1093"/>
      <c r="N13" s="317"/>
      <c r="O13" s="299"/>
      <c r="P13" s="300" t="s">
        <v>1845</v>
      </c>
      <c r="Q13" s="300"/>
      <c r="R13" s="300" t="s">
        <v>1858</v>
      </c>
      <c r="S13" s="292" t="str">
        <f t="shared" si="0"/>
        <v>A</v>
      </c>
      <c r="T13" s="293" t="str">
        <f t="shared" si="3"/>
        <v/>
      </c>
      <c r="U13" s="293" t="str">
        <f t="shared" si="1"/>
        <v/>
      </c>
      <c r="V13" s="293" t="str">
        <f t="shared" si="4"/>
        <v/>
      </c>
      <c r="W13" s="293" t="str">
        <f t="shared" si="2"/>
        <v/>
      </c>
      <c r="X13" s="294"/>
      <c r="Y13" s="294"/>
      <c r="Z13" s="294"/>
      <c r="AA13" s="294"/>
      <c r="AB13" s="312"/>
    </row>
    <row r="14" spans="1:76" ht="24.95" customHeight="1" thickBot="1">
      <c r="A14" s="318"/>
      <c r="B14" s="319" t="s">
        <v>1859</v>
      </c>
      <c r="C14" s="320">
        <f>C12+F13/10000</f>
        <v>1380.279</v>
      </c>
      <c r="D14" s="321"/>
      <c r="E14" s="321"/>
      <c r="F14" s="321"/>
      <c r="G14" s="321"/>
      <c r="H14" s="321"/>
      <c r="I14" s="321"/>
      <c r="J14" s="1088"/>
      <c r="K14" s="306" t="s">
        <v>1847</v>
      </c>
      <c r="L14" s="1094">
        <f>$C$14</f>
        <v>1380.279</v>
      </c>
      <c r="M14" s="1095"/>
      <c r="O14" s="299"/>
      <c r="P14" s="300" t="s">
        <v>1848</v>
      </c>
      <c r="Q14" s="300"/>
      <c r="R14" s="300" t="s">
        <v>1860</v>
      </c>
      <c r="S14" s="292" t="str">
        <f t="shared" si="0"/>
        <v>E</v>
      </c>
      <c r="T14" s="293" t="str">
        <f t="shared" si="3"/>
        <v/>
      </c>
      <c r="U14" s="293" t="str">
        <f t="shared" si="1"/>
        <v/>
      </c>
      <c r="V14" s="293" t="str">
        <f t="shared" si="4"/>
        <v/>
      </c>
      <c r="W14" s="293" t="str">
        <f t="shared" si="2"/>
        <v/>
      </c>
      <c r="X14" s="294"/>
      <c r="Y14" s="294"/>
      <c r="Z14" s="294"/>
      <c r="AA14" s="294"/>
      <c r="AB14" s="312"/>
    </row>
    <row r="15" spans="1:76" ht="24.95" customHeight="1" thickBot="1">
      <c r="A15" s="266"/>
      <c r="B15" s="266"/>
      <c r="C15" s="266"/>
      <c r="D15" s="317"/>
      <c r="E15" s="317"/>
      <c r="F15" s="317"/>
      <c r="G15" s="317"/>
      <c r="H15" s="317"/>
      <c r="I15" s="317"/>
      <c r="J15" s="1088"/>
      <c r="K15" s="1090">
        <v>2</v>
      </c>
      <c r="L15" s="314" t="str">
        <f>IF($L$16&gt;0,"B",IF($L$16&lt;0,"S",""))</f>
        <v>B</v>
      </c>
      <c r="M15" s="311" t="str">
        <f>M10</f>
        <v>KRW</v>
      </c>
      <c r="O15" s="299"/>
      <c r="P15" s="300" t="s">
        <v>1848</v>
      </c>
      <c r="Q15" s="300"/>
      <c r="R15" s="300" t="s">
        <v>1861</v>
      </c>
      <c r="S15" s="292" t="str">
        <f t="shared" si="0"/>
        <v>E</v>
      </c>
      <c r="T15" s="293" t="str">
        <f t="shared" si="3"/>
        <v/>
      </c>
      <c r="U15" s="293" t="str">
        <f t="shared" si="1"/>
        <v/>
      </c>
      <c r="V15" s="293" t="str">
        <f t="shared" si="4"/>
        <v/>
      </c>
      <c r="W15" s="293" t="str">
        <f t="shared" si="2"/>
        <v/>
      </c>
      <c r="X15" s="294"/>
      <c r="Y15" s="294"/>
      <c r="Z15" s="294"/>
      <c r="AA15" s="294"/>
      <c r="AB15" s="312"/>
    </row>
    <row r="16" spans="1:76" ht="24.95" customHeight="1" thickBot="1">
      <c r="A16" s="266"/>
      <c r="B16" s="322" t="s">
        <v>1862</v>
      </c>
      <c r="C16" s="323" t="str">
        <f>IF(C13&gt;0,M10,IF(C13=0,"동일",M7))</f>
        <v>KRW</v>
      </c>
      <c r="D16" s="324"/>
      <c r="E16" s="325"/>
      <c r="F16" s="326"/>
      <c r="G16" s="326"/>
      <c r="H16" s="326"/>
      <c r="I16" s="266"/>
      <c r="J16" s="1089"/>
      <c r="K16" s="1091"/>
      <c r="L16" s="1096">
        <f>IF($C$7="KRW",VLOOKUP($C$7,$R$7:$AA$43,5,FALSE),VLOOKUP($C$7,$R$7:$AA$43,6,FALSE))</f>
        <v>1380279000</v>
      </c>
      <c r="M16" s="1097"/>
      <c r="N16" s="327"/>
      <c r="O16" s="299"/>
      <c r="P16" s="300" t="s">
        <v>1842</v>
      </c>
      <c r="Q16" s="300"/>
      <c r="R16" s="300" t="s">
        <v>1863</v>
      </c>
      <c r="S16" s="292" t="str">
        <f t="shared" si="0"/>
        <v>E</v>
      </c>
      <c r="T16" s="293" t="str">
        <f t="shared" si="3"/>
        <v/>
      </c>
      <c r="U16" s="293" t="str">
        <f t="shared" si="1"/>
        <v/>
      </c>
      <c r="V16" s="293" t="str">
        <f t="shared" si="4"/>
        <v/>
      </c>
      <c r="W16" s="293" t="str">
        <f t="shared" si="2"/>
        <v/>
      </c>
      <c r="X16" s="294"/>
      <c r="Y16" s="294"/>
      <c r="Z16" s="294"/>
      <c r="AA16" s="294"/>
      <c r="AB16" s="312"/>
    </row>
    <row r="17" spans="1:28" ht="24.95" customHeight="1" thickBot="1">
      <c r="A17" s="266"/>
      <c r="B17" s="328" t="s">
        <v>1864</v>
      </c>
      <c r="C17" s="329" t="str">
        <f>IF(C13&gt;0,M7,IF(C13=0,"동일",M10))</f>
        <v>USD</v>
      </c>
      <c r="D17" s="266"/>
      <c r="E17" s="330"/>
      <c r="F17" s="326"/>
      <c r="G17" s="326"/>
      <c r="H17" s="326"/>
      <c r="I17" s="266"/>
      <c r="J17" s="1059" t="s">
        <v>1865</v>
      </c>
      <c r="K17" s="1060"/>
      <c r="L17" s="1061">
        <f>C11-C10</f>
        <v>365</v>
      </c>
      <c r="M17" s="1062"/>
      <c r="O17" s="299"/>
      <c r="P17" s="300" t="s">
        <v>1842</v>
      </c>
      <c r="Q17" s="300"/>
      <c r="R17" s="300" t="s">
        <v>1866</v>
      </c>
      <c r="S17" s="292" t="str">
        <f t="shared" si="0"/>
        <v>E</v>
      </c>
      <c r="T17" s="293" t="str">
        <f t="shared" si="3"/>
        <v/>
      </c>
      <c r="U17" s="293" t="str">
        <f t="shared" si="1"/>
        <v/>
      </c>
      <c r="V17" s="293" t="str">
        <f t="shared" si="4"/>
        <v/>
      </c>
      <c r="W17" s="293" t="str">
        <f t="shared" si="2"/>
        <v/>
      </c>
      <c r="X17" s="294"/>
      <c r="Y17" s="294"/>
      <c r="Z17" s="294"/>
      <c r="AA17" s="294"/>
      <c r="AB17" s="312"/>
    </row>
    <row r="18" spans="1:28" ht="24.95" customHeight="1" thickBot="1">
      <c r="A18" s="266"/>
      <c r="B18" s="266"/>
      <c r="C18" s="266"/>
      <c r="D18" s="317"/>
      <c r="E18" s="317"/>
      <c r="F18" s="317"/>
      <c r="G18" s="317"/>
      <c r="H18" s="317"/>
      <c r="I18" s="327"/>
      <c r="J18" s="1063" t="s">
        <v>1867</v>
      </c>
      <c r="K18" s="1064"/>
      <c r="L18" s="1065">
        <f>C13</f>
        <v>27.9</v>
      </c>
      <c r="M18" s="1066"/>
      <c r="N18" s="331"/>
      <c r="O18" s="299"/>
      <c r="P18" s="300" t="s">
        <v>1845</v>
      </c>
      <c r="Q18" s="300"/>
      <c r="R18" s="300" t="s">
        <v>1868</v>
      </c>
      <c r="S18" s="292" t="str">
        <f t="shared" si="0"/>
        <v>A</v>
      </c>
      <c r="T18" s="293" t="str">
        <f t="shared" si="3"/>
        <v/>
      </c>
      <c r="U18" s="293" t="str">
        <f t="shared" si="1"/>
        <v/>
      </c>
      <c r="V18" s="293" t="str">
        <f t="shared" si="4"/>
        <v/>
      </c>
      <c r="W18" s="293" t="str">
        <f t="shared" si="2"/>
        <v/>
      </c>
      <c r="X18" s="294"/>
      <c r="Y18" s="294"/>
      <c r="Z18" s="294"/>
      <c r="AA18" s="294"/>
      <c r="AB18" s="312"/>
    </row>
    <row r="19" spans="1:28" ht="24.95" customHeight="1">
      <c r="A19" s="266"/>
      <c r="B19" s="332" t="s">
        <v>1869</v>
      </c>
      <c r="C19" s="333">
        <v>1380</v>
      </c>
      <c r="D19" s="266"/>
      <c r="E19" s="266"/>
      <c r="F19" s="266"/>
      <c r="G19" s="266"/>
      <c r="H19" s="266"/>
      <c r="I19" s="266"/>
      <c r="J19" s="1067" t="s">
        <v>1870</v>
      </c>
      <c r="K19" s="1068"/>
      <c r="L19" s="334" t="str">
        <f>IF($C$3="A",M10,IF($C$3="E",M7,""))</f>
        <v>USD</v>
      </c>
      <c r="M19" s="335">
        <f>IF($C$7="KRW",(($L$11+$L$16)/$C$19),IF($C$3="A",(L16+L11),IF($C$3="E",(L8+L13),"")))</f>
        <v>202.17391304347825</v>
      </c>
      <c r="N19" s="324"/>
      <c r="P19" s="300" t="s">
        <v>1842</v>
      </c>
      <c r="Q19" s="300"/>
      <c r="R19" s="300" t="s">
        <v>1871</v>
      </c>
      <c r="S19" s="292" t="str">
        <f t="shared" si="0"/>
        <v>E</v>
      </c>
      <c r="T19" s="293" t="str">
        <f t="shared" si="3"/>
        <v/>
      </c>
      <c r="U19" s="293" t="str">
        <f t="shared" si="1"/>
        <v/>
      </c>
      <c r="V19" s="293" t="str">
        <f t="shared" si="4"/>
        <v/>
      </c>
      <c r="W19" s="293" t="str">
        <f t="shared" si="2"/>
        <v/>
      </c>
      <c r="X19" s="294"/>
      <c r="Y19" s="294"/>
      <c r="Z19" s="294"/>
      <c r="AA19" s="294"/>
      <c r="AB19" s="312"/>
    </row>
    <row r="20" spans="1:28" ht="24.95" customHeight="1" thickBot="1">
      <c r="A20" s="266"/>
      <c r="B20" s="336" t="s">
        <v>1872</v>
      </c>
      <c r="C20" s="337">
        <v>5.3199999999999997E-2</v>
      </c>
      <c r="D20" s="266"/>
      <c r="E20" s="330">
        <v>1</v>
      </c>
      <c r="F20" s="326">
        <f>ABS($F$9*C20/365*$L$17)</f>
        <v>53200</v>
      </c>
      <c r="G20" s="338">
        <f>IF($F$3="A1",-$F$21,IF($F$3="A2",$F$20,IF($F$3="E1",$F$20,IF($F$3="E2",-$F$21,""))))</f>
        <v>-53500.000000000007</v>
      </c>
      <c r="H20" s="326"/>
      <c r="I20" s="331"/>
      <c r="J20" s="1069"/>
      <c r="K20" s="1070"/>
      <c r="L20" s="339" t="s">
        <v>1843</v>
      </c>
      <c r="M20" s="340">
        <f>$M$19*$C$19</f>
        <v>279000</v>
      </c>
      <c r="O20" s="331"/>
      <c r="P20" s="341" t="s">
        <v>1842</v>
      </c>
      <c r="Q20" s="341"/>
      <c r="R20" s="300" t="s">
        <v>1873</v>
      </c>
      <c r="S20" s="292" t="str">
        <f t="shared" si="0"/>
        <v>E</v>
      </c>
      <c r="T20" s="293" t="str">
        <f t="shared" si="3"/>
        <v/>
      </c>
      <c r="U20" s="293" t="str">
        <f t="shared" si="1"/>
        <v/>
      </c>
      <c r="V20" s="293" t="str">
        <f t="shared" si="4"/>
        <v/>
      </c>
      <c r="W20" s="293" t="str">
        <f t="shared" si="2"/>
        <v/>
      </c>
      <c r="X20" s="294"/>
      <c r="Y20" s="294"/>
      <c r="Z20" s="294"/>
      <c r="AA20" s="294"/>
      <c r="AB20" s="312"/>
    </row>
    <row r="21" spans="1:28" ht="24.95" customHeight="1" thickBot="1">
      <c r="A21" s="266"/>
      <c r="B21" s="336" t="s">
        <v>1874</v>
      </c>
      <c r="C21" s="337">
        <v>5.3499999999999999E-2</v>
      </c>
      <c r="D21" s="327"/>
      <c r="E21" s="325">
        <v>2</v>
      </c>
      <c r="F21" s="326">
        <f>ABS($F$9*C21/365*$L$17)</f>
        <v>53500.000000000007</v>
      </c>
      <c r="G21" s="326"/>
      <c r="H21" s="326"/>
      <c r="I21" s="324"/>
      <c r="J21" s="1071" t="s">
        <v>1875</v>
      </c>
      <c r="K21" s="1072"/>
      <c r="L21" s="1073">
        <f>ABS($M$19*360/$L$17/IF($C$7="KRW",$L$8,$L$11))</f>
        <v>1.9940440738534844E-4</v>
      </c>
      <c r="M21" s="1074"/>
      <c r="O21" s="324"/>
      <c r="P21" s="342" t="s">
        <v>1842</v>
      </c>
      <c r="Q21" s="342"/>
      <c r="R21" s="300" t="s">
        <v>1876</v>
      </c>
      <c r="S21" s="292" t="str">
        <f t="shared" si="0"/>
        <v>E</v>
      </c>
      <c r="T21" s="293" t="str">
        <f t="shared" si="3"/>
        <v/>
      </c>
      <c r="U21" s="293" t="str">
        <f t="shared" si="1"/>
        <v/>
      </c>
      <c r="V21" s="293" t="str">
        <f t="shared" si="4"/>
        <v/>
      </c>
      <c r="W21" s="293" t="str">
        <f t="shared" si="2"/>
        <v/>
      </c>
      <c r="X21" s="294"/>
      <c r="Y21" s="294"/>
      <c r="Z21" s="294"/>
      <c r="AA21" s="294"/>
      <c r="AB21" s="312"/>
    </row>
    <row r="22" spans="1:28" ht="24.95" customHeight="1" thickBot="1">
      <c r="A22" s="266"/>
      <c r="B22" s="343" t="s">
        <v>3635</v>
      </c>
      <c r="C22" s="344">
        <v>5.2820100000000002E-2</v>
      </c>
      <c r="D22" s="266"/>
      <c r="E22" s="330">
        <v>3</v>
      </c>
      <c r="F22" s="326">
        <f>ABS($F$9*C22/365*$L$17)</f>
        <v>52820.100000000006</v>
      </c>
      <c r="G22" s="326"/>
      <c r="H22" s="326"/>
      <c r="I22" s="266"/>
      <c r="J22" s="1075" t="s">
        <v>1877</v>
      </c>
      <c r="K22" s="1076"/>
      <c r="L22" s="345" t="str">
        <f>IF($C$3="A",M10,IF($C$3="E",M7,""))</f>
        <v>USD</v>
      </c>
      <c r="M22" s="346">
        <f>IF($C$7="KRW",(($L$11+$L$16)/$C$19),IF($C$3="A",(L16+L11),IF($C$3="E",(L8+L13),"")))+G20</f>
        <v>-53297.826086956527</v>
      </c>
      <c r="P22" s="300"/>
      <c r="Q22" s="300"/>
      <c r="R22" s="300"/>
      <c r="S22" s="292" t="str">
        <f t="shared" si="0"/>
        <v/>
      </c>
      <c r="T22" s="293" t="str">
        <f t="shared" si="3"/>
        <v/>
      </c>
      <c r="U22" s="293" t="str">
        <f t="shared" si="1"/>
        <v/>
      </c>
      <c r="V22" s="293" t="str">
        <f t="shared" si="4"/>
        <v/>
      </c>
      <c r="W22" s="293" t="str">
        <f t="shared" si="2"/>
        <v/>
      </c>
      <c r="X22" s="294"/>
      <c r="Y22" s="294"/>
      <c r="Z22" s="294"/>
      <c r="AA22" s="294"/>
      <c r="AB22" s="347"/>
    </row>
    <row r="23" spans="1:28" ht="24.95" customHeight="1" thickBot="1">
      <c r="A23" s="266"/>
      <c r="B23" s="266"/>
      <c r="C23" s="266"/>
      <c r="D23" s="331"/>
      <c r="E23" s="348"/>
      <c r="F23" s="331"/>
      <c r="G23" s="331"/>
      <c r="H23" s="331"/>
      <c r="I23" s="266"/>
      <c r="J23" s="1077"/>
      <c r="K23" s="1078"/>
      <c r="L23" s="349" t="s">
        <v>1843</v>
      </c>
      <c r="M23" s="350">
        <f>$M$22*$C$19</f>
        <v>-73551000.000000015</v>
      </c>
      <c r="P23" s="300"/>
      <c r="Q23" s="300"/>
      <c r="R23" s="300"/>
      <c r="S23" s="292" t="str">
        <f t="shared" si="0"/>
        <v/>
      </c>
      <c r="T23" s="293" t="str">
        <f t="shared" si="3"/>
        <v/>
      </c>
      <c r="U23" s="293" t="str">
        <f t="shared" si="1"/>
        <v/>
      </c>
      <c r="V23" s="293" t="str">
        <f t="shared" si="4"/>
        <v/>
      </c>
      <c r="W23" s="293" t="str">
        <f t="shared" si="2"/>
        <v/>
      </c>
      <c r="X23" s="294"/>
      <c r="Y23" s="294"/>
      <c r="Z23" s="294"/>
      <c r="AA23" s="294"/>
      <c r="AB23" s="312"/>
    </row>
    <row r="24" spans="1:28" ht="24.95" customHeight="1" thickBot="1">
      <c r="A24" s="266"/>
      <c r="B24" s="351" t="str">
        <f>C7</f>
        <v>KRW</v>
      </c>
      <c r="C24" s="352">
        <v>3.5000000000000003E-2</v>
      </c>
      <c r="D24" s="324"/>
      <c r="E24" s="325">
        <v>4</v>
      </c>
      <c r="F24" s="326"/>
      <c r="G24" s="326"/>
      <c r="H24" s="326"/>
      <c r="I24" s="266"/>
      <c r="J24" s="1079" t="s">
        <v>1875</v>
      </c>
      <c r="K24" s="1080"/>
      <c r="L24" s="1081">
        <f>ABS($M$22*360/$L$17/$L$11)</f>
        <v>3.8092549913250651E-5</v>
      </c>
      <c r="M24" s="1082"/>
      <c r="P24" s="300"/>
      <c r="Q24" s="300"/>
      <c r="R24" s="300"/>
      <c r="S24" s="292" t="str">
        <f t="shared" si="0"/>
        <v/>
      </c>
      <c r="T24" s="293" t="str">
        <f t="shared" si="3"/>
        <v/>
      </c>
      <c r="U24" s="293" t="str">
        <f t="shared" si="1"/>
        <v/>
      </c>
      <c r="V24" s="293" t="str">
        <f t="shared" si="4"/>
        <v/>
      </c>
      <c r="W24" s="293" t="str">
        <f t="shared" si="2"/>
        <v/>
      </c>
      <c r="X24" s="294"/>
      <c r="Y24" s="294"/>
      <c r="Z24" s="294"/>
      <c r="AA24" s="294"/>
    </row>
    <row r="25" spans="1:28" ht="24.95" customHeight="1" thickBot="1">
      <c r="A25" s="266"/>
      <c r="B25" s="353" t="str">
        <f>C7</f>
        <v>KRW</v>
      </c>
      <c r="C25" s="354">
        <v>3.5000000000000003E-2</v>
      </c>
      <c r="D25" s="266"/>
      <c r="E25" s="330">
        <v>5</v>
      </c>
      <c r="F25" s="326"/>
      <c r="G25" s="326"/>
      <c r="H25" s="326"/>
      <c r="I25" s="266"/>
      <c r="J25" s="266"/>
      <c r="K25" s="266"/>
      <c r="L25" s="266"/>
      <c r="M25" s="266"/>
      <c r="P25" s="300"/>
      <c r="Q25" s="300"/>
      <c r="R25" s="300"/>
      <c r="S25" s="292" t="str">
        <f t="shared" si="0"/>
        <v/>
      </c>
      <c r="T25" s="293" t="str">
        <f t="shared" si="3"/>
        <v/>
      </c>
      <c r="U25" s="293" t="str">
        <f t="shared" si="1"/>
        <v/>
      </c>
      <c r="V25" s="293" t="str">
        <f t="shared" si="4"/>
        <v/>
      </c>
      <c r="W25" s="293" t="str">
        <f t="shared" si="2"/>
        <v/>
      </c>
      <c r="X25" s="294"/>
      <c r="Y25" s="294"/>
      <c r="Z25" s="294"/>
      <c r="AA25" s="294"/>
    </row>
    <row r="26" spans="1:28" ht="24.95" customHeight="1" thickBot="1">
      <c r="A26" s="266"/>
      <c r="B26" s="266"/>
      <c r="C26" s="266"/>
      <c r="D26" s="266"/>
      <c r="E26" s="330"/>
      <c r="F26" s="266"/>
      <c r="G26" s="266"/>
      <c r="H26" s="266"/>
      <c r="I26" s="266"/>
      <c r="J26" s="266"/>
      <c r="K26" s="266"/>
      <c r="L26" s="266"/>
      <c r="M26" s="266"/>
      <c r="P26" s="300"/>
      <c r="Q26" s="300"/>
      <c r="R26" s="300"/>
      <c r="S26" s="292" t="str">
        <f t="shared" si="0"/>
        <v/>
      </c>
      <c r="T26" s="293" t="str">
        <f t="shared" si="3"/>
        <v/>
      </c>
      <c r="U26" s="293" t="str">
        <f t="shared" si="1"/>
        <v/>
      </c>
      <c r="V26" s="293" t="str">
        <f t="shared" si="4"/>
        <v/>
      </c>
      <c r="W26" s="293" t="str">
        <f t="shared" si="2"/>
        <v/>
      </c>
      <c r="X26" s="294"/>
      <c r="Y26" s="294"/>
      <c r="Z26" s="294"/>
      <c r="AA26" s="294"/>
    </row>
    <row r="27" spans="1:28" ht="24.95" customHeight="1">
      <c r="A27" s="266"/>
      <c r="B27" s="1083" t="s">
        <v>1878</v>
      </c>
      <c r="C27" s="1084"/>
      <c r="D27" s="266"/>
      <c r="E27" s="266"/>
      <c r="F27" s="266"/>
      <c r="G27" s="266"/>
      <c r="H27" s="266"/>
      <c r="I27" s="266"/>
      <c r="J27" s="266"/>
      <c r="K27" s="266"/>
      <c r="L27" s="266"/>
      <c r="M27" s="266"/>
      <c r="P27" s="300"/>
      <c r="Q27" s="300"/>
      <c r="R27" s="300"/>
      <c r="S27" s="292" t="str">
        <f t="shared" si="0"/>
        <v/>
      </c>
      <c r="T27" s="293" t="str">
        <f t="shared" si="3"/>
        <v/>
      </c>
      <c r="U27" s="293" t="str">
        <f t="shared" si="1"/>
        <v/>
      </c>
      <c r="V27" s="293" t="str">
        <f t="shared" si="4"/>
        <v/>
      </c>
      <c r="W27" s="293" t="str">
        <f t="shared" si="2"/>
        <v/>
      </c>
      <c r="X27" s="294"/>
      <c r="Y27" s="294"/>
      <c r="Z27" s="294"/>
      <c r="AA27" s="294"/>
    </row>
    <row r="28" spans="1:28" ht="24.95" customHeight="1">
      <c r="A28" s="266"/>
      <c r="B28" s="1085" t="s">
        <v>1879</v>
      </c>
      <c r="C28" s="1086"/>
      <c r="D28" s="266"/>
      <c r="E28" s="266"/>
      <c r="F28" s="266"/>
      <c r="G28" s="266"/>
      <c r="H28" s="266"/>
      <c r="I28" s="266"/>
      <c r="J28" s="266"/>
      <c r="K28" s="266"/>
      <c r="L28" s="266"/>
      <c r="M28" s="266"/>
      <c r="P28" s="300"/>
      <c r="Q28" s="300"/>
      <c r="R28" s="300"/>
      <c r="S28" s="292" t="str">
        <f t="shared" si="0"/>
        <v/>
      </c>
      <c r="T28" s="293" t="str">
        <f t="shared" si="3"/>
        <v/>
      </c>
      <c r="U28" s="293" t="str">
        <f t="shared" si="1"/>
        <v/>
      </c>
      <c r="V28" s="293" t="str">
        <f t="shared" si="4"/>
        <v/>
      </c>
      <c r="W28" s="293" t="str">
        <f t="shared" si="2"/>
        <v/>
      </c>
      <c r="X28" s="294"/>
      <c r="Y28" s="294"/>
      <c r="Z28" s="294"/>
      <c r="AA28" s="294"/>
    </row>
    <row r="29" spans="1:28" ht="24.95" customHeight="1" thickBot="1">
      <c r="A29" s="266"/>
      <c r="B29" s="1057" t="s">
        <v>1880</v>
      </c>
      <c r="C29" s="1058"/>
      <c r="D29" s="266"/>
      <c r="E29" s="266"/>
      <c r="F29" s="266"/>
      <c r="G29" s="266"/>
      <c r="H29" s="266"/>
      <c r="I29" s="266"/>
      <c r="J29" s="266"/>
      <c r="K29" s="266"/>
      <c r="L29" s="266"/>
      <c r="M29" s="266"/>
      <c r="P29" s="300"/>
      <c r="Q29" s="300"/>
      <c r="R29" s="300"/>
      <c r="S29" s="292" t="str">
        <f t="shared" si="0"/>
        <v/>
      </c>
      <c r="T29" s="293" t="str">
        <f t="shared" si="3"/>
        <v/>
      </c>
      <c r="U29" s="293" t="str">
        <f t="shared" si="1"/>
        <v/>
      </c>
      <c r="V29" s="293" t="str">
        <f t="shared" si="4"/>
        <v/>
      </c>
      <c r="W29" s="293" t="str">
        <f t="shared" si="2"/>
        <v/>
      </c>
      <c r="X29" s="294" t="str">
        <f t="shared" ref="X29:X43" si="5">IF(S29="E",$C$9,"")</f>
        <v/>
      </c>
      <c r="Y29" s="294" t="str">
        <f t="shared" ref="Y29:Y43" si="6">IF(S29="A",$C$9,"")</f>
        <v/>
      </c>
      <c r="Z29" s="294" t="str">
        <f t="shared" ref="Z29:AA43" si="7">IFERROR(X29*$C$14,"")</f>
        <v/>
      </c>
      <c r="AA29" s="294" t="str">
        <f t="shared" si="7"/>
        <v/>
      </c>
    </row>
    <row r="30" spans="1:28" ht="24.95" customHeight="1">
      <c r="A30" s="266"/>
      <c r="B30" s="266"/>
      <c r="C30" s="266"/>
      <c r="D30" s="266"/>
      <c r="E30" s="266"/>
      <c r="F30" s="266"/>
      <c r="G30" s="266"/>
      <c r="H30" s="266"/>
      <c r="I30" s="266"/>
      <c r="J30" s="266"/>
      <c r="K30" s="266"/>
      <c r="L30" s="266"/>
      <c r="M30" s="266"/>
      <c r="P30" s="300"/>
      <c r="Q30" s="300"/>
      <c r="R30" s="300"/>
      <c r="S30" s="292" t="str">
        <f t="shared" si="0"/>
        <v/>
      </c>
      <c r="T30" s="293" t="str">
        <f t="shared" si="3"/>
        <v/>
      </c>
      <c r="U30" s="293" t="str">
        <f t="shared" si="1"/>
        <v/>
      </c>
      <c r="V30" s="293" t="str">
        <f t="shared" si="4"/>
        <v/>
      </c>
      <c r="W30" s="293" t="str">
        <f t="shared" si="2"/>
        <v/>
      </c>
      <c r="X30" s="294" t="str">
        <f t="shared" si="5"/>
        <v/>
      </c>
      <c r="Y30" s="294" t="str">
        <f t="shared" si="6"/>
        <v/>
      </c>
      <c r="Z30" s="294" t="str">
        <f t="shared" si="7"/>
        <v/>
      </c>
      <c r="AA30" s="294" t="str">
        <f t="shared" si="7"/>
        <v/>
      </c>
    </row>
    <row r="31" spans="1:28" ht="24.95" customHeight="1">
      <c r="A31" s="266"/>
      <c r="B31" s="266"/>
      <c r="C31" s="266"/>
      <c r="D31" s="266"/>
      <c r="E31" s="266"/>
      <c r="F31" s="266"/>
      <c r="G31" s="266"/>
      <c r="H31" s="266"/>
      <c r="I31" s="266"/>
      <c r="J31" s="266"/>
      <c r="K31" s="266"/>
      <c r="L31" s="266"/>
      <c r="M31" s="266"/>
      <c r="P31" s="300"/>
      <c r="Q31" s="300"/>
      <c r="R31" s="300"/>
      <c r="S31" s="292" t="str">
        <f t="shared" si="0"/>
        <v/>
      </c>
      <c r="T31" s="293" t="str">
        <f t="shared" si="3"/>
        <v/>
      </c>
      <c r="U31" s="293" t="str">
        <f t="shared" si="1"/>
        <v/>
      </c>
      <c r="V31" s="293" t="str">
        <f t="shared" si="4"/>
        <v/>
      </c>
      <c r="W31" s="293" t="str">
        <f t="shared" si="2"/>
        <v/>
      </c>
      <c r="X31" s="294" t="str">
        <f t="shared" si="5"/>
        <v/>
      </c>
      <c r="Y31" s="294" t="str">
        <f t="shared" si="6"/>
        <v/>
      </c>
      <c r="Z31" s="294" t="str">
        <f t="shared" si="7"/>
        <v/>
      </c>
      <c r="AA31" s="294" t="str">
        <f t="shared" si="7"/>
        <v/>
      </c>
    </row>
    <row r="32" spans="1:28" ht="24.95" customHeight="1">
      <c r="A32" s="266"/>
      <c r="B32" s="266"/>
      <c r="C32" s="266"/>
      <c r="D32" s="266"/>
      <c r="E32" s="266"/>
      <c r="F32" s="266"/>
      <c r="G32" s="266"/>
      <c r="H32" s="266"/>
      <c r="I32" s="266"/>
      <c r="J32" s="266"/>
      <c r="K32" s="266"/>
      <c r="L32" s="266"/>
      <c r="M32" s="266"/>
      <c r="P32" s="300"/>
      <c r="Q32" s="300"/>
      <c r="R32" s="300"/>
      <c r="S32" s="292" t="str">
        <f t="shared" si="0"/>
        <v/>
      </c>
      <c r="T32" s="293" t="str">
        <f t="shared" si="3"/>
        <v/>
      </c>
      <c r="U32" s="293" t="str">
        <f t="shared" si="1"/>
        <v/>
      </c>
      <c r="V32" s="293" t="str">
        <f t="shared" si="4"/>
        <v/>
      </c>
      <c r="W32" s="293" t="str">
        <f t="shared" si="2"/>
        <v/>
      </c>
      <c r="X32" s="294" t="str">
        <f t="shared" si="5"/>
        <v/>
      </c>
      <c r="Y32" s="294" t="str">
        <f t="shared" si="6"/>
        <v/>
      </c>
      <c r="Z32" s="294" t="str">
        <f t="shared" si="7"/>
        <v/>
      </c>
      <c r="AA32" s="294" t="str">
        <f t="shared" si="7"/>
        <v/>
      </c>
    </row>
    <row r="33" spans="1:27" ht="24.95" customHeight="1">
      <c r="A33" s="266"/>
      <c r="B33" s="266"/>
      <c r="C33" s="266"/>
      <c r="D33" s="266"/>
      <c r="E33" s="266"/>
      <c r="F33" s="266"/>
      <c r="G33" s="266"/>
      <c r="H33" s="266"/>
      <c r="I33" s="266"/>
      <c r="J33" s="266"/>
      <c r="K33" s="266"/>
      <c r="L33" s="266"/>
      <c r="M33" s="266"/>
      <c r="P33" s="300"/>
      <c r="Q33" s="300"/>
      <c r="R33" s="300"/>
      <c r="S33" s="292" t="str">
        <f t="shared" si="0"/>
        <v/>
      </c>
      <c r="T33" s="293" t="str">
        <f t="shared" si="3"/>
        <v/>
      </c>
      <c r="U33" s="293" t="str">
        <f t="shared" si="1"/>
        <v/>
      </c>
      <c r="V33" s="293" t="str">
        <f t="shared" si="4"/>
        <v/>
      </c>
      <c r="W33" s="293" t="str">
        <f t="shared" si="2"/>
        <v/>
      </c>
      <c r="X33" s="294" t="str">
        <f t="shared" si="5"/>
        <v/>
      </c>
      <c r="Y33" s="294" t="str">
        <f t="shared" si="6"/>
        <v/>
      </c>
      <c r="Z33" s="294" t="str">
        <f t="shared" si="7"/>
        <v/>
      </c>
      <c r="AA33" s="294" t="str">
        <f t="shared" si="7"/>
        <v/>
      </c>
    </row>
    <row r="34" spans="1:27" ht="24.95" customHeight="1">
      <c r="A34" s="266"/>
      <c r="B34" s="266"/>
      <c r="C34" s="266"/>
      <c r="D34" s="266"/>
      <c r="E34" s="266"/>
      <c r="F34" s="266"/>
      <c r="G34" s="266"/>
      <c r="H34" s="266"/>
      <c r="I34" s="266"/>
      <c r="J34" s="266"/>
      <c r="K34" s="266"/>
      <c r="L34" s="266"/>
      <c r="M34" s="266"/>
      <c r="P34" s="300"/>
      <c r="Q34" s="300"/>
      <c r="R34" s="300"/>
      <c r="S34" s="292" t="str">
        <f t="shared" si="0"/>
        <v/>
      </c>
      <c r="T34" s="293" t="str">
        <f t="shared" si="3"/>
        <v/>
      </c>
      <c r="U34" s="293" t="str">
        <f t="shared" si="1"/>
        <v/>
      </c>
      <c r="V34" s="293" t="str">
        <f t="shared" si="4"/>
        <v/>
      </c>
      <c r="W34" s="293" t="str">
        <f t="shared" si="2"/>
        <v/>
      </c>
      <c r="X34" s="294" t="str">
        <f t="shared" si="5"/>
        <v/>
      </c>
      <c r="Y34" s="294" t="str">
        <f t="shared" si="6"/>
        <v/>
      </c>
      <c r="Z34" s="294" t="str">
        <f t="shared" si="7"/>
        <v/>
      </c>
      <c r="AA34" s="294" t="str">
        <f t="shared" si="7"/>
        <v/>
      </c>
    </row>
    <row r="35" spans="1:27" ht="24.95" customHeight="1">
      <c r="A35" s="266"/>
      <c r="B35" s="266"/>
      <c r="C35" s="266"/>
      <c r="D35" s="266"/>
      <c r="E35" s="266"/>
      <c r="F35" s="266"/>
      <c r="G35" s="266"/>
      <c r="H35" s="266"/>
      <c r="I35" s="266"/>
      <c r="J35" s="266"/>
      <c r="K35" s="266"/>
      <c r="L35" s="266"/>
      <c r="M35" s="266"/>
      <c r="P35" s="300"/>
      <c r="Q35" s="300"/>
      <c r="R35" s="300"/>
      <c r="S35" s="292" t="str">
        <f t="shared" si="0"/>
        <v/>
      </c>
      <c r="T35" s="293" t="str">
        <f t="shared" si="3"/>
        <v/>
      </c>
      <c r="U35" s="293" t="str">
        <f t="shared" si="1"/>
        <v/>
      </c>
      <c r="V35" s="293" t="str">
        <f t="shared" si="4"/>
        <v/>
      </c>
      <c r="W35" s="293" t="str">
        <f t="shared" si="2"/>
        <v/>
      </c>
      <c r="X35" s="294" t="str">
        <f t="shared" si="5"/>
        <v/>
      </c>
      <c r="Y35" s="294" t="str">
        <f t="shared" si="6"/>
        <v/>
      </c>
      <c r="Z35" s="294" t="str">
        <f t="shared" si="7"/>
        <v/>
      </c>
      <c r="AA35" s="294" t="str">
        <f t="shared" si="7"/>
        <v/>
      </c>
    </row>
    <row r="36" spans="1:27" ht="24.95" customHeight="1">
      <c r="A36" s="266"/>
      <c r="B36" s="266"/>
      <c r="C36" s="266"/>
      <c r="D36" s="266"/>
      <c r="E36" s="266"/>
      <c r="F36" s="266"/>
      <c r="G36" s="266"/>
      <c r="H36" s="266"/>
      <c r="I36" s="266"/>
      <c r="J36" s="266"/>
      <c r="K36" s="266"/>
      <c r="L36" s="266"/>
      <c r="M36" s="266"/>
      <c r="P36" s="300"/>
      <c r="Q36" s="300"/>
      <c r="R36" s="300"/>
      <c r="S36" s="292" t="str">
        <f t="shared" si="0"/>
        <v/>
      </c>
      <c r="T36" s="293" t="str">
        <f t="shared" si="3"/>
        <v/>
      </c>
      <c r="U36" s="293" t="str">
        <f t="shared" si="1"/>
        <v/>
      </c>
      <c r="V36" s="293" t="str">
        <f t="shared" si="4"/>
        <v/>
      </c>
      <c r="W36" s="293" t="str">
        <f t="shared" si="2"/>
        <v/>
      </c>
      <c r="X36" s="294" t="str">
        <f t="shared" si="5"/>
        <v/>
      </c>
      <c r="Y36" s="294" t="str">
        <f t="shared" si="6"/>
        <v/>
      </c>
      <c r="Z36" s="294" t="str">
        <f t="shared" si="7"/>
        <v/>
      </c>
      <c r="AA36" s="294" t="str">
        <f t="shared" si="7"/>
        <v/>
      </c>
    </row>
    <row r="37" spans="1:27" ht="24.95" customHeight="1">
      <c r="A37" s="266"/>
      <c r="B37" s="266"/>
      <c r="C37" s="266"/>
      <c r="D37" s="266"/>
      <c r="E37" s="266"/>
      <c r="F37" s="266"/>
      <c r="G37" s="266"/>
      <c r="H37" s="266"/>
      <c r="I37" s="266"/>
      <c r="J37" s="266"/>
      <c r="K37" s="266"/>
      <c r="L37" s="266"/>
      <c r="M37" s="266"/>
      <c r="P37" s="300"/>
      <c r="Q37" s="300"/>
      <c r="R37" s="300"/>
      <c r="S37" s="292" t="str">
        <f t="shared" si="0"/>
        <v/>
      </c>
      <c r="T37" s="293" t="str">
        <f t="shared" si="3"/>
        <v/>
      </c>
      <c r="U37" s="293" t="str">
        <f t="shared" si="1"/>
        <v/>
      </c>
      <c r="V37" s="293" t="str">
        <f t="shared" si="4"/>
        <v/>
      </c>
      <c r="W37" s="293" t="str">
        <f t="shared" si="2"/>
        <v/>
      </c>
      <c r="X37" s="294" t="str">
        <f t="shared" si="5"/>
        <v/>
      </c>
      <c r="Y37" s="294" t="str">
        <f t="shared" si="6"/>
        <v/>
      </c>
      <c r="Z37" s="294" t="str">
        <f t="shared" si="7"/>
        <v/>
      </c>
      <c r="AA37" s="294" t="str">
        <f t="shared" si="7"/>
        <v/>
      </c>
    </row>
    <row r="38" spans="1:27" ht="24.95" customHeight="1">
      <c r="A38" s="266"/>
      <c r="B38" s="266"/>
      <c r="C38" s="266"/>
      <c r="D38" s="266"/>
      <c r="E38" s="266"/>
      <c r="F38" s="266"/>
      <c r="G38" s="266"/>
      <c r="H38" s="266"/>
      <c r="I38" s="266"/>
      <c r="J38" s="266"/>
      <c r="K38" s="266"/>
      <c r="L38" s="266"/>
      <c r="M38" s="266"/>
      <c r="P38" s="300"/>
      <c r="Q38" s="300"/>
      <c r="R38" s="300"/>
      <c r="S38" s="292" t="str">
        <f t="shared" si="0"/>
        <v/>
      </c>
      <c r="T38" s="293" t="str">
        <f t="shared" si="3"/>
        <v/>
      </c>
      <c r="U38" s="293" t="str">
        <f t="shared" si="1"/>
        <v/>
      </c>
      <c r="V38" s="293" t="str">
        <f t="shared" si="4"/>
        <v/>
      </c>
      <c r="W38" s="293" t="str">
        <f t="shared" si="2"/>
        <v/>
      </c>
      <c r="X38" s="294" t="str">
        <f t="shared" si="5"/>
        <v/>
      </c>
      <c r="Y38" s="294" t="str">
        <f t="shared" si="6"/>
        <v/>
      </c>
      <c r="Z38" s="294" t="str">
        <f t="shared" si="7"/>
        <v/>
      </c>
      <c r="AA38" s="294" t="str">
        <f t="shared" si="7"/>
        <v/>
      </c>
    </row>
    <row r="39" spans="1:27" ht="24.95" customHeight="1">
      <c r="A39" s="266"/>
      <c r="B39" s="266"/>
      <c r="C39" s="266"/>
      <c r="D39" s="266"/>
      <c r="E39" s="266"/>
      <c r="F39" s="266"/>
      <c r="G39" s="266"/>
      <c r="H39" s="266"/>
      <c r="I39" s="266"/>
      <c r="J39" s="266"/>
      <c r="K39" s="266"/>
      <c r="L39" s="266"/>
      <c r="M39" s="266"/>
      <c r="P39" s="300"/>
      <c r="Q39" s="300"/>
      <c r="R39" s="300"/>
      <c r="S39" s="292" t="str">
        <f t="shared" si="0"/>
        <v/>
      </c>
      <c r="T39" s="293" t="str">
        <f t="shared" si="3"/>
        <v/>
      </c>
      <c r="U39" s="293" t="str">
        <f t="shared" si="1"/>
        <v/>
      </c>
      <c r="V39" s="293" t="str">
        <f t="shared" si="4"/>
        <v/>
      </c>
      <c r="W39" s="293" t="str">
        <f t="shared" si="2"/>
        <v/>
      </c>
      <c r="X39" s="294" t="str">
        <f t="shared" si="5"/>
        <v/>
      </c>
      <c r="Y39" s="294" t="str">
        <f t="shared" si="6"/>
        <v/>
      </c>
      <c r="Z39" s="294" t="str">
        <f t="shared" si="7"/>
        <v/>
      </c>
      <c r="AA39" s="294" t="str">
        <f t="shared" si="7"/>
        <v/>
      </c>
    </row>
    <row r="40" spans="1:27" ht="24.95" customHeight="1">
      <c r="A40" s="266"/>
      <c r="B40" s="266"/>
      <c r="C40" s="266"/>
      <c r="D40" s="266"/>
      <c r="E40" s="266"/>
      <c r="F40" s="266"/>
      <c r="G40" s="266"/>
      <c r="H40" s="266"/>
      <c r="I40" s="266"/>
      <c r="J40" s="266"/>
      <c r="K40" s="266"/>
      <c r="L40" s="266"/>
      <c r="M40" s="266"/>
      <c r="P40" s="300"/>
      <c r="Q40" s="300"/>
      <c r="R40" s="300"/>
      <c r="S40" s="292" t="str">
        <f t="shared" si="0"/>
        <v/>
      </c>
      <c r="T40" s="293" t="str">
        <f t="shared" si="3"/>
        <v/>
      </c>
      <c r="U40" s="293" t="str">
        <f t="shared" si="1"/>
        <v/>
      </c>
      <c r="V40" s="293" t="str">
        <f t="shared" si="4"/>
        <v/>
      </c>
      <c r="W40" s="293" t="str">
        <f t="shared" si="2"/>
        <v/>
      </c>
      <c r="X40" s="294" t="str">
        <f t="shared" si="5"/>
        <v/>
      </c>
      <c r="Y40" s="294" t="str">
        <f t="shared" si="6"/>
        <v/>
      </c>
      <c r="Z40" s="294" t="str">
        <f t="shared" si="7"/>
        <v/>
      </c>
      <c r="AA40" s="294" t="str">
        <f t="shared" si="7"/>
        <v/>
      </c>
    </row>
    <row r="41" spans="1:27" ht="24.95" customHeight="1">
      <c r="A41" s="266"/>
      <c r="B41" s="266"/>
      <c r="C41" s="266"/>
      <c r="D41" s="266"/>
      <c r="E41" s="266"/>
      <c r="F41" s="266"/>
      <c r="G41" s="266"/>
      <c r="H41" s="266"/>
      <c r="I41" s="266"/>
      <c r="J41" s="266"/>
      <c r="K41" s="266"/>
      <c r="L41" s="266"/>
      <c r="M41" s="266"/>
      <c r="P41" s="300"/>
      <c r="Q41" s="300"/>
      <c r="R41" s="300"/>
      <c r="S41" s="292" t="str">
        <f t="shared" si="0"/>
        <v/>
      </c>
      <c r="T41" s="293" t="str">
        <f t="shared" si="3"/>
        <v/>
      </c>
      <c r="U41" s="293" t="str">
        <f t="shared" si="1"/>
        <v/>
      </c>
      <c r="V41" s="293" t="str">
        <f t="shared" si="4"/>
        <v/>
      </c>
      <c r="W41" s="293" t="str">
        <f t="shared" si="2"/>
        <v/>
      </c>
      <c r="X41" s="294" t="str">
        <f t="shared" si="5"/>
        <v/>
      </c>
      <c r="Y41" s="294" t="str">
        <f t="shared" si="6"/>
        <v/>
      </c>
      <c r="Z41" s="294" t="str">
        <f t="shared" si="7"/>
        <v/>
      </c>
      <c r="AA41" s="294" t="str">
        <f t="shared" si="7"/>
        <v/>
      </c>
    </row>
    <row r="42" spans="1:27" ht="24.95" customHeight="1">
      <c r="A42" s="266"/>
      <c r="B42" s="266"/>
      <c r="C42" s="266"/>
      <c r="D42" s="266"/>
      <c r="E42" s="266"/>
      <c r="F42" s="266"/>
      <c r="G42" s="266"/>
      <c r="H42" s="266"/>
      <c r="I42" s="266"/>
      <c r="J42" s="266"/>
      <c r="K42" s="266"/>
      <c r="L42" s="266"/>
      <c r="M42" s="266"/>
      <c r="P42" s="300"/>
      <c r="Q42" s="300"/>
      <c r="R42" s="300"/>
      <c r="S42" s="292" t="str">
        <f t="shared" si="0"/>
        <v/>
      </c>
      <c r="T42" s="293" t="str">
        <f t="shared" si="3"/>
        <v/>
      </c>
      <c r="U42" s="293" t="str">
        <f t="shared" si="1"/>
        <v/>
      </c>
      <c r="V42" s="293" t="str">
        <f t="shared" si="4"/>
        <v/>
      </c>
      <c r="W42" s="293" t="str">
        <f t="shared" si="2"/>
        <v/>
      </c>
      <c r="X42" s="294" t="str">
        <f t="shared" si="5"/>
        <v/>
      </c>
      <c r="Y42" s="294" t="str">
        <f t="shared" si="6"/>
        <v/>
      </c>
      <c r="Z42" s="294" t="str">
        <f t="shared" si="7"/>
        <v/>
      </c>
      <c r="AA42" s="294" t="str">
        <f t="shared" si="7"/>
        <v/>
      </c>
    </row>
    <row r="43" spans="1:27" ht="24.95" customHeight="1">
      <c r="A43" s="266"/>
      <c r="B43" s="266"/>
      <c r="C43" s="266"/>
      <c r="D43" s="266"/>
      <c r="E43" s="266"/>
      <c r="F43" s="266"/>
      <c r="G43" s="266"/>
      <c r="H43" s="266"/>
      <c r="I43" s="266"/>
      <c r="J43" s="266"/>
      <c r="K43" s="266"/>
      <c r="L43" s="266"/>
      <c r="M43" s="266"/>
      <c r="P43" s="300"/>
      <c r="Q43" s="300"/>
      <c r="R43" s="300"/>
      <c r="S43" s="292" t="str">
        <f t="shared" si="0"/>
        <v/>
      </c>
      <c r="T43" s="293" t="str">
        <f t="shared" si="3"/>
        <v/>
      </c>
      <c r="U43" s="293" t="str">
        <f t="shared" si="1"/>
        <v/>
      </c>
      <c r="V43" s="293" t="str">
        <f t="shared" si="4"/>
        <v/>
      </c>
      <c r="W43" s="293" t="str">
        <f t="shared" si="2"/>
        <v/>
      </c>
      <c r="X43" s="294" t="str">
        <f t="shared" si="5"/>
        <v/>
      </c>
      <c r="Y43" s="294" t="str">
        <f t="shared" si="6"/>
        <v/>
      </c>
      <c r="Z43" s="294" t="str">
        <f t="shared" si="7"/>
        <v/>
      </c>
      <c r="AA43" s="294" t="str">
        <f t="shared" si="7"/>
        <v/>
      </c>
    </row>
    <row r="44" spans="1:27" ht="24.95" customHeight="1">
      <c r="A44" s="266"/>
      <c r="B44" s="266"/>
      <c r="C44" s="266"/>
      <c r="D44" s="266"/>
      <c r="E44" s="266"/>
      <c r="F44" s="266"/>
      <c r="G44" s="266"/>
      <c r="H44" s="266"/>
      <c r="I44" s="266"/>
      <c r="J44" s="266"/>
      <c r="K44" s="266"/>
      <c r="L44" s="266"/>
      <c r="M44" s="266"/>
      <c r="P44" s="268"/>
      <c r="Q44" s="268"/>
      <c r="R44" s="266"/>
    </row>
    <row r="45" spans="1:27" ht="24.95" customHeight="1">
      <c r="A45" s="266"/>
      <c r="B45" s="266"/>
      <c r="C45" s="266"/>
      <c r="D45" s="266"/>
      <c r="E45" s="266"/>
      <c r="F45" s="266"/>
      <c r="G45" s="266"/>
      <c r="H45" s="266"/>
      <c r="I45" s="266"/>
      <c r="J45" s="266"/>
      <c r="K45" s="266"/>
      <c r="L45" s="266"/>
      <c r="M45" s="266"/>
      <c r="P45" s="268"/>
      <c r="Q45" s="268"/>
      <c r="R45" s="266"/>
    </row>
    <row r="46" spans="1:27" ht="24.95" customHeight="1">
      <c r="A46" s="266"/>
      <c r="B46" s="266"/>
      <c r="C46" s="266"/>
      <c r="D46" s="266"/>
      <c r="E46" s="266"/>
      <c r="F46" s="266"/>
      <c r="G46" s="266"/>
      <c r="H46" s="266"/>
      <c r="I46" s="266"/>
      <c r="J46" s="266"/>
      <c r="K46" s="266"/>
      <c r="L46" s="266"/>
      <c r="M46" s="266"/>
      <c r="P46" s="268"/>
      <c r="Q46" s="268"/>
      <c r="R46" s="266"/>
    </row>
    <row r="47" spans="1:27" ht="24.95" customHeight="1">
      <c r="A47" s="266"/>
      <c r="B47" s="266"/>
      <c r="C47" s="266"/>
      <c r="D47" s="266"/>
      <c r="E47" s="266"/>
      <c r="F47" s="266"/>
      <c r="G47" s="266"/>
      <c r="H47" s="266"/>
      <c r="I47" s="266"/>
      <c r="J47" s="266"/>
      <c r="K47" s="266"/>
      <c r="L47" s="266"/>
      <c r="M47" s="266"/>
      <c r="P47" s="268"/>
      <c r="Q47" s="268"/>
      <c r="R47" s="266"/>
    </row>
    <row r="48" spans="1:27" ht="24.95" customHeight="1">
      <c r="A48" s="266"/>
      <c r="B48" s="266"/>
      <c r="C48" s="266"/>
      <c r="D48" s="266"/>
      <c r="E48" s="266"/>
      <c r="F48" s="266"/>
      <c r="G48" s="266"/>
      <c r="H48" s="266"/>
      <c r="I48" s="266"/>
      <c r="J48" s="266"/>
      <c r="K48" s="266"/>
      <c r="L48" s="266"/>
      <c r="M48" s="266"/>
      <c r="P48" s="268"/>
      <c r="Q48" s="268"/>
      <c r="R48" s="266"/>
    </row>
    <row r="49" spans="1:18" ht="24.95" customHeight="1">
      <c r="A49" s="266"/>
      <c r="B49" s="266"/>
      <c r="C49" s="266"/>
      <c r="D49" s="266"/>
      <c r="E49" s="266"/>
      <c r="F49" s="266"/>
      <c r="G49" s="266"/>
      <c r="H49" s="266"/>
      <c r="I49" s="266"/>
      <c r="J49" s="266"/>
      <c r="K49" s="266"/>
      <c r="L49" s="266"/>
      <c r="M49" s="266"/>
      <c r="P49" s="268"/>
      <c r="Q49" s="268"/>
      <c r="R49" s="266"/>
    </row>
    <row r="50" spans="1:18" ht="24.95" customHeight="1">
      <c r="A50" s="266"/>
      <c r="B50" s="266"/>
      <c r="C50" s="266"/>
      <c r="D50" s="266"/>
      <c r="E50" s="266"/>
      <c r="F50" s="266"/>
      <c r="G50" s="266"/>
      <c r="H50" s="266"/>
      <c r="I50" s="266"/>
      <c r="J50" s="266"/>
      <c r="K50" s="266"/>
      <c r="L50" s="266"/>
      <c r="M50" s="266"/>
      <c r="P50" s="268"/>
      <c r="Q50" s="268"/>
      <c r="R50" s="266"/>
    </row>
    <row r="51" spans="1:18" ht="24.95" customHeight="1">
      <c r="A51" s="266"/>
      <c r="B51" s="266"/>
      <c r="C51" s="266"/>
      <c r="D51" s="266"/>
      <c r="E51" s="266"/>
      <c r="F51" s="266"/>
      <c r="G51" s="266"/>
      <c r="H51" s="266"/>
      <c r="I51" s="266"/>
      <c r="J51" s="266"/>
      <c r="K51" s="266"/>
      <c r="L51" s="266"/>
      <c r="M51" s="266"/>
      <c r="P51" s="268"/>
      <c r="Q51" s="268"/>
      <c r="R51" s="266"/>
    </row>
    <row r="52" spans="1:18" ht="24.95" customHeight="1">
      <c r="A52" s="266"/>
      <c r="B52" s="266"/>
      <c r="C52" s="266"/>
      <c r="D52" s="266"/>
      <c r="E52" s="266"/>
      <c r="F52" s="266"/>
      <c r="G52" s="266"/>
      <c r="H52" s="266"/>
      <c r="I52" s="266"/>
      <c r="J52" s="266"/>
      <c r="K52" s="266"/>
      <c r="L52" s="266"/>
      <c r="M52" s="266"/>
      <c r="P52" s="268"/>
      <c r="Q52" s="268"/>
      <c r="R52" s="266"/>
    </row>
    <row r="53" spans="1:18" ht="24.95" customHeight="1">
      <c r="A53" s="266"/>
      <c r="B53" s="266"/>
      <c r="C53" s="266"/>
      <c r="D53" s="266"/>
      <c r="E53" s="266"/>
      <c r="F53" s="266"/>
      <c r="G53" s="266"/>
      <c r="H53" s="266"/>
      <c r="I53" s="266"/>
      <c r="J53" s="266"/>
      <c r="K53" s="266"/>
      <c r="L53" s="266"/>
      <c r="M53" s="266"/>
      <c r="P53" s="268"/>
      <c r="Q53" s="268"/>
      <c r="R53" s="266"/>
    </row>
    <row r="54" spans="1:18" ht="24.95" customHeight="1">
      <c r="A54" s="266"/>
      <c r="B54" s="266"/>
      <c r="C54" s="266"/>
      <c r="D54" s="266"/>
      <c r="E54" s="266"/>
      <c r="F54" s="266"/>
      <c r="G54" s="266"/>
      <c r="H54" s="266"/>
      <c r="I54" s="266"/>
      <c r="J54" s="266"/>
      <c r="K54" s="266"/>
      <c r="L54" s="266"/>
      <c r="M54" s="266"/>
      <c r="P54" s="268"/>
      <c r="Q54" s="268"/>
      <c r="R54" s="266"/>
    </row>
    <row r="55" spans="1:18" ht="24.95" customHeight="1">
      <c r="A55" s="266"/>
      <c r="B55" s="266"/>
      <c r="C55" s="266"/>
      <c r="D55" s="266"/>
      <c r="E55" s="266"/>
      <c r="F55" s="266"/>
      <c r="G55" s="266"/>
      <c r="H55" s="266"/>
      <c r="I55" s="266"/>
      <c r="J55" s="266"/>
      <c r="K55" s="266"/>
      <c r="L55" s="266"/>
      <c r="M55" s="266"/>
      <c r="P55" s="268"/>
      <c r="Q55" s="268"/>
      <c r="R55" s="266"/>
    </row>
    <row r="56" spans="1:18" ht="24.95" customHeight="1">
      <c r="A56" s="266"/>
      <c r="B56" s="266"/>
      <c r="C56" s="266"/>
      <c r="D56" s="266"/>
      <c r="E56" s="266"/>
      <c r="F56" s="266"/>
      <c r="G56" s="266"/>
      <c r="H56" s="266"/>
      <c r="I56" s="266"/>
      <c r="J56" s="266"/>
      <c r="K56" s="266"/>
      <c r="L56" s="266"/>
      <c r="M56" s="266"/>
      <c r="P56" s="268"/>
      <c r="Q56" s="268"/>
      <c r="R56" s="266"/>
    </row>
    <row r="57" spans="1:18" ht="24.95" customHeight="1">
      <c r="A57" s="266"/>
      <c r="B57" s="266"/>
      <c r="C57" s="266"/>
      <c r="D57" s="266"/>
      <c r="E57" s="266"/>
      <c r="F57" s="266"/>
      <c r="G57" s="266"/>
      <c r="H57" s="266"/>
      <c r="I57" s="266"/>
      <c r="J57" s="266"/>
      <c r="K57" s="266"/>
      <c r="L57" s="266"/>
      <c r="M57" s="266"/>
      <c r="P57" s="268"/>
      <c r="Q57" s="268"/>
      <c r="R57" s="266"/>
    </row>
    <row r="58" spans="1:18" ht="24.95" customHeight="1">
      <c r="A58" s="266"/>
      <c r="B58" s="266"/>
      <c r="C58" s="266"/>
      <c r="D58" s="266"/>
      <c r="E58" s="266"/>
      <c r="F58" s="266"/>
      <c r="G58" s="266"/>
      <c r="H58" s="266"/>
      <c r="I58" s="266"/>
      <c r="J58" s="266"/>
      <c r="K58" s="266"/>
      <c r="L58" s="266"/>
      <c r="M58" s="266"/>
      <c r="P58" s="268"/>
      <c r="Q58" s="268"/>
      <c r="R58" s="266"/>
    </row>
    <row r="59" spans="1:18" ht="24.95" customHeight="1">
      <c r="A59" s="266"/>
      <c r="B59" s="266"/>
      <c r="C59" s="266"/>
      <c r="D59" s="266"/>
      <c r="E59" s="266"/>
      <c r="F59" s="266"/>
      <c r="G59" s="266"/>
      <c r="H59" s="266"/>
      <c r="I59" s="266"/>
      <c r="J59" s="266"/>
      <c r="K59" s="266"/>
      <c r="L59" s="266"/>
      <c r="M59" s="266"/>
      <c r="P59" s="268"/>
      <c r="Q59" s="268"/>
      <c r="R59" s="266"/>
    </row>
    <row r="60" spans="1:18" ht="24.95" customHeight="1">
      <c r="A60" s="266"/>
      <c r="B60" s="266"/>
      <c r="C60" s="266"/>
      <c r="D60" s="266"/>
      <c r="E60" s="266"/>
      <c r="F60" s="266"/>
      <c r="G60" s="266"/>
      <c r="H60" s="266"/>
      <c r="I60" s="266"/>
      <c r="J60" s="266"/>
      <c r="K60" s="266"/>
      <c r="L60" s="266"/>
      <c r="M60" s="266"/>
      <c r="P60" s="268"/>
      <c r="Q60" s="268"/>
      <c r="R60" s="266"/>
    </row>
    <row r="61" spans="1:18" ht="24.95" customHeight="1">
      <c r="A61" s="266"/>
      <c r="B61" s="266"/>
      <c r="C61" s="266"/>
      <c r="D61" s="266"/>
      <c r="E61" s="266"/>
      <c r="F61" s="266"/>
      <c r="G61" s="266"/>
      <c r="H61" s="266"/>
      <c r="I61" s="266"/>
      <c r="J61" s="266"/>
      <c r="K61" s="266"/>
      <c r="L61" s="266"/>
      <c r="M61" s="266"/>
      <c r="P61" s="268"/>
      <c r="Q61" s="268"/>
      <c r="R61" s="266"/>
    </row>
    <row r="62" spans="1:18" ht="24.95" customHeight="1">
      <c r="A62" s="266"/>
      <c r="B62" s="266"/>
      <c r="C62" s="266"/>
      <c r="D62" s="266"/>
      <c r="E62" s="266"/>
      <c r="F62" s="266"/>
      <c r="G62" s="266"/>
      <c r="H62" s="266"/>
      <c r="I62" s="266"/>
      <c r="J62" s="266"/>
      <c r="K62" s="266"/>
      <c r="L62" s="266"/>
      <c r="M62" s="266"/>
      <c r="P62" s="268"/>
      <c r="Q62" s="268"/>
      <c r="R62" s="266"/>
    </row>
    <row r="63" spans="1:18" ht="24.95" customHeight="1">
      <c r="A63" s="266"/>
      <c r="B63" s="266"/>
      <c r="C63" s="266"/>
      <c r="D63" s="266"/>
      <c r="E63" s="266"/>
      <c r="F63" s="266"/>
      <c r="G63" s="266"/>
      <c r="H63" s="266"/>
      <c r="I63" s="266"/>
      <c r="J63" s="266"/>
      <c r="K63" s="266"/>
      <c r="L63" s="266"/>
      <c r="M63" s="266"/>
      <c r="P63" s="268"/>
      <c r="Q63" s="268"/>
      <c r="R63" s="266"/>
    </row>
    <row r="64" spans="1:18" ht="24.95" customHeight="1">
      <c r="A64" s="266"/>
      <c r="B64" s="266"/>
      <c r="C64" s="266"/>
      <c r="D64" s="266"/>
      <c r="E64" s="266"/>
      <c r="F64" s="266"/>
      <c r="G64" s="266"/>
      <c r="H64" s="266"/>
      <c r="I64" s="266"/>
      <c r="J64" s="266"/>
      <c r="K64" s="266"/>
      <c r="L64" s="266"/>
      <c r="M64" s="266"/>
      <c r="P64" s="268"/>
      <c r="Q64" s="268"/>
      <c r="R64" s="266"/>
    </row>
    <row r="65" spans="1:18" ht="24.95" customHeight="1">
      <c r="A65" s="266"/>
      <c r="B65" s="266"/>
      <c r="C65" s="266"/>
      <c r="D65" s="266"/>
      <c r="E65" s="266"/>
      <c r="F65" s="266"/>
      <c r="G65" s="266"/>
      <c r="H65" s="266"/>
      <c r="I65" s="266"/>
      <c r="J65" s="266"/>
      <c r="K65" s="266"/>
      <c r="L65" s="266"/>
      <c r="M65" s="266"/>
      <c r="P65" s="268"/>
      <c r="Q65" s="268"/>
      <c r="R65" s="266"/>
    </row>
    <row r="66" spans="1:18" ht="24.95" customHeight="1">
      <c r="A66" s="266"/>
      <c r="B66" s="266"/>
      <c r="C66" s="266"/>
      <c r="D66" s="266"/>
      <c r="E66" s="266"/>
      <c r="F66" s="266"/>
      <c r="G66" s="266"/>
      <c r="H66" s="266"/>
      <c r="I66" s="266"/>
      <c r="J66" s="266"/>
      <c r="K66" s="266"/>
      <c r="L66" s="266"/>
      <c r="M66" s="266"/>
      <c r="P66" s="268"/>
      <c r="Q66" s="268"/>
      <c r="R66" s="266"/>
    </row>
    <row r="67" spans="1:18" ht="24.95" customHeight="1">
      <c r="A67" s="266"/>
      <c r="B67" s="266"/>
      <c r="C67" s="266"/>
      <c r="D67" s="266"/>
      <c r="E67" s="266"/>
      <c r="F67" s="266"/>
      <c r="G67" s="266"/>
      <c r="H67" s="266"/>
      <c r="I67" s="266"/>
      <c r="J67" s="266"/>
      <c r="K67" s="266"/>
      <c r="L67" s="266"/>
      <c r="M67" s="266"/>
      <c r="P67" s="268"/>
      <c r="Q67" s="268"/>
      <c r="R67" s="266"/>
    </row>
    <row r="68" spans="1:18" ht="24.95" customHeight="1">
      <c r="A68" s="266"/>
      <c r="B68" s="266"/>
      <c r="C68" s="266"/>
      <c r="D68" s="266"/>
      <c r="E68" s="266"/>
      <c r="F68" s="266"/>
      <c r="G68" s="266"/>
      <c r="H68" s="266"/>
      <c r="I68" s="266"/>
      <c r="J68" s="266"/>
      <c r="K68" s="266"/>
      <c r="L68" s="266"/>
      <c r="M68" s="266"/>
      <c r="P68" s="268"/>
      <c r="Q68" s="268"/>
      <c r="R68" s="266"/>
    </row>
    <row r="69" spans="1:18" ht="24.95" customHeight="1">
      <c r="A69" s="266"/>
      <c r="B69" s="266"/>
      <c r="C69" s="266"/>
      <c r="D69" s="266"/>
      <c r="E69" s="266"/>
      <c r="F69" s="266"/>
      <c r="G69" s="266"/>
      <c r="H69" s="266"/>
      <c r="I69" s="266"/>
      <c r="J69" s="266"/>
      <c r="K69" s="266"/>
      <c r="L69" s="266"/>
      <c r="M69" s="266"/>
      <c r="P69" s="268"/>
      <c r="Q69" s="268"/>
      <c r="R69" s="266"/>
    </row>
    <row r="70" spans="1:18" ht="24.95" customHeight="1">
      <c r="A70" s="266"/>
      <c r="B70" s="266"/>
      <c r="C70" s="266"/>
      <c r="D70" s="266"/>
      <c r="E70" s="266"/>
      <c r="F70" s="266"/>
      <c r="G70" s="266"/>
      <c r="H70" s="266"/>
      <c r="I70" s="266"/>
      <c r="J70" s="266"/>
      <c r="K70" s="266"/>
      <c r="L70" s="266"/>
      <c r="M70" s="266"/>
      <c r="P70" s="268"/>
      <c r="Q70" s="268"/>
      <c r="R70" s="266"/>
    </row>
    <row r="71" spans="1:18" ht="24.95" customHeight="1">
      <c r="A71" s="266"/>
      <c r="B71" s="266"/>
      <c r="C71" s="266"/>
      <c r="D71" s="266"/>
      <c r="E71" s="266"/>
      <c r="F71" s="266"/>
      <c r="G71" s="266"/>
      <c r="H71" s="266"/>
      <c r="I71" s="266"/>
      <c r="J71" s="266"/>
      <c r="K71" s="266"/>
      <c r="L71" s="266"/>
      <c r="M71" s="266"/>
      <c r="P71" s="268"/>
      <c r="Q71" s="268"/>
      <c r="R71" s="266"/>
    </row>
    <row r="72" spans="1:18" ht="24.95" customHeight="1">
      <c r="A72" s="266"/>
      <c r="B72" s="266"/>
      <c r="C72" s="266"/>
      <c r="D72" s="266"/>
      <c r="E72" s="266"/>
      <c r="F72" s="266"/>
      <c r="G72" s="266"/>
      <c r="H72" s="266"/>
      <c r="I72" s="266"/>
      <c r="J72" s="266"/>
      <c r="K72" s="266"/>
      <c r="L72" s="266"/>
      <c r="M72" s="266"/>
      <c r="P72" s="268"/>
      <c r="Q72" s="268"/>
      <c r="R72" s="266"/>
    </row>
    <row r="73" spans="1:18" ht="24.95" customHeight="1">
      <c r="A73" s="266"/>
      <c r="B73" s="266"/>
      <c r="C73" s="266"/>
      <c r="D73" s="266"/>
      <c r="E73" s="266"/>
      <c r="F73" s="266"/>
      <c r="G73" s="266"/>
      <c r="H73" s="266"/>
      <c r="I73" s="266"/>
      <c r="J73" s="266"/>
      <c r="K73" s="266"/>
      <c r="L73" s="266"/>
      <c r="M73" s="266"/>
      <c r="P73" s="268"/>
      <c r="Q73" s="268"/>
      <c r="R73" s="266"/>
    </row>
    <row r="74" spans="1:18" ht="24.95" customHeight="1">
      <c r="A74" s="266"/>
      <c r="B74" s="266"/>
      <c r="C74" s="266"/>
      <c r="D74" s="266"/>
      <c r="E74" s="266"/>
      <c r="F74" s="266"/>
      <c r="G74" s="266"/>
      <c r="H74" s="266"/>
      <c r="I74" s="266"/>
      <c r="J74" s="266"/>
      <c r="K74" s="266"/>
      <c r="L74" s="266"/>
      <c r="M74" s="266"/>
      <c r="P74" s="268"/>
      <c r="Q74" s="268"/>
      <c r="R74" s="266"/>
    </row>
    <row r="75" spans="1:18" ht="24.95" customHeight="1">
      <c r="A75" s="266"/>
      <c r="B75" s="266"/>
      <c r="C75" s="266"/>
      <c r="D75" s="266"/>
      <c r="E75" s="266"/>
      <c r="F75" s="266"/>
      <c r="G75" s="266"/>
      <c r="H75" s="266"/>
      <c r="I75" s="266"/>
      <c r="J75" s="266"/>
      <c r="K75" s="266"/>
      <c r="L75" s="266"/>
      <c r="M75" s="266"/>
      <c r="P75" s="268"/>
      <c r="Q75" s="268"/>
      <c r="R75" s="266"/>
    </row>
    <row r="76" spans="1:18" ht="24.95" customHeight="1">
      <c r="A76" s="266"/>
      <c r="B76" s="266"/>
      <c r="C76" s="266"/>
      <c r="D76" s="266"/>
      <c r="E76" s="266"/>
      <c r="F76" s="266"/>
      <c r="G76" s="266"/>
      <c r="H76" s="266"/>
      <c r="I76" s="266"/>
      <c r="J76" s="266"/>
      <c r="K76" s="266"/>
      <c r="L76" s="266"/>
      <c r="M76" s="266"/>
      <c r="P76" s="268"/>
      <c r="Q76" s="268"/>
      <c r="R76" s="266"/>
    </row>
    <row r="77" spans="1:18" ht="24.95" customHeight="1">
      <c r="A77" s="266"/>
      <c r="B77" s="266"/>
      <c r="C77" s="266"/>
      <c r="D77" s="266"/>
      <c r="E77" s="266"/>
      <c r="F77" s="266"/>
      <c r="G77" s="266"/>
      <c r="H77" s="266"/>
      <c r="I77" s="266"/>
      <c r="J77" s="266"/>
      <c r="K77" s="266"/>
      <c r="L77" s="266"/>
      <c r="M77" s="266"/>
      <c r="P77" s="268"/>
      <c r="Q77" s="268"/>
      <c r="R77" s="266"/>
    </row>
    <row r="78" spans="1:18" ht="24.95" customHeight="1">
      <c r="A78" s="266"/>
      <c r="B78" s="266"/>
      <c r="C78" s="266"/>
      <c r="D78" s="266"/>
      <c r="E78" s="266"/>
      <c r="F78" s="266"/>
      <c r="G78" s="266"/>
      <c r="H78" s="266"/>
      <c r="I78" s="266"/>
      <c r="J78" s="266"/>
      <c r="K78" s="266"/>
      <c r="L78" s="266"/>
      <c r="M78" s="266"/>
      <c r="P78" s="268"/>
      <c r="Q78" s="268"/>
      <c r="R78" s="266"/>
    </row>
    <row r="79" spans="1:18" ht="24.95" customHeight="1">
      <c r="A79" s="266"/>
      <c r="B79" s="266"/>
      <c r="C79" s="266"/>
      <c r="D79" s="266"/>
      <c r="E79" s="266"/>
      <c r="F79" s="266"/>
      <c r="G79" s="266"/>
      <c r="H79" s="266"/>
      <c r="I79" s="266"/>
      <c r="J79" s="266"/>
      <c r="K79" s="266"/>
      <c r="L79" s="266"/>
      <c r="M79" s="266"/>
      <c r="P79" s="268"/>
      <c r="Q79" s="268"/>
      <c r="R79" s="266"/>
    </row>
    <row r="80" spans="1:18" ht="24.95" customHeight="1">
      <c r="A80" s="266"/>
      <c r="B80" s="266"/>
      <c r="C80" s="266"/>
      <c r="D80" s="266"/>
      <c r="E80" s="266"/>
      <c r="F80" s="266"/>
      <c r="G80" s="266"/>
      <c r="H80" s="266"/>
      <c r="I80" s="266"/>
      <c r="J80" s="266"/>
      <c r="K80" s="266"/>
      <c r="L80" s="266"/>
      <c r="M80" s="266"/>
      <c r="P80" s="268"/>
      <c r="Q80" s="268"/>
      <c r="R80" s="266"/>
    </row>
    <row r="81" spans="1:18" ht="24.95" customHeight="1">
      <c r="A81" s="266"/>
      <c r="B81" s="266"/>
      <c r="C81" s="266"/>
      <c r="D81" s="266"/>
      <c r="E81" s="266"/>
      <c r="F81" s="266"/>
      <c r="G81" s="266"/>
      <c r="H81" s="266"/>
      <c r="I81" s="266"/>
      <c r="J81" s="266"/>
      <c r="K81" s="266"/>
      <c r="L81" s="266"/>
      <c r="M81" s="266"/>
      <c r="P81" s="268"/>
      <c r="Q81" s="268"/>
      <c r="R81" s="266"/>
    </row>
    <row r="82" spans="1:18" ht="24.95" customHeight="1">
      <c r="A82" s="266"/>
      <c r="B82" s="266"/>
      <c r="C82" s="266"/>
      <c r="D82" s="266"/>
      <c r="E82" s="266"/>
      <c r="F82" s="266"/>
      <c r="G82" s="266"/>
      <c r="H82" s="266"/>
      <c r="I82" s="266"/>
      <c r="J82" s="266"/>
      <c r="K82" s="266"/>
      <c r="L82" s="266"/>
      <c r="M82" s="266"/>
      <c r="P82" s="268"/>
      <c r="Q82" s="268"/>
      <c r="R82" s="266"/>
    </row>
    <row r="83" spans="1:18" ht="24.95" customHeight="1">
      <c r="A83" s="266"/>
      <c r="B83" s="266"/>
      <c r="C83" s="266"/>
      <c r="D83" s="266"/>
      <c r="E83" s="266"/>
      <c r="F83" s="266"/>
      <c r="G83" s="266"/>
      <c r="H83" s="266"/>
      <c r="I83" s="266"/>
      <c r="J83" s="266"/>
      <c r="K83" s="266"/>
      <c r="L83" s="266"/>
      <c r="M83" s="266"/>
      <c r="P83" s="268"/>
      <c r="Q83" s="268"/>
      <c r="R83" s="266"/>
    </row>
    <row r="84" spans="1:18" ht="24.95" customHeight="1">
      <c r="A84" s="266"/>
      <c r="B84" s="266"/>
      <c r="C84" s="266"/>
      <c r="D84" s="266"/>
      <c r="E84" s="266"/>
      <c r="F84" s="266"/>
      <c r="G84" s="266"/>
      <c r="H84" s="266"/>
      <c r="I84" s="266"/>
      <c r="J84" s="266"/>
      <c r="K84" s="266"/>
      <c r="L84" s="266"/>
      <c r="M84" s="266"/>
      <c r="P84" s="268"/>
      <c r="Q84" s="268"/>
      <c r="R84" s="266"/>
    </row>
    <row r="85" spans="1:18" ht="24.95" customHeight="1">
      <c r="A85" s="266"/>
      <c r="B85" s="266"/>
      <c r="C85" s="266"/>
      <c r="D85" s="266"/>
      <c r="E85" s="266"/>
      <c r="F85" s="266"/>
      <c r="G85" s="266"/>
      <c r="H85" s="266"/>
      <c r="I85" s="266"/>
      <c r="J85" s="266"/>
      <c r="K85" s="266"/>
      <c r="L85" s="266"/>
      <c r="M85" s="266"/>
      <c r="P85" s="268"/>
      <c r="Q85" s="268"/>
      <c r="R85" s="266"/>
    </row>
    <row r="86" spans="1:18" ht="24.95" customHeight="1">
      <c r="A86" s="266"/>
      <c r="B86" s="266"/>
      <c r="C86" s="266"/>
      <c r="D86" s="266"/>
      <c r="E86" s="266"/>
      <c r="F86" s="266"/>
      <c r="G86" s="266"/>
      <c r="H86" s="266"/>
      <c r="I86" s="266"/>
      <c r="J86" s="266"/>
      <c r="K86" s="266"/>
      <c r="L86" s="266"/>
      <c r="M86" s="266"/>
      <c r="P86" s="268"/>
      <c r="Q86" s="268"/>
      <c r="R86" s="266"/>
    </row>
    <row r="87" spans="1:18" ht="24.95" customHeight="1">
      <c r="A87" s="266"/>
      <c r="B87" s="266"/>
      <c r="C87" s="266"/>
      <c r="D87" s="266"/>
      <c r="E87" s="266"/>
      <c r="F87" s="266"/>
      <c r="G87" s="266"/>
      <c r="H87" s="266"/>
      <c r="I87" s="266"/>
      <c r="J87" s="266"/>
      <c r="K87" s="266"/>
      <c r="L87" s="266"/>
      <c r="M87" s="266"/>
      <c r="P87" s="268"/>
      <c r="Q87" s="268"/>
      <c r="R87" s="266"/>
    </row>
    <row r="88" spans="1:18" ht="24.95" customHeight="1">
      <c r="A88" s="266"/>
      <c r="B88" s="266"/>
      <c r="C88" s="266"/>
      <c r="D88" s="266"/>
      <c r="E88" s="266"/>
      <c r="F88" s="266"/>
      <c r="G88" s="266"/>
      <c r="H88" s="266"/>
      <c r="I88" s="266"/>
      <c r="J88" s="266"/>
      <c r="K88" s="266"/>
      <c r="L88" s="266"/>
      <c r="M88" s="266"/>
      <c r="P88" s="268"/>
      <c r="Q88" s="268"/>
      <c r="R88" s="266"/>
    </row>
    <row r="89" spans="1:18" ht="24.95" customHeight="1">
      <c r="A89" s="266"/>
      <c r="B89" s="266"/>
      <c r="C89" s="266"/>
      <c r="D89" s="266"/>
      <c r="E89" s="266"/>
      <c r="F89" s="266"/>
      <c r="G89" s="266"/>
      <c r="H89" s="266"/>
      <c r="I89" s="266"/>
      <c r="J89" s="266"/>
      <c r="K89" s="266"/>
      <c r="L89" s="266"/>
      <c r="M89" s="266"/>
      <c r="P89" s="268"/>
      <c r="Q89" s="268"/>
      <c r="R89" s="266"/>
    </row>
    <row r="90" spans="1:18" ht="24.95" customHeight="1">
      <c r="A90" s="266"/>
      <c r="B90" s="266"/>
      <c r="C90" s="266"/>
      <c r="D90" s="266"/>
      <c r="E90" s="266"/>
      <c r="F90" s="266"/>
      <c r="G90" s="266"/>
      <c r="H90" s="266"/>
      <c r="I90" s="266"/>
      <c r="J90" s="266"/>
      <c r="K90" s="266"/>
      <c r="L90" s="266"/>
      <c r="M90" s="266"/>
      <c r="P90" s="268"/>
      <c r="Q90" s="268"/>
      <c r="R90" s="266"/>
    </row>
    <row r="91" spans="1:18" ht="24.95" customHeight="1">
      <c r="A91" s="266"/>
      <c r="B91" s="266"/>
      <c r="C91" s="266"/>
      <c r="D91" s="266"/>
      <c r="E91" s="266"/>
      <c r="F91" s="266"/>
      <c r="G91" s="266"/>
      <c r="H91" s="266"/>
      <c r="I91" s="266"/>
      <c r="J91" s="266"/>
      <c r="K91" s="266"/>
      <c r="L91" s="266"/>
      <c r="M91" s="266"/>
      <c r="P91" s="268"/>
      <c r="Q91" s="268"/>
      <c r="R91" s="266"/>
    </row>
    <row r="92" spans="1:18" ht="24.95" customHeight="1">
      <c r="A92" s="266"/>
      <c r="B92" s="266"/>
      <c r="C92" s="266"/>
      <c r="D92" s="266"/>
      <c r="E92" s="266"/>
      <c r="F92" s="266"/>
      <c r="G92" s="266"/>
      <c r="H92" s="266"/>
      <c r="I92" s="266"/>
      <c r="J92" s="266"/>
      <c r="K92" s="266"/>
      <c r="L92" s="266"/>
      <c r="M92" s="266"/>
    </row>
    <row r="93" spans="1:18" ht="24.95" customHeight="1">
      <c r="A93" s="266"/>
      <c r="B93" s="266"/>
      <c r="C93" s="266"/>
      <c r="D93" s="266"/>
      <c r="E93" s="266"/>
      <c r="F93" s="266"/>
      <c r="G93" s="266"/>
      <c r="H93" s="266"/>
      <c r="I93" s="266"/>
      <c r="J93" s="266"/>
      <c r="K93" s="266"/>
      <c r="L93" s="266"/>
      <c r="M93" s="266"/>
    </row>
    <row r="94" spans="1:18" ht="24.95" customHeight="1">
      <c r="A94" s="266"/>
      <c r="B94" s="266"/>
      <c r="C94" s="266"/>
      <c r="D94" s="266"/>
      <c r="E94" s="266"/>
      <c r="F94" s="266"/>
      <c r="G94" s="266"/>
      <c r="H94" s="266"/>
      <c r="I94" s="266"/>
      <c r="J94" s="266"/>
      <c r="K94" s="266"/>
      <c r="L94" s="266"/>
      <c r="M94" s="266"/>
    </row>
    <row r="95" spans="1:18" ht="24.95" customHeight="1">
      <c r="A95" s="266"/>
      <c r="B95" s="266"/>
      <c r="C95" s="266"/>
      <c r="D95" s="266"/>
      <c r="E95" s="266"/>
      <c r="F95" s="266"/>
      <c r="G95" s="266"/>
      <c r="H95" s="266"/>
      <c r="I95" s="266"/>
      <c r="J95" s="266"/>
      <c r="K95" s="266"/>
      <c r="L95" s="266"/>
      <c r="M95" s="266"/>
    </row>
    <row r="96" spans="1:18" ht="24.95" customHeight="1">
      <c r="A96" s="266"/>
      <c r="B96" s="266"/>
      <c r="C96" s="266"/>
      <c r="D96" s="266"/>
      <c r="E96" s="266"/>
      <c r="F96" s="266"/>
      <c r="G96" s="266"/>
      <c r="H96" s="266"/>
      <c r="I96" s="266"/>
      <c r="J96" s="266"/>
      <c r="K96" s="266"/>
      <c r="L96" s="266"/>
      <c r="M96" s="266"/>
    </row>
    <row r="97" spans="1:13" ht="24.95" customHeight="1">
      <c r="A97" s="266"/>
      <c r="B97" s="266"/>
      <c r="C97" s="266"/>
      <c r="D97" s="266"/>
      <c r="E97" s="266"/>
      <c r="F97" s="266"/>
      <c r="G97" s="266"/>
      <c r="H97" s="266"/>
      <c r="I97" s="266"/>
      <c r="J97" s="266"/>
      <c r="K97" s="266"/>
      <c r="L97" s="266"/>
      <c r="M97" s="266"/>
    </row>
    <row r="98" spans="1:13" ht="24.95" customHeight="1">
      <c r="A98" s="266"/>
      <c r="B98" s="266"/>
      <c r="C98" s="266"/>
      <c r="D98" s="266"/>
      <c r="E98" s="266"/>
      <c r="F98" s="266"/>
      <c r="G98" s="266"/>
      <c r="H98" s="266"/>
      <c r="I98" s="266"/>
      <c r="J98" s="266"/>
      <c r="K98" s="266"/>
      <c r="L98" s="266"/>
      <c r="M98" s="266"/>
    </row>
    <row r="99" spans="1:13" ht="24.95" customHeight="1">
      <c r="A99" s="266"/>
      <c r="B99" s="266"/>
      <c r="C99" s="266"/>
      <c r="D99" s="266"/>
      <c r="E99" s="266"/>
      <c r="F99" s="266"/>
      <c r="G99" s="266"/>
      <c r="H99" s="266"/>
      <c r="I99" s="266"/>
      <c r="J99" s="266"/>
      <c r="K99" s="266"/>
      <c r="L99" s="266"/>
      <c r="M99" s="266"/>
    </row>
    <row r="100" spans="1:13" ht="24.95" customHeight="1">
      <c r="A100" s="266"/>
      <c r="B100" s="266"/>
      <c r="C100" s="266"/>
      <c r="D100" s="266"/>
      <c r="E100" s="266"/>
      <c r="F100" s="266"/>
      <c r="G100" s="266"/>
      <c r="H100" s="266"/>
      <c r="I100" s="266"/>
      <c r="J100" s="266"/>
      <c r="K100" s="266"/>
      <c r="L100" s="266"/>
      <c r="M100" s="266"/>
    </row>
    <row r="101" spans="1:13" ht="24.95" customHeight="1">
      <c r="A101" s="266"/>
      <c r="B101" s="266"/>
      <c r="C101" s="266"/>
      <c r="D101" s="266"/>
      <c r="E101" s="266"/>
      <c r="F101" s="266"/>
      <c r="G101" s="266"/>
      <c r="H101" s="266"/>
      <c r="I101" s="266"/>
      <c r="J101" s="266"/>
      <c r="K101" s="266"/>
      <c r="L101" s="266"/>
      <c r="M101" s="266"/>
    </row>
    <row r="102" spans="1:13" ht="24.95" customHeight="1">
      <c r="A102" s="266"/>
      <c r="B102" s="266"/>
      <c r="C102" s="266"/>
      <c r="D102" s="266"/>
      <c r="E102" s="266"/>
      <c r="F102" s="266"/>
      <c r="G102" s="266"/>
      <c r="H102" s="266"/>
      <c r="I102" s="266"/>
      <c r="J102" s="266"/>
      <c r="K102" s="266"/>
      <c r="L102" s="266"/>
      <c r="M102" s="266"/>
    </row>
    <row r="103" spans="1:13" ht="24.95" customHeight="1">
      <c r="A103" s="266"/>
      <c r="B103" s="266"/>
      <c r="C103" s="266"/>
      <c r="D103" s="266"/>
      <c r="E103" s="266"/>
      <c r="F103" s="266"/>
      <c r="G103" s="266"/>
      <c r="H103" s="266"/>
      <c r="I103" s="266"/>
      <c r="J103" s="266"/>
      <c r="K103" s="266"/>
      <c r="L103" s="266"/>
      <c r="M103" s="266"/>
    </row>
    <row r="104" spans="1:13" ht="24.95" customHeight="1">
      <c r="A104" s="266"/>
      <c r="B104" s="266"/>
      <c r="C104" s="266"/>
      <c r="D104" s="266"/>
      <c r="E104" s="266"/>
      <c r="F104" s="266"/>
      <c r="G104" s="266"/>
      <c r="H104" s="266"/>
      <c r="I104" s="266"/>
      <c r="J104" s="266"/>
      <c r="K104" s="266"/>
      <c r="L104" s="266"/>
      <c r="M104" s="266"/>
    </row>
    <row r="105" spans="1:13" ht="24.95" customHeight="1">
      <c r="A105" s="266"/>
      <c r="B105" s="266"/>
      <c r="C105" s="266"/>
      <c r="D105" s="266"/>
      <c r="E105" s="266"/>
      <c r="F105" s="266"/>
      <c r="G105" s="266"/>
      <c r="H105" s="266"/>
      <c r="I105" s="266"/>
      <c r="J105" s="266"/>
      <c r="K105" s="266"/>
      <c r="L105" s="266"/>
      <c r="M105" s="266"/>
    </row>
    <row r="106" spans="1:13" ht="24.95" customHeight="1">
      <c r="A106" s="266"/>
      <c r="B106" s="266"/>
      <c r="C106" s="266"/>
      <c r="D106" s="266"/>
      <c r="E106" s="266"/>
      <c r="F106" s="266"/>
      <c r="G106" s="266"/>
      <c r="H106" s="266"/>
      <c r="I106" s="266"/>
      <c r="J106" s="266"/>
      <c r="K106" s="266"/>
      <c r="L106" s="266"/>
      <c r="M106" s="266"/>
    </row>
    <row r="107" spans="1:13" ht="24.95" customHeight="1">
      <c r="A107" s="266"/>
      <c r="B107" s="266"/>
      <c r="C107" s="266"/>
      <c r="D107" s="266"/>
      <c r="E107" s="266"/>
      <c r="F107" s="266"/>
      <c r="G107" s="266"/>
      <c r="H107" s="266"/>
      <c r="I107" s="266"/>
      <c r="J107" s="266"/>
      <c r="K107" s="266"/>
      <c r="L107" s="266"/>
      <c r="M107" s="266"/>
    </row>
    <row r="108" spans="1:13" ht="24.95" customHeight="1">
      <c r="A108" s="266"/>
      <c r="B108" s="266"/>
      <c r="C108" s="266"/>
      <c r="D108" s="266"/>
      <c r="E108" s="266"/>
      <c r="F108" s="266"/>
      <c r="G108" s="266"/>
      <c r="H108" s="266"/>
      <c r="I108" s="266"/>
      <c r="J108" s="266"/>
      <c r="K108" s="266"/>
      <c r="L108" s="266"/>
      <c r="M108" s="266"/>
    </row>
    <row r="109" spans="1:13" ht="24.95" customHeight="1">
      <c r="A109" s="266"/>
      <c r="B109" s="266"/>
      <c r="C109" s="266"/>
      <c r="D109" s="266"/>
      <c r="E109" s="266"/>
      <c r="F109" s="266"/>
      <c r="G109" s="266"/>
      <c r="H109" s="266"/>
      <c r="I109" s="266"/>
      <c r="J109" s="266"/>
      <c r="K109" s="266"/>
      <c r="L109" s="266"/>
      <c r="M109" s="266"/>
    </row>
    <row r="110" spans="1:13" ht="24.95" customHeight="1">
      <c r="A110" s="266"/>
      <c r="B110" s="266"/>
      <c r="C110" s="266"/>
      <c r="D110" s="266"/>
      <c r="E110" s="266"/>
      <c r="F110" s="266"/>
      <c r="G110" s="266"/>
      <c r="H110" s="266"/>
      <c r="I110" s="266"/>
    </row>
    <row r="111" spans="1:13" ht="24.95" customHeight="1">
      <c r="A111" s="266"/>
      <c r="B111" s="266"/>
      <c r="C111" s="266"/>
      <c r="D111" s="266"/>
      <c r="E111" s="266"/>
      <c r="F111" s="266"/>
      <c r="G111" s="266"/>
      <c r="H111" s="266"/>
      <c r="I111" s="266"/>
    </row>
    <row r="112" spans="1:13" ht="24.95" customHeight="1">
      <c r="A112" s="266"/>
      <c r="B112" s="266"/>
      <c r="C112" s="266"/>
      <c r="D112" s="266"/>
      <c r="E112" s="266"/>
      <c r="F112" s="266"/>
      <c r="G112" s="266"/>
      <c r="H112" s="266"/>
      <c r="I112" s="266"/>
    </row>
    <row r="113" spans="1:9" ht="24.95" customHeight="1">
      <c r="A113" s="266"/>
      <c r="B113" s="266"/>
      <c r="C113" s="266"/>
      <c r="D113" s="266"/>
      <c r="E113" s="266"/>
      <c r="F113" s="266"/>
      <c r="G113" s="266"/>
      <c r="H113" s="266"/>
      <c r="I113" s="266"/>
    </row>
    <row r="114" spans="1:9" ht="24.95" customHeight="1">
      <c r="A114" s="266"/>
      <c r="B114" s="266"/>
      <c r="C114" s="266"/>
      <c r="D114" s="266"/>
      <c r="E114" s="266"/>
      <c r="F114" s="266"/>
      <c r="G114" s="266"/>
      <c r="H114" s="266"/>
      <c r="I114" s="266"/>
    </row>
    <row r="115" spans="1:9" ht="24.95" customHeight="1">
      <c r="A115" s="266"/>
      <c r="B115" s="266"/>
      <c r="C115" s="266"/>
      <c r="D115" s="266"/>
      <c r="E115" s="266"/>
      <c r="F115" s="266"/>
      <c r="G115" s="266"/>
      <c r="H115" s="266"/>
      <c r="I115" s="266"/>
    </row>
    <row r="116" spans="1:9" ht="24.95" customHeight="1">
      <c r="A116" s="266"/>
      <c r="B116" s="266"/>
      <c r="C116" s="266"/>
      <c r="D116" s="266"/>
      <c r="E116" s="266"/>
      <c r="F116" s="266"/>
      <c r="G116" s="266"/>
      <c r="H116" s="266"/>
      <c r="I116" s="266"/>
    </row>
    <row r="117" spans="1:9" ht="24.95" customHeight="1">
      <c r="A117" s="266"/>
      <c r="B117" s="266"/>
      <c r="C117" s="266"/>
      <c r="D117" s="266"/>
      <c r="E117" s="266"/>
      <c r="F117" s="266"/>
      <c r="G117" s="266"/>
      <c r="H117" s="266"/>
      <c r="I117" s="266"/>
    </row>
    <row r="118" spans="1:9" ht="24.95" customHeight="1">
      <c r="A118" s="266"/>
      <c r="B118" s="266"/>
      <c r="C118" s="266"/>
      <c r="D118" s="266"/>
      <c r="E118" s="266"/>
      <c r="F118" s="266"/>
      <c r="G118" s="266"/>
      <c r="H118" s="266"/>
      <c r="I118" s="266"/>
    </row>
    <row r="119" spans="1:9" ht="24.95" customHeight="1">
      <c r="A119" s="266"/>
      <c r="B119" s="266"/>
      <c r="C119" s="266"/>
      <c r="D119" s="266"/>
      <c r="E119" s="266"/>
      <c r="F119" s="266"/>
      <c r="G119" s="266"/>
      <c r="H119" s="266"/>
    </row>
    <row r="120" spans="1:9" ht="24.95" customHeight="1">
      <c r="A120" s="266"/>
      <c r="B120" s="266"/>
      <c r="C120" s="266"/>
      <c r="D120" s="266"/>
      <c r="E120" s="266"/>
      <c r="F120" s="266"/>
      <c r="G120" s="266"/>
      <c r="H120" s="266"/>
    </row>
    <row r="121" spans="1:9" ht="24.95" customHeight="1">
      <c r="D121" s="266"/>
      <c r="E121" s="266"/>
      <c r="F121" s="266"/>
      <c r="G121" s="266"/>
      <c r="H121" s="266"/>
    </row>
  </sheetData>
  <mergeCells count="29">
    <mergeCell ref="B2:C2"/>
    <mergeCell ref="J2:M2"/>
    <mergeCell ref="P2:R2"/>
    <mergeCell ref="J6:M6"/>
    <mergeCell ref="J7:J11"/>
    <mergeCell ref="K7:K8"/>
    <mergeCell ref="L8:M8"/>
    <mergeCell ref="L9:M9"/>
    <mergeCell ref="K10:K11"/>
    <mergeCell ref="L11:M11"/>
    <mergeCell ref="J12:J16"/>
    <mergeCell ref="K12:K13"/>
    <mergeCell ref="L13:M13"/>
    <mergeCell ref="L14:M14"/>
    <mergeCell ref="K15:K16"/>
    <mergeCell ref="L16:M16"/>
    <mergeCell ref="B29:C29"/>
    <mergeCell ref="J17:K17"/>
    <mergeCell ref="L17:M17"/>
    <mergeCell ref="J18:K18"/>
    <mergeCell ref="L18:M18"/>
    <mergeCell ref="J19:K20"/>
    <mergeCell ref="J21:K21"/>
    <mergeCell ref="L21:M21"/>
    <mergeCell ref="J22:K23"/>
    <mergeCell ref="J24:K24"/>
    <mergeCell ref="L24:M24"/>
    <mergeCell ref="B27:C27"/>
    <mergeCell ref="B28:C28"/>
  </mergeCells>
  <phoneticPr fontId="2" type="noConversion"/>
  <conditionalFormatting sqref="B3">
    <cfRule type="cellIs" dxfId="60" priority="5" operator="equal">
      <formula>$C$7</formula>
    </cfRule>
  </conditionalFormatting>
  <conditionalFormatting sqref="C6">
    <cfRule type="cellIs" dxfId="59" priority="22" operator="equal">
      <formula>"Buy/Sell"</formula>
    </cfRule>
    <cfRule type="cellIs" dxfId="58" priority="23" operator="equal">
      <formula>"Sell/Buy"</formula>
    </cfRule>
  </conditionalFormatting>
  <conditionalFormatting sqref="L7 L10 L12 L15">
    <cfRule type="cellIs" dxfId="57" priority="17" operator="equal">
      <formula>"S"</formula>
    </cfRule>
    <cfRule type="cellIs" dxfId="56" priority="18" operator="equal">
      <formula>"B"</formula>
    </cfRule>
  </conditionalFormatting>
  <conditionalFormatting sqref="L8:M8 L11:M11 L13:M13 L16:M16">
    <cfRule type="cellIs" dxfId="55" priority="9" operator="lessThan">
      <formula>0</formula>
    </cfRule>
    <cfRule type="cellIs" dxfId="54" priority="10" operator="greaterThan">
      <formula>0</formula>
    </cfRule>
  </conditionalFormatting>
  <conditionalFormatting sqref="M7">
    <cfRule type="expression" dxfId="53" priority="13">
      <formula>$L$7="S"</formula>
    </cfRule>
    <cfRule type="expression" dxfId="52" priority="14">
      <formula>$L$7="B"</formula>
    </cfRule>
  </conditionalFormatting>
  <conditionalFormatting sqref="M10">
    <cfRule type="expression" dxfId="51" priority="3">
      <formula>$L$10="S"</formula>
    </cfRule>
    <cfRule type="expression" dxfId="50" priority="4">
      <formula>$L$10="B"</formula>
    </cfRule>
  </conditionalFormatting>
  <conditionalFormatting sqref="M12">
    <cfRule type="expression" dxfId="49" priority="15">
      <formula>$L$12="B"</formula>
    </cfRule>
    <cfRule type="expression" dxfId="48" priority="16">
      <formula>$L$12="S"</formula>
    </cfRule>
  </conditionalFormatting>
  <conditionalFormatting sqref="M15">
    <cfRule type="expression" dxfId="47" priority="11">
      <formula>$L$15="S"</formula>
    </cfRule>
    <cfRule type="expression" dxfId="46" priority="12">
      <formula>$L$15="B"</formula>
    </cfRule>
  </conditionalFormatting>
  <conditionalFormatting sqref="P2:Q1048576">
    <cfRule type="cellIs" dxfId="45" priority="1" operator="equal">
      <formula>"European"</formula>
    </cfRule>
    <cfRule type="cellIs" dxfId="44" priority="2" operator="equal">
      <formula>"American"</formula>
    </cfRule>
  </conditionalFormatting>
  <conditionalFormatting sqref="R3:R1048576">
    <cfRule type="cellIs" dxfId="43" priority="21" operator="equal">
      <formula>$C$7</formula>
    </cfRule>
  </conditionalFormatting>
  <conditionalFormatting sqref="S3:AA3">
    <cfRule type="cellIs" dxfId="42" priority="6" operator="equal">
      <formula>$C$7</formula>
    </cfRule>
  </conditionalFormatting>
  <dataValidations count="3">
    <dataValidation type="list" allowBlank="1" showInputMessage="1" showErrorMessage="1" sqref="P7:P43" xr:uid="{00000000-0002-0000-0600-000000000000}">
      <formula1>"American,European"</formula1>
    </dataValidation>
    <dataValidation type="list" allowBlank="1" showInputMessage="1" showErrorMessage="1" sqref="C7" xr:uid="{00000000-0002-0000-0600-000001000000}">
      <formula1>$R$7:$R$43</formula1>
    </dataValidation>
    <dataValidation type="list" allowBlank="1" showInputMessage="1" showErrorMessage="1" sqref="C6" xr:uid="{00000000-0002-0000-0600-000002000000}">
      <formula1>"Buy/Sell,Sell/Buy"</formula1>
    </dataValidation>
  </dataValidations>
  <pageMargins left="0.7" right="0.7" top="0.75" bottom="0.75" header="0.3" footer="0.3"/>
  <pageSetup paperSize="9" scale="14"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0" tint="-0.249977111117893"/>
    <pageSetUpPr fitToPage="1"/>
  </sheetPr>
  <dimension ref="A1:AL23"/>
  <sheetViews>
    <sheetView showGridLines="0" view="pageBreakPreview" zoomScale="85" zoomScaleNormal="100" zoomScaleSheetLayoutView="85" workbookViewId="0">
      <selection activeCell="D18" sqref="D18"/>
    </sheetView>
  </sheetViews>
  <sheetFormatPr defaultRowHeight="20.100000000000001" customHeight="1"/>
  <cols>
    <col min="1" max="2" width="10.5" style="532" customWidth="1"/>
    <col min="3" max="3" width="22.125" style="533" bestFit="1" customWidth="1"/>
    <col min="4" max="4" width="27" style="534" bestFit="1" customWidth="1"/>
    <col min="5" max="5" width="38.125" style="534" bestFit="1" customWidth="1"/>
    <col min="6" max="6" width="6" style="534" bestFit="1" customWidth="1"/>
    <col min="7" max="7" width="19.625" style="535" customWidth="1"/>
    <col min="8" max="9" width="16" style="533" customWidth="1"/>
    <col min="10" max="11" width="11.375" style="533" customWidth="1"/>
    <col min="12" max="13" width="12.25" style="534" customWidth="1"/>
    <col min="14" max="14" width="12.375" style="534" bestFit="1" customWidth="1"/>
    <col min="15" max="15" width="9.125" style="526" customWidth="1"/>
    <col min="16" max="16384" width="9" style="526"/>
  </cols>
  <sheetData>
    <row r="1" spans="1:14" s="528" customFormat="1" ht="31.5" customHeight="1">
      <c r="A1" s="918"/>
      <c r="B1" s="918"/>
      <c r="C1" s="1118" t="s">
        <v>2899</v>
      </c>
      <c r="D1" s="1118"/>
      <c r="E1" s="1118"/>
      <c r="F1" s="1118"/>
      <c r="G1" s="1118"/>
      <c r="H1" s="1118"/>
      <c r="I1" s="1118"/>
      <c r="J1" s="1118"/>
      <c r="K1" s="1118"/>
      <c r="L1" s="1118"/>
      <c r="M1" s="919"/>
      <c r="N1" s="919"/>
    </row>
    <row r="2" spans="1:14" s="528" customFormat="1" ht="17.25">
      <c r="A2" s="918"/>
      <c r="B2" s="918"/>
      <c r="C2" s="1116">
        <f>H7</f>
        <v>46188</v>
      </c>
      <c r="D2" s="1117"/>
      <c r="E2" s="1117"/>
      <c r="F2" s="1117"/>
      <c r="G2" s="1117"/>
      <c r="H2" s="1117"/>
      <c r="I2" s="1117"/>
      <c r="J2" s="1117"/>
      <c r="K2" s="1117"/>
      <c r="L2" s="1117"/>
      <c r="M2" s="920"/>
      <c r="N2" s="920"/>
    </row>
    <row r="3" spans="1:14" s="528" customFormat="1" ht="33" customHeight="1">
      <c r="A3" s="918"/>
      <c r="B3" s="918"/>
      <c r="C3" s="920"/>
      <c r="D3" s="920"/>
      <c r="E3" s="920"/>
      <c r="F3" s="920"/>
      <c r="G3" s="920"/>
      <c r="H3" s="920"/>
      <c r="I3" s="920"/>
      <c r="J3" s="920"/>
      <c r="K3" s="920"/>
      <c r="L3" s="920"/>
      <c r="M3" s="911" t="s">
        <v>2439</v>
      </c>
      <c r="N3" s="911" t="s">
        <v>2440</v>
      </c>
    </row>
    <row r="4" spans="1:14" s="528" customFormat="1" ht="51" customHeight="1">
      <c r="A4" s="918"/>
      <c r="B4" s="918"/>
      <c r="C4" s="920"/>
      <c r="D4" s="920"/>
      <c r="E4" s="920"/>
      <c r="F4" s="920"/>
      <c r="G4" s="920"/>
      <c r="H4" s="920"/>
      <c r="I4" s="920"/>
      <c r="J4" s="920"/>
      <c r="K4" s="920"/>
      <c r="L4" s="920"/>
      <c r="M4" s="911"/>
      <c r="N4" s="911"/>
    </row>
    <row r="5" spans="1:14" ht="16.5">
      <c r="A5" s="1109" t="s">
        <v>2438</v>
      </c>
      <c r="B5" s="1109" t="s">
        <v>2099</v>
      </c>
      <c r="C5" s="1110" t="s">
        <v>2430</v>
      </c>
      <c r="D5" s="1111" t="s">
        <v>2434</v>
      </c>
      <c r="E5" s="1111" t="s">
        <v>2435</v>
      </c>
      <c r="F5" s="1111" t="s">
        <v>2428</v>
      </c>
      <c r="G5" s="1112" t="s">
        <v>2429</v>
      </c>
      <c r="H5" s="1113" t="s">
        <v>2432</v>
      </c>
      <c r="I5" s="1113" t="s">
        <v>2433</v>
      </c>
      <c r="J5" s="1114" t="s">
        <v>2446</v>
      </c>
      <c r="K5" s="1113" t="s">
        <v>463</v>
      </c>
      <c r="L5" s="1111" t="s">
        <v>2437</v>
      </c>
      <c r="M5" s="1111" t="s">
        <v>2436</v>
      </c>
      <c r="N5" s="1111" t="s">
        <v>2431</v>
      </c>
    </row>
    <row r="6" spans="1:14" ht="16.5">
      <c r="A6" s="1109"/>
      <c r="B6" s="1109"/>
      <c r="C6" s="1110"/>
      <c r="D6" s="1111"/>
      <c r="E6" s="1111"/>
      <c r="F6" s="1111"/>
      <c r="G6" s="1112"/>
      <c r="H6" s="1113"/>
      <c r="I6" s="1113"/>
      <c r="J6" s="1115"/>
      <c r="K6" s="1113"/>
      <c r="L6" s="1111"/>
      <c r="M6" s="1111"/>
      <c r="N6" s="1111"/>
    </row>
    <row r="7" spans="1:14" ht="20.25">
      <c r="A7" s="922">
        <v>1</v>
      </c>
      <c r="B7" s="923" t="s">
        <v>4555</v>
      </c>
      <c r="C7" s="924" t="str">
        <f t="shared" ref="C7" si="0">K17</f>
        <v>MMDA</v>
      </c>
      <c r="D7" s="925" t="str">
        <f t="shared" ref="D7" si="1">C17</f>
        <v>본점영업부</v>
      </c>
      <c r="E7" s="926" t="str">
        <f t="shared" ref="E7" si="2">F17</f>
        <v>와이엠에스에이</v>
      </c>
      <c r="F7" s="926" t="s">
        <v>1844</v>
      </c>
      <c r="G7" s="927">
        <f t="shared" ref="G7" si="3">L17*1000000</f>
        <v>8090000</v>
      </c>
      <c r="H7" s="928">
        <f t="shared" ref="H7:I7" si="4">G17</f>
        <v>46188</v>
      </c>
      <c r="I7" s="929">
        <f t="shared" si="4"/>
        <v>46218</v>
      </c>
      <c r="J7" s="930">
        <f t="shared" ref="J7:J13" si="5">J17</f>
        <v>1</v>
      </c>
      <c r="K7" s="931">
        <f t="shared" ref="K7" si="6">I7-H7</f>
        <v>30</v>
      </c>
      <c r="L7" s="932">
        <f t="shared" ref="L7:N7" si="7">AE17</f>
        <v>2.2742999999999999E-2</v>
      </c>
      <c r="M7" s="932">
        <f t="shared" si="7"/>
        <v>9.2570000000000013E-3</v>
      </c>
      <c r="N7" s="932">
        <f t="shared" si="7"/>
        <v>3.2000000000000001E-2</v>
      </c>
    </row>
    <row r="8" spans="1:14" ht="20.25">
      <c r="A8" s="922">
        <v>2</v>
      </c>
      <c r="B8" s="923" t="s">
        <v>4555</v>
      </c>
      <c r="C8" s="924" t="str">
        <f t="shared" ref="C8:C13" si="8">K18</f>
        <v>MMDA</v>
      </c>
      <c r="D8" s="925" t="str">
        <f t="shared" ref="D8:D13" si="9">C18</f>
        <v>성남영업부</v>
      </c>
      <c r="E8" s="926" t="str">
        <f t="shared" ref="E8:E13" si="10">F18</f>
        <v>㈜현대그린푸드</v>
      </c>
      <c r="F8" s="926" t="s">
        <v>1844</v>
      </c>
      <c r="G8" s="927">
        <f t="shared" ref="G8:G13" si="11">L18*1000000</f>
        <v>1430000</v>
      </c>
      <c r="H8" s="928">
        <f t="shared" ref="H8:I13" si="12">G18</f>
        <v>46188</v>
      </c>
      <c r="I8" s="929">
        <f t="shared" si="12"/>
        <v>46218</v>
      </c>
      <c r="J8" s="930">
        <f t="shared" si="5"/>
        <v>1</v>
      </c>
      <c r="K8" s="931">
        <f t="shared" ref="K8:K13" si="13">I8-H8</f>
        <v>30</v>
      </c>
      <c r="L8" s="932">
        <f t="shared" ref="L8:N13" si="14">AE18</f>
        <v>2.2742999999999999E-2</v>
      </c>
      <c r="M8" s="932">
        <f t="shared" si="14"/>
        <v>9.2570000000000013E-3</v>
      </c>
      <c r="N8" s="932">
        <f t="shared" si="14"/>
        <v>3.2000000000000001E-2</v>
      </c>
    </row>
    <row r="9" spans="1:14" ht="20.25">
      <c r="A9" s="922">
        <v>3</v>
      </c>
      <c r="B9" s="923" t="s">
        <v>4555</v>
      </c>
      <c r="C9" s="924" t="str">
        <f t="shared" si="8"/>
        <v>MMDA</v>
      </c>
      <c r="D9" s="925" t="str">
        <f t="shared" si="9"/>
        <v>이현공단영업부</v>
      </c>
      <c r="E9" s="926" t="str">
        <f t="shared" si="10"/>
        <v>㈜지엠메탈</v>
      </c>
      <c r="F9" s="926" t="s">
        <v>1844</v>
      </c>
      <c r="G9" s="927">
        <f t="shared" si="11"/>
        <v>19000000</v>
      </c>
      <c r="H9" s="928">
        <f t="shared" si="12"/>
        <v>46188</v>
      </c>
      <c r="I9" s="929">
        <f t="shared" si="12"/>
        <v>46218</v>
      </c>
      <c r="J9" s="930">
        <f t="shared" si="5"/>
        <v>1</v>
      </c>
      <c r="K9" s="931">
        <f t="shared" si="13"/>
        <v>30</v>
      </c>
      <c r="L9" s="932">
        <f t="shared" si="14"/>
        <v>2.2742999999999999E-2</v>
      </c>
      <c r="M9" s="932">
        <f t="shared" si="14"/>
        <v>9.2570000000000013E-3</v>
      </c>
      <c r="N9" s="932">
        <f t="shared" si="14"/>
        <v>3.2000000000000001E-2</v>
      </c>
    </row>
    <row r="10" spans="1:14" ht="20.25">
      <c r="A10" s="922">
        <v>4</v>
      </c>
      <c r="B10" s="923" t="s">
        <v>4555</v>
      </c>
      <c r="C10" s="924" t="str">
        <f t="shared" si="8"/>
        <v>MMDA</v>
      </c>
      <c r="D10" s="925" t="str">
        <f t="shared" si="9"/>
        <v>달성공단영업부</v>
      </c>
      <c r="E10" s="926" t="str">
        <f t="shared" si="10"/>
        <v>한국비철㈜</v>
      </c>
      <c r="F10" s="926" t="s">
        <v>1844</v>
      </c>
      <c r="G10" s="927">
        <f t="shared" si="11"/>
        <v>1110000</v>
      </c>
      <c r="H10" s="928">
        <f t="shared" si="12"/>
        <v>46188</v>
      </c>
      <c r="I10" s="929">
        <f t="shared" si="12"/>
        <v>46218</v>
      </c>
      <c r="J10" s="930">
        <f t="shared" si="5"/>
        <v>1</v>
      </c>
      <c r="K10" s="931">
        <f t="shared" si="13"/>
        <v>30</v>
      </c>
      <c r="L10" s="932">
        <f t="shared" si="14"/>
        <v>2.2742999999999999E-2</v>
      </c>
      <c r="M10" s="932">
        <f t="shared" si="14"/>
        <v>7.2569999999999996E-3</v>
      </c>
      <c r="N10" s="932">
        <f t="shared" si="14"/>
        <v>0.03</v>
      </c>
    </row>
    <row r="11" spans="1:14" ht="20.25">
      <c r="A11" s="922">
        <v>5</v>
      </c>
      <c r="B11" s="923" t="s">
        <v>4555</v>
      </c>
      <c r="C11" s="924" t="str">
        <f t="shared" si="8"/>
        <v>MMDA</v>
      </c>
      <c r="D11" s="925" t="str">
        <f t="shared" si="9"/>
        <v>달성공단영업부</v>
      </c>
      <c r="E11" s="926" t="str">
        <f t="shared" si="10"/>
        <v>한국비앤씨㈜</v>
      </c>
      <c r="F11" s="926" t="s">
        <v>1844</v>
      </c>
      <c r="G11" s="927">
        <f t="shared" si="11"/>
        <v>8670000</v>
      </c>
      <c r="H11" s="928">
        <f t="shared" si="12"/>
        <v>46162</v>
      </c>
      <c r="I11" s="929">
        <f t="shared" si="12"/>
        <v>46195</v>
      </c>
      <c r="J11" s="930">
        <f t="shared" si="5"/>
        <v>1</v>
      </c>
      <c r="K11" s="931">
        <f t="shared" si="13"/>
        <v>33</v>
      </c>
      <c r="L11" s="932">
        <f t="shared" si="14"/>
        <v>2.2159999999999999E-2</v>
      </c>
      <c r="M11" s="932">
        <f t="shared" si="14"/>
        <v>9.8400000000000015E-3</v>
      </c>
      <c r="N11" s="932">
        <f t="shared" si="14"/>
        <v>3.2000000000000001E-2</v>
      </c>
    </row>
    <row r="12" spans="1:14" ht="20.25">
      <c r="A12" s="922">
        <v>6</v>
      </c>
      <c r="B12" s="923" t="s">
        <v>741</v>
      </c>
      <c r="C12" s="924" t="str">
        <f t="shared" si="8"/>
        <v>MMDA</v>
      </c>
      <c r="D12" s="925" t="str">
        <f t="shared" si="9"/>
        <v>원주금융센터</v>
      </c>
      <c r="E12" s="926" t="str">
        <f t="shared" si="10"/>
        <v>㈜비알팜</v>
      </c>
      <c r="F12" s="926" t="s">
        <v>1844</v>
      </c>
      <c r="G12" s="927">
        <f t="shared" si="11"/>
        <v>1630000</v>
      </c>
      <c r="H12" s="928">
        <f t="shared" si="12"/>
        <v>46132</v>
      </c>
      <c r="I12" s="929">
        <f t="shared" si="12"/>
        <v>46162</v>
      </c>
      <c r="J12" s="930">
        <f t="shared" si="5"/>
        <v>1</v>
      </c>
      <c r="K12" s="931">
        <f t="shared" si="13"/>
        <v>30</v>
      </c>
      <c r="L12" s="932">
        <f t="shared" si="14"/>
        <v>2.3306E-2</v>
      </c>
      <c r="M12" s="932">
        <f t="shared" si="14"/>
        <v>8.6940000000000003E-3</v>
      </c>
      <c r="N12" s="932">
        <f t="shared" si="14"/>
        <v>3.2000000000000001E-2</v>
      </c>
    </row>
    <row r="13" spans="1:14" ht="20.100000000000001" customHeight="1">
      <c r="A13" s="537">
        <v>7</v>
      </c>
      <c r="B13" s="529" t="s">
        <v>741</v>
      </c>
      <c r="C13" s="438" t="str">
        <f t="shared" si="8"/>
        <v>정기예금</v>
      </c>
      <c r="D13" s="607" t="str">
        <f t="shared" si="9"/>
        <v>경산공단영업부</v>
      </c>
      <c r="E13" s="530" t="str">
        <f t="shared" si="10"/>
        <v>㈜일지테크</v>
      </c>
      <c r="F13" s="530" t="s">
        <v>1844</v>
      </c>
      <c r="G13" s="531">
        <f t="shared" si="11"/>
        <v>4500000</v>
      </c>
      <c r="H13" s="862">
        <f t="shared" si="12"/>
        <v>45961</v>
      </c>
      <c r="I13" s="525">
        <f t="shared" si="12"/>
        <v>45968</v>
      </c>
      <c r="J13" s="255">
        <f t="shared" si="5"/>
        <v>0</v>
      </c>
      <c r="K13" s="16">
        <f t="shared" si="13"/>
        <v>7</v>
      </c>
      <c r="L13" s="536">
        <f t="shared" si="14"/>
        <v>3.286E-2</v>
      </c>
      <c r="M13" s="536">
        <f t="shared" si="14"/>
        <v>2.140000000000003E-3</v>
      </c>
      <c r="N13" s="536">
        <f t="shared" si="14"/>
        <v>3.5000000000000003E-2</v>
      </c>
    </row>
    <row r="16" spans="1:14" ht="20.100000000000001" customHeight="1">
      <c r="A16" s="606" t="s">
        <v>2877</v>
      </c>
      <c r="B16" s="532" t="s">
        <v>2878</v>
      </c>
    </row>
    <row r="17" spans="1:38" s="764" customFormat="1" ht="20.25" customHeight="1">
      <c r="A17" s="747">
        <v>705</v>
      </c>
      <c r="B17" s="748">
        <v>46188</v>
      </c>
      <c r="C17" s="747" t="s">
        <v>1623</v>
      </c>
      <c r="D17" s="747" t="s">
        <v>5244</v>
      </c>
      <c r="E17" s="747" t="s">
        <v>5245</v>
      </c>
      <c r="F17" s="747" t="s">
        <v>5246</v>
      </c>
      <c r="G17" s="749">
        <v>46188</v>
      </c>
      <c r="H17" s="749">
        <v>46218</v>
      </c>
      <c r="I17" s="747">
        <v>30</v>
      </c>
      <c r="J17" s="750">
        <v>1</v>
      </c>
      <c r="K17" s="751" t="s">
        <v>2330</v>
      </c>
      <c r="L17" s="752">
        <v>8.09</v>
      </c>
      <c r="M17" s="753"/>
      <c r="N17" s="754"/>
      <c r="O17" s="750" t="s">
        <v>4552</v>
      </c>
      <c r="P17" s="755">
        <v>3.6331200000000001E-2</v>
      </c>
      <c r="Q17" s="755"/>
      <c r="R17" s="756" t="s">
        <v>4475</v>
      </c>
      <c r="S17" s="757"/>
      <c r="T17" s="756"/>
      <c r="U17" s="757"/>
      <c r="V17" s="757">
        <v>4.0197999999999998E-2</v>
      </c>
      <c r="W17" s="757">
        <v>2.813E-3</v>
      </c>
      <c r="X17" s="808">
        <v>3.6089999999999998E-3</v>
      </c>
      <c r="Y17" s="757">
        <v>2.2742999999999999E-2</v>
      </c>
      <c r="Z17" s="757">
        <v>1.72E-3</v>
      </c>
      <c r="AA17" s="757">
        <v>2E-3</v>
      </c>
      <c r="AB17" s="758">
        <v>-1.72E-3</v>
      </c>
      <c r="AC17" s="758">
        <v>-3.7200000000000002E-3</v>
      </c>
      <c r="AD17" s="759">
        <v>3.2000000000000001E-2</v>
      </c>
      <c r="AE17" s="757">
        <v>2.2742999999999999E-2</v>
      </c>
      <c r="AF17" s="760">
        <v>9.2570000000000013E-3</v>
      </c>
      <c r="AG17" s="761">
        <v>3.2000000000000001E-2</v>
      </c>
      <c r="AH17" s="762">
        <v>46188</v>
      </c>
      <c r="AI17" s="763">
        <v>1</v>
      </c>
      <c r="AJ17" s="747" t="s">
        <v>2832</v>
      </c>
      <c r="AK17" s="771" t="s">
        <v>5191</v>
      </c>
      <c r="AL17" s="772"/>
    </row>
    <row r="18" spans="1:38" s="764" customFormat="1" ht="20.25" customHeight="1">
      <c r="A18" s="747">
        <v>706</v>
      </c>
      <c r="B18" s="748">
        <v>46188</v>
      </c>
      <c r="C18" s="747" t="s">
        <v>5095</v>
      </c>
      <c r="D18" s="747" t="s">
        <v>5247</v>
      </c>
      <c r="E18" s="747" t="s">
        <v>5099</v>
      </c>
      <c r="F18" s="747" t="s">
        <v>5098</v>
      </c>
      <c r="G18" s="749">
        <v>46188</v>
      </c>
      <c r="H18" s="749">
        <v>46218</v>
      </c>
      <c r="I18" s="747">
        <v>30</v>
      </c>
      <c r="J18" s="750">
        <v>1</v>
      </c>
      <c r="K18" s="751" t="s">
        <v>2330</v>
      </c>
      <c r="L18" s="752">
        <v>1.43</v>
      </c>
      <c r="M18" s="753"/>
      <c r="N18" s="754"/>
      <c r="O18" s="750" t="s">
        <v>4552</v>
      </c>
      <c r="P18" s="755">
        <v>3.6331200000000001E-2</v>
      </c>
      <c r="Q18" s="755"/>
      <c r="R18" s="756" t="s">
        <v>4475</v>
      </c>
      <c r="S18" s="757"/>
      <c r="T18" s="756"/>
      <c r="U18" s="757"/>
      <c r="V18" s="757">
        <v>4.0197999999999998E-2</v>
      </c>
      <c r="W18" s="757">
        <v>2.813E-3</v>
      </c>
      <c r="X18" s="808">
        <v>3.6089999999999998E-3</v>
      </c>
      <c r="Y18" s="757">
        <v>2.2742999999999999E-2</v>
      </c>
      <c r="Z18" s="757">
        <v>1.72E-3</v>
      </c>
      <c r="AA18" s="757">
        <v>2E-3</v>
      </c>
      <c r="AB18" s="758">
        <v>-1.72E-3</v>
      </c>
      <c r="AC18" s="758">
        <v>-3.7200000000000002E-3</v>
      </c>
      <c r="AD18" s="759">
        <v>3.2000000000000001E-2</v>
      </c>
      <c r="AE18" s="757">
        <v>2.2742999999999999E-2</v>
      </c>
      <c r="AF18" s="760">
        <v>9.2570000000000013E-3</v>
      </c>
      <c r="AG18" s="761">
        <v>3.2000000000000001E-2</v>
      </c>
      <c r="AH18" s="762">
        <v>46188</v>
      </c>
      <c r="AI18" s="763">
        <v>2</v>
      </c>
      <c r="AJ18" s="747" t="s">
        <v>2832</v>
      </c>
      <c r="AK18" s="771" t="s">
        <v>5191</v>
      </c>
      <c r="AL18" s="772"/>
    </row>
    <row r="19" spans="1:38" s="764" customFormat="1" ht="20.25" customHeight="1">
      <c r="A19" s="747">
        <v>707</v>
      </c>
      <c r="B19" s="748">
        <v>46188</v>
      </c>
      <c r="C19" s="747" t="s">
        <v>5248</v>
      </c>
      <c r="D19" s="747" t="s">
        <v>5249</v>
      </c>
      <c r="E19" s="747" t="s">
        <v>5250</v>
      </c>
      <c r="F19" s="747" t="s">
        <v>5251</v>
      </c>
      <c r="G19" s="749">
        <v>46188</v>
      </c>
      <c r="H19" s="749">
        <v>46218</v>
      </c>
      <c r="I19" s="747">
        <v>30</v>
      </c>
      <c r="J19" s="750">
        <v>1</v>
      </c>
      <c r="K19" s="751" t="s">
        <v>2330</v>
      </c>
      <c r="L19" s="752">
        <v>19</v>
      </c>
      <c r="M19" s="753"/>
      <c r="N19" s="754"/>
      <c r="O19" s="750" t="s">
        <v>4552</v>
      </c>
      <c r="P19" s="755">
        <v>3.6331200000000001E-2</v>
      </c>
      <c r="Q19" s="755"/>
      <c r="R19" s="756" t="s">
        <v>4475</v>
      </c>
      <c r="S19" s="757"/>
      <c r="T19" s="756"/>
      <c r="U19" s="757"/>
      <c r="V19" s="757">
        <v>4.0197999999999998E-2</v>
      </c>
      <c r="W19" s="757">
        <v>2.813E-3</v>
      </c>
      <c r="X19" s="808">
        <v>3.6089999999999998E-3</v>
      </c>
      <c r="Y19" s="757">
        <v>2.2742999999999999E-2</v>
      </c>
      <c r="Z19" s="757">
        <v>1.72E-3</v>
      </c>
      <c r="AA19" s="757">
        <v>2E-3</v>
      </c>
      <c r="AB19" s="758">
        <v>-1.72E-3</v>
      </c>
      <c r="AC19" s="758">
        <v>-3.7200000000000002E-3</v>
      </c>
      <c r="AD19" s="759">
        <v>3.2000000000000001E-2</v>
      </c>
      <c r="AE19" s="757">
        <v>2.2742999999999999E-2</v>
      </c>
      <c r="AF19" s="760">
        <v>9.2570000000000013E-3</v>
      </c>
      <c r="AG19" s="761">
        <v>3.2000000000000001E-2</v>
      </c>
      <c r="AH19" s="762">
        <v>46188</v>
      </c>
      <c r="AI19" s="763">
        <v>3</v>
      </c>
      <c r="AJ19" s="747" t="s">
        <v>2832</v>
      </c>
      <c r="AK19" s="771" t="s">
        <v>5191</v>
      </c>
      <c r="AL19" s="772"/>
    </row>
    <row r="20" spans="1:38" s="764" customFormat="1" ht="20.25" customHeight="1">
      <c r="A20" s="747">
        <v>708</v>
      </c>
      <c r="B20" s="748">
        <v>46188</v>
      </c>
      <c r="C20" s="747" t="s">
        <v>5220</v>
      </c>
      <c r="D20" s="747" t="s">
        <v>5241</v>
      </c>
      <c r="E20" s="747" t="s">
        <v>5242</v>
      </c>
      <c r="F20" s="747" t="s">
        <v>5252</v>
      </c>
      <c r="G20" s="749">
        <v>46188</v>
      </c>
      <c r="H20" s="749">
        <v>46218</v>
      </c>
      <c r="I20" s="747">
        <v>30</v>
      </c>
      <c r="J20" s="750">
        <v>1</v>
      </c>
      <c r="K20" s="751" t="s">
        <v>2330</v>
      </c>
      <c r="L20" s="752">
        <v>1.1100000000000001</v>
      </c>
      <c r="M20" s="804"/>
      <c r="N20" s="805"/>
      <c r="O20" s="801" t="s">
        <v>4552</v>
      </c>
      <c r="P20" s="806">
        <v>3.6331200000000001E-2</v>
      </c>
      <c r="Q20" s="755"/>
      <c r="R20" s="756" t="s">
        <v>4475</v>
      </c>
      <c r="S20" s="757"/>
      <c r="T20" s="756"/>
      <c r="U20" s="757"/>
      <c r="V20" s="808">
        <v>4.0197999999999998E-2</v>
      </c>
      <c r="W20" s="808">
        <v>2.813E-3</v>
      </c>
      <c r="X20" s="757">
        <v>5.6089999999999994E-3</v>
      </c>
      <c r="Y20" s="808">
        <v>2.2742999999999999E-2</v>
      </c>
      <c r="Z20" s="808">
        <v>1.72E-3</v>
      </c>
      <c r="AA20" s="808">
        <v>2E-3</v>
      </c>
      <c r="AB20" s="758">
        <v>-1.72E-3</v>
      </c>
      <c r="AC20" s="758">
        <v>-3.7200000000000002E-3</v>
      </c>
      <c r="AD20" s="759">
        <v>0.03</v>
      </c>
      <c r="AE20" s="808">
        <v>2.2742999999999999E-2</v>
      </c>
      <c r="AF20" s="808">
        <v>7.2569999999999996E-3</v>
      </c>
      <c r="AG20" s="759">
        <v>0.03</v>
      </c>
      <c r="AH20" s="762">
        <v>46188</v>
      </c>
      <c r="AI20" s="763">
        <v>4</v>
      </c>
      <c r="AJ20" s="747" t="s">
        <v>2832</v>
      </c>
      <c r="AK20" s="771" t="s">
        <v>5191</v>
      </c>
      <c r="AL20" s="772"/>
    </row>
    <row r="21" spans="1:38" s="764" customFormat="1" ht="20.25" customHeight="1">
      <c r="A21" s="747">
        <v>693</v>
      </c>
      <c r="B21" s="748">
        <v>46162</v>
      </c>
      <c r="C21" s="747" t="s">
        <v>5220</v>
      </c>
      <c r="D21" s="747" t="s">
        <v>5227</v>
      </c>
      <c r="E21" s="747" t="s">
        <v>5228</v>
      </c>
      <c r="F21" s="747" t="s">
        <v>5229</v>
      </c>
      <c r="G21" s="749">
        <v>46162</v>
      </c>
      <c r="H21" s="749">
        <v>46195</v>
      </c>
      <c r="I21" s="747">
        <v>33</v>
      </c>
      <c r="J21" s="750">
        <v>1</v>
      </c>
      <c r="K21" s="751" t="s">
        <v>2330</v>
      </c>
      <c r="L21" s="752">
        <v>8.67</v>
      </c>
      <c r="M21" s="753"/>
      <c r="N21" s="754"/>
      <c r="O21" s="750" t="s">
        <v>4552</v>
      </c>
      <c r="P21" s="755">
        <v>3.5982399999999998E-2</v>
      </c>
      <c r="Q21" s="755"/>
      <c r="R21" s="756" t="s">
        <v>4475</v>
      </c>
      <c r="S21" s="757"/>
      <c r="T21" s="756"/>
      <c r="U21" s="757"/>
      <c r="V21" s="757">
        <v>3.9972000000000001E-2</v>
      </c>
      <c r="W21" s="757">
        <v>2.7980000000000001E-3</v>
      </c>
      <c r="X21" s="757">
        <v>3.398E-3</v>
      </c>
      <c r="Y21" s="757">
        <v>2.2159999999999999E-2</v>
      </c>
      <c r="Z21" s="757">
        <v>1.72E-3</v>
      </c>
      <c r="AA21" s="757">
        <v>2E-3</v>
      </c>
      <c r="AB21" s="758">
        <v>-1.72E-3</v>
      </c>
      <c r="AC21" s="758">
        <v>-3.7200000000000002E-3</v>
      </c>
      <c r="AD21" s="759">
        <v>3.2000000000000001E-2</v>
      </c>
      <c r="AE21" s="757">
        <v>2.2159999999999999E-2</v>
      </c>
      <c r="AF21" s="808">
        <v>9.8400000000000015E-3</v>
      </c>
      <c r="AG21" s="921">
        <v>3.2000000000000001E-2</v>
      </c>
      <c r="AH21" s="762">
        <v>46162</v>
      </c>
      <c r="AI21" s="763">
        <v>5</v>
      </c>
      <c r="AJ21" s="747" t="s">
        <v>2832</v>
      </c>
      <c r="AK21" s="771" t="s">
        <v>5226</v>
      </c>
      <c r="AL21" s="772"/>
    </row>
    <row r="22" spans="1:38" ht="20.100000000000001" customHeight="1">
      <c r="A22" s="747">
        <v>670</v>
      </c>
      <c r="B22" s="748">
        <v>46132</v>
      </c>
      <c r="C22" s="747" t="s">
        <v>5208</v>
      </c>
      <c r="D22" s="747" t="s">
        <v>5209</v>
      </c>
      <c r="E22" s="747" t="s">
        <v>5210</v>
      </c>
      <c r="F22" s="747" t="s">
        <v>5211</v>
      </c>
      <c r="G22" s="749">
        <v>46132</v>
      </c>
      <c r="H22" s="749">
        <v>46162</v>
      </c>
      <c r="I22" s="747">
        <v>30</v>
      </c>
      <c r="J22" s="750">
        <v>1</v>
      </c>
      <c r="K22" s="751" t="s">
        <v>2330</v>
      </c>
      <c r="L22" s="752">
        <v>1.63</v>
      </c>
      <c r="M22" s="753"/>
      <c r="N22" s="754"/>
      <c r="O22" s="750" t="s">
        <v>4552</v>
      </c>
      <c r="P22" s="755">
        <v>3.6571899999999997E-2</v>
      </c>
      <c r="Q22" s="755"/>
      <c r="R22" s="756" t="s">
        <v>4475</v>
      </c>
      <c r="S22" s="757"/>
      <c r="T22" s="756"/>
      <c r="U22" s="757"/>
      <c r="V22" s="757">
        <v>4.0431000000000002E-2</v>
      </c>
      <c r="W22" s="757">
        <v>2.8379999999999998E-3</v>
      </c>
      <c r="X22" s="757">
        <v>3.7360000000000002E-3</v>
      </c>
      <c r="Y22" s="757">
        <v>2.3306E-2</v>
      </c>
      <c r="Z22" s="757">
        <v>1.72E-3</v>
      </c>
      <c r="AA22" s="757">
        <v>2E-3</v>
      </c>
      <c r="AB22" s="758">
        <v>-1.72E-3</v>
      </c>
      <c r="AC22" s="758">
        <v>-3.7200000000000002E-3</v>
      </c>
      <c r="AD22" s="759">
        <v>3.2000000000000001E-2</v>
      </c>
      <c r="AE22" s="757">
        <v>2.3306E-2</v>
      </c>
      <c r="AF22" s="808">
        <v>8.6940000000000003E-3</v>
      </c>
      <c r="AG22" s="921">
        <v>3.2000000000000001E-2</v>
      </c>
      <c r="AH22" s="762">
        <v>46132</v>
      </c>
      <c r="AI22" s="763">
        <v>6</v>
      </c>
      <c r="AJ22" s="747" t="s">
        <v>2832</v>
      </c>
      <c r="AK22" s="771" t="s">
        <v>5191</v>
      </c>
    </row>
    <row r="23" spans="1:38" ht="20.100000000000001" customHeight="1">
      <c r="A23" s="747">
        <v>508</v>
      </c>
      <c r="B23" s="748">
        <v>45954</v>
      </c>
      <c r="C23" s="747" t="s">
        <v>1588</v>
      </c>
      <c r="D23" s="747" t="s">
        <v>5092</v>
      </c>
      <c r="E23" s="747" t="s">
        <v>5093</v>
      </c>
      <c r="F23" s="747" t="s">
        <v>5094</v>
      </c>
      <c r="G23" s="749">
        <v>45961</v>
      </c>
      <c r="H23" s="749">
        <v>45968</v>
      </c>
      <c r="I23" s="747">
        <v>7</v>
      </c>
      <c r="J23" s="750">
        <v>0</v>
      </c>
      <c r="K23" s="751" t="s">
        <v>148</v>
      </c>
      <c r="L23" s="752">
        <v>4.5</v>
      </c>
      <c r="M23" s="804"/>
      <c r="N23" s="805"/>
      <c r="O23" s="801" t="s">
        <v>2339</v>
      </c>
      <c r="P23" s="806">
        <v>4.2108300000000001E-2</v>
      </c>
      <c r="Q23" s="755"/>
      <c r="R23" s="756" t="s">
        <v>4475</v>
      </c>
      <c r="S23" s="757"/>
      <c r="T23" s="756"/>
      <c r="U23" s="757"/>
      <c r="V23" s="808">
        <v>4.3256000000000003E-2</v>
      </c>
      <c r="W23" s="808">
        <v>3.065E-3</v>
      </c>
      <c r="X23" s="808">
        <v>3.9439999999999996E-3</v>
      </c>
      <c r="Y23" s="808">
        <v>3.286E-2</v>
      </c>
      <c r="Z23" s="808">
        <v>1.72E-3</v>
      </c>
      <c r="AA23" s="808">
        <v>2E-3</v>
      </c>
      <c r="AB23" s="758">
        <v>-1.72E-3</v>
      </c>
      <c r="AC23" s="758">
        <v>-3.7200000000000002E-3</v>
      </c>
      <c r="AD23" s="759">
        <v>3.5000000000000003E-2</v>
      </c>
      <c r="AE23" s="808">
        <v>3.286E-2</v>
      </c>
      <c r="AF23" s="808">
        <v>2.140000000000003E-3</v>
      </c>
      <c r="AG23" s="761">
        <v>3.5000000000000003E-2</v>
      </c>
      <c r="AH23" s="762">
        <v>45961</v>
      </c>
      <c r="AI23" s="763">
        <v>7</v>
      </c>
      <c r="AJ23" s="653" t="s">
        <v>2832</v>
      </c>
      <c r="AK23" s="811" t="s">
        <v>5111</v>
      </c>
    </row>
  </sheetData>
  <mergeCells count="16">
    <mergeCell ref="C2:L2"/>
    <mergeCell ref="C1:L1"/>
    <mergeCell ref="K5:K6"/>
    <mergeCell ref="L5:L6"/>
    <mergeCell ref="M5:M6"/>
    <mergeCell ref="N5:N6"/>
    <mergeCell ref="F5:F6"/>
    <mergeCell ref="G5:G6"/>
    <mergeCell ref="H5:H6"/>
    <mergeCell ref="I5:I6"/>
    <mergeCell ref="J5:J6"/>
    <mergeCell ref="A5:A6"/>
    <mergeCell ref="B5:B6"/>
    <mergeCell ref="C5:C6"/>
    <mergeCell ref="D5:D6"/>
    <mergeCell ref="E5:E6"/>
  </mergeCells>
  <phoneticPr fontId="2" type="noConversion"/>
  <conditionalFormatting sqref="A7:B13">
    <cfRule type="cellIs" dxfId="41" priority="179" stopIfTrue="1" operator="equal">
      <formula>"상담"</formula>
    </cfRule>
    <cfRule type="cellIs" dxfId="40" priority="180" stopIfTrue="1" operator="equal">
      <formula>"취소"</formula>
    </cfRule>
  </conditionalFormatting>
  <conditionalFormatting sqref="C17:C23">
    <cfRule type="cellIs" dxfId="39" priority="1" operator="equal">
      <formula>"상해지점"</formula>
    </cfRule>
  </conditionalFormatting>
  <conditionalFormatting sqref="AG17:AG19">
    <cfRule type="cellIs" dxfId="38" priority="4" operator="greaterThan">
      <formula>$AD$11</formula>
    </cfRule>
  </conditionalFormatting>
  <conditionalFormatting sqref="AG21:AG23">
    <cfRule type="cellIs" dxfId="37" priority="34" operator="greaterThan">
      <formula>$AD$11</formula>
    </cfRule>
  </conditionalFormatting>
  <conditionalFormatting sqref="AJ17:AJ23">
    <cfRule type="cellIs" dxfId="36" priority="2" operator="equal">
      <formula>"N"</formula>
    </cfRule>
    <cfRule type="containsText" dxfId="35" priority="3" operator="containsText" text="Y">
      <formula>NOT(ISERROR(SEARCH("Y",AJ17)))</formula>
    </cfRule>
  </conditionalFormatting>
  <printOptions horizontalCentered="1"/>
  <pageMargins left="0.70866141732283472" right="0.70866141732283472" top="0.78740157480314965" bottom="0.74803149606299213" header="0.31496062992125984" footer="0.31496062992125984"/>
  <pageSetup paperSize="9" scale="53" fitToHeight="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6" tint="0.39997558519241921"/>
  </sheetPr>
  <dimension ref="A1:O174"/>
  <sheetViews>
    <sheetView topLeftCell="A165" workbookViewId="0">
      <selection activeCell="P200" sqref="P200"/>
    </sheetView>
  </sheetViews>
  <sheetFormatPr defaultRowHeight="13.5"/>
  <cols>
    <col min="1" max="2" width="9" style="110"/>
    <col min="3" max="16384" width="9" style="109"/>
  </cols>
  <sheetData>
    <row r="1" spans="1:2" ht="13.5" customHeight="1">
      <c r="A1" s="108" t="s">
        <v>1380</v>
      </c>
      <c r="B1" s="108"/>
    </row>
    <row r="3" spans="1:2">
      <c r="A3" s="110" t="s">
        <v>1381</v>
      </c>
    </row>
    <row r="4" spans="1:2">
      <c r="A4" s="110" t="s">
        <v>1382</v>
      </c>
    </row>
    <row r="5" spans="1:2">
      <c r="A5" s="110" t="s">
        <v>1383</v>
      </c>
    </row>
    <row r="6" spans="1:2">
      <c r="A6" s="110" t="s">
        <v>1384</v>
      </c>
    </row>
    <row r="7" spans="1:2">
      <c r="A7" s="110" t="s">
        <v>1385</v>
      </c>
    </row>
    <row r="8" spans="1:2">
      <c r="A8" s="110" t="s">
        <v>1386</v>
      </c>
    </row>
    <row r="9" spans="1:2">
      <c r="A9" s="110" t="s">
        <v>1387</v>
      </c>
    </row>
    <row r="11" spans="1:2">
      <c r="A11" s="110" t="s">
        <v>1388</v>
      </c>
    </row>
    <row r="12" spans="1:2">
      <c r="A12" s="110" t="s">
        <v>1389</v>
      </c>
    </row>
    <row r="13" spans="1:2">
      <c r="A13" s="110" t="s">
        <v>1390</v>
      </c>
    </row>
    <row r="14" spans="1:2">
      <c r="A14" s="110" t="s">
        <v>473</v>
      </c>
    </row>
    <row r="15" spans="1:2">
      <c r="A15" s="111" t="s">
        <v>1391</v>
      </c>
    </row>
    <row r="16" spans="1:2">
      <c r="A16" s="110" t="s">
        <v>1392</v>
      </c>
    </row>
    <row r="17" spans="1:5">
      <c r="A17" s="112" t="s">
        <v>1393</v>
      </c>
      <c r="B17" s="113"/>
      <c r="C17" s="114"/>
      <c r="D17" s="114"/>
      <c r="E17" s="114"/>
    </row>
    <row r="18" spans="1:5">
      <c r="A18" s="112" t="s">
        <v>1394</v>
      </c>
      <c r="B18" s="113"/>
      <c r="C18" s="114"/>
      <c r="D18" s="114"/>
      <c r="E18" s="114"/>
    </row>
    <row r="19" spans="1:5">
      <c r="A19" s="110" t="s">
        <v>1395</v>
      </c>
    </row>
    <row r="20" spans="1:5">
      <c r="A20" s="110" t="s">
        <v>1396</v>
      </c>
    </row>
    <row r="21" spans="1:5">
      <c r="A21" s="110" t="s">
        <v>1397</v>
      </c>
    </row>
    <row r="22" spans="1:5">
      <c r="A22" s="110" t="s">
        <v>1398</v>
      </c>
    </row>
    <row r="23" spans="1:5">
      <c r="A23" s="110" t="s">
        <v>1399</v>
      </c>
    </row>
    <row r="24" spans="1:5">
      <c r="A24" s="110" t="s">
        <v>1400</v>
      </c>
    </row>
    <row r="25" spans="1:5">
      <c r="A25" s="110" t="s">
        <v>1401</v>
      </c>
    </row>
    <row r="26" spans="1:5">
      <c r="A26" s="110" t="s">
        <v>1402</v>
      </c>
    </row>
    <row r="27" spans="1:5">
      <c r="A27" s="110" t="s">
        <v>1403</v>
      </c>
    </row>
    <row r="28" spans="1:5">
      <c r="A28" s="110" t="s">
        <v>1404</v>
      </c>
    </row>
    <row r="29" spans="1:5">
      <c r="A29" s="110" t="s">
        <v>1405</v>
      </c>
    </row>
    <row r="30" spans="1:5">
      <c r="A30" s="110" t="s">
        <v>1406</v>
      </c>
    </row>
    <row r="31" spans="1:5">
      <c r="A31" s="110" t="s">
        <v>1407</v>
      </c>
    </row>
    <row r="32" spans="1:5">
      <c r="A32" s="110" t="s">
        <v>1408</v>
      </c>
    </row>
    <row r="33" spans="1:1">
      <c r="A33" s="110" t="s">
        <v>1409</v>
      </c>
    </row>
    <row r="34" spans="1:1">
      <c r="A34" s="110" t="s">
        <v>1410</v>
      </c>
    </row>
    <row r="36" spans="1:1">
      <c r="A36" s="110" t="s">
        <v>1411</v>
      </c>
    </row>
    <row r="38" spans="1:1">
      <c r="A38" s="110" t="s">
        <v>1412</v>
      </c>
    </row>
    <row r="39" spans="1:1">
      <c r="A39" s="110" t="s">
        <v>473</v>
      </c>
    </row>
    <row r="40" spans="1:1">
      <c r="A40" s="110" t="s">
        <v>1413</v>
      </c>
    </row>
    <row r="42" spans="1:1">
      <c r="A42" s="113" t="s">
        <v>1414</v>
      </c>
    </row>
    <row r="43" spans="1:1">
      <c r="A43" s="110" t="s">
        <v>473</v>
      </c>
    </row>
    <row r="44" spans="1:1">
      <c r="A44" s="110" t="s">
        <v>1415</v>
      </c>
    </row>
    <row r="45" spans="1:1">
      <c r="A45" s="110" t="s">
        <v>1416</v>
      </c>
    </row>
    <row r="46" spans="1:1">
      <c r="A46" s="110" t="s">
        <v>1417</v>
      </c>
    </row>
    <row r="47" spans="1:1">
      <c r="A47" s="110" t="s">
        <v>1418</v>
      </c>
    </row>
    <row r="48" spans="1:1">
      <c r="A48" s="110" t="s">
        <v>1419</v>
      </c>
    </row>
    <row r="49" spans="1:1">
      <c r="A49" s="110" t="s">
        <v>1420</v>
      </c>
    </row>
    <row r="50" spans="1:1">
      <c r="A50" s="110" t="s">
        <v>473</v>
      </c>
    </row>
    <row r="51" spans="1:1">
      <c r="A51" s="110" t="s">
        <v>1421</v>
      </c>
    </row>
    <row r="53" spans="1:1">
      <c r="A53" s="110" t="s">
        <v>1422</v>
      </c>
    </row>
    <row r="54" spans="1:1">
      <c r="A54" s="110" t="s">
        <v>473</v>
      </c>
    </row>
    <row r="55" spans="1:1">
      <c r="A55" s="110" t="s">
        <v>1423</v>
      </c>
    </row>
    <row r="57" spans="1:1">
      <c r="A57" s="110" t="s">
        <v>1424</v>
      </c>
    </row>
    <row r="58" spans="1:1">
      <c r="A58" s="110" t="s">
        <v>473</v>
      </c>
    </row>
    <row r="59" spans="1:1">
      <c r="A59" s="110" t="s">
        <v>1425</v>
      </c>
    </row>
    <row r="61" spans="1:1">
      <c r="A61" s="110" t="s">
        <v>1426</v>
      </c>
    </row>
    <row r="62" spans="1:1">
      <c r="A62" s="110" t="s">
        <v>473</v>
      </c>
    </row>
    <row r="63" spans="1:1">
      <c r="A63" s="110" t="s">
        <v>1427</v>
      </c>
    </row>
    <row r="64" spans="1:1">
      <c r="A64" s="110" t="s">
        <v>1428</v>
      </c>
    </row>
    <row r="65" spans="1:9">
      <c r="A65" s="110" t="s">
        <v>1429</v>
      </c>
    </row>
    <row r="66" spans="1:9">
      <c r="A66" s="774" t="s">
        <v>1430</v>
      </c>
      <c r="B66" s="774"/>
      <c r="C66" s="775"/>
      <c r="D66" s="775"/>
    </row>
    <row r="67" spans="1:9">
      <c r="A67" s="110" t="s">
        <v>1431</v>
      </c>
    </row>
    <row r="68" spans="1:9">
      <c r="A68" s="113" t="s">
        <v>1432</v>
      </c>
      <c r="B68" s="113"/>
      <c r="C68" s="114"/>
      <c r="D68" s="114"/>
      <c r="E68" s="776" t="s">
        <v>4840</v>
      </c>
      <c r="F68" s="776"/>
      <c r="G68" s="776"/>
      <c r="H68" s="776"/>
      <c r="I68" s="776"/>
    </row>
    <row r="69" spans="1:9">
      <c r="A69" s="110" t="s">
        <v>1433</v>
      </c>
    </row>
    <row r="70" spans="1:9">
      <c r="A70" s="110" t="s">
        <v>1434</v>
      </c>
    </row>
    <row r="71" spans="1:9">
      <c r="A71" s="110" t="s">
        <v>1435</v>
      </c>
    </row>
    <row r="72" spans="1:9">
      <c r="A72" s="113" t="s">
        <v>1436</v>
      </c>
    </row>
    <row r="73" spans="1:9">
      <c r="A73" s="110" t="s">
        <v>1437</v>
      </c>
    </row>
    <row r="74" spans="1:9">
      <c r="A74" s="110" t="s">
        <v>1438</v>
      </c>
    </row>
    <row r="75" spans="1:9">
      <c r="A75" s="110" t="s">
        <v>1439</v>
      </c>
    </row>
    <row r="76" spans="1:9">
      <c r="A76" s="110" t="s">
        <v>1440</v>
      </c>
    </row>
    <row r="77" spans="1:9">
      <c r="A77" s="110" t="s">
        <v>1441</v>
      </c>
    </row>
    <row r="78" spans="1:9">
      <c r="A78" s="110" t="s">
        <v>1442</v>
      </c>
    </row>
    <row r="79" spans="1:9">
      <c r="A79" s="110" t="s">
        <v>1443</v>
      </c>
    </row>
    <row r="80" spans="1:9">
      <c r="A80" s="110" t="s">
        <v>1444</v>
      </c>
    </row>
    <row r="81" spans="1:2">
      <c r="A81" s="110" t="s">
        <v>1445</v>
      </c>
    </row>
    <row r="82" spans="1:2">
      <c r="A82" s="110" t="s">
        <v>1446</v>
      </c>
    </row>
    <row r="83" spans="1:2">
      <c r="A83" s="110" t="s">
        <v>1447</v>
      </c>
    </row>
    <row r="84" spans="1:2">
      <c r="A84" s="110" t="s">
        <v>1448</v>
      </c>
    </row>
    <row r="85" spans="1:2">
      <c r="A85" s="110" t="s">
        <v>1449</v>
      </c>
    </row>
    <row r="86" spans="1:2">
      <c r="A86" s="110" t="s">
        <v>1450</v>
      </c>
    </row>
    <row r="87" spans="1:2">
      <c r="A87" s="110" t="s">
        <v>1451</v>
      </c>
    </row>
    <row r="88" spans="1:2">
      <c r="A88" s="110" t="s">
        <v>1452</v>
      </c>
    </row>
    <row r="89" spans="1:2" ht="16.5">
      <c r="A89" s="110" t="s">
        <v>1453</v>
      </c>
    </row>
    <row r="90" spans="1:2">
      <c r="A90" s="110" t="s">
        <v>473</v>
      </c>
    </row>
    <row r="91" spans="1:2">
      <c r="B91" s="115" t="s">
        <v>1454</v>
      </c>
    </row>
    <row r="92" spans="1:2">
      <c r="B92" s="110" t="s">
        <v>1455</v>
      </c>
    </row>
    <row r="93" spans="1:2">
      <c r="B93" s="110" t="s">
        <v>1456</v>
      </c>
    </row>
    <row r="95" spans="1:2">
      <c r="B95" s="110" t="s">
        <v>1457</v>
      </c>
    </row>
    <row r="96" spans="1:2">
      <c r="B96" s="110" t="s">
        <v>1458</v>
      </c>
    </row>
    <row r="97" spans="2:15">
      <c r="B97" s="110" t="s">
        <v>1459</v>
      </c>
    </row>
    <row r="98" spans="2:15">
      <c r="B98" s="110" t="s">
        <v>1460</v>
      </c>
    </row>
    <row r="99" spans="2:15">
      <c r="B99" s="110" t="s">
        <v>1461</v>
      </c>
    </row>
    <row r="100" spans="2:15">
      <c r="B100" s="110" t="s">
        <v>1462</v>
      </c>
    </row>
    <row r="101" spans="2:15">
      <c r="B101" s="110" t="s">
        <v>1463</v>
      </c>
    </row>
    <row r="102" spans="2:15">
      <c r="B102" s="110" t="s">
        <v>4841</v>
      </c>
    </row>
    <row r="103" spans="2:15">
      <c r="B103" s="110" t="s">
        <v>4842</v>
      </c>
    </row>
    <row r="104" spans="2:15">
      <c r="B104" s="110" t="s">
        <v>4843</v>
      </c>
    </row>
    <row r="105" spans="2:15">
      <c r="B105" s="113" t="s">
        <v>4844</v>
      </c>
      <c r="C105" s="114"/>
      <c r="D105" s="114"/>
      <c r="E105" s="114"/>
      <c r="F105" s="114"/>
      <c r="G105" s="114"/>
      <c r="H105" s="114"/>
      <c r="I105" s="114"/>
      <c r="J105" s="114"/>
      <c r="K105" s="114"/>
      <c r="L105" s="114"/>
      <c r="M105" s="114"/>
      <c r="N105" s="114"/>
      <c r="O105" s="114"/>
    </row>
    <row r="106" spans="2:15">
      <c r="B106" s="113" t="s">
        <v>4845</v>
      </c>
      <c r="C106" s="114"/>
      <c r="D106" s="114"/>
      <c r="E106" s="114"/>
      <c r="F106" s="114"/>
      <c r="G106" s="114"/>
      <c r="H106" s="114"/>
      <c r="I106" s="114"/>
      <c r="J106" s="114"/>
      <c r="K106" s="114"/>
      <c r="L106" s="114"/>
      <c r="M106" s="114"/>
      <c r="N106" s="114"/>
      <c r="O106" s="114"/>
    </row>
    <row r="107" spans="2:15">
      <c r="B107" s="110" t="s">
        <v>1468</v>
      </c>
    </row>
    <row r="108" spans="2:15">
      <c r="B108" s="110" t="s">
        <v>1469</v>
      </c>
    </row>
    <row r="109" spans="2:15">
      <c r="B109" s="110" t="s">
        <v>1470</v>
      </c>
    </row>
    <row r="111" spans="2:15">
      <c r="B111" s="110" t="s">
        <v>1471</v>
      </c>
    </row>
    <row r="112" spans="2:15">
      <c r="B112" s="110" t="s">
        <v>1472</v>
      </c>
    </row>
    <row r="113" spans="2:15" ht="16.5">
      <c r="B113" s="110" t="s">
        <v>1473</v>
      </c>
    </row>
    <row r="122" spans="2:15">
      <c r="B122" s="110" t="s">
        <v>1474</v>
      </c>
    </row>
    <row r="123" spans="2:15">
      <c r="B123" s="113" t="s">
        <v>1475</v>
      </c>
      <c r="C123" s="114"/>
      <c r="D123" s="114"/>
      <c r="E123" s="114"/>
      <c r="F123" s="114"/>
      <c r="G123" s="114"/>
      <c r="H123" s="114"/>
      <c r="I123" s="114"/>
    </row>
    <row r="124" spans="2:15">
      <c r="B124" s="113" t="s">
        <v>1476</v>
      </c>
      <c r="C124" s="114"/>
      <c r="D124" s="114"/>
      <c r="E124" s="114"/>
      <c r="F124" s="114"/>
      <c r="G124" s="114"/>
      <c r="H124" s="114"/>
      <c r="I124" s="114"/>
    </row>
    <row r="125" spans="2:15">
      <c r="B125" s="113" t="s">
        <v>1477</v>
      </c>
      <c r="C125" s="114"/>
      <c r="D125" s="114"/>
      <c r="E125" s="114"/>
      <c r="F125" s="114"/>
      <c r="G125" s="114"/>
      <c r="H125" s="114"/>
      <c r="I125" s="114"/>
    </row>
    <row r="126" spans="2:15">
      <c r="B126" s="113"/>
      <c r="C126" s="114"/>
      <c r="D126" s="114"/>
      <c r="E126" s="114"/>
      <c r="F126" s="114"/>
      <c r="G126" s="114"/>
      <c r="H126" s="114"/>
      <c r="I126" s="114"/>
    </row>
    <row r="127" spans="2:15">
      <c r="B127" s="113" t="s">
        <v>4846</v>
      </c>
      <c r="C127" s="114"/>
      <c r="D127" s="114"/>
      <c r="E127" s="114"/>
      <c r="F127" s="114"/>
      <c r="G127" s="114"/>
      <c r="H127" s="114"/>
      <c r="I127" s="114"/>
      <c r="J127" s="114"/>
      <c r="K127" s="114"/>
      <c r="L127" s="114"/>
      <c r="M127" s="114"/>
      <c r="N127" s="114"/>
      <c r="O127" s="114"/>
    </row>
    <row r="128" spans="2:15">
      <c r="B128" s="113" t="s">
        <v>4847</v>
      </c>
      <c r="C128" s="114"/>
      <c r="D128" s="114"/>
      <c r="E128" s="114"/>
      <c r="F128" s="114"/>
      <c r="G128" s="114"/>
      <c r="H128" s="114"/>
      <c r="I128" s="114"/>
      <c r="J128" s="114"/>
      <c r="K128" s="114"/>
      <c r="L128" s="114"/>
      <c r="M128" s="114"/>
      <c r="N128" s="114"/>
      <c r="O128" s="114"/>
    </row>
    <row r="129" spans="1:15">
      <c r="B129" s="113"/>
      <c r="C129" s="114"/>
      <c r="D129" s="114"/>
      <c r="E129" s="114"/>
      <c r="F129" s="114"/>
      <c r="G129" s="114"/>
      <c r="H129" s="114"/>
      <c r="I129" s="114"/>
      <c r="J129" s="114"/>
      <c r="K129" s="114"/>
      <c r="L129" s="114"/>
      <c r="M129" s="114"/>
      <c r="N129" s="114"/>
      <c r="O129" s="114"/>
    </row>
    <row r="131" spans="1:15">
      <c r="A131" s="110" t="s">
        <v>1478</v>
      </c>
    </row>
    <row r="133" spans="1:15">
      <c r="A133" s="110" t="s">
        <v>1479</v>
      </c>
    </row>
    <row r="134" spans="1:15">
      <c r="A134" s="110" t="s">
        <v>473</v>
      </c>
    </row>
    <row r="135" spans="1:15">
      <c r="A135" s="110" t="s">
        <v>1480</v>
      </c>
    </row>
    <row r="136" spans="1:15">
      <c r="A136" s="110" t="s">
        <v>1481</v>
      </c>
    </row>
    <row r="137" spans="1:15">
      <c r="A137" s="110" t="s">
        <v>1482</v>
      </c>
    </row>
    <row r="138" spans="1:15">
      <c r="A138" s="110" t="s">
        <v>473</v>
      </c>
    </row>
    <row r="139" spans="1:15">
      <c r="A139" s="110" t="s">
        <v>1483</v>
      </c>
    </row>
    <row r="140" spans="1:15">
      <c r="A140" s="110" t="s">
        <v>1484</v>
      </c>
    </row>
    <row r="141" spans="1:15">
      <c r="A141" s="110" t="s">
        <v>1485</v>
      </c>
    </row>
    <row r="142" spans="1:15">
      <c r="A142" s="110" t="s">
        <v>1486</v>
      </c>
    </row>
    <row r="143" spans="1:15">
      <c r="A143" s="110" t="s">
        <v>473</v>
      </c>
    </row>
    <row r="145" spans="1:1">
      <c r="A145" s="110" t="s">
        <v>1487</v>
      </c>
    </row>
    <row r="146" spans="1:1">
      <c r="A146" s="110" t="s">
        <v>1488</v>
      </c>
    </row>
    <row r="147" spans="1:1">
      <c r="A147" s="110" t="s">
        <v>1489</v>
      </c>
    </row>
    <row r="148" spans="1:1">
      <c r="A148" s="110" t="s">
        <v>1490</v>
      </c>
    </row>
    <row r="149" spans="1:1">
      <c r="A149" s="110" t="s">
        <v>1491</v>
      </c>
    </row>
    <row r="150" spans="1:1">
      <c r="A150" s="110" t="s">
        <v>1492</v>
      </c>
    </row>
    <row r="151" spans="1:1">
      <c r="A151" s="110" t="s">
        <v>1493</v>
      </c>
    </row>
    <row r="152" spans="1:1">
      <c r="A152" s="110" t="s">
        <v>1494</v>
      </c>
    </row>
    <row r="153" spans="1:1">
      <c r="A153" s="110" t="s">
        <v>1495</v>
      </c>
    </row>
    <row r="154" spans="1:1">
      <c r="A154" s="110" t="s">
        <v>1496</v>
      </c>
    </row>
    <row r="155" spans="1:1">
      <c r="A155" s="110" t="s">
        <v>1497</v>
      </c>
    </row>
    <row r="156" spans="1:1">
      <c r="A156" s="110" t="s">
        <v>1498</v>
      </c>
    </row>
    <row r="157" spans="1:1">
      <c r="A157" s="110" t="s">
        <v>1499</v>
      </c>
    </row>
    <row r="158" spans="1:1">
      <c r="A158" s="110" t="s">
        <v>473</v>
      </c>
    </row>
    <row r="159" spans="1:1">
      <c r="A159" s="110" t="s">
        <v>1500</v>
      </c>
    </row>
    <row r="160" spans="1:1">
      <c r="A160" s="110" t="s">
        <v>473</v>
      </c>
    </row>
    <row r="161" spans="1:1">
      <c r="A161" s="110" t="s">
        <v>1501</v>
      </c>
    </row>
    <row r="163" spans="1:1">
      <c r="A163" s="110" t="s">
        <v>1502</v>
      </c>
    </row>
    <row r="164" spans="1:1">
      <c r="A164" s="110" t="s">
        <v>1503</v>
      </c>
    </row>
    <row r="165" spans="1:1">
      <c r="A165" s="110" t="s">
        <v>1504</v>
      </c>
    </row>
    <row r="166" spans="1:1">
      <c r="A166" s="110" t="s">
        <v>1505</v>
      </c>
    </row>
    <row r="167" spans="1:1">
      <c r="A167" s="110" t="s">
        <v>1506</v>
      </c>
    </row>
    <row r="168" spans="1:1">
      <c r="A168" s="110" t="s">
        <v>1507</v>
      </c>
    </row>
    <row r="169" spans="1:1">
      <c r="A169" s="110" t="s">
        <v>1508</v>
      </c>
    </row>
    <row r="170" spans="1:1">
      <c r="A170" s="110" t="s">
        <v>1509</v>
      </c>
    </row>
    <row r="171" spans="1:1">
      <c r="A171" s="110" t="s">
        <v>1510</v>
      </c>
    </row>
    <row r="172" spans="1:1">
      <c r="A172" s="110" t="s">
        <v>1511</v>
      </c>
    </row>
    <row r="173" spans="1:1">
      <c r="A173" s="110" t="s">
        <v>1512</v>
      </c>
    </row>
    <row r="174" spans="1:1">
      <c r="A174" s="110" t="s">
        <v>1513</v>
      </c>
    </row>
  </sheetData>
  <phoneticPr fontId="2"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6" tint="-0.249977111117893"/>
    <pageSetUpPr fitToPage="1"/>
  </sheetPr>
  <dimension ref="A4:R17"/>
  <sheetViews>
    <sheetView view="pageBreakPreview" zoomScale="80" zoomScaleNormal="100" zoomScaleSheetLayoutView="80" workbookViewId="0">
      <selection activeCell="C6" sqref="C6"/>
    </sheetView>
  </sheetViews>
  <sheetFormatPr defaultRowHeight="20.100000000000001" customHeight="1"/>
  <cols>
    <col min="1" max="1" width="8.75" style="532" customWidth="1"/>
    <col min="2" max="2" width="13" style="532" bestFit="1" customWidth="1"/>
    <col min="3" max="3" width="20.5" style="533" customWidth="1"/>
    <col min="4" max="4" width="18.375" style="534" customWidth="1"/>
    <col min="5" max="5" width="49.875" style="534" customWidth="1"/>
    <col min="6" max="6" width="7.875" style="534" customWidth="1"/>
    <col min="7" max="7" width="16.875" style="535" customWidth="1"/>
    <col min="8" max="9" width="16.875" style="533" customWidth="1"/>
    <col min="10" max="10" width="13.25" style="526" customWidth="1"/>
    <col min="11" max="12" width="13.375" style="526" customWidth="1"/>
    <col min="13" max="13" width="13" style="526" bestFit="1" customWidth="1"/>
    <col min="14" max="14" width="9" style="526"/>
    <col min="15" max="15" width="11.5" style="526" bestFit="1" customWidth="1"/>
    <col min="16" max="16384" width="9" style="526"/>
  </cols>
  <sheetData>
    <row r="4" spans="1:18" s="528" customFormat="1" ht="31.5">
      <c r="A4" s="527"/>
      <c r="B4" s="527"/>
      <c r="C4" s="1029" t="s">
        <v>2898</v>
      </c>
      <c r="D4" s="1029"/>
      <c r="E4" s="1029"/>
      <c r="F4" s="1029"/>
      <c r="G4" s="1029"/>
      <c r="H4" s="1029"/>
      <c r="I4" s="1029"/>
      <c r="J4" s="1029"/>
      <c r="K4" s="1029"/>
    </row>
    <row r="5" spans="1:18" s="528" customFormat="1" ht="33" customHeight="1">
      <c r="A5" s="527"/>
      <c r="B5" s="527"/>
      <c r="C5" s="1030">
        <v>46182</v>
      </c>
      <c r="D5" s="1127"/>
      <c r="E5" s="1127"/>
      <c r="F5" s="1127"/>
      <c r="G5" s="1127"/>
      <c r="H5" s="1127"/>
      <c r="I5" s="1127"/>
      <c r="J5" s="1127"/>
      <c r="K5" s="1127"/>
    </row>
    <row r="6" spans="1:18" s="528" customFormat="1" ht="33" customHeight="1">
      <c r="A6" s="527"/>
      <c r="B6" s="527"/>
      <c r="C6" s="545"/>
      <c r="D6" s="545"/>
      <c r="E6" s="545"/>
      <c r="F6" s="545"/>
      <c r="G6" s="545"/>
      <c r="H6" s="545"/>
      <c r="I6" s="545"/>
      <c r="J6" s="542"/>
      <c r="K6" s="550" t="s">
        <v>2498</v>
      </c>
      <c r="L6" s="550" t="s">
        <v>2499</v>
      </c>
    </row>
    <row r="7" spans="1:18" s="528" customFormat="1" ht="51" customHeight="1">
      <c r="A7" s="527"/>
      <c r="B7" s="527"/>
      <c r="C7" s="545"/>
      <c r="D7" s="545"/>
      <c r="E7" s="545"/>
      <c r="F7" s="545"/>
      <c r="G7" s="545"/>
      <c r="H7" s="545"/>
      <c r="I7" s="545"/>
      <c r="J7" s="543"/>
      <c r="K7" s="550"/>
      <c r="L7" s="550"/>
    </row>
    <row r="8" spans="1:18" ht="54.75" customHeight="1">
      <c r="A8" s="546" t="s">
        <v>2438</v>
      </c>
      <c r="B8" s="546" t="s">
        <v>3079</v>
      </c>
      <c r="C8" s="547" t="s">
        <v>2430</v>
      </c>
      <c r="D8" s="548" t="s">
        <v>2434</v>
      </c>
      <c r="E8" s="548" t="s">
        <v>2435</v>
      </c>
      <c r="F8" s="548" t="s">
        <v>2428</v>
      </c>
      <c r="G8" s="549" t="s">
        <v>2105</v>
      </c>
      <c r="H8" s="544" t="s">
        <v>2494</v>
      </c>
      <c r="I8" s="544" t="s">
        <v>2433</v>
      </c>
      <c r="J8" s="544" t="s">
        <v>2495</v>
      </c>
      <c r="K8" s="544" t="s">
        <v>2496</v>
      </c>
      <c r="L8" s="544" t="s">
        <v>2497</v>
      </c>
    </row>
    <row r="9" spans="1:18" ht="33.75" customHeight="1">
      <c r="A9" s="1035">
        <v>1</v>
      </c>
      <c r="B9" s="1033" t="s">
        <v>2539</v>
      </c>
      <c r="C9" s="1121" t="s">
        <v>2214</v>
      </c>
      <c r="D9" s="1035" t="str">
        <f>D16</f>
        <v>대신동지점</v>
      </c>
      <c r="E9" s="1035" t="str">
        <f>F16</f>
        <v>김태수</v>
      </c>
      <c r="F9" s="1022" t="str">
        <f>G16</f>
        <v>JPY</v>
      </c>
      <c r="G9" s="1123">
        <f>H16</f>
        <v>31840000</v>
      </c>
      <c r="H9" s="1039">
        <f>L16</f>
        <v>46189</v>
      </c>
      <c r="I9" s="1037">
        <f>M16</f>
        <v>46554</v>
      </c>
      <c r="J9" s="1119" t="str">
        <f>K16</f>
        <v>운전자금</v>
      </c>
      <c r="K9" s="1027">
        <f>O16</f>
        <v>3.0099999999999998E-2</v>
      </c>
      <c r="L9" s="1119" t="str">
        <f>N16</f>
        <v>X</v>
      </c>
    </row>
    <row r="10" spans="1:18" ht="33.75" customHeight="1">
      <c r="A10" s="1036"/>
      <c r="B10" s="1034"/>
      <c r="C10" s="1122"/>
      <c r="D10" s="1036"/>
      <c r="E10" s="1036"/>
      <c r="F10" s="1036"/>
      <c r="G10" s="1124"/>
      <c r="H10" s="1125"/>
      <c r="I10" s="1126"/>
      <c r="J10" s="1120"/>
      <c r="K10" s="1028"/>
      <c r="L10" s="1120"/>
    </row>
    <row r="11" spans="1:18" ht="27.75" customHeight="1">
      <c r="A11" s="1035">
        <v>2</v>
      </c>
      <c r="B11" s="1033" t="s">
        <v>2539</v>
      </c>
      <c r="C11" s="1121" t="s">
        <v>3550</v>
      </c>
      <c r="D11" s="1035" t="str">
        <f>D17</f>
        <v>월배영업부</v>
      </c>
      <c r="E11" s="1035" t="str">
        <f>F17</f>
        <v>김석범</v>
      </c>
      <c r="F11" s="1022" t="str">
        <f>G17</f>
        <v>JPY</v>
      </c>
      <c r="G11" s="1123">
        <f>H17</f>
        <v>49500000</v>
      </c>
      <c r="H11" s="1039">
        <f>L17</f>
        <v>45147</v>
      </c>
      <c r="I11" s="1037">
        <f>M17</f>
        <v>45513</v>
      </c>
      <c r="J11" s="1119" t="str">
        <f>K17</f>
        <v>운전자금</v>
      </c>
      <c r="K11" s="1027">
        <f>O17</f>
        <v>1.95E-2</v>
      </c>
      <c r="L11" s="1128" t="str">
        <f>N17</f>
        <v>X</v>
      </c>
    </row>
    <row r="12" spans="1:18" ht="27.75" customHeight="1">
      <c r="A12" s="1036"/>
      <c r="B12" s="1034"/>
      <c r="C12" s="1122"/>
      <c r="D12" s="1036"/>
      <c r="E12" s="1036"/>
      <c r="F12" s="1036"/>
      <c r="G12" s="1124"/>
      <c r="H12" s="1125"/>
      <c r="I12" s="1126"/>
      <c r="J12" s="1120"/>
      <c r="K12" s="1028"/>
      <c r="L12" s="1120"/>
    </row>
    <row r="13" spans="1:18" ht="27.75" customHeight="1">
      <c r="A13" s="647"/>
      <c r="B13" s="647"/>
      <c r="C13" s="648"/>
      <c r="D13" s="647"/>
      <c r="E13" s="647"/>
      <c r="F13" s="647"/>
      <c r="G13" s="649"/>
      <c r="H13" s="650"/>
      <c r="I13" s="648"/>
      <c r="J13" s="651"/>
      <c r="K13" s="652"/>
      <c r="L13" s="651"/>
    </row>
    <row r="14" spans="1:18" ht="27.75" customHeight="1">
      <c r="A14" s="647"/>
      <c r="B14" s="647"/>
      <c r="C14" s="648"/>
      <c r="D14" s="647"/>
      <c r="E14" s="647"/>
      <c r="F14" s="647"/>
      <c r="G14" s="649"/>
      <c r="H14" s="650"/>
      <c r="I14" s="648"/>
      <c r="J14" s="651"/>
      <c r="K14" s="652"/>
      <c r="L14" s="651"/>
    </row>
    <row r="15" spans="1:18" ht="20.100000000000001" customHeight="1">
      <c r="A15" s="606" t="s">
        <v>2877</v>
      </c>
      <c r="B15" s="532" t="s">
        <v>2878</v>
      </c>
    </row>
    <row r="16" spans="1:18" s="93" customFormat="1" ht="16.5" customHeight="1">
      <c r="A16" s="87" t="s">
        <v>1565</v>
      </c>
      <c r="B16" s="73">
        <v>46182</v>
      </c>
      <c r="C16" s="211"/>
      <c r="D16" s="72" t="s">
        <v>1591</v>
      </c>
      <c r="E16" s="72" t="s">
        <v>5231</v>
      </c>
      <c r="F16" s="72" t="s">
        <v>1640</v>
      </c>
      <c r="G16" s="80" t="s">
        <v>1577</v>
      </c>
      <c r="H16" s="80">
        <v>31840000</v>
      </c>
      <c r="I16" s="452">
        <v>160.16</v>
      </c>
      <c r="J16" s="65">
        <v>198801.1988011988</v>
      </c>
      <c r="K16" s="72" t="s">
        <v>1570</v>
      </c>
      <c r="L16" s="73">
        <v>46189</v>
      </c>
      <c r="M16" s="73">
        <v>46554</v>
      </c>
      <c r="N16" s="73" t="s">
        <v>3314</v>
      </c>
      <c r="O16" s="608">
        <v>3.0099999999999998E-2</v>
      </c>
      <c r="P16" s="58" t="s">
        <v>4738</v>
      </c>
      <c r="Q16" s="58" t="s">
        <v>4929</v>
      </c>
      <c r="R16" s="67"/>
    </row>
    <row r="17" spans="1:18" s="93" customFormat="1" ht="16.5" customHeight="1">
      <c r="A17" s="87" t="s">
        <v>1565</v>
      </c>
      <c r="B17" s="73">
        <v>45126</v>
      </c>
      <c r="C17" s="211"/>
      <c r="D17" s="72" t="s">
        <v>4232</v>
      </c>
      <c r="E17" s="72" t="s">
        <v>4233</v>
      </c>
      <c r="F17" s="72" t="s">
        <v>1656</v>
      </c>
      <c r="G17" s="80" t="s">
        <v>1577</v>
      </c>
      <c r="H17" s="80">
        <v>49500000</v>
      </c>
      <c r="I17" s="452">
        <v>139.19999999999999</v>
      </c>
      <c r="J17" s="65">
        <v>355603.44827586209</v>
      </c>
      <c r="K17" s="72" t="s">
        <v>1570</v>
      </c>
      <c r="L17" s="73">
        <v>45147</v>
      </c>
      <c r="M17" s="73">
        <v>45513</v>
      </c>
      <c r="N17" s="73" t="s">
        <v>3314</v>
      </c>
      <c r="O17" s="608">
        <v>1.95E-2</v>
      </c>
      <c r="P17" s="58" t="s">
        <v>3316</v>
      </c>
      <c r="Q17" s="58" t="s">
        <v>3357</v>
      </c>
      <c r="R17" s="67"/>
    </row>
  </sheetData>
  <mergeCells count="26">
    <mergeCell ref="K11:K12"/>
    <mergeCell ref="L11:L12"/>
    <mergeCell ref="F11:F12"/>
    <mergeCell ref="G11:G12"/>
    <mergeCell ref="H11:H12"/>
    <mergeCell ref="I11:I12"/>
    <mergeCell ref="J11:J12"/>
    <mergeCell ref="A11:A12"/>
    <mergeCell ref="B11:B12"/>
    <mergeCell ref="C11:C12"/>
    <mergeCell ref="D11:D12"/>
    <mergeCell ref="E11:E12"/>
    <mergeCell ref="F9:F10"/>
    <mergeCell ref="L9:L10"/>
    <mergeCell ref="C4:K4"/>
    <mergeCell ref="A9:A10"/>
    <mergeCell ref="B9:B10"/>
    <mergeCell ref="C9:C10"/>
    <mergeCell ref="D9:D10"/>
    <mergeCell ref="E9:E10"/>
    <mergeCell ref="K9:K10"/>
    <mergeCell ref="G9:G10"/>
    <mergeCell ref="H9:H10"/>
    <mergeCell ref="I9:I10"/>
    <mergeCell ref="J9:J10"/>
    <mergeCell ref="C5:K5"/>
  </mergeCells>
  <phoneticPr fontId="2" type="noConversion"/>
  <conditionalFormatting sqref="A16:A17">
    <cfRule type="cellIs" dxfId="34" priority="1" stopIfTrue="1" operator="equal">
      <formula>"상담"</formula>
    </cfRule>
    <cfRule type="cellIs" dxfId="33" priority="2" stopIfTrue="1" operator="equal">
      <formula>"신규"</formula>
    </cfRule>
  </conditionalFormatting>
  <conditionalFormatting sqref="A9:B9 A11:B11">
    <cfRule type="cellIs" dxfId="32" priority="9" stopIfTrue="1" operator="equal">
      <formula>"상담"</formula>
    </cfRule>
    <cfRule type="cellIs" dxfId="31" priority="10" stopIfTrue="1" operator="equal">
      <formula>"취소"</formula>
    </cfRule>
  </conditionalFormatting>
  <pageMargins left="0.7" right="0.7" top="0.75" bottom="0.75" header="0.3" footer="0.3"/>
  <pageSetup paperSize="9" scale="57"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6" tint="0.39997558519241921"/>
  </sheetPr>
  <dimension ref="A1:Y4271"/>
  <sheetViews>
    <sheetView showGridLines="0" topLeftCell="B1" zoomScaleNormal="100" workbookViewId="0">
      <pane ySplit="2" topLeftCell="A861" activePane="bottomLeft" state="frozen"/>
      <selection activeCell="F90" sqref="F90"/>
      <selection pane="bottomLeft" activeCell="B888" sqref="A888:XFD888"/>
    </sheetView>
  </sheetViews>
  <sheetFormatPr defaultRowHeight="16.5" customHeight="1"/>
  <cols>
    <col min="1" max="1" width="14.875" style="107" bestFit="1" customWidth="1"/>
    <col min="2" max="2" width="12.875" style="95" bestFit="1" customWidth="1"/>
    <col min="3" max="3" width="5.125" style="214" bestFit="1" customWidth="1"/>
    <col min="4" max="4" width="21.625" style="95" bestFit="1" customWidth="1"/>
    <col min="5" max="5" width="9.625" style="95" bestFit="1" customWidth="1"/>
    <col min="6" max="6" width="44.125" style="95" customWidth="1"/>
    <col min="7" max="7" width="7.5" style="95" bestFit="1" customWidth="1"/>
    <col min="8" max="8" width="17.375" style="97" bestFit="1" customWidth="1"/>
    <col min="9" max="9" width="13.75" style="454" bestFit="1" customWidth="1"/>
    <col min="10" max="10" width="15.625" style="65" bestFit="1" customWidth="1"/>
    <col min="11" max="11" width="17.25" style="95" bestFit="1" customWidth="1"/>
    <col min="12" max="12" width="12.875" style="96" bestFit="1" customWidth="1"/>
    <col min="13" max="13" width="14" style="96" bestFit="1" customWidth="1"/>
    <col min="14" max="14" width="14.125" style="96" bestFit="1" customWidth="1"/>
    <col min="15" max="15" width="9.25" style="74" customWidth="1"/>
    <col min="16" max="16" width="11.125" style="95" bestFit="1" customWidth="1"/>
    <col min="17" max="17" width="10" style="95" bestFit="1" customWidth="1"/>
    <col min="18" max="18" width="34" style="67" customWidth="1"/>
    <col min="19" max="19" width="10.375" style="93" customWidth="1"/>
    <col min="20" max="23" width="10" style="93" bestFit="1" customWidth="1"/>
    <col min="24" max="16384" width="9" style="93"/>
  </cols>
  <sheetData>
    <row r="1" spans="1:18" s="43" customFormat="1" ht="16.5" customHeight="1">
      <c r="A1" s="42" t="s">
        <v>723</v>
      </c>
      <c r="C1" s="207"/>
      <c r="G1" s="42" t="s">
        <v>724</v>
      </c>
      <c r="H1" s="44"/>
      <c r="I1" s="44"/>
      <c r="J1" s="45"/>
      <c r="L1" s="46"/>
      <c r="M1" s="46"/>
      <c r="N1" s="46"/>
      <c r="O1" s="47"/>
      <c r="R1" s="48"/>
    </row>
    <row r="2" spans="1:18" s="55" customFormat="1" ht="16.5" customHeight="1">
      <c r="A2" s="49" t="s">
        <v>725</v>
      </c>
      <c r="B2" s="50" t="s">
        <v>726</v>
      </c>
      <c r="C2" s="208"/>
      <c r="D2" s="50" t="s">
        <v>727</v>
      </c>
      <c r="E2" s="50" t="s">
        <v>728</v>
      </c>
      <c r="F2" s="50" t="s">
        <v>729</v>
      </c>
      <c r="G2" s="50" t="s">
        <v>730</v>
      </c>
      <c r="H2" s="51" t="s">
        <v>731</v>
      </c>
      <c r="I2" s="51" t="s">
        <v>732</v>
      </c>
      <c r="J2" s="52" t="s">
        <v>733</v>
      </c>
      <c r="K2" s="50" t="s">
        <v>734</v>
      </c>
      <c r="L2" s="53" t="s">
        <v>735</v>
      </c>
      <c r="M2" s="53" t="s">
        <v>736</v>
      </c>
      <c r="N2" s="53" t="s">
        <v>2215</v>
      </c>
      <c r="O2" s="54" t="s">
        <v>737</v>
      </c>
      <c r="P2" s="50" t="s">
        <v>738</v>
      </c>
      <c r="Q2" s="50" t="s">
        <v>739</v>
      </c>
      <c r="R2" s="50" t="s">
        <v>740</v>
      </c>
    </row>
    <row r="3" spans="1:18" s="64" customFormat="1" ht="16.5" customHeight="1">
      <c r="A3" s="56" t="s">
        <v>741</v>
      </c>
      <c r="B3" s="57">
        <v>40702</v>
      </c>
      <c r="C3" s="209"/>
      <c r="D3" s="58" t="s">
        <v>742</v>
      </c>
      <c r="E3" s="58" t="s">
        <v>743</v>
      </c>
      <c r="F3" s="58" t="s">
        <v>744</v>
      </c>
      <c r="G3" s="58" t="s">
        <v>745</v>
      </c>
      <c r="H3" s="59">
        <v>46000000</v>
      </c>
      <c r="I3" s="452">
        <v>78.5</v>
      </c>
      <c r="J3" s="60">
        <f>H3/I3</f>
        <v>585987.26114649686</v>
      </c>
      <c r="K3" s="61" t="s">
        <v>746</v>
      </c>
      <c r="L3" s="57">
        <v>40704</v>
      </c>
      <c r="M3" s="57">
        <v>41070</v>
      </c>
      <c r="N3" s="57"/>
      <c r="O3" s="62">
        <v>4</v>
      </c>
      <c r="P3" s="58" t="s">
        <v>747</v>
      </c>
      <c r="Q3" s="58" t="s">
        <v>748</v>
      </c>
      <c r="R3" s="63"/>
    </row>
    <row r="4" spans="1:18" s="64" customFormat="1" ht="16.5" customHeight="1">
      <c r="A4" s="56" t="s">
        <v>749</v>
      </c>
      <c r="B4" s="57">
        <v>40701</v>
      </c>
      <c r="C4" s="209"/>
      <c r="D4" s="58" t="s">
        <v>750</v>
      </c>
      <c r="E4" s="58" t="s">
        <v>751</v>
      </c>
      <c r="F4" s="58" t="s">
        <v>752</v>
      </c>
      <c r="G4" s="58" t="s">
        <v>745</v>
      </c>
      <c r="H4" s="59">
        <v>20400000</v>
      </c>
      <c r="I4" s="452">
        <v>78.5</v>
      </c>
      <c r="J4" s="60">
        <f>H4/I4</f>
        <v>259872.61146496815</v>
      </c>
      <c r="K4" s="61" t="s">
        <v>746</v>
      </c>
      <c r="L4" s="57">
        <v>40716</v>
      </c>
      <c r="M4" s="57">
        <v>40899</v>
      </c>
      <c r="N4" s="57"/>
      <c r="O4" s="62">
        <v>5.16</v>
      </c>
      <c r="P4" s="58" t="s">
        <v>747</v>
      </c>
      <c r="Q4" s="58" t="s">
        <v>748</v>
      </c>
      <c r="R4" s="63"/>
    </row>
    <row r="5" spans="1:18" s="64" customFormat="1" ht="16.5" customHeight="1">
      <c r="A5" s="56" t="s">
        <v>749</v>
      </c>
      <c r="B5" s="57">
        <v>40704</v>
      </c>
      <c r="C5" s="209"/>
      <c r="D5" s="58" t="s">
        <v>753</v>
      </c>
      <c r="E5" s="58" t="s">
        <v>754</v>
      </c>
      <c r="F5" s="58" t="s">
        <v>755</v>
      </c>
      <c r="G5" s="58" t="s">
        <v>745</v>
      </c>
      <c r="H5" s="59">
        <v>67000000</v>
      </c>
      <c r="I5" s="452">
        <v>78.5</v>
      </c>
      <c r="J5" s="65">
        <f t="shared" ref="J5:J68" si="0">IF(I5="","",H5/I5)</f>
        <v>853503.18471337575</v>
      </c>
      <c r="K5" s="61" t="s">
        <v>756</v>
      </c>
      <c r="L5" s="57">
        <v>40713</v>
      </c>
      <c r="M5" s="57">
        <v>41079</v>
      </c>
      <c r="N5" s="57"/>
      <c r="O5" s="62">
        <v>5</v>
      </c>
      <c r="P5" s="58" t="s">
        <v>747</v>
      </c>
      <c r="Q5" s="58" t="s">
        <v>748</v>
      </c>
      <c r="R5" s="63"/>
    </row>
    <row r="6" spans="1:18" s="64" customFormat="1" ht="16.5" customHeight="1">
      <c r="A6" s="56" t="s">
        <v>749</v>
      </c>
      <c r="B6" s="57">
        <v>40704</v>
      </c>
      <c r="C6" s="209"/>
      <c r="D6" s="58" t="s">
        <v>757</v>
      </c>
      <c r="E6" s="58" t="s">
        <v>758</v>
      </c>
      <c r="F6" s="58" t="s">
        <v>759</v>
      </c>
      <c r="G6" s="58" t="s">
        <v>745</v>
      </c>
      <c r="H6" s="59">
        <v>100000000</v>
      </c>
      <c r="I6" s="452">
        <v>78.5</v>
      </c>
      <c r="J6" s="65">
        <f t="shared" si="0"/>
        <v>1273885.3503184714</v>
      </c>
      <c r="K6" s="61" t="s">
        <v>756</v>
      </c>
      <c r="L6" s="57">
        <v>40704</v>
      </c>
      <c r="M6" s="57">
        <v>41070</v>
      </c>
      <c r="N6" s="57"/>
      <c r="O6" s="62">
        <v>3.88</v>
      </c>
      <c r="P6" s="58" t="s">
        <v>747</v>
      </c>
      <c r="Q6" s="58" t="s">
        <v>748</v>
      </c>
      <c r="R6" s="63"/>
    </row>
    <row r="7" spans="1:18" s="64" customFormat="1" ht="16.5" customHeight="1">
      <c r="A7" s="56" t="s">
        <v>741</v>
      </c>
      <c r="B7" s="57">
        <v>40707</v>
      </c>
      <c r="C7" s="209"/>
      <c r="D7" s="58" t="s">
        <v>760</v>
      </c>
      <c r="E7" s="58" t="s">
        <v>761</v>
      </c>
      <c r="F7" s="58" t="s">
        <v>762</v>
      </c>
      <c r="G7" s="58" t="s">
        <v>745</v>
      </c>
      <c r="H7" s="59">
        <v>15700000</v>
      </c>
      <c r="I7" s="452">
        <v>78.5</v>
      </c>
      <c r="J7" s="65">
        <f t="shared" si="0"/>
        <v>200000</v>
      </c>
      <c r="K7" s="61" t="s">
        <v>746</v>
      </c>
      <c r="L7" s="57">
        <v>40708</v>
      </c>
      <c r="M7" s="57">
        <v>41074</v>
      </c>
      <c r="N7" s="57"/>
      <c r="O7" s="62">
        <v>3</v>
      </c>
      <c r="P7" s="58" t="s">
        <v>747</v>
      </c>
      <c r="Q7" s="58" t="s">
        <v>748</v>
      </c>
      <c r="R7" s="63"/>
    </row>
    <row r="8" spans="1:18" s="64" customFormat="1" ht="16.5" customHeight="1">
      <c r="A8" s="56" t="s">
        <v>749</v>
      </c>
      <c r="B8" s="57">
        <v>40707</v>
      </c>
      <c r="C8" s="209"/>
      <c r="D8" s="58" t="s">
        <v>750</v>
      </c>
      <c r="E8" s="58" t="s">
        <v>751</v>
      </c>
      <c r="F8" s="58" t="s">
        <v>752</v>
      </c>
      <c r="G8" s="58" t="s">
        <v>745</v>
      </c>
      <c r="H8" s="59">
        <v>20400000</v>
      </c>
      <c r="I8" s="452">
        <v>78.5</v>
      </c>
      <c r="J8" s="65">
        <f t="shared" si="0"/>
        <v>259872.61146496815</v>
      </c>
      <c r="K8" s="61" t="s">
        <v>746</v>
      </c>
      <c r="L8" s="57">
        <v>40716</v>
      </c>
      <c r="M8" s="57">
        <v>41082</v>
      </c>
      <c r="N8" s="57"/>
      <c r="O8" s="62">
        <v>5.14</v>
      </c>
      <c r="P8" s="58" t="s">
        <v>747</v>
      </c>
      <c r="Q8" s="58" t="s">
        <v>748</v>
      </c>
      <c r="R8" s="63"/>
    </row>
    <row r="9" spans="1:18" s="64" customFormat="1" ht="16.5" customHeight="1">
      <c r="A9" s="56" t="s">
        <v>749</v>
      </c>
      <c r="B9" s="57">
        <v>40707</v>
      </c>
      <c r="C9" s="209"/>
      <c r="D9" s="58" t="s">
        <v>763</v>
      </c>
      <c r="E9" s="58" t="s">
        <v>764</v>
      </c>
      <c r="F9" s="58" t="s">
        <v>765</v>
      </c>
      <c r="G9" s="58" t="s">
        <v>745</v>
      </c>
      <c r="H9" s="59">
        <v>59600000</v>
      </c>
      <c r="I9" s="452">
        <v>78.5</v>
      </c>
      <c r="J9" s="65">
        <f t="shared" si="0"/>
        <v>759235.66878980887</v>
      </c>
      <c r="K9" s="61" t="s">
        <v>756</v>
      </c>
      <c r="L9" s="57">
        <v>40717</v>
      </c>
      <c r="M9" s="57">
        <v>41083</v>
      </c>
      <c r="N9" s="57"/>
      <c r="O9" s="62">
        <v>3.4</v>
      </c>
      <c r="P9" s="58" t="s">
        <v>747</v>
      </c>
      <c r="Q9" s="58" t="s">
        <v>748</v>
      </c>
      <c r="R9" s="63"/>
    </row>
    <row r="10" spans="1:18" s="64" customFormat="1" ht="16.5" customHeight="1">
      <c r="A10" s="56" t="s">
        <v>741</v>
      </c>
      <c r="B10" s="57">
        <v>40708</v>
      </c>
      <c r="C10" s="209"/>
      <c r="D10" s="58" t="s">
        <v>766</v>
      </c>
      <c r="E10" s="58" t="s">
        <v>767</v>
      </c>
      <c r="F10" s="58" t="s">
        <v>768</v>
      </c>
      <c r="G10" s="58" t="s">
        <v>769</v>
      </c>
      <c r="H10" s="59">
        <v>300000</v>
      </c>
      <c r="I10" s="452">
        <v>1</v>
      </c>
      <c r="J10" s="65">
        <f t="shared" si="0"/>
        <v>300000</v>
      </c>
      <c r="K10" s="61" t="s">
        <v>756</v>
      </c>
      <c r="L10" s="57">
        <v>40708</v>
      </c>
      <c r="M10" s="57">
        <v>40800</v>
      </c>
      <c r="N10" s="57"/>
      <c r="O10" s="62">
        <v>3</v>
      </c>
      <c r="P10" s="58" t="s">
        <v>747</v>
      </c>
      <c r="Q10" s="58" t="s">
        <v>748</v>
      </c>
      <c r="R10" s="63"/>
    </row>
    <row r="11" spans="1:18" s="64" customFormat="1" ht="16.5" customHeight="1">
      <c r="A11" s="56" t="s">
        <v>749</v>
      </c>
      <c r="B11" s="57">
        <v>40709</v>
      </c>
      <c r="C11" s="209"/>
      <c r="D11" s="58" t="s">
        <v>770</v>
      </c>
      <c r="E11" s="58" t="s">
        <v>771</v>
      </c>
      <c r="F11" s="58" t="s">
        <v>772</v>
      </c>
      <c r="G11" s="58" t="s">
        <v>745</v>
      </c>
      <c r="H11" s="59">
        <v>27370000</v>
      </c>
      <c r="I11" s="452">
        <v>78.5</v>
      </c>
      <c r="J11" s="65">
        <f t="shared" si="0"/>
        <v>348662.42038216558</v>
      </c>
      <c r="K11" s="61" t="s">
        <v>746</v>
      </c>
      <c r="L11" s="57">
        <v>40710</v>
      </c>
      <c r="M11" s="57">
        <v>41441</v>
      </c>
      <c r="N11" s="57"/>
      <c r="O11" s="62">
        <v>2.62</v>
      </c>
      <c r="P11" s="58" t="s">
        <v>747</v>
      </c>
      <c r="Q11" s="58" t="s">
        <v>748</v>
      </c>
      <c r="R11" s="63"/>
    </row>
    <row r="12" spans="1:18" s="64" customFormat="1" ht="16.5" customHeight="1">
      <c r="A12" s="56" t="s">
        <v>749</v>
      </c>
      <c r="B12" s="57">
        <v>40709</v>
      </c>
      <c r="C12" s="209"/>
      <c r="D12" s="58" t="s">
        <v>770</v>
      </c>
      <c r="E12" s="58" t="s">
        <v>771</v>
      </c>
      <c r="F12" s="58" t="s">
        <v>773</v>
      </c>
      <c r="G12" s="58" t="s">
        <v>745</v>
      </c>
      <c r="H12" s="59">
        <v>23700000</v>
      </c>
      <c r="I12" s="452">
        <v>78.5</v>
      </c>
      <c r="J12" s="65">
        <f t="shared" si="0"/>
        <v>301910.82802547771</v>
      </c>
      <c r="K12" s="61" t="s">
        <v>756</v>
      </c>
      <c r="L12" s="57">
        <v>40714</v>
      </c>
      <c r="M12" s="57">
        <v>41080</v>
      </c>
      <c r="N12" s="57"/>
      <c r="O12" s="62">
        <v>4.26</v>
      </c>
      <c r="P12" s="58" t="s">
        <v>747</v>
      </c>
      <c r="Q12" s="58" t="s">
        <v>748</v>
      </c>
      <c r="R12" s="63"/>
    </row>
    <row r="13" spans="1:18" s="64" customFormat="1" ht="16.5" customHeight="1">
      <c r="A13" s="56" t="s">
        <v>749</v>
      </c>
      <c r="B13" s="57">
        <v>40709</v>
      </c>
      <c r="C13" s="209"/>
      <c r="D13" s="58" t="s">
        <v>774</v>
      </c>
      <c r="E13" s="58" t="s">
        <v>775</v>
      </c>
      <c r="F13" s="58" t="s">
        <v>776</v>
      </c>
      <c r="G13" s="58" t="s">
        <v>769</v>
      </c>
      <c r="H13" s="59">
        <v>2740000</v>
      </c>
      <c r="I13" s="452">
        <v>1</v>
      </c>
      <c r="J13" s="65">
        <f t="shared" si="0"/>
        <v>2740000</v>
      </c>
      <c r="K13" s="61" t="s">
        <v>746</v>
      </c>
      <c r="L13" s="57">
        <v>40714</v>
      </c>
      <c r="M13" s="57">
        <v>41080</v>
      </c>
      <c r="N13" s="57"/>
      <c r="O13" s="62">
        <v>4.01</v>
      </c>
      <c r="P13" s="58" t="s">
        <v>747</v>
      </c>
      <c r="Q13" s="58" t="s">
        <v>748</v>
      </c>
      <c r="R13" s="63"/>
    </row>
    <row r="14" spans="1:18" s="64" customFormat="1" ht="16.5" customHeight="1">
      <c r="A14" s="56" t="s">
        <v>741</v>
      </c>
      <c r="B14" s="57">
        <v>40710</v>
      </c>
      <c r="C14" s="209"/>
      <c r="D14" s="58" t="s">
        <v>742</v>
      </c>
      <c r="E14" s="58" t="s">
        <v>743</v>
      </c>
      <c r="F14" s="58" t="s">
        <v>777</v>
      </c>
      <c r="G14" s="58" t="s">
        <v>745</v>
      </c>
      <c r="H14" s="59">
        <v>37500000</v>
      </c>
      <c r="I14" s="452">
        <v>78.5</v>
      </c>
      <c r="J14" s="65">
        <f t="shared" si="0"/>
        <v>477707.00636942673</v>
      </c>
      <c r="K14" s="61" t="s">
        <v>746</v>
      </c>
      <c r="L14" s="57">
        <v>40711</v>
      </c>
      <c r="M14" s="57">
        <v>41077</v>
      </c>
      <c r="N14" s="57"/>
      <c r="O14" s="62">
        <v>4</v>
      </c>
      <c r="P14" s="58" t="s">
        <v>747</v>
      </c>
      <c r="Q14" s="58" t="s">
        <v>748</v>
      </c>
      <c r="R14" s="63"/>
    </row>
    <row r="15" spans="1:18" s="64" customFormat="1" ht="16.5" customHeight="1">
      <c r="A15" s="56" t="s">
        <v>749</v>
      </c>
      <c r="B15" s="57">
        <v>40710</v>
      </c>
      <c r="C15" s="209"/>
      <c r="D15" s="58" t="s">
        <v>778</v>
      </c>
      <c r="E15" s="58" t="s">
        <v>779</v>
      </c>
      <c r="F15" s="58" t="s">
        <v>780</v>
      </c>
      <c r="G15" s="58" t="s">
        <v>745</v>
      </c>
      <c r="H15" s="59">
        <v>200000000</v>
      </c>
      <c r="I15" s="452">
        <v>78.5</v>
      </c>
      <c r="J15" s="65">
        <f t="shared" si="0"/>
        <v>2547770.7006369429</v>
      </c>
      <c r="K15" s="61" t="s">
        <v>746</v>
      </c>
      <c r="L15" s="57">
        <v>40714</v>
      </c>
      <c r="M15" s="57">
        <v>41079</v>
      </c>
      <c r="N15" s="57"/>
      <c r="O15" s="62">
        <v>4.66</v>
      </c>
      <c r="P15" s="58" t="s">
        <v>747</v>
      </c>
      <c r="Q15" s="58" t="s">
        <v>748</v>
      </c>
      <c r="R15" s="63"/>
    </row>
    <row r="16" spans="1:18" s="64" customFormat="1" ht="16.5" customHeight="1">
      <c r="A16" s="56" t="s">
        <v>749</v>
      </c>
      <c r="B16" s="57">
        <v>40710</v>
      </c>
      <c r="C16" s="209"/>
      <c r="D16" s="58" t="s">
        <v>781</v>
      </c>
      <c r="E16" s="58" t="s">
        <v>782</v>
      </c>
      <c r="F16" s="58" t="s">
        <v>783</v>
      </c>
      <c r="G16" s="58" t="s">
        <v>745</v>
      </c>
      <c r="H16" s="59">
        <v>29500000</v>
      </c>
      <c r="I16" s="452">
        <v>78.5</v>
      </c>
      <c r="J16" s="65">
        <f t="shared" si="0"/>
        <v>375796.17834394902</v>
      </c>
      <c r="K16" s="61" t="s">
        <v>756</v>
      </c>
      <c r="L16" s="57">
        <v>40716</v>
      </c>
      <c r="M16" s="57">
        <v>41082</v>
      </c>
      <c r="N16" s="57"/>
      <c r="O16" s="62">
        <v>5.46</v>
      </c>
      <c r="P16" s="58" t="s">
        <v>747</v>
      </c>
      <c r="Q16" s="58" t="s">
        <v>748</v>
      </c>
      <c r="R16" s="63"/>
    </row>
    <row r="17" spans="1:18" s="64" customFormat="1" ht="16.5" customHeight="1">
      <c r="A17" s="56" t="s">
        <v>749</v>
      </c>
      <c r="B17" s="57">
        <v>40710</v>
      </c>
      <c r="C17" s="209"/>
      <c r="D17" s="58" t="s">
        <v>781</v>
      </c>
      <c r="E17" s="58" t="s">
        <v>782</v>
      </c>
      <c r="F17" s="58" t="s">
        <v>784</v>
      </c>
      <c r="G17" s="58" t="s">
        <v>745</v>
      </c>
      <c r="H17" s="59">
        <v>59100000</v>
      </c>
      <c r="I17" s="452">
        <v>78.5</v>
      </c>
      <c r="J17" s="65">
        <f t="shared" si="0"/>
        <v>752866.24203821656</v>
      </c>
      <c r="K17" s="61" t="s">
        <v>756</v>
      </c>
      <c r="L17" s="57">
        <v>40715</v>
      </c>
      <c r="M17" s="57">
        <v>41081</v>
      </c>
      <c r="N17" s="57"/>
      <c r="O17" s="62">
        <v>5.18</v>
      </c>
      <c r="P17" s="58" t="s">
        <v>747</v>
      </c>
      <c r="Q17" s="58" t="s">
        <v>748</v>
      </c>
      <c r="R17" s="63"/>
    </row>
    <row r="18" spans="1:18" s="64" customFormat="1" ht="16.5" customHeight="1">
      <c r="A18" s="56" t="s">
        <v>749</v>
      </c>
      <c r="B18" s="57">
        <v>40711</v>
      </c>
      <c r="C18" s="209"/>
      <c r="D18" s="58" t="s">
        <v>785</v>
      </c>
      <c r="E18" s="58" t="s">
        <v>786</v>
      </c>
      <c r="F18" s="58" t="s">
        <v>787</v>
      </c>
      <c r="G18" s="58" t="s">
        <v>745</v>
      </c>
      <c r="H18" s="59">
        <v>28000000</v>
      </c>
      <c r="I18" s="452">
        <v>78.5</v>
      </c>
      <c r="J18" s="65">
        <f t="shared" si="0"/>
        <v>356687.89808917197</v>
      </c>
      <c r="K18" s="61" t="s">
        <v>746</v>
      </c>
      <c r="L18" s="57">
        <v>40702</v>
      </c>
      <c r="M18" s="57">
        <v>41080</v>
      </c>
      <c r="N18" s="57"/>
      <c r="O18" s="62">
        <v>4.13</v>
      </c>
      <c r="P18" s="58" t="s">
        <v>747</v>
      </c>
      <c r="Q18" s="58" t="s">
        <v>748</v>
      </c>
      <c r="R18" s="63"/>
    </row>
    <row r="19" spans="1:18" s="64" customFormat="1" ht="16.5" customHeight="1">
      <c r="A19" s="56" t="s">
        <v>749</v>
      </c>
      <c r="B19" s="57">
        <v>40711</v>
      </c>
      <c r="C19" s="209"/>
      <c r="D19" s="58" t="s">
        <v>788</v>
      </c>
      <c r="E19" s="58" t="s">
        <v>789</v>
      </c>
      <c r="F19" s="58" t="s">
        <v>790</v>
      </c>
      <c r="G19" s="58" t="s">
        <v>745</v>
      </c>
      <c r="H19" s="59">
        <v>50000000</v>
      </c>
      <c r="I19" s="452">
        <v>78.5</v>
      </c>
      <c r="J19" s="65">
        <f t="shared" si="0"/>
        <v>636942.67515923572</v>
      </c>
      <c r="K19" s="61" t="s">
        <v>756</v>
      </c>
      <c r="L19" s="57">
        <v>40715</v>
      </c>
      <c r="M19" s="57">
        <v>41081</v>
      </c>
      <c r="N19" s="57"/>
      <c r="O19" s="62">
        <v>5.5</v>
      </c>
      <c r="P19" s="58" t="s">
        <v>747</v>
      </c>
      <c r="Q19" s="58" t="s">
        <v>748</v>
      </c>
      <c r="R19" s="63"/>
    </row>
    <row r="20" spans="1:18" s="64" customFormat="1" ht="16.5" customHeight="1">
      <c r="A20" s="56" t="s">
        <v>749</v>
      </c>
      <c r="B20" s="57">
        <v>40714</v>
      </c>
      <c r="C20" s="209"/>
      <c r="D20" s="58" t="s">
        <v>791</v>
      </c>
      <c r="E20" s="58" t="s">
        <v>792</v>
      </c>
      <c r="F20" s="58" t="s">
        <v>793</v>
      </c>
      <c r="G20" s="58" t="s">
        <v>769</v>
      </c>
      <c r="H20" s="59">
        <v>200000</v>
      </c>
      <c r="I20" s="452">
        <v>1</v>
      </c>
      <c r="J20" s="65">
        <f t="shared" si="0"/>
        <v>200000</v>
      </c>
      <c r="K20" s="61" t="s">
        <v>756</v>
      </c>
      <c r="L20" s="57">
        <v>40714</v>
      </c>
      <c r="M20" s="57">
        <v>40744</v>
      </c>
      <c r="N20" s="57"/>
      <c r="O20" s="62">
        <v>2.65</v>
      </c>
      <c r="P20" s="58" t="s">
        <v>747</v>
      </c>
      <c r="Q20" s="58" t="s">
        <v>748</v>
      </c>
      <c r="R20" s="63"/>
    </row>
    <row r="21" spans="1:18" s="64" customFormat="1" ht="16.5" customHeight="1">
      <c r="A21" s="56" t="s">
        <v>749</v>
      </c>
      <c r="B21" s="57">
        <v>40716</v>
      </c>
      <c r="C21" s="209"/>
      <c r="D21" s="58" t="s">
        <v>794</v>
      </c>
      <c r="E21" s="58" t="s">
        <v>795</v>
      </c>
      <c r="F21" s="58" t="s">
        <v>796</v>
      </c>
      <c r="G21" s="58" t="s">
        <v>745</v>
      </c>
      <c r="H21" s="59">
        <v>136500000</v>
      </c>
      <c r="I21" s="452">
        <v>78.5</v>
      </c>
      <c r="J21" s="65">
        <f t="shared" si="0"/>
        <v>1738853.5031847134</v>
      </c>
      <c r="K21" s="61" t="s">
        <v>746</v>
      </c>
      <c r="L21" s="57">
        <v>40719</v>
      </c>
      <c r="M21" s="57">
        <v>42454</v>
      </c>
      <c r="N21" s="57"/>
      <c r="O21" s="62">
        <v>3.49</v>
      </c>
      <c r="P21" s="58" t="s">
        <v>747</v>
      </c>
      <c r="Q21" s="58" t="s">
        <v>748</v>
      </c>
      <c r="R21" s="63"/>
    </row>
    <row r="22" spans="1:18" s="66" customFormat="1" ht="16.5" customHeight="1">
      <c r="A22" s="56" t="s">
        <v>749</v>
      </c>
      <c r="B22" s="57">
        <v>40717</v>
      </c>
      <c r="C22" s="209"/>
      <c r="D22" s="58" t="s">
        <v>797</v>
      </c>
      <c r="E22" s="58" t="s">
        <v>798</v>
      </c>
      <c r="F22" s="58" t="s">
        <v>799</v>
      </c>
      <c r="G22" s="58" t="s">
        <v>745</v>
      </c>
      <c r="H22" s="59">
        <v>35100000</v>
      </c>
      <c r="I22" s="452">
        <v>78.5</v>
      </c>
      <c r="J22" s="65">
        <f t="shared" si="0"/>
        <v>447133.75796178344</v>
      </c>
      <c r="K22" s="61" t="s">
        <v>756</v>
      </c>
      <c r="L22" s="57">
        <v>40723</v>
      </c>
      <c r="M22" s="57">
        <v>41089</v>
      </c>
      <c r="N22" s="57"/>
      <c r="O22" s="62">
        <v>3.5</v>
      </c>
      <c r="P22" s="58" t="s">
        <v>747</v>
      </c>
      <c r="Q22" s="58" t="s">
        <v>748</v>
      </c>
      <c r="R22" s="63"/>
    </row>
    <row r="23" spans="1:18" s="66" customFormat="1" ht="16.5" customHeight="1">
      <c r="A23" s="56" t="s">
        <v>749</v>
      </c>
      <c r="B23" s="57">
        <v>40717</v>
      </c>
      <c r="C23" s="209"/>
      <c r="D23" s="58" t="s">
        <v>797</v>
      </c>
      <c r="E23" s="58" t="s">
        <v>798</v>
      </c>
      <c r="F23" s="58" t="s">
        <v>799</v>
      </c>
      <c r="G23" s="58" t="s">
        <v>745</v>
      </c>
      <c r="H23" s="59">
        <v>23000000</v>
      </c>
      <c r="I23" s="452">
        <v>78.5</v>
      </c>
      <c r="J23" s="65">
        <f t="shared" si="0"/>
        <v>292993.63057324843</v>
      </c>
      <c r="K23" s="61" t="s">
        <v>746</v>
      </c>
      <c r="L23" s="57">
        <v>40723</v>
      </c>
      <c r="M23" s="57">
        <v>41089</v>
      </c>
      <c r="N23" s="57"/>
      <c r="O23" s="62">
        <v>3.5</v>
      </c>
      <c r="P23" s="58" t="s">
        <v>747</v>
      </c>
      <c r="Q23" s="58" t="s">
        <v>748</v>
      </c>
      <c r="R23" s="63"/>
    </row>
    <row r="24" spans="1:18" s="66" customFormat="1" ht="16.5" customHeight="1">
      <c r="A24" s="56" t="s">
        <v>749</v>
      </c>
      <c r="B24" s="57">
        <v>40717</v>
      </c>
      <c r="C24" s="209"/>
      <c r="D24" s="58" t="s">
        <v>753</v>
      </c>
      <c r="E24" s="58" t="s">
        <v>754</v>
      </c>
      <c r="F24" s="58" t="s">
        <v>800</v>
      </c>
      <c r="G24" s="58" t="s">
        <v>745</v>
      </c>
      <c r="H24" s="59">
        <v>123000000</v>
      </c>
      <c r="I24" s="452">
        <v>78.5</v>
      </c>
      <c r="J24" s="65">
        <f t="shared" si="0"/>
        <v>1566878.9808917197</v>
      </c>
      <c r="K24" s="61" t="s">
        <v>756</v>
      </c>
      <c r="L24" s="57">
        <v>40723</v>
      </c>
      <c r="M24" s="57">
        <v>41089</v>
      </c>
      <c r="N24" s="57"/>
      <c r="O24" s="62">
        <v>3.6</v>
      </c>
      <c r="P24" s="58" t="s">
        <v>747</v>
      </c>
      <c r="Q24" s="58" t="s">
        <v>748</v>
      </c>
      <c r="R24" s="63"/>
    </row>
    <row r="25" spans="1:18" s="66" customFormat="1" ht="16.5" customHeight="1">
      <c r="A25" s="56" t="s">
        <v>749</v>
      </c>
      <c r="B25" s="57">
        <v>40718</v>
      </c>
      <c r="C25" s="209"/>
      <c r="D25" s="58" t="s">
        <v>794</v>
      </c>
      <c r="E25" s="58" t="s">
        <v>801</v>
      </c>
      <c r="F25" s="58" t="s">
        <v>802</v>
      </c>
      <c r="G25" s="58" t="s">
        <v>745</v>
      </c>
      <c r="H25" s="59">
        <v>60000000</v>
      </c>
      <c r="I25" s="452">
        <v>78.5</v>
      </c>
      <c r="J25" s="65">
        <f t="shared" si="0"/>
        <v>764331.21019108279</v>
      </c>
      <c r="K25" s="61" t="s">
        <v>756</v>
      </c>
      <c r="L25" s="57">
        <v>40723</v>
      </c>
      <c r="M25" s="57">
        <v>41089</v>
      </c>
      <c r="N25" s="57"/>
      <c r="O25" s="62">
        <v>3.82</v>
      </c>
      <c r="P25" s="58" t="s">
        <v>747</v>
      </c>
      <c r="Q25" s="58" t="s">
        <v>748</v>
      </c>
      <c r="R25" s="63"/>
    </row>
    <row r="26" spans="1:18" s="66" customFormat="1" ht="16.5" customHeight="1">
      <c r="A26" s="56" t="s">
        <v>749</v>
      </c>
      <c r="B26" s="57">
        <v>40723</v>
      </c>
      <c r="C26" s="209"/>
      <c r="D26" s="58" t="s">
        <v>797</v>
      </c>
      <c r="E26" s="58" t="s">
        <v>803</v>
      </c>
      <c r="F26" s="58" t="s">
        <v>804</v>
      </c>
      <c r="G26" s="58" t="s">
        <v>745</v>
      </c>
      <c r="H26" s="59">
        <v>54000000</v>
      </c>
      <c r="I26" s="452">
        <v>78.5</v>
      </c>
      <c r="J26" s="65">
        <f t="shared" si="0"/>
        <v>687898.08917197457</v>
      </c>
      <c r="K26" s="61" t="s">
        <v>746</v>
      </c>
      <c r="L26" s="57">
        <v>40723</v>
      </c>
      <c r="M26" s="57">
        <v>41096</v>
      </c>
      <c r="N26" s="57"/>
      <c r="O26" s="62">
        <v>3.55</v>
      </c>
      <c r="P26" s="58" t="s">
        <v>747</v>
      </c>
      <c r="Q26" s="58" t="s">
        <v>748</v>
      </c>
      <c r="R26" s="63"/>
    </row>
    <row r="27" spans="1:18" s="66" customFormat="1" ht="16.5" customHeight="1">
      <c r="A27" s="56" t="s">
        <v>749</v>
      </c>
      <c r="B27" s="57">
        <v>40723</v>
      </c>
      <c r="C27" s="209"/>
      <c r="D27" s="58" t="s">
        <v>778</v>
      </c>
      <c r="E27" s="58" t="s">
        <v>805</v>
      </c>
      <c r="F27" s="58" t="s">
        <v>806</v>
      </c>
      <c r="G27" s="58" t="s">
        <v>769</v>
      </c>
      <c r="H27" s="59">
        <v>480000</v>
      </c>
      <c r="I27" s="452">
        <v>1</v>
      </c>
      <c r="J27" s="65">
        <f t="shared" si="0"/>
        <v>480000</v>
      </c>
      <c r="K27" s="61" t="s">
        <v>746</v>
      </c>
      <c r="L27" s="57">
        <v>40726</v>
      </c>
      <c r="M27" s="57">
        <v>41092</v>
      </c>
      <c r="N27" s="57"/>
      <c r="O27" s="62">
        <v>4.3</v>
      </c>
      <c r="P27" s="58" t="s">
        <v>747</v>
      </c>
      <c r="Q27" s="58" t="s">
        <v>748</v>
      </c>
      <c r="R27" s="63"/>
    </row>
    <row r="28" spans="1:18" s="66" customFormat="1" ht="16.5" customHeight="1">
      <c r="A28" s="56" t="s">
        <v>749</v>
      </c>
      <c r="B28" s="57">
        <v>40724</v>
      </c>
      <c r="C28" s="209"/>
      <c r="D28" s="58" t="s">
        <v>757</v>
      </c>
      <c r="E28" s="58" t="s">
        <v>807</v>
      </c>
      <c r="F28" s="58" t="s">
        <v>808</v>
      </c>
      <c r="G28" s="58" t="s">
        <v>745</v>
      </c>
      <c r="H28" s="59">
        <v>46600000</v>
      </c>
      <c r="I28" s="452">
        <v>78.5</v>
      </c>
      <c r="J28" s="65">
        <f t="shared" si="0"/>
        <v>593630.57324840769</v>
      </c>
      <c r="K28" s="61" t="s">
        <v>746</v>
      </c>
      <c r="L28" s="57">
        <v>40735</v>
      </c>
      <c r="M28" s="57">
        <v>41101</v>
      </c>
      <c r="N28" s="57"/>
      <c r="O28" s="62">
        <v>5.48</v>
      </c>
      <c r="P28" s="58" t="s">
        <v>747</v>
      </c>
      <c r="Q28" s="58" t="s">
        <v>748</v>
      </c>
      <c r="R28" s="63"/>
    </row>
    <row r="29" spans="1:18" s="66" customFormat="1" ht="16.5" customHeight="1">
      <c r="A29" s="56" t="s">
        <v>749</v>
      </c>
      <c r="B29" s="57">
        <v>40725</v>
      </c>
      <c r="C29" s="209"/>
      <c r="D29" s="58" t="s">
        <v>757</v>
      </c>
      <c r="E29" s="58" t="s">
        <v>809</v>
      </c>
      <c r="F29" s="58" t="s">
        <v>810</v>
      </c>
      <c r="G29" s="58" t="s">
        <v>745</v>
      </c>
      <c r="H29" s="59">
        <v>60200000</v>
      </c>
      <c r="I29" s="452">
        <v>78.5</v>
      </c>
      <c r="J29" s="65">
        <f t="shared" si="0"/>
        <v>766878.98089171969</v>
      </c>
      <c r="K29" s="61" t="s">
        <v>746</v>
      </c>
      <c r="L29" s="57">
        <v>40727</v>
      </c>
      <c r="M29" s="57">
        <v>41093</v>
      </c>
      <c r="N29" s="57"/>
      <c r="O29" s="62">
        <v>5.5</v>
      </c>
      <c r="P29" s="58" t="s">
        <v>747</v>
      </c>
      <c r="Q29" s="58" t="s">
        <v>748</v>
      </c>
      <c r="R29" s="63"/>
    </row>
    <row r="30" spans="1:18" s="66" customFormat="1" ht="16.5" customHeight="1">
      <c r="A30" s="56" t="s">
        <v>749</v>
      </c>
      <c r="B30" s="57">
        <v>40729</v>
      </c>
      <c r="C30" s="209"/>
      <c r="D30" s="58" t="s">
        <v>811</v>
      </c>
      <c r="E30" s="58" t="s">
        <v>812</v>
      </c>
      <c r="F30" s="58" t="s">
        <v>813</v>
      </c>
      <c r="G30" s="58" t="s">
        <v>745</v>
      </c>
      <c r="H30" s="59">
        <v>10000000</v>
      </c>
      <c r="I30" s="452">
        <v>78.5</v>
      </c>
      <c r="J30" s="65">
        <f t="shared" si="0"/>
        <v>127388.53503184713</v>
      </c>
      <c r="K30" s="61" t="s">
        <v>756</v>
      </c>
      <c r="L30" s="57">
        <v>40753</v>
      </c>
      <c r="M30" s="57">
        <v>41119</v>
      </c>
      <c r="N30" s="57"/>
      <c r="O30" s="62">
        <v>6.5</v>
      </c>
      <c r="P30" s="58" t="s">
        <v>747</v>
      </c>
      <c r="Q30" s="58" t="s">
        <v>748</v>
      </c>
      <c r="R30" s="63"/>
    </row>
    <row r="31" spans="1:18" s="66" customFormat="1" ht="16.5" customHeight="1">
      <c r="A31" s="56" t="s">
        <v>749</v>
      </c>
      <c r="B31" s="57">
        <v>40729</v>
      </c>
      <c r="C31" s="209"/>
      <c r="D31" s="58" t="s">
        <v>781</v>
      </c>
      <c r="E31" s="58" t="s">
        <v>782</v>
      </c>
      <c r="F31" s="58" t="s">
        <v>814</v>
      </c>
      <c r="G31" s="58" t="s">
        <v>745</v>
      </c>
      <c r="H31" s="59">
        <v>29500000</v>
      </c>
      <c r="I31" s="452">
        <v>78.5</v>
      </c>
      <c r="J31" s="65">
        <f t="shared" si="0"/>
        <v>375796.17834394902</v>
      </c>
      <c r="K31" s="61" t="s">
        <v>756</v>
      </c>
      <c r="L31" s="57">
        <v>40743</v>
      </c>
      <c r="M31" s="57">
        <v>41109</v>
      </c>
      <c r="N31" s="57"/>
      <c r="O31" s="62">
        <v>4.2</v>
      </c>
      <c r="P31" s="58" t="s">
        <v>747</v>
      </c>
      <c r="Q31" s="58" t="s">
        <v>748</v>
      </c>
      <c r="R31" s="63"/>
    </row>
    <row r="32" spans="1:18" s="66" customFormat="1" ht="16.5" customHeight="1">
      <c r="A32" s="56" t="s">
        <v>749</v>
      </c>
      <c r="B32" s="57">
        <v>40730</v>
      </c>
      <c r="C32" s="209"/>
      <c r="D32" s="58" t="s">
        <v>815</v>
      </c>
      <c r="E32" s="58" t="s">
        <v>816</v>
      </c>
      <c r="F32" s="58" t="s">
        <v>817</v>
      </c>
      <c r="G32" s="58" t="s">
        <v>745</v>
      </c>
      <c r="H32" s="59">
        <v>30000000</v>
      </c>
      <c r="I32" s="452">
        <v>78.5</v>
      </c>
      <c r="J32" s="65">
        <f t="shared" si="0"/>
        <v>382165.6050955414</v>
      </c>
      <c r="K32" s="61" t="s">
        <v>756</v>
      </c>
      <c r="L32" s="57">
        <v>40733</v>
      </c>
      <c r="M32" s="57">
        <v>41100</v>
      </c>
      <c r="N32" s="57"/>
      <c r="O32" s="62">
        <v>4.2</v>
      </c>
      <c r="P32" s="58" t="s">
        <v>747</v>
      </c>
      <c r="Q32" s="58" t="s">
        <v>748</v>
      </c>
      <c r="R32" s="63"/>
    </row>
    <row r="33" spans="1:18" s="68" customFormat="1" ht="16.5" customHeight="1">
      <c r="A33" s="56" t="s">
        <v>749</v>
      </c>
      <c r="B33" s="57">
        <v>40730</v>
      </c>
      <c r="C33" s="209"/>
      <c r="D33" s="58" t="s">
        <v>818</v>
      </c>
      <c r="E33" s="58" t="s">
        <v>819</v>
      </c>
      <c r="F33" s="58" t="s">
        <v>820</v>
      </c>
      <c r="G33" s="58" t="s">
        <v>745</v>
      </c>
      <c r="H33" s="59">
        <v>30000000</v>
      </c>
      <c r="I33" s="452">
        <v>78.5</v>
      </c>
      <c r="J33" s="65">
        <f t="shared" si="0"/>
        <v>382165.6050955414</v>
      </c>
      <c r="K33" s="61" t="s">
        <v>756</v>
      </c>
      <c r="L33" s="57">
        <v>40738</v>
      </c>
      <c r="M33" s="57">
        <v>41104</v>
      </c>
      <c r="N33" s="57"/>
      <c r="O33" s="62">
        <v>4.5</v>
      </c>
      <c r="P33" s="58" t="s">
        <v>747</v>
      </c>
      <c r="Q33" s="58" t="s">
        <v>748</v>
      </c>
      <c r="R33" s="67"/>
    </row>
    <row r="34" spans="1:18" s="69" customFormat="1" ht="16.5" customHeight="1">
      <c r="A34" s="56" t="s">
        <v>741</v>
      </c>
      <c r="B34" s="57">
        <v>40731</v>
      </c>
      <c r="C34" s="209"/>
      <c r="D34" s="58" t="s">
        <v>774</v>
      </c>
      <c r="E34" s="58" t="s">
        <v>775</v>
      </c>
      <c r="F34" s="58" t="s">
        <v>821</v>
      </c>
      <c r="G34" s="58" t="s">
        <v>745</v>
      </c>
      <c r="H34" s="59">
        <v>30000000</v>
      </c>
      <c r="I34" s="452">
        <v>78.5</v>
      </c>
      <c r="J34" s="65">
        <f t="shared" si="0"/>
        <v>382165.6050955414</v>
      </c>
      <c r="K34" s="61" t="s">
        <v>746</v>
      </c>
      <c r="L34" s="57">
        <v>40736</v>
      </c>
      <c r="M34" s="57">
        <v>41832</v>
      </c>
      <c r="N34" s="57"/>
      <c r="O34" s="62">
        <v>3.9</v>
      </c>
      <c r="P34" s="58" t="s">
        <v>747</v>
      </c>
      <c r="Q34" s="58" t="s">
        <v>748</v>
      </c>
      <c r="R34" s="67"/>
    </row>
    <row r="35" spans="1:18" s="68" customFormat="1" ht="16.5" customHeight="1">
      <c r="A35" s="56" t="s">
        <v>749</v>
      </c>
      <c r="B35" s="57">
        <v>40731</v>
      </c>
      <c r="C35" s="209"/>
      <c r="D35" s="58" t="s">
        <v>757</v>
      </c>
      <c r="E35" s="58" t="s">
        <v>807</v>
      </c>
      <c r="F35" s="58" t="s">
        <v>822</v>
      </c>
      <c r="G35" s="58" t="s">
        <v>823</v>
      </c>
      <c r="H35" s="59">
        <v>45800000</v>
      </c>
      <c r="I35" s="452">
        <v>78.5</v>
      </c>
      <c r="J35" s="65">
        <f t="shared" si="0"/>
        <v>583439.49044585985</v>
      </c>
      <c r="K35" s="61" t="s">
        <v>824</v>
      </c>
      <c r="L35" s="57">
        <v>40734</v>
      </c>
      <c r="M35" s="57">
        <v>41100</v>
      </c>
      <c r="N35" s="57"/>
      <c r="O35" s="62">
        <v>5.58</v>
      </c>
      <c r="P35" s="58" t="s">
        <v>825</v>
      </c>
      <c r="Q35" s="58" t="s">
        <v>826</v>
      </c>
      <c r="R35" s="67"/>
    </row>
    <row r="36" spans="1:18" s="68" customFormat="1" ht="16.5" customHeight="1">
      <c r="A36" s="56" t="s">
        <v>827</v>
      </c>
      <c r="B36" s="57">
        <v>40731</v>
      </c>
      <c r="C36" s="209"/>
      <c r="D36" s="58" t="s">
        <v>828</v>
      </c>
      <c r="E36" s="58" t="s">
        <v>829</v>
      </c>
      <c r="F36" s="58" t="s">
        <v>830</v>
      </c>
      <c r="G36" s="58" t="s">
        <v>823</v>
      </c>
      <c r="H36" s="59">
        <v>46600000</v>
      </c>
      <c r="I36" s="452">
        <v>78.5</v>
      </c>
      <c r="J36" s="65">
        <f t="shared" si="0"/>
        <v>593630.57324840769</v>
      </c>
      <c r="K36" s="61" t="s">
        <v>824</v>
      </c>
      <c r="L36" s="57">
        <v>40738</v>
      </c>
      <c r="M36" s="57">
        <v>41104</v>
      </c>
      <c r="N36" s="57"/>
      <c r="O36" s="62">
        <v>5.58</v>
      </c>
      <c r="P36" s="58" t="s">
        <v>825</v>
      </c>
      <c r="Q36" s="58" t="s">
        <v>826</v>
      </c>
      <c r="R36" s="67"/>
    </row>
    <row r="37" spans="1:18" s="68" customFormat="1" ht="16.5" customHeight="1">
      <c r="A37" s="56" t="s">
        <v>827</v>
      </c>
      <c r="B37" s="57">
        <v>40731</v>
      </c>
      <c r="C37" s="209"/>
      <c r="D37" s="58" t="s">
        <v>828</v>
      </c>
      <c r="E37" s="58" t="s">
        <v>829</v>
      </c>
      <c r="F37" s="58" t="s">
        <v>831</v>
      </c>
      <c r="G37" s="58" t="s">
        <v>823</v>
      </c>
      <c r="H37" s="59">
        <v>80500000</v>
      </c>
      <c r="I37" s="452">
        <v>78.5</v>
      </c>
      <c r="J37" s="65">
        <f t="shared" si="0"/>
        <v>1025477.7070063695</v>
      </c>
      <c r="K37" s="61" t="s">
        <v>824</v>
      </c>
      <c r="L37" s="57">
        <v>40739</v>
      </c>
      <c r="M37" s="57">
        <v>41105</v>
      </c>
      <c r="N37" s="57"/>
      <c r="O37" s="62">
        <v>5.5</v>
      </c>
      <c r="P37" s="58" t="s">
        <v>825</v>
      </c>
      <c r="Q37" s="58" t="s">
        <v>826</v>
      </c>
      <c r="R37" s="67"/>
    </row>
    <row r="38" spans="1:18" s="68" customFormat="1" ht="16.5" customHeight="1">
      <c r="A38" s="56" t="s">
        <v>832</v>
      </c>
      <c r="B38" s="57">
        <v>40732</v>
      </c>
      <c r="C38" s="209"/>
      <c r="D38" s="58" t="s">
        <v>833</v>
      </c>
      <c r="E38" s="58" t="s">
        <v>834</v>
      </c>
      <c r="F38" s="58" t="s">
        <v>835</v>
      </c>
      <c r="G38" s="58" t="s">
        <v>836</v>
      </c>
      <c r="H38" s="59">
        <v>20000</v>
      </c>
      <c r="I38" s="452">
        <v>1</v>
      </c>
      <c r="J38" s="65">
        <f t="shared" si="0"/>
        <v>20000</v>
      </c>
      <c r="K38" s="61" t="s">
        <v>824</v>
      </c>
      <c r="L38" s="57">
        <v>40732</v>
      </c>
      <c r="M38" s="57">
        <v>40916</v>
      </c>
      <c r="N38" s="57"/>
      <c r="O38" s="62">
        <v>2.66</v>
      </c>
      <c r="P38" s="58" t="s">
        <v>825</v>
      </c>
      <c r="Q38" s="58" t="s">
        <v>826</v>
      </c>
      <c r="R38" s="67"/>
    </row>
    <row r="39" spans="1:18" s="68" customFormat="1" ht="16.5" customHeight="1">
      <c r="A39" s="56" t="s">
        <v>832</v>
      </c>
      <c r="B39" s="57">
        <v>40735</v>
      </c>
      <c r="C39" s="209"/>
      <c r="D39" s="58" t="s">
        <v>837</v>
      </c>
      <c r="E39" s="58" t="s">
        <v>838</v>
      </c>
      <c r="F39" s="58" t="s">
        <v>839</v>
      </c>
      <c r="G39" s="58" t="s">
        <v>823</v>
      </c>
      <c r="H39" s="59">
        <v>40000000</v>
      </c>
      <c r="I39" s="452">
        <v>78.5</v>
      </c>
      <c r="J39" s="65">
        <f t="shared" si="0"/>
        <v>509554.14012738853</v>
      </c>
      <c r="K39" s="61" t="s">
        <v>824</v>
      </c>
      <c r="L39" s="57">
        <v>40736</v>
      </c>
      <c r="M39" s="57">
        <v>41102</v>
      </c>
      <c r="N39" s="57"/>
      <c r="O39" s="62">
        <v>3.9</v>
      </c>
      <c r="P39" s="58" t="s">
        <v>825</v>
      </c>
      <c r="Q39" s="58" t="s">
        <v>826</v>
      </c>
      <c r="R39" s="67"/>
    </row>
    <row r="40" spans="1:18" s="68" customFormat="1" ht="16.5" customHeight="1">
      <c r="A40" s="56" t="s">
        <v>827</v>
      </c>
      <c r="B40" s="57">
        <v>40737</v>
      </c>
      <c r="C40" s="209"/>
      <c r="D40" s="58" t="s">
        <v>828</v>
      </c>
      <c r="E40" s="58" t="s">
        <v>829</v>
      </c>
      <c r="F40" s="58" t="s">
        <v>840</v>
      </c>
      <c r="G40" s="58" t="s">
        <v>823</v>
      </c>
      <c r="H40" s="59">
        <v>46400000</v>
      </c>
      <c r="I40" s="452">
        <v>78.5</v>
      </c>
      <c r="J40" s="65">
        <f t="shared" si="0"/>
        <v>591082.80254777067</v>
      </c>
      <c r="K40" s="61" t="s">
        <v>824</v>
      </c>
      <c r="L40" s="57">
        <v>40742</v>
      </c>
      <c r="M40" s="57">
        <v>41108</v>
      </c>
      <c r="N40" s="57"/>
      <c r="O40" s="62">
        <v>5.78</v>
      </c>
      <c r="P40" s="58" t="s">
        <v>825</v>
      </c>
      <c r="Q40" s="58" t="s">
        <v>826</v>
      </c>
      <c r="R40" s="67"/>
    </row>
    <row r="41" spans="1:18" s="68" customFormat="1" ht="16.5" customHeight="1">
      <c r="A41" s="56" t="s">
        <v>827</v>
      </c>
      <c r="B41" s="57">
        <v>40739</v>
      </c>
      <c r="C41" s="209"/>
      <c r="D41" s="58" t="s">
        <v>841</v>
      </c>
      <c r="E41" s="58" t="s">
        <v>842</v>
      </c>
      <c r="F41" s="58" t="s">
        <v>843</v>
      </c>
      <c r="G41" s="58" t="s">
        <v>823</v>
      </c>
      <c r="H41" s="59">
        <v>70000000</v>
      </c>
      <c r="I41" s="452">
        <v>78.5</v>
      </c>
      <c r="J41" s="65">
        <f t="shared" si="0"/>
        <v>891719.74522292998</v>
      </c>
      <c r="K41" s="61" t="s">
        <v>824</v>
      </c>
      <c r="L41" s="57">
        <v>40742</v>
      </c>
      <c r="M41" s="57">
        <v>41108</v>
      </c>
      <c r="N41" s="57"/>
      <c r="O41" s="62">
        <v>4.3</v>
      </c>
      <c r="P41" s="58" t="s">
        <v>825</v>
      </c>
      <c r="Q41" s="58" t="s">
        <v>826</v>
      </c>
      <c r="R41" s="67"/>
    </row>
    <row r="42" spans="1:18" s="68" customFormat="1" ht="16.5" customHeight="1">
      <c r="A42" s="56" t="s">
        <v>827</v>
      </c>
      <c r="B42" s="57">
        <v>40739</v>
      </c>
      <c r="C42" s="209"/>
      <c r="D42" s="58" t="s">
        <v>844</v>
      </c>
      <c r="E42" s="58" t="s">
        <v>845</v>
      </c>
      <c r="F42" s="58" t="s">
        <v>846</v>
      </c>
      <c r="G42" s="58" t="s">
        <v>823</v>
      </c>
      <c r="H42" s="59">
        <v>11000000</v>
      </c>
      <c r="I42" s="452">
        <v>78.5</v>
      </c>
      <c r="J42" s="65">
        <f t="shared" si="0"/>
        <v>140127.38853503185</v>
      </c>
      <c r="K42" s="61" t="s">
        <v>847</v>
      </c>
      <c r="L42" s="57">
        <v>40739</v>
      </c>
      <c r="M42" s="57">
        <v>41105</v>
      </c>
      <c r="N42" s="57"/>
      <c r="O42" s="62">
        <v>3.58</v>
      </c>
      <c r="P42" s="58" t="s">
        <v>825</v>
      </c>
      <c r="Q42" s="58" t="s">
        <v>826</v>
      </c>
      <c r="R42" s="67"/>
    </row>
    <row r="43" spans="1:18" s="68" customFormat="1" ht="16.5" customHeight="1">
      <c r="A43" s="56" t="s">
        <v>827</v>
      </c>
      <c r="B43" s="57">
        <v>40744</v>
      </c>
      <c r="C43" s="209"/>
      <c r="D43" s="58" t="s">
        <v>848</v>
      </c>
      <c r="E43" s="58" t="s">
        <v>849</v>
      </c>
      <c r="F43" s="58" t="s">
        <v>850</v>
      </c>
      <c r="G43" s="58" t="s">
        <v>823</v>
      </c>
      <c r="H43" s="59">
        <v>104000000</v>
      </c>
      <c r="I43" s="452">
        <v>78.5</v>
      </c>
      <c r="J43" s="65">
        <f t="shared" si="0"/>
        <v>1324840.7643312102</v>
      </c>
      <c r="K43" s="61" t="s">
        <v>847</v>
      </c>
      <c r="L43" s="57">
        <v>40746</v>
      </c>
      <c r="M43" s="57">
        <v>41115</v>
      </c>
      <c r="N43" s="57"/>
      <c r="O43" s="62">
        <v>4.9000000000000004</v>
      </c>
      <c r="P43" s="58" t="s">
        <v>825</v>
      </c>
      <c r="Q43" s="58" t="s">
        <v>826</v>
      </c>
      <c r="R43" s="67"/>
    </row>
    <row r="44" spans="1:18" s="68" customFormat="1" ht="16.5" customHeight="1">
      <c r="A44" s="56" t="s">
        <v>827</v>
      </c>
      <c r="B44" s="57">
        <v>40744</v>
      </c>
      <c r="C44" s="209"/>
      <c r="D44" s="58" t="s">
        <v>851</v>
      </c>
      <c r="E44" s="58" t="s">
        <v>852</v>
      </c>
      <c r="F44" s="58" t="s">
        <v>853</v>
      </c>
      <c r="G44" s="58" t="s">
        <v>836</v>
      </c>
      <c r="H44" s="59">
        <v>1500000</v>
      </c>
      <c r="I44" s="452">
        <v>1</v>
      </c>
      <c r="J44" s="65">
        <f t="shared" si="0"/>
        <v>1500000</v>
      </c>
      <c r="K44" s="61" t="s">
        <v>847</v>
      </c>
      <c r="L44" s="57">
        <v>40756</v>
      </c>
      <c r="M44" s="57">
        <v>41120</v>
      </c>
      <c r="N44" s="57"/>
      <c r="O44" s="62">
        <v>4.99</v>
      </c>
      <c r="P44" s="58" t="s">
        <v>825</v>
      </c>
      <c r="Q44" s="58" t="s">
        <v>826</v>
      </c>
      <c r="R44" s="67"/>
    </row>
    <row r="45" spans="1:18" s="68" customFormat="1" ht="16.5" customHeight="1">
      <c r="A45" s="56" t="s">
        <v>827</v>
      </c>
      <c r="B45" s="57">
        <v>40757</v>
      </c>
      <c r="C45" s="209"/>
      <c r="D45" s="58" t="s">
        <v>828</v>
      </c>
      <c r="E45" s="58" t="s">
        <v>854</v>
      </c>
      <c r="F45" s="58" t="s">
        <v>855</v>
      </c>
      <c r="G45" s="58" t="s">
        <v>823</v>
      </c>
      <c r="H45" s="59">
        <v>22500000</v>
      </c>
      <c r="I45" s="452">
        <v>78.5</v>
      </c>
      <c r="J45" s="65">
        <f t="shared" si="0"/>
        <v>286624.20382165606</v>
      </c>
      <c r="K45" s="61" t="s">
        <v>824</v>
      </c>
      <c r="L45" s="57">
        <v>40761</v>
      </c>
      <c r="M45" s="57">
        <v>41127</v>
      </c>
      <c r="N45" s="57"/>
      <c r="O45" s="62">
        <v>3.9</v>
      </c>
      <c r="P45" s="58" t="s">
        <v>825</v>
      </c>
      <c r="Q45" s="58" t="s">
        <v>826</v>
      </c>
      <c r="R45" s="67"/>
    </row>
    <row r="46" spans="1:18" s="68" customFormat="1" ht="16.5" customHeight="1">
      <c r="A46" s="56" t="s">
        <v>827</v>
      </c>
      <c r="B46" s="57">
        <v>40757</v>
      </c>
      <c r="C46" s="209"/>
      <c r="D46" s="58" t="s">
        <v>828</v>
      </c>
      <c r="E46" s="58" t="s">
        <v>854</v>
      </c>
      <c r="F46" s="58" t="s">
        <v>855</v>
      </c>
      <c r="G46" s="58" t="s">
        <v>823</v>
      </c>
      <c r="H46" s="59">
        <v>53000000</v>
      </c>
      <c r="I46" s="452">
        <v>78.5</v>
      </c>
      <c r="J46" s="65">
        <f t="shared" si="0"/>
        <v>675159.23566878983</v>
      </c>
      <c r="K46" s="61" t="s">
        <v>824</v>
      </c>
      <c r="L46" s="57">
        <v>40799</v>
      </c>
      <c r="M46" s="57">
        <v>41165</v>
      </c>
      <c r="N46" s="57"/>
      <c r="O46" s="62">
        <v>3.9</v>
      </c>
      <c r="P46" s="58" t="s">
        <v>825</v>
      </c>
      <c r="Q46" s="58" t="s">
        <v>826</v>
      </c>
      <c r="R46" s="67"/>
    </row>
    <row r="47" spans="1:18" s="68" customFormat="1" ht="16.5" customHeight="1">
      <c r="A47" s="56" t="s">
        <v>832</v>
      </c>
      <c r="B47" s="57">
        <v>40758</v>
      </c>
      <c r="C47" s="209"/>
      <c r="D47" s="58" t="s">
        <v>833</v>
      </c>
      <c r="E47" s="58" t="s">
        <v>834</v>
      </c>
      <c r="F47" s="58" t="s">
        <v>835</v>
      </c>
      <c r="G47" s="58" t="s">
        <v>836</v>
      </c>
      <c r="H47" s="59">
        <v>70320</v>
      </c>
      <c r="I47" s="452">
        <v>1</v>
      </c>
      <c r="J47" s="65">
        <f t="shared" si="0"/>
        <v>70320</v>
      </c>
      <c r="K47" s="61" t="s">
        <v>847</v>
      </c>
      <c r="L47" s="57">
        <v>40765</v>
      </c>
      <c r="M47" s="57">
        <v>40949</v>
      </c>
      <c r="N47" s="57"/>
      <c r="O47" s="62">
        <v>2.66</v>
      </c>
      <c r="P47" s="58" t="s">
        <v>825</v>
      </c>
      <c r="Q47" s="58" t="s">
        <v>826</v>
      </c>
      <c r="R47" s="67"/>
    </row>
    <row r="48" spans="1:18" s="68" customFormat="1" ht="16.5" customHeight="1">
      <c r="A48" s="56" t="s">
        <v>827</v>
      </c>
      <c r="B48" s="57">
        <v>40758</v>
      </c>
      <c r="C48" s="209"/>
      <c r="D48" s="58" t="s">
        <v>856</v>
      </c>
      <c r="E48" s="58" t="s">
        <v>857</v>
      </c>
      <c r="F48" s="58" t="s">
        <v>858</v>
      </c>
      <c r="G48" s="58" t="s">
        <v>823</v>
      </c>
      <c r="H48" s="59">
        <v>49500000</v>
      </c>
      <c r="I48" s="452">
        <v>78.5</v>
      </c>
      <c r="J48" s="65">
        <f t="shared" si="0"/>
        <v>630573.24840764329</v>
      </c>
      <c r="K48" s="61" t="s">
        <v>847</v>
      </c>
      <c r="L48" s="57">
        <v>40760</v>
      </c>
      <c r="M48" s="57">
        <v>41126</v>
      </c>
      <c r="N48" s="57"/>
      <c r="O48" s="62">
        <v>4.3</v>
      </c>
      <c r="P48" s="58" t="s">
        <v>825</v>
      </c>
      <c r="Q48" s="58" t="s">
        <v>826</v>
      </c>
      <c r="R48" s="67"/>
    </row>
    <row r="49" spans="1:18" s="68" customFormat="1" ht="16.5" customHeight="1">
      <c r="A49" s="56" t="s">
        <v>832</v>
      </c>
      <c r="B49" s="57">
        <v>40760</v>
      </c>
      <c r="C49" s="209"/>
      <c r="D49" s="58" t="s">
        <v>859</v>
      </c>
      <c r="E49" s="58" t="s">
        <v>860</v>
      </c>
      <c r="F49" s="58" t="s">
        <v>861</v>
      </c>
      <c r="G49" s="58" t="s">
        <v>836</v>
      </c>
      <c r="H49" s="59">
        <v>100000</v>
      </c>
      <c r="I49" s="452">
        <v>1</v>
      </c>
      <c r="J49" s="65">
        <f t="shared" si="0"/>
        <v>100000</v>
      </c>
      <c r="K49" s="61" t="s">
        <v>847</v>
      </c>
      <c r="L49" s="57">
        <v>40760</v>
      </c>
      <c r="M49" s="57">
        <v>40791</v>
      </c>
      <c r="N49" s="57"/>
      <c r="O49" s="62">
        <v>2.9</v>
      </c>
      <c r="P49" s="58" t="s">
        <v>825</v>
      </c>
      <c r="Q49" s="58" t="s">
        <v>826</v>
      </c>
      <c r="R49" s="67"/>
    </row>
    <row r="50" spans="1:18" s="68" customFormat="1" ht="16.5" customHeight="1">
      <c r="A50" s="56" t="s">
        <v>832</v>
      </c>
      <c r="B50" s="57">
        <v>40760</v>
      </c>
      <c r="C50" s="209"/>
      <c r="D50" s="58" t="s">
        <v>859</v>
      </c>
      <c r="E50" s="58" t="s">
        <v>860</v>
      </c>
      <c r="F50" s="58" t="s">
        <v>862</v>
      </c>
      <c r="G50" s="58" t="s">
        <v>836</v>
      </c>
      <c r="H50" s="59">
        <v>150000</v>
      </c>
      <c r="I50" s="452">
        <v>1</v>
      </c>
      <c r="J50" s="65">
        <f t="shared" si="0"/>
        <v>150000</v>
      </c>
      <c r="K50" s="61" t="s">
        <v>847</v>
      </c>
      <c r="L50" s="57">
        <v>40760</v>
      </c>
      <c r="M50" s="57">
        <v>41157</v>
      </c>
      <c r="N50" s="57"/>
      <c r="O50" s="62">
        <v>2.9</v>
      </c>
      <c r="P50" s="58" t="s">
        <v>825</v>
      </c>
      <c r="Q50" s="58" t="s">
        <v>826</v>
      </c>
      <c r="R50" s="67"/>
    </row>
    <row r="51" spans="1:18" s="68" customFormat="1" ht="16.5" customHeight="1">
      <c r="A51" s="56" t="s">
        <v>827</v>
      </c>
      <c r="B51" s="57">
        <v>40760</v>
      </c>
      <c r="C51" s="209"/>
      <c r="D51" s="58" t="s">
        <v>863</v>
      </c>
      <c r="E51" s="58" t="s">
        <v>864</v>
      </c>
      <c r="F51" s="58" t="s">
        <v>865</v>
      </c>
      <c r="G51" s="58" t="s">
        <v>823</v>
      </c>
      <c r="H51" s="59">
        <v>91000000</v>
      </c>
      <c r="I51" s="452">
        <v>78.5</v>
      </c>
      <c r="J51" s="65">
        <f t="shared" si="0"/>
        <v>1159235.6687898089</v>
      </c>
      <c r="K51" s="61" t="s">
        <v>824</v>
      </c>
      <c r="L51" s="57">
        <v>40783</v>
      </c>
      <c r="M51" s="57">
        <v>41149</v>
      </c>
      <c r="N51" s="57"/>
      <c r="O51" s="62">
        <v>2.9</v>
      </c>
      <c r="P51" s="58" t="s">
        <v>825</v>
      </c>
      <c r="Q51" s="58" t="s">
        <v>826</v>
      </c>
      <c r="R51" s="67"/>
    </row>
    <row r="52" spans="1:18" s="68" customFormat="1" ht="16.5" customHeight="1">
      <c r="A52" s="56" t="s">
        <v>827</v>
      </c>
      <c r="B52" s="57">
        <v>40763</v>
      </c>
      <c r="C52" s="209"/>
      <c r="D52" s="58" t="s">
        <v>848</v>
      </c>
      <c r="E52" s="58" t="s">
        <v>866</v>
      </c>
      <c r="F52" s="58" t="s">
        <v>867</v>
      </c>
      <c r="G52" s="58" t="s">
        <v>823</v>
      </c>
      <c r="H52" s="59">
        <v>118000000</v>
      </c>
      <c r="I52" s="452">
        <v>78.5</v>
      </c>
      <c r="J52" s="65">
        <f t="shared" si="0"/>
        <v>1503184.7133757961</v>
      </c>
      <c r="K52" s="61" t="s">
        <v>824</v>
      </c>
      <c r="L52" s="57">
        <v>40771</v>
      </c>
      <c r="M52" s="57">
        <v>41135</v>
      </c>
      <c r="N52" s="57"/>
      <c r="O52" s="62">
        <v>4.13</v>
      </c>
      <c r="P52" s="58" t="s">
        <v>825</v>
      </c>
      <c r="Q52" s="58" t="s">
        <v>826</v>
      </c>
      <c r="R52" s="67"/>
    </row>
    <row r="53" spans="1:18" s="68" customFormat="1" ht="16.5" customHeight="1">
      <c r="A53" s="56" t="s">
        <v>827</v>
      </c>
      <c r="B53" s="57">
        <v>40763</v>
      </c>
      <c r="C53" s="209"/>
      <c r="D53" s="58" t="s">
        <v>848</v>
      </c>
      <c r="E53" s="58" t="s">
        <v>866</v>
      </c>
      <c r="F53" s="58" t="s">
        <v>868</v>
      </c>
      <c r="G53" s="58" t="s">
        <v>823</v>
      </c>
      <c r="H53" s="59">
        <v>63700000</v>
      </c>
      <c r="I53" s="452">
        <v>78.5</v>
      </c>
      <c r="J53" s="65">
        <f t="shared" si="0"/>
        <v>811464.96815286623</v>
      </c>
      <c r="K53" s="61" t="s">
        <v>824</v>
      </c>
      <c r="L53" s="57">
        <v>40775</v>
      </c>
      <c r="M53" s="57">
        <v>41141</v>
      </c>
      <c r="N53" s="57"/>
      <c r="O53" s="62">
        <v>4.4000000000000004</v>
      </c>
      <c r="P53" s="58" t="s">
        <v>825</v>
      </c>
      <c r="Q53" s="58" t="s">
        <v>826</v>
      </c>
      <c r="R53" s="67"/>
    </row>
    <row r="54" spans="1:18" s="68" customFormat="1" ht="16.5" customHeight="1">
      <c r="A54" s="56" t="s">
        <v>832</v>
      </c>
      <c r="B54" s="57">
        <v>40764</v>
      </c>
      <c r="C54" s="209"/>
      <c r="D54" s="58" t="s">
        <v>869</v>
      </c>
      <c r="E54" s="58" t="s">
        <v>870</v>
      </c>
      <c r="F54" s="58" t="s">
        <v>871</v>
      </c>
      <c r="G54" s="58" t="s">
        <v>836</v>
      </c>
      <c r="H54" s="59">
        <v>300000</v>
      </c>
      <c r="I54" s="452">
        <v>1</v>
      </c>
      <c r="J54" s="65">
        <f t="shared" si="0"/>
        <v>300000</v>
      </c>
      <c r="K54" s="61" t="s">
        <v>847</v>
      </c>
      <c r="L54" s="57">
        <v>40764</v>
      </c>
      <c r="M54" s="57">
        <v>40856</v>
      </c>
      <c r="N54" s="57"/>
      <c r="O54" s="62">
        <v>3.3</v>
      </c>
      <c r="P54" s="58" t="s">
        <v>825</v>
      </c>
      <c r="Q54" s="58" t="s">
        <v>826</v>
      </c>
      <c r="R54" s="67"/>
    </row>
    <row r="55" spans="1:18" s="68" customFormat="1" ht="16.5" customHeight="1">
      <c r="A55" s="56" t="s">
        <v>832</v>
      </c>
      <c r="B55" s="57">
        <v>40771</v>
      </c>
      <c r="C55" s="209"/>
      <c r="D55" s="58" t="s">
        <v>833</v>
      </c>
      <c r="E55" s="58" t="s">
        <v>834</v>
      </c>
      <c r="F55" s="58" t="s">
        <v>835</v>
      </c>
      <c r="G55" s="58" t="s">
        <v>836</v>
      </c>
      <c r="H55" s="59">
        <v>16000</v>
      </c>
      <c r="I55" s="452">
        <v>1</v>
      </c>
      <c r="J55" s="65">
        <f t="shared" si="0"/>
        <v>16000</v>
      </c>
      <c r="K55" s="61" t="s">
        <v>847</v>
      </c>
      <c r="L55" s="57">
        <v>40771</v>
      </c>
      <c r="M55" s="57">
        <v>40863</v>
      </c>
      <c r="N55" s="57"/>
      <c r="O55" s="62">
        <v>2.66</v>
      </c>
      <c r="P55" s="58" t="s">
        <v>825</v>
      </c>
      <c r="Q55" s="58" t="s">
        <v>826</v>
      </c>
      <c r="R55" s="67"/>
    </row>
    <row r="56" spans="1:18" s="68" customFormat="1" ht="16.5" customHeight="1">
      <c r="A56" s="56" t="s">
        <v>827</v>
      </c>
      <c r="B56" s="57">
        <v>40773</v>
      </c>
      <c r="C56" s="209"/>
      <c r="D56" s="58" t="s">
        <v>828</v>
      </c>
      <c r="E56" s="58" t="s">
        <v>829</v>
      </c>
      <c r="F56" s="58" t="s">
        <v>872</v>
      </c>
      <c r="G56" s="58" t="s">
        <v>823</v>
      </c>
      <c r="H56" s="59">
        <v>99080000</v>
      </c>
      <c r="I56" s="452">
        <v>78.5</v>
      </c>
      <c r="J56" s="65">
        <f t="shared" si="0"/>
        <v>1262165.6050955413</v>
      </c>
      <c r="K56" s="61" t="s">
        <v>824</v>
      </c>
      <c r="L56" s="57">
        <v>40781</v>
      </c>
      <c r="M56" s="57">
        <v>41147</v>
      </c>
      <c r="N56" s="57"/>
      <c r="O56" s="62">
        <v>4.6900000000000004</v>
      </c>
      <c r="P56" s="58" t="s">
        <v>825</v>
      </c>
      <c r="Q56" s="58" t="s">
        <v>826</v>
      </c>
      <c r="R56" s="67"/>
    </row>
    <row r="57" spans="1:18" s="68" customFormat="1" ht="16.5" customHeight="1">
      <c r="A57" s="56" t="s">
        <v>827</v>
      </c>
      <c r="B57" s="57">
        <v>40777</v>
      </c>
      <c r="C57" s="209"/>
      <c r="D57" s="58" t="s">
        <v>873</v>
      </c>
      <c r="E57" s="58" t="s">
        <v>874</v>
      </c>
      <c r="F57" s="58" t="s">
        <v>875</v>
      </c>
      <c r="G57" s="58" t="s">
        <v>823</v>
      </c>
      <c r="H57" s="59">
        <v>150000000</v>
      </c>
      <c r="I57" s="452">
        <v>78.5</v>
      </c>
      <c r="J57" s="65">
        <f t="shared" si="0"/>
        <v>1910828.0254777069</v>
      </c>
      <c r="K57" s="61" t="s">
        <v>847</v>
      </c>
      <c r="L57" s="57">
        <v>40781</v>
      </c>
      <c r="M57" s="57">
        <v>41057</v>
      </c>
      <c r="N57" s="57"/>
      <c r="O57" s="62">
        <v>3.2</v>
      </c>
      <c r="P57" s="58" t="s">
        <v>825</v>
      </c>
      <c r="Q57" s="58" t="s">
        <v>826</v>
      </c>
      <c r="R57" s="67"/>
    </row>
    <row r="58" spans="1:18" s="68" customFormat="1" ht="16.5" customHeight="1">
      <c r="A58" s="56" t="s">
        <v>832</v>
      </c>
      <c r="B58" s="57">
        <v>40778</v>
      </c>
      <c r="C58" s="209"/>
      <c r="D58" s="58" t="s">
        <v>828</v>
      </c>
      <c r="E58" s="58" t="s">
        <v>829</v>
      </c>
      <c r="F58" s="58" t="s">
        <v>876</v>
      </c>
      <c r="G58" s="58" t="s">
        <v>823</v>
      </c>
      <c r="H58" s="59">
        <v>39600000</v>
      </c>
      <c r="I58" s="452">
        <v>78.5</v>
      </c>
      <c r="J58" s="65">
        <f t="shared" si="0"/>
        <v>504458.59872611467</v>
      </c>
      <c r="K58" s="61" t="s">
        <v>847</v>
      </c>
      <c r="L58" s="57">
        <v>40784</v>
      </c>
      <c r="M58" s="57">
        <v>41880</v>
      </c>
      <c r="N58" s="57"/>
      <c r="O58" s="62">
        <v>4</v>
      </c>
      <c r="P58" s="58" t="s">
        <v>825</v>
      </c>
      <c r="Q58" s="58" t="s">
        <v>826</v>
      </c>
      <c r="R58" s="67"/>
    </row>
    <row r="59" spans="1:18" s="68" customFormat="1" ht="16.5" customHeight="1">
      <c r="A59" s="56" t="s">
        <v>832</v>
      </c>
      <c r="B59" s="57">
        <v>40781</v>
      </c>
      <c r="C59" s="209"/>
      <c r="D59" s="58" t="s">
        <v>877</v>
      </c>
      <c r="E59" s="58" t="s">
        <v>878</v>
      </c>
      <c r="F59" s="58" t="s">
        <v>879</v>
      </c>
      <c r="G59" s="58" t="s">
        <v>823</v>
      </c>
      <c r="H59" s="59">
        <v>120000000</v>
      </c>
      <c r="I59" s="452">
        <v>78.5</v>
      </c>
      <c r="J59" s="65">
        <f t="shared" si="0"/>
        <v>1528662.4203821656</v>
      </c>
      <c r="K59" s="61" t="s">
        <v>880</v>
      </c>
      <c r="L59" s="57">
        <v>40785</v>
      </c>
      <c r="M59" s="57">
        <v>41151</v>
      </c>
      <c r="N59" s="57"/>
      <c r="O59" s="62">
        <v>2.8</v>
      </c>
      <c r="P59" s="58" t="s">
        <v>825</v>
      </c>
      <c r="Q59" s="58" t="s">
        <v>826</v>
      </c>
      <c r="R59" s="67"/>
    </row>
    <row r="60" spans="1:18" s="68" customFormat="1" ht="16.5" customHeight="1">
      <c r="A60" s="56" t="s">
        <v>827</v>
      </c>
      <c r="B60" s="57">
        <v>40781</v>
      </c>
      <c r="C60" s="209"/>
      <c r="D60" s="58" t="s">
        <v>828</v>
      </c>
      <c r="E60" s="58" t="s">
        <v>881</v>
      </c>
      <c r="F60" s="58" t="s">
        <v>882</v>
      </c>
      <c r="G60" s="58" t="s">
        <v>823</v>
      </c>
      <c r="H60" s="59">
        <v>60000000</v>
      </c>
      <c r="I60" s="452">
        <v>78.5</v>
      </c>
      <c r="J60" s="65">
        <f t="shared" si="0"/>
        <v>764331.21019108279</v>
      </c>
      <c r="K60" s="61" t="s">
        <v>824</v>
      </c>
      <c r="L60" s="57">
        <v>40784</v>
      </c>
      <c r="M60" s="57">
        <v>41149</v>
      </c>
      <c r="N60" s="57"/>
      <c r="O60" s="62">
        <v>4.53</v>
      </c>
      <c r="P60" s="58" t="s">
        <v>825</v>
      </c>
      <c r="Q60" s="58" t="s">
        <v>826</v>
      </c>
      <c r="R60" s="67"/>
    </row>
    <row r="61" spans="1:18" s="68" customFormat="1" ht="16.5" customHeight="1">
      <c r="A61" s="56" t="s">
        <v>832</v>
      </c>
      <c r="B61" s="57">
        <v>40785</v>
      </c>
      <c r="C61" s="209"/>
      <c r="D61" s="58" t="s">
        <v>883</v>
      </c>
      <c r="E61" s="58" t="s">
        <v>884</v>
      </c>
      <c r="F61" s="58" t="s">
        <v>885</v>
      </c>
      <c r="G61" s="58" t="s">
        <v>823</v>
      </c>
      <c r="H61" s="59">
        <v>16900000</v>
      </c>
      <c r="I61" s="452">
        <v>78.5</v>
      </c>
      <c r="J61" s="65">
        <f t="shared" si="0"/>
        <v>215286.62420382164</v>
      </c>
      <c r="K61" s="61" t="s">
        <v>880</v>
      </c>
      <c r="L61" s="57">
        <v>40788</v>
      </c>
      <c r="M61" s="57">
        <v>41154</v>
      </c>
      <c r="N61" s="57"/>
      <c r="O61" s="62">
        <v>3.5</v>
      </c>
      <c r="P61" s="58" t="s">
        <v>825</v>
      </c>
      <c r="Q61" s="58" t="s">
        <v>826</v>
      </c>
      <c r="R61" s="67"/>
    </row>
    <row r="62" spans="1:18" s="68" customFormat="1" ht="16.5" customHeight="1">
      <c r="A62" s="56" t="s">
        <v>832</v>
      </c>
      <c r="B62" s="57">
        <v>40785</v>
      </c>
      <c r="C62" s="209"/>
      <c r="D62" s="58" t="s">
        <v>828</v>
      </c>
      <c r="E62" s="58" t="s">
        <v>881</v>
      </c>
      <c r="F62" s="58" t="s">
        <v>886</v>
      </c>
      <c r="G62" s="58" t="s">
        <v>823</v>
      </c>
      <c r="H62" s="59">
        <v>153000000</v>
      </c>
      <c r="I62" s="452">
        <v>78.5</v>
      </c>
      <c r="J62" s="65">
        <f t="shared" si="0"/>
        <v>1949044.585987261</v>
      </c>
      <c r="K62" s="61" t="s">
        <v>880</v>
      </c>
      <c r="L62" s="57" t="s">
        <v>887</v>
      </c>
      <c r="M62" s="57">
        <v>41882</v>
      </c>
      <c r="N62" s="57"/>
      <c r="O62" s="62">
        <v>4</v>
      </c>
      <c r="P62" s="58" t="s">
        <v>825</v>
      </c>
      <c r="Q62" s="58" t="s">
        <v>826</v>
      </c>
      <c r="R62" s="67"/>
    </row>
    <row r="63" spans="1:18" s="68" customFormat="1" ht="16.5" customHeight="1">
      <c r="A63" s="56" t="s">
        <v>827</v>
      </c>
      <c r="B63" s="57">
        <v>40786</v>
      </c>
      <c r="C63" s="209"/>
      <c r="D63" s="58" t="s">
        <v>848</v>
      </c>
      <c r="E63" s="58" t="s">
        <v>849</v>
      </c>
      <c r="F63" s="58" t="s">
        <v>888</v>
      </c>
      <c r="G63" s="58" t="s">
        <v>823</v>
      </c>
      <c r="H63" s="59">
        <v>31000000</v>
      </c>
      <c r="I63" s="452">
        <v>78.5</v>
      </c>
      <c r="J63" s="65">
        <f t="shared" si="0"/>
        <v>394904.45859872614</v>
      </c>
      <c r="K63" s="61" t="s">
        <v>824</v>
      </c>
      <c r="L63" s="57">
        <v>40787</v>
      </c>
      <c r="M63" s="57">
        <v>41153</v>
      </c>
      <c r="N63" s="57"/>
      <c r="O63" s="62">
        <v>2.8</v>
      </c>
      <c r="P63" s="58" t="s">
        <v>825</v>
      </c>
      <c r="Q63" s="58" t="s">
        <v>826</v>
      </c>
      <c r="R63" s="67"/>
    </row>
    <row r="64" spans="1:18" s="68" customFormat="1" ht="16.5" customHeight="1">
      <c r="A64" s="56" t="s">
        <v>832</v>
      </c>
      <c r="B64" s="70">
        <v>40788</v>
      </c>
      <c r="C64" s="210"/>
      <c r="D64" s="61" t="s">
        <v>889</v>
      </c>
      <c r="E64" s="61" t="s">
        <v>890</v>
      </c>
      <c r="F64" s="61" t="s">
        <v>891</v>
      </c>
      <c r="G64" s="61" t="s">
        <v>892</v>
      </c>
      <c r="H64" s="59">
        <v>595200</v>
      </c>
      <c r="I64" s="452">
        <v>1.2</v>
      </c>
      <c r="J64" s="65">
        <f t="shared" si="0"/>
        <v>496000</v>
      </c>
      <c r="K64" s="61" t="s">
        <v>824</v>
      </c>
      <c r="L64" s="70">
        <v>40806</v>
      </c>
      <c r="M64" s="70">
        <v>40970</v>
      </c>
      <c r="N64" s="70"/>
      <c r="O64" s="71">
        <v>5</v>
      </c>
      <c r="P64" s="58" t="s">
        <v>825</v>
      </c>
      <c r="Q64" s="58" t="s">
        <v>826</v>
      </c>
      <c r="R64" s="67"/>
    </row>
    <row r="65" spans="1:18" s="68" customFormat="1" ht="16.5" customHeight="1">
      <c r="A65" s="56" t="s">
        <v>827</v>
      </c>
      <c r="B65" s="70">
        <v>40788</v>
      </c>
      <c r="C65" s="210"/>
      <c r="D65" s="61" t="s">
        <v>828</v>
      </c>
      <c r="E65" s="61" t="s">
        <v>893</v>
      </c>
      <c r="F65" s="61" t="s">
        <v>894</v>
      </c>
      <c r="G65" s="61" t="s">
        <v>895</v>
      </c>
      <c r="H65" s="59">
        <v>61100000</v>
      </c>
      <c r="I65" s="452">
        <v>78.5</v>
      </c>
      <c r="J65" s="65">
        <f t="shared" si="0"/>
        <v>778343.94904458604</v>
      </c>
      <c r="K65" s="61" t="s">
        <v>824</v>
      </c>
      <c r="L65" s="70">
        <v>40796</v>
      </c>
      <c r="M65" s="70">
        <v>41162</v>
      </c>
      <c r="N65" s="70"/>
      <c r="O65" s="71">
        <v>4</v>
      </c>
      <c r="P65" s="58" t="s">
        <v>825</v>
      </c>
      <c r="Q65" s="58" t="s">
        <v>826</v>
      </c>
      <c r="R65" s="67"/>
    </row>
    <row r="66" spans="1:18" s="68" customFormat="1" ht="16.5" customHeight="1">
      <c r="A66" s="56" t="s">
        <v>827</v>
      </c>
      <c r="B66" s="70">
        <v>40788</v>
      </c>
      <c r="C66" s="210"/>
      <c r="D66" s="61" t="s">
        <v>828</v>
      </c>
      <c r="E66" s="61" t="s">
        <v>896</v>
      </c>
      <c r="F66" s="61" t="s">
        <v>897</v>
      </c>
      <c r="G66" s="61" t="s">
        <v>895</v>
      </c>
      <c r="H66" s="59">
        <v>90000000</v>
      </c>
      <c r="I66" s="452">
        <v>78.5</v>
      </c>
      <c r="J66" s="65">
        <f t="shared" si="0"/>
        <v>1146496.8152866242</v>
      </c>
      <c r="K66" s="61" t="s">
        <v>824</v>
      </c>
      <c r="L66" s="70">
        <v>40791</v>
      </c>
      <c r="M66" s="70">
        <v>41157</v>
      </c>
      <c r="N66" s="70"/>
      <c r="O66" s="71">
        <v>3.7</v>
      </c>
      <c r="P66" s="58" t="s">
        <v>825</v>
      </c>
      <c r="Q66" s="58" t="s">
        <v>826</v>
      </c>
      <c r="R66" s="67"/>
    </row>
    <row r="67" spans="1:18" s="68" customFormat="1" ht="16.5" customHeight="1">
      <c r="A67" s="56" t="s">
        <v>827</v>
      </c>
      <c r="B67" s="70">
        <v>40788</v>
      </c>
      <c r="C67" s="210"/>
      <c r="D67" s="61" t="s">
        <v>828</v>
      </c>
      <c r="E67" s="61" t="s">
        <v>896</v>
      </c>
      <c r="F67" s="61" t="s">
        <v>897</v>
      </c>
      <c r="G67" s="61" t="s">
        <v>895</v>
      </c>
      <c r="H67" s="59">
        <v>52000000</v>
      </c>
      <c r="I67" s="452">
        <v>78.5</v>
      </c>
      <c r="J67" s="65">
        <f t="shared" si="0"/>
        <v>662420.38216560509</v>
      </c>
      <c r="K67" s="61" t="s">
        <v>824</v>
      </c>
      <c r="L67" s="70">
        <v>40822</v>
      </c>
      <c r="M67" s="70">
        <v>41188</v>
      </c>
      <c r="N67" s="70"/>
      <c r="O67" s="71">
        <v>3.7</v>
      </c>
      <c r="P67" s="58" t="s">
        <v>825</v>
      </c>
      <c r="Q67" s="58" t="s">
        <v>826</v>
      </c>
      <c r="R67" s="67"/>
    </row>
    <row r="68" spans="1:18" s="68" customFormat="1" ht="16.5" customHeight="1">
      <c r="A68" s="56" t="s">
        <v>898</v>
      </c>
      <c r="B68" s="70">
        <v>40788</v>
      </c>
      <c r="C68" s="210"/>
      <c r="D68" s="61" t="s">
        <v>899</v>
      </c>
      <c r="E68" s="61" t="s">
        <v>900</v>
      </c>
      <c r="F68" s="61" t="s">
        <v>901</v>
      </c>
      <c r="G68" s="61" t="s">
        <v>902</v>
      </c>
      <c r="H68" s="59">
        <v>1000000</v>
      </c>
      <c r="I68" s="452">
        <v>1</v>
      </c>
      <c r="J68" s="65">
        <f t="shared" si="0"/>
        <v>1000000</v>
      </c>
      <c r="K68" s="72" t="s">
        <v>900</v>
      </c>
      <c r="L68" s="73" t="s">
        <v>900</v>
      </c>
      <c r="M68" s="73" t="s">
        <v>900</v>
      </c>
      <c r="N68" s="73"/>
      <c r="O68" s="74" t="s">
        <v>900</v>
      </c>
      <c r="P68" s="58" t="s">
        <v>825</v>
      </c>
      <c r="Q68" s="58" t="s">
        <v>826</v>
      </c>
      <c r="R68" s="67"/>
    </row>
    <row r="69" spans="1:18" s="68" customFormat="1" ht="16.5" customHeight="1">
      <c r="A69" s="56" t="s">
        <v>827</v>
      </c>
      <c r="B69" s="70">
        <v>40791</v>
      </c>
      <c r="C69" s="210"/>
      <c r="D69" s="61" t="s">
        <v>903</v>
      </c>
      <c r="E69" s="61" t="s">
        <v>904</v>
      </c>
      <c r="F69" s="61" t="s">
        <v>905</v>
      </c>
      <c r="G69" s="61" t="s">
        <v>895</v>
      </c>
      <c r="H69" s="59">
        <v>30000000</v>
      </c>
      <c r="I69" s="452">
        <v>78.5</v>
      </c>
      <c r="J69" s="65">
        <f t="shared" ref="J69:J132" si="1">IF(I69="","",H69/I69)</f>
        <v>382165.6050955414</v>
      </c>
      <c r="K69" s="61" t="s">
        <v>824</v>
      </c>
      <c r="L69" s="70">
        <v>40792</v>
      </c>
      <c r="M69" s="70">
        <v>41159</v>
      </c>
      <c r="N69" s="70"/>
      <c r="O69" s="71">
        <v>3.39</v>
      </c>
      <c r="P69" s="58" t="s">
        <v>825</v>
      </c>
      <c r="Q69" s="58" t="s">
        <v>826</v>
      </c>
      <c r="R69" s="67"/>
    </row>
    <row r="70" spans="1:18" s="68" customFormat="1" ht="16.5" customHeight="1">
      <c r="A70" s="56" t="s">
        <v>827</v>
      </c>
      <c r="B70" s="70">
        <v>40791</v>
      </c>
      <c r="C70" s="210"/>
      <c r="D70" s="61" t="s">
        <v>828</v>
      </c>
      <c r="E70" s="61" t="s">
        <v>893</v>
      </c>
      <c r="F70" s="61" t="s">
        <v>906</v>
      </c>
      <c r="G70" s="61" t="s">
        <v>895</v>
      </c>
      <c r="H70" s="59">
        <v>2500000</v>
      </c>
      <c r="I70" s="452">
        <v>78.5</v>
      </c>
      <c r="J70" s="65">
        <f t="shared" si="1"/>
        <v>31847.133757961783</v>
      </c>
      <c r="K70" s="61" t="s">
        <v>824</v>
      </c>
      <c r="L70" s="70">
        <v>40799</v>
      </c>
      <c r="M70" s="70">
        <v>41165</v>
      </c>
      <c r="N70" s="70"/>
      <c r="O70" s="71">
        <v>3.72</v>
      </c>
      <c r="P70" s="58" t="s">
        <v>825</v>
      </c>
      <c r="Q70" s="58" t="s">
        <v>826</v>
      </c>
      <c r="R70" s="67"/>
    </row>
    <row r="71" spans="1:18" s="68" customFormat="1" ht="16.5" customHeight="1">
      <c r="A71" s="56" t="s">
        <v>827</v>
      </c>
      <c r="B71" s="70">
        <v>40791</v>
      </c>
      <c r="C71" s="210"/>
      <c r="D71" s="61" t="s">
        <v>907</v>
      </c>
      <c r="E71" s="61" t="s">
        <v>908</v>
      </c>
      <c r="F71" s="61" t="s">
        <v>909</v>
      </c>
      <c r="G71" s="61" t="s">
        <v>895</v>
      </c>
      <c r="H71" s="59">
        <v>19200000</v>
      </c>
      <c r="I71" s="452">
        <v>78.5</v>
      </c>
      <c r="J71" s="65">
        <f t="shared" si="1"/>
        <v>244585.98726114651</v>
      </c>
      <c r="K71" s="61" t="s">
        <v>824</v>
      </c>
      <c r="L71" s="70">
        <v>40794</v>
      </c>
      <c r="M71" s="70">
        <v>41161</v>
      </c>
      <c r="N71" s="70"/>
      <c r="O71" s="71">
        <v>3.7</v>
      </c>
      <c r="P71" s="58" t="s">
        <v>825</v>
      </c>
      <c r="Q71" s="58" t="s">
        <v>826</v>
      </c>
      <c r="R71" s="67"/>
    </row>
    <row r="72" spans="1:18" s="68" customFormat="1" ht="16.5" customHeight="1">
      <c r="A72" s="56" t="s">
        <v>827</v>
      </c>
      <c r="B72" s="70">
        <v>40792</v>
      </c>
      <c r="C72" s="210"/>
      <c r="D72" s="61" t="s">
        <v>910</v>
      </c>
      <c r="E72" s="61" t="s">
        <v>911</v>
      </c>
      <c r="F72" s="61" t="s">
        <v>912</v>
      </c>
      <c r="G72" s="61" t="s">
        <v>895</v>
      </c>
      <c r="H72" s="59">
        <v>8400000</v>
      </c>
      <c r="I72" s="452">
        <v>78.5</v>
      </c>
      <c r="J72" s="65">
        <f t="shared" si="1"/>
        <v>107006.3694267516</v>
      </c>
      <c r="K72" s="61" t="s">
        <v>824</v>
      </c>
      <c r="L72" s="70">
        <v>40798</v>
      </c>
      <c r="M72" s="70">
        <v>41164</v>
      </c>
      <c r="N72" s="70"/>
      <c r="O72" s="71">
        <v>5.2</v>
      </c>
      <c r="P72" s="58" t="s">
        <v>825</v>
      </c>
      <c r="Q72" s="58" t="s">
        <v>826</v>
      </c>
      <c r="R72" s="67"/>
    </row>
    <row r="73" spans="1:18" s="68" customFormat="1" ht="16.5" customHeight="1">
      <c r="A73" s="56" t="s">
        <v>827</v>
      </c>
      <c r="B73" s="70">
        <v>40793</v>
      </c>
      <c r="C73" s="210"/>
      <c r="D73" s="61" t="s">
        <v>851</v>
      </c>
      <c r="E73" s="61" t="s">
        <v>913</v>
      </c>
      <c r="F73" s="61" t="s">
        <v>914</v>
      </c>
      <c r="G73" s="61" t="s">
        <v>895</v>
      </c>
      <c r="H73" s="59">
        <v>21000000</v>
      </c>
      <c r="I73" s="452">
        <v>78.5</v>
      </c>
      <c r="J73" s="65">
        <f t="shared" si="1"/>
        <v>267515.92356687901</v>
      </c>
      <c r="K73" s="61" t="s">
        <v>824</v>
      </c>
      <c r="L73" s="70">
        <v>40814</v>
      </c>
      <c r="M73" s="70">
        <v>41180</v>
      </c>
      <c r="N73" s="70"/>
      <c r="O73" s="71">
        <v>4.3</v>
      </c>
      <c r="P73" s="58" t="s">
        <v>825</v>
      </c>
      <c r="Q73" s="58" t="s">
        <v>826</v>
      </c>
      <c r="R73" s="67"/>
    </row>
    <row r="74" spans="1:18" s="68" customFormat="1" ht="16.5" customHeight="1">
      <c r="A74" s="56" t="s">
        <v>827</v>
      </c>
      <c r="B74" s="70">
        <v>40794</v>
      </c>
      <c r="C74" s="210"/>
      <c r="D74" s="61" t="s">
        <v>828</v>
      </c>
      <c r="E74" s="61" t="s">
        <v>893</v>
      </c>
      <c r="F74" s="61" t="s">
        <v>906</v>
      </c>
      <c r="G74" s="61" t="s">
        <v>895</v>
      </c>
      <c r="H74" s="59">
        <v>25000000</v>
      </c>
      <c r="I74" s="452">
        <v>78.5</v>
      </c>
      <c r="J74" s="65">
        <f t="shared" si="1"/>
        <v>318471.33757961786</v>
      </c>
      <c r="K74" s="61" t="s">
        <v>824</v>
      </c>
      <c r="L74" s="70">
        <v>40800</v>
      </c>
      <c r="M74" s="70">
        <v>41165</v>
      </c>
      <c r="N74" s="70"/>
      <c r="O74" s="71">
        <v>3.72</v>
      </c>
      <c r="P74" s="58" t="s">
        <v>825</v>
      </c>
      <c r="Q74" s="58" t="s">
        <v>826</v>
      </c>
      <c r="R74" s="67"/>
    </row>
    <row r="75" spans="1:18" s="68" customFormat="1" ht="16.5" customHeight="1">
      <c r="A75" s="56" t="s">
        <v>827</v>
      </c>
      <c r="B75" s="57">
        <v>40795</v>
      </c>
      <c r="C75" s="209"/>
      <c r="D75" s="58" t="s">
        <v>848</v>
      </c>
      <c r="E75" s="58" t="s">
        <v>849</v>
      </c>
      <c r="F75" s="58" t="s">
        <v>915</v>
      </c>
      <c r="G75" s="58" t="s">
        <v>823</v>
      </c>
      <c r="H75" s="59">
        <v>20000000</v>
      </c>
      <c r="I75" s="452">
        <v>78.5</v>
      </c>
      <c r="J75" s="65">
        <f t="shared" si="1"/>
        <v>254777.07006369426</v>
      </c>
      <c r="K75" s="61" t="s">
        <v>847</v>
      </c>
      <c r="L75" s="57">
        <v>40707</v>
      </c>
      <c r="M75" s="57">
        <v>41071</v>
      </c>
      <c r="N75" s="57"/>
      <c r="O75" s="62">
        <v>4</v>
      </c>
      <c r="P75" s="58" t="s">
        <v>825</v>
      </c>
      <c r="Q75" s="58" t="s">
        <v>826</v>
      </c>
      <c r="R75" s="67"/>
    </row>
    <row r="76" spans="1:18" s="68" customFormat="1" ht="16.5" customHeight="1">
      <c r="A76" s="56" t="s">
        <v>832</v>
      </c>
      <c r="B76" s="70">
        <v>40800</v>
      </c>
      <c r="C76" s="210"/>
      <c r="D76" s="61" t="s">
        <v>869</v>
      </c>
      <c r="E76" s="61" t="s">
        <v>916</v>
      </c>
      <c r="F76" s="61" t="s">
        <v>917</v>
      </c>
      <c r="G76" s="61" t="s">
        <v>902</v>
      </c>
      <c r="H76" s="59">
        <v>200000</v>
      </c>
      <c r="I76" s="452">
        <v>1</v>
      </c>
      <c r="J76" s="65">
        <f t="shared" si="1"/>
        <v>200000</v>
      </c>
      <c r="K76" s="61" t="s">
        <v>918</v>
      </c>
      <c r="L76" s="70">
        <v>40801</v>
      </c>
      <c r="M76" s="70">
        <v>40892</v>
      </c>
      <c r="N76" s="70"/>
      <c r="O76" s="71">
        <v>3.3</v>
      </c>
      <c r="P76" s="58" t="s">
        <v>825</v>
      </c>
      <c r="Q76" s="58" t="s">
        <v>826</v>
      </c>
      <c r="R76" s="67"/>
    </row>
    <row r="77" spans="1:18" s="68" customFormat="1" ht="16.5" customHeight="1">
      <c r="A77" s="56" t="s">
        <v>827</v>
      </c>
      <c r="B77" s="70">
        <v>40800</v>
      </c>
      <c r="C77" s="210"/>
      <c r="D77" s="61" t="s">
        <v>828</v>
      </c>
      <c r="E77" s="61" t="s">
        <v>893</v>
      </c>
      <c r="F77" s="61" t="s">
        <v>919</v>
      </c>
      <c r="G77" s="61" t="s">
        <v>895</v>
      </c>
      <c r="H77" s="59">
        <v>85000000</v>
      </c>
      <c r="I77" s="452">
        <v>78.5</v>
      </c>
      <c r="J77" s="65">
        <f t="shared" si="1"/>
        <v>1082802.5477707007</v>
      </c>
      <c r="K77" s="61" t="s">
        <v>824</v>
      </c>
      <c r="L77" s="70">
        <v>40809</v>
      </c>
      <c r="M77" s="70">
        <v>41175</v>
      </c>
      <c r="N77" s="70"/>
      <c r="O77" s="71">
        <v>4.3099999999999996</v>
      </c>
      <c r="P77" s="58" t="s">
        <v>825</v>
      </c>
      <c r="Q77" s="58" t="s">
        <v>826</v>
      </c>
      <c r="R77" s="67"/>
    </row>
    <row r="78" spans="1:18" s="68" customFormat="1" ht="16.5" customHeight="1">
      <c r="A78" s="56" t="s">
        <v>832</v>
      </c>
      <c r="B78" s="70">
        <v>40801</v>
      </c>
      <c r="C78" s="210"/>
      <c r="D78" s="61" t="s">
        <v>859</v>
      </c>
      <c r="E78" s="61" t="s">
        <v>920</v>
      </c>
      <c r="F78" s="61" t="s">
        <v>921</v>
      </c>
      <c r="G78" s="61" t="s">
        <v>902</v>
      </c>
      <c r="H78" s="59">
        <v>200000</v>
      </c>
      <c r="I78" s="452">
        <v>1</v>
      </c>
      <c r="J78" s="65">
        <f t="shared" si="1"/>
        <v>200000</v>
      </c>
      <c r="K78" s="61" t="s">
        <v>847</v>
      </c>
      <c r="L78" s="70">
        <v>40802</v>
      </c>
      <c r="M78" s="70">
        <v>40832</v>
      </c>
      <c r="N78" s="70"/>
      <c r="O78" s="71">
        <v>3.8</v>
      </c>
      <c r="P78" s="58" t="s">
        <v>825</v>
      </c>
      <c r="Q78" s="58" t="s">
        <v>826</v>
      </c>
      <c r="R78" s="67"/>
    </row>
    <row r="79" spans="1:18" s="68" customFormat="1" ht="16.5" customHeight="1">
      <c r="A79" s="56" t="s">
        <v>832</v>
      </c>
      <c r="B79" s="70">
        <v>40801</v>
      </c>
      <c r="C79" s="210"/>
      <c r="D79" s="61" t="s">
        <v>859</v>
      </c>
      <c r="E79" s="61" t="s">
        <v>920</v>
      </c>
      <c r="F79" s="61" t="s">
        <v>922</v>
      </c>
      <c r="G79" s="61" t="s">
        <v>902</v>
      </c>
      <c r="H79" s="59">
        <v>150000</v>
      </c>
      <c r="I79" s="452">
        <v>1</v>
      </c>
      <c r="J79" s="65">
        <f t="shared" si="1"/>
        <v>150000</v>
      </c>
      <c r="K79" s="61" t="s">
        <v>847</v>
      </c>
      <c r="L79" s="70">
        <v>40802</v>
      </c>
      <c r="M79" s="70">
        <v>40832</v>
      </c>
      <c r="N79" s="70"/>
      <c r="O79" s="71">
        <v>3.8</v>
      </c>
      <c r="P79" s="58" t="s">
        <v>825</v>
      </c>
      <c r="Q79" s="58" t="s">
        <v>826</v>
      </c>
      <c r="R79" s="67"/>
    </row>
    <row r="80" spans="1:18" s="68" customFormat="1" ht="16.5" customHeight="1">
      <c r="A80" s="56" t="s">
        <v>827</v>
      </c>
      <c r="B80" s="70">
        <v>40801</v>
      </c>
      <c r="C80" s="210"/>
      <c r="D80" s="61" t="s">
        <v>828</v>
      </c>
      <c r="E80" s="61" t="s">
        <v>893</v>
      </c>
      <c r="F80" s="61" t="s">
        <v>923</v>
      </c>
      <c r="G80" s="61" t="s">
        <v>895</v>
      </c>
      <c r="H80" s="59">
        <v>80300000</v>
      </c>
      <c r="I80" s="452">
        <v>78.5</v>
      </c>
      <c r="J80" s="65">
        <f t="shared" si="1"/>
        <v>1022929.9363057325</v>
      </c>
      <c r="K80" s="61" t="s">
        <v>824</v>
      </c>
      <c r="L80" s="70">
        <v>40814</v>
      </c>
      <c r="M80" s="70">
        <v>41180</v>
      </c>
      <c r="N80" s="70"/>
      <c r="O80" s="71">
        <v>4.8499999999999996</v>
      </c>
      <c r="P80" s="58" t="s">
        <v>825</v>
      </c>
      <c r="Q80" s="58" t="s">
        <v>826</v>
      </c>
      <c r="R80" s="67"/>
    </row>
    <row r="81" spans="1:18" s="68" customFormat="1" ht="16.5" customHeight="1">
      <c r="A81" s="75" t="s">
        <v>832</v>
      </c>
      <c r="B81" s="57">
        <v>40802</v>
      </c>
      <c r="C81" s="209"/>
      <c r="D81" s="58" t="s">
        <v>903</v>
      </c>
      <c r="E81" s="58" t="s">
        <v>904</v>
      </c>
      <c r="F81" s="58" t="s">
        <v>924</v>
      </c>
      <c r="G81" s="58" t="s">
        <v>823</v>
      </c>
      <c r="H81" s="76">
        <v>12600000</v>
      </c>
      <c r="I81" s="452">
        <v>78.5</v>
      </c>
      <c r="J81" s="65">
        <f t="shared" si="1"/>
        <v>160509.55414012738</v>
      </c>
      <c r="K81" s="58" t="s">
        <v>918</v>
      </c>
      <c r="L81" s="57">
        <v>40807</v>
      </c>
      <c r="M81" s="57">
        <v>41173</v>
      </c>
      <c r="N81" s="57"/>
      <c r="O81" s="77">
        <v>3</v>
      </c>
      <c r="P81" s="58" t="s">
        <v>825</v>
      </c>
      <c r="Q81" s="58" t="s">
        <v>826</v>
      </c>
      <c r="R81" s="67"/>
    </row>
    <row r="82" spans="1:18" s="68" customFormat="1" ht="16.5" customHeight="1">
      <c r="A82" s="75" t="s">
        <v>832</v>
      </c>
      <c r="B82" s="57">
        <v>40802</v>
      </c>
      <c r="C82" s="209"/>
      <c r="D82" s="58" t="s">
        <v>925</v>
      </c>
      <c r="E82" s="58" t="s">
        <v>926</v>
      </c>
      <c r="F82" s="383" t="s">
        <v>927</v>
      </c>
      <c r="G82" s="58" t="s">
        <v>836</v>
      </c>
      <c r="H82" s="59">
        <v>1250000</v>
      </c>
      <c r="I82" s="452">
        <v>1</v>
      </c>
      <c r="J82" s="65">
        <f t="shared" si="1"/>
        <v>1250000</v>
      </c>
      <c r="K82" s="58" t="s">
        <v>928</v>
      </c>
      <c r="L82" s="57">
        <v>40805</v>
      </c>
      <c r="M82" s="57">
        <v>40897</v>
      </c>
      <c r="N82" s="57"/>
      <c r="O82" s="77">
        <v>2.75</v>
      </c>
      <c r="P82" s="58" t="s">
        <v>825</v>
      </c>
      <c r="Q82" s="58" t="s">
        <v>826</v>
      </c>
      <c r="R82" s="67"/>
    </row>
    <row r="83" spans="1:18" s="68" customFormat="1" ht="16.5" customHeight="1">
      <c r="A83" s="75" t="s">
        <v>832</v>
      </c>
      <c r="B83" s="57">
        <v>40805</v>
      </c>
      <c r="C83" s="209"/>
      <c r="D83" s="58" t="s">
        <v>869</v>
      </c>
      <c r="E83" s="58" t="s">
        <v>916</v>
      </c>
      <c r="F83" s="58" t="s">
        <v>917</v>
      </c>
      <c r="G83" s="58" t="s">
        <v>836</v>
      </c>
      <c r="H83" s="76">
        <v>200000</v>
      </c>
      <c r="I83" s="452">
        <v>1</v>
      </c>
      <c r="J83" s="65">
        <f t="shared" si="1"/>
        <v>200000</v>
      </c>
      <c r="K83" s="58" t="s">
        <v>918</v>
      </c>
      <c r="L83" s="57">
        <v>40805</v>
      </c>
      <c r="M83" s="57">
        <v>40896</v>
      </c>
      <c r="N83" s="57"/>
      <c r="O83" s="77">
        <v>3.3</v>
      </c>
      <c r="P83" s="58" t="s">
        <v>825</v>
      </c>
      <c r="Q83" s="58" t="s">
        <v>826</v>
      </c>
      <c r="R83" s="67"/>
    </row>
    <row r="84" spans="1:18" s="68" customFormat="1" ht="16.5" customHeight="1">
      <c r="A84" s="75" t="s">
        <v>827</v>
      </c>
      <c r="B84" s="57">
        <v>40805</v>
      </c>
      <c r="C84" s="209"/>
      <c r="D84" s="58" t="s">
        <v>873</v>
      </c>
      <c r="E84" s="58" t="s">
        <v>929</v>
      </c>
      <c r="F84" s="58" t="s">
        <v>930</v>
      </c>
      <c r="G84" s="58" t="s">
        <v>823</v>
      </c>
      <c r="H84" s="76">
        <v>80000000</v>
      </c>
      <c r="I84" s="452">
        <v>78.5</v>
      </c>
      <c r="J84" s="65">
        <f t="shared" si="1"/>
        <v>1019108.2802547771</v>
      </c>
      <c r="K84" s="58" t="s">
        <v>931</v>
      </c>
      <c r="L84" s="57">
        <v>40811</v>
      </c>
      <c r="M84" s="57">
        <v>41177</v>
      </c>
      <c r="N84" s="57"/>
      <c r="O84" s="77">
        <v>3.5</v>
      </c>
      <c r="P84" s="58" t="s">
        <v>825</v>
      </c>
      <c r="Q84" s="58" t="s">
        <v>826</v>
      </c>
      <c r="R84" s="67"/>
    </row>
    <row r="85" spans="1:18" s="68" customFormat="1" ht="16.5" customHeight="1">
      <c r="A85" s="75" t="s">
        <v>827</v>
      </c>
      <c r="B85" s="57">
        <v>40807</v>
      </c>
      <c r="C85" s="209"/>
      <c r="D85" s="58" t="s">
        <v>932</v>
      </c>
      <c r="E85" s="58" t="s">
        <v>933</v>
      </c>
      <c r="F85" s="58" t="s">
        <v>934</v>
      </c>
      <c r="G85" s="58" t="s">
        <v>823</v>
      </c>
      <c r="H85" s="76">
        <v>17000000</v>
      </c>
      <c r="I85" s="452">
        <v>78.5</v>
      </c>
      <c r="J85" s="65">
        <f t="shared" si="1"/>
        <v>216560.50955414012</v>
      </c>
      <c r="K85" s="58" t="s">
        <v>918</v>
      </c>
      <c r="L85" s="57">
        <v>40813</v>
      </c>
      <c r="M85" s="57">
        <v>41179</v>
      </c>
      <c r="N85" s="57"/>
      <c r="O85" s="77">
        <v>4.4000000000000004</v>
      </c>
      <c r="P85" s="58" t="s">
        <v>825</v>
      </c>
      <c r="Q85" s="58" t="s">
        <v>826</v>
      </c>
      <c r="R85" s="67"/>
    </row>
    <row r="86" spans="1:18" s="68" customFormat="1" ht="16.5" customHeight="1">
      <c r="A86" s="75" t="s">
        <v>827</v>
      </c>
      <c r="B86" s="57">
        <v>40807</v>
      </c>
      <c r="C86" s="209"/>
      <c r="D86" s="58" t="s">
        <v>935</v>
      </c>
      <c r="E86" s="58" t="s">
        <v>933</v>
      </c>
      <c r="F86" s="58" t="s">
        <v>934</v>
      </c>
      <c r="G86" s="58" t="s">
        <v>823</v>
      </c>
      <c r="H86" s="76">
        <v>26000000</v>
      </c>
      <c r="I86" s="452">
        <v>78.5</v>
      </c>
      <c r="J86" s="65">
        <f t="shared" si="1"/>
        <v>331210.19108280254</v>
      </c>
      <c r="K86" s="58" t="s">
        <v>918</v>
      </c>
      <c r="L86" s="57">
        <v>40818</v>
      </c>
      <c r="M86" s="57">
        <v>41184</v>
      </c>
      <c r="N86" s="57"/>
      <c r="O86" s="77">
        <v>4.4000000000000004</v>
      </c>
      <c r="P86" s="58" t="s">
        <v>825</v>
      </c>
      <c r="Q86" s="58" t="s">
        <v>826</v>
      </c>
      <c r="R86" s="67"/>
    </row>
    <row r="87" spans="1:18" s="68" customFormat="1" ht="16.5" customHeight="1">
      <c r="A87" s="56" t="s">
        <v>827</v>
      </c>
      <c r="B87" s="70">
        <v>40808</v>
      </c>
      <c r="C87" s="210"/>
      <c r="D87" s="61" t="s">
        <v>856</v>
      </c>
      <c r="E87" s="61" t="s">
        <v>936</v>
      </c>
      <c r="F87" s="61" t="s">
        <v>937</v>
      </c>
      <c r="G87" s="61" t="s">
        <v>895</v>
      </c>
      <c r="H87" s="59">
        <v>45000000</v>
      </c>
      <c r="I87" s="452">
        <v>78.5</v>
      </c>
      <c r="J87" s="65">
        <f t="shared" si="1"/>
        <v>573248.40764331212</v>
      </c>
      <c r="K87" s="61" t="s">
        <v>931</v>
      </c>
      <c r="L87" s="70">
        <v>40819</v>
      </c>
      <c r="M87" s="70">
        <v>41185</v>
      </c>
      <c r="N87" s="70"/>
      <c r="O87" s="71">
        <v>4</v>
      </c>
      <c r="P87" s="58" t="s">
        <v>825</v>
      </c>
      <c r="Q87" s="58" t="s">
        <v>826</v>
      </c>
      <c r="R87" s="67"/>
    </row>
    <row r="88" spans="1:18" s="68" customFormat="1" ht="16.5" customHeight="1">
      <c r="A88" s="56" t="s">
        <v>827</v>
      </c>
      <c r="B88" s="70">
        <v>40808</v>
      </c>
      <c r="C88" s="210"/>
      <c r="D88" s="61" t="s">
        <v>856</v>
      </c>
      <c r="E88" s="61" t="s">
        <v>936</v>
      </c>
      <c r="F88" s="61" t="s">
        <v>938</v>
      </c>
      <c r="G88" s="61" t="s">
        <v>895</v>
      </c>
      <c r="H88" s="59">
        <v>19000000</v>
      </c>
      <c r="I88" s="452">
        <v>78.5</v>
      </c>
      <c r="J88" s="65">
        <f t="shared" si="1"/>
        <v>242038.21656050955</v>
      </c>
      <c r="K88" s="61" t="s">
        <v>931</v>
      </c>
      <c r="L88" s="70">
        <v>40815</v>
      </c>
      <c r="M88" s="70">
        <v>41181</v>
      </c>
      <c r="N88" s="70"/>
      <c r="O88" s="71">
        <v>3.59</v>
      </c>
      <c r="P88" s="58" t="s">
        <v>825</v>
      </c>
      <c r="Q88" s="58" t="s">
        <v>826</v>
      </c>
      <c r="R88" s="67"/>
    </row>
    <row r="89" spans="1:18" s="68" customFormat="1" ht="16.5" customHeight="1">
      <c r="A89" s="56" t="s">
        <v>832</v>
      </c>
      <c r="B89" s="70">
        <v>40812</v>
      </c>
      <c r="C89" s="210"/>
      <c r="D89" s="61" t="s">
        <v>939</v>
      </c>
      <c r="E89" s="61" t="s">
        <v>940</v>
      </c>
      <c r="F89" s="61" t="s">
        <v>941</v>
      </c>
      <c r="G89" s="61" t="s">
        <v>902</v>
      </c>
      <c r="H89" s="59">
        <v>1000000</v>
      </c>
      <c r="I89" s="452">
        <v>1</v>
      </c>
      <c r="J89" s="65">
        <f t="shared" si="1"/>
        <v>1000000</v>
      </c>
      <c r="K89" s="61" t="s">
        <v>942</v>
      </c>
      <c r="L89" s="70">
        <v>40813</v>
      </c>
      <c r="M89" s="70">
        <v>42640</v>
      </c>
      <c r="N89" s="70"/>
      <c r="O89" s="71">
        <v>2.91</v>
      </c>
      <c r="P89" s="58" t="s">
        <v>825</v>
      </c>
      <c r="Q89" s="58" t="s">
        <v>826</v>
      </c>
      <c r="R89" s="67"/>
    </row>
    <row r="90" spans="1:18" s="68" customFormat="1" ht="16.5" customHeight="1">
      <c r="A90" s="56" t="s">
        <v>827</v>
      </c>
      <c r="B90" s="70">
        <v>40812</v>
      </c>
      <c r="C90" s="210"/>
      <c r="D90" s="61" t="s">
        <v>943</v>
      </c>
      <c r="E90" s="61" t="s">
        <v>944</v>
      </c>
      <c r="F90" s="78" t="s">
        <v>945</v>
      </c>
      <c r="G90" s="61" t="s">
        <v>895</v>
      </c>
      <c r="H90" s="59">
        <v>91000000</v>
      </c>
      <c r="I90" s="452">
        <v>78.5</v>
      </c>
      <c r="J90" s="65">
        <f t="shared" si="1"/>
        <v>1159235.6687898089</v>
      </c>
      <c r="K90" s="61" t="s">
        <v>918</v>
      </c>
      <c r="L90" s="70">
        <v>40815</v>
      </c>
      <c r="M90" s="70">
        <v>41182</v>
      </c>
      <c r="N90" s="70"/>
      <c r="O90" s="71">
        <v>2.7</v>
      </c>
      <c r="P90" s="58" t="s">
        <v>825</v>
      </c>
      <c r="Q90" s="58" t="s">
        <v>826</v>
      </c>
      <c r="R90" s="67"/>
    </row>
    <row r="91" spans="1:18" s="68" customFormat="1" ht="16.5" customHeight="1">
      <c r="A91" s="56" t="s">
        <v>832</v>
      </c>
      <c r="B91" s="70">
        <v>40813</v>
      </c>
      <c r="C91" s="210"/>
      <c r="D91" s="61" t="s">
        <v>869</v>
      </c>
      <c r="E91" s="61" t="s">
        <v>916</v>
      </c>
      <c r="F91" s="61" t="s">
        <v>917</v>
      </c>
      <c r="G91" s="61" t="s">
        <v>902</v>
      </c>
      <c r="H91" s="59">
        <v>600000</v>
      </c>
      <c r="I91" s="452">
        <v>1</v>
      </c>
      <c r="J91" s="65">
        <f t="shared" si="1"/>
        <v>600000</v>
      </c>
      <c r="K91" s="61" t="s">
        <v>918</v>
      </c>
      <c r="L91" s="70">
        <v>40814</v>
      </c>
      <c r="M91" s="70">
        <v>40905</v>
      </c>
      <c r="N91" s="70"/>
      <c r="O91" s="71">
        <v>3</v>
      </c>
      <c r="P91" s="58" t="s">
        <v>825</v>
      </c>
      <c r="Q91" s="58" t="s">
        <v>826</v>
      </c>
      <c r="R91" s="67"/>
    </row>
    <row r="92" spans="1:18" s="68" customFormat="1" ht="16.5" customHeight="1">
      <c r="A92" s="56" t="s">
        <v>827</v>
      </c>
      <c r="B92" s="70">
        <v>40813</v>
      </c>
      <c r="C92" s="210"/>
      <c r="D92" s="61" t="s">
        <v>873</v>
      </c>
      <c r="E92" s="61" t="s">
        <v>946</v>
      </c>
      <c r="F92" s="61" t="s">
        <v>947</v>
      </c>
      <c r="G92" s="61" t="s">
        <v>895</v>
      </c>
      <c r="H92" s="79">
        <v>66000000</v>
      </c>
      <c r="I92" s="452">
        <v>78.5</v>
      </c>
      <c r="J92" s="65">
        <f t="shared" si="1"/>
        <v>840764.33121019113</v>
      </c>
      <c r="K92" s="61" t="s">
        <v>948</v>
      </c>
      <c r="L92" s="70">
        <v>40816</v>
      </c>
      <c r="M92" s="70">
        <v>40818</v>
      </c>
      <c r="N92" s="70"/>
      <c r="O92" s="71">
        <v>3</v>
      </c>
      <c r="P92" s="58" t="s">
        <v>825</v>
      </c>
      <c r="Q92" s="58" t="s">
        <v>826</v>
      </c>
      <c r="R92" s="67"/>
    </row>
    <row r="93" spans="1:18" s="68" customFormat="1" ht="16.5" customHeight="1">
      <c r="A93" s="56" t="s">
        <v>832</v>
      </c>
      <c r="B93" s="70">
        <v>40814</v>
      </c>
      <c r="C93" s="210"/>
      <c r="D93" s="61" t="s">
        <v>949</v>
      </c>
      <c r="E93" s="61">
        <v>1951325</v>
      </c>
      <c r="F93" s="61" t="s">
        <v>950</v>
      </c>
      <c r="G93" s="61" t="s">
        <v>902</v>
      </c>
      <c r="H93" s="59">
        <v>3000000</v>
      </c>
      <c r="I93" s="452">
        <v>1</v>
      </c>
      <c r="J93" s="65">
        <f t="shared" si="1"/>
        <v>3000000</v>
      </c>
      <c r="K93" s="61" t="s">
        <v>918</v>
      </c>
      <c r="L93" s="70">
        <v>40837</v>
      </c>
      <c r="M93" s="70">
        <v>40898</v>
      </c>
      <c r="N93" s="70"/>
      <c r="O93" s="71">
        <v>2.5</v>
      </c>
      <c r="P93" s="58" t="s">
        <v>825</v>
      </c>
      <c r="Q93" s="58" t="s">
        <v>826</v>
      </c>
      <c r="R93" s="67"/>
    </row>
    <row r="94" spans="1:18" s="68" customFormat="1" ht="16.5" customHeight="1">
      <c r="A94" s="56" t="s">
        <v>827</v>
      </c>
      <c r="B94" s="70">
        <v>40816</v>
      </c>
      <c r="C94" s="210"/>
      <c r="D94" s="61" t="s">
        <v>883</v>
      </c>
      <c r="E94" s="61">
        <v>1970247</v>
      </c>
      <c r="F94" s="61" t="s">
        <v>951</v>
      </c>
      <c r="G94" s="61" t="s">
        <v>895</v>
      </c>
      <c r="H94" s="59">
        <v>46000000</v>
      </c>
      <c r="I94" s="452">
        <v>78.5</v>
      </c>
      <c r="J94" s="65">
        <f t="shared" si="1"/>
        <v>585987.26114649686</v>
      </c>
      <c r="K94" s="61" t="s">
        <v>824</v>
      </c>
      <c r="L94" s="70">
        <v>40820</v>
      </c>
      <c r="M94" s="70">
        <v>41186</v>
      </c>
      <c r="N94" s="70"/>
      <c r="O94" s="71">
        <v>5</v>
      </c>
      <c r="P94" s="58" t="s">
        <v>825</v>
      </c>
      <c r="Q94" s="58" t="s">
        <v>826</v>
      </c>
      <c r="R94" s="67"/>
    </row>
    <row r="95" spans="1:18" s="68" customFormat="1" ht="16.5" customHeight="1">
      <c r="A95" s="56" t="s">
        <v>832</v>
      </c>
      <c r="B95" s="70">
        <v>40821</v>
      </c>
      <c r="C95" s="210"/>
      <c r="D95" s="61" t="s">
        <v>949</v>
      </c>
      <c r="E95" s="61">
        <v>1890114</v>
      </c>
      <c r="F95" s="61" t="s">
        <v>952</v>
      </c>
      <c r="G95" s="61" t="s">
        <v>902</v>
      </c>
      <c r="H95" s="59">
        <v>5000000</v>
      </c>
      <c r="I95" s="452">
        <v>1</v>
      </c>
      <c r="J95" s="65">
        <f t="shared" si="1"/>
        <v>5000000</v>
      </c>
      <c r="K95" s="61" t="s">
        <v>847</v>
      </c>
      <c r="L95" s="70">
        <v>40823</v>
      </c>
      <c r="M95" s="70">
        <v>41189</v>
      </c>
      <c r="N95" s="70"/>
      <c r="O95" s="71">
        <v>3.74</v>
      </c>
      <c r="P95" s="58" t="s">
        <v>825</v>
      </c>
      <c r="Q95" s="58" t="s">
        <v>826</v>
      </c>
      <c r="R95" s="67"/>
    </row>
    <row r="96" spans="1:18" s="68" customFormat="1" ht="16.5" customHeight="1">
      <c r="A96" s="56" t="s">
        <v>832</v>
      </c>
      <c r="B96" s="70">
        <v>40821</v>
      </c>
      <c r="C96" s="210"/>
      <c r="D96" s="61" t="s">
        <v>828</v>
      </c>
      <c r="E96" s="61">
        <v>1870340</v>
      </c>
      <c r="F96" s="61" t="s">
        <v>953</v>
      </c>
      <c r="G96" s="61" t="s">
        <v>902</v>
      </c>
      <c r="H96" s="59">
        <v>2070000</v>
      </c>
      <c r="I96" s="452">
        <v>1</v>
      </c>
      <c r="J96" s="65">
        <f t="shared" si="1"/>
        <v>2070000</v>
      </c>
      <c r="K96" s="61" t="s">
        <v>847</v>
      </c>
      <c r="L96" s="70">
        <v>40823</v>
      </c>
      <c r="M96" s="70">
        <v>41189</v>
      </c>
      <c r="N96" s="70"/>
      <c r="O96" s="71">
        <v>3.8</v>
      </c>
      <c r="P96" s="58" t="s">
        <v>825</v>
      </c>
      <c r="Q96" s="58" t="s">
        <v>826</v>
      </c>
      <c r="R96" s="67"/>
    </row>
    <row r="97" spans="1:18" s="68" customFormat="1" ht="16.5" customHeight="1">
      <c r="A97" s="56" t="s">
        <v>827</v>
      </c>
      <c r="B97" s="70">
        <v>40821</v>
      </c>
      <c r="C97" s="210"/>
      <c r="D97" s="61" t="s">
        <v>954</v>
      </c>
      <c r="E97" s="61">
        <v>1900875</v>
      </c>
      <c r="F97" s="61" t="s">
        <v>955</v>
      </c>
      <c r="G97" s="61" t="s">
        <v>895</v>
      </c>
      <c r="H97" s="59">
        <v>65000000</v>
      </c>
      <c r="I97" s="452">
        <v>78.5</v>
      </c>
      <c r="J97" s="65">
        <f t="shared" si="1"/>
        <v>828025.47770700639</v>
      </c>
      <c r="K97" s="61" t="s">
        <v>824</v>
      </c>
      <c r="L97" s="70">
        <v>40830</v>
      </c>
      <c r="M97" s="70">
        <v>41197</v>
      </c>
      <c r="N97" s="70"/>
      <c r="O97" s="71">
        <v>5</v>
      </c>
      <c r="P97" s="58" t="s">
        <v>825</v>
      </c>
      <c r="Q97" s="58" t="s">
        <v>826</v>
      </c>
      <c r="R97" s="67"/>
    </row>
    <row r="98" spans="1:18" s="68" customFormat="1" ht="16.5" customHeight="1">
      <c r="A98" s="56" t="s">
        <v>832</v>
      </c>
      <c r="B98" s="70">
        <v>40822</v>
      </c>
      <c r="C98" s="210"/>
      <c r="D98" s="61" t="s">
        <v>833</v>
      </c>
      <c r="E98" s="61">
        <v>1960121</v>
      </c>
      <c r="F98" s="61" t="s">
        <v>835</v>
      </c>
      <c r="G98" s="61" t="s">
        <v>902</v>
      </c>
      <c r="H98" s="59">
        <v>16000</v>
      </c>
      <c r="I98" s="452">
        <v>1</v>
      </c>
      <c r="J98" s="65">
        <f t="shared" si="1"/>
        <v>16000</v>
      </c>
      <c r="K98" s="61" t="s">
        <v>847</v>
      </c>
      <c r="L98" s="70">
        <v>40826</v>
      </c>
      <c r="M98" s="70">
        <v>40918</v>
      </c>
      <c r="N98" s="70"/>
      <c r="O98" s="71">
        <v>2.6</v>
      </c>
      <c r="P98" s="58" t="s">
        <v>825</v>
      </c>
      <c r="Q98" s="58" t="s">
        <v>826</v>
      </c>
      <c r="R98" s="67"/>
    </row>
    <row r="99" spans="1:18" s="68" customFormat="1" ht="16.5" customHeight="1">
      <c r="A99" s="56" t="s">
        <v>827</v>
      </c>
      <c r="B99" s="70">
        <v>40823</v>
      </c>
      <c r="C99" s="210"/>
      <c r="D99" s="61" t="s">
        <v>903</v>
      </c>
      <c r="E99" s="61" t="s">
        <v>956</v>
      </c>
      <c r="F99" s="61" t="s">
        <v>957</v>
      </c>
      <c r="G99" s="61" t="s">
        <v>902</v>
      </c>
      <c r="H99" s="59">
        <v>3000000</v>
      </c>
      <c r="I99" s="452">
        <v>1</v>
      </c>
      <c r="J99" s="65">
        <f t="shared" si="1"/>
        <v>3000000</v>
      </c>
      <c r="K99" s="61" t="s">
        <v>824</v>
      </c>
      <c r="L99" s="70">
        <v>40828</v>
      </c>
      <c r="M99" s="70">
        <v>41011</v>
      </c>
      <c r="N99" s="70"/>
      <c r="O99" s="71">
        <v>2.65</v>
      </c>
      <c r="P99" s="58" t="s">
        <v>825</v>
      </c>
      <c r="Q99" s="58" t="s">
        <v>826</v>
      </c>
      <c r="R99" s="67"/>
    </row>
    <row r="100" spans="1:18" s="68" customFormat="1" ht="16.5" customHeight="1">
      <c r="A100" s="56" t="s">
        <v>827</v>
      </c>
      <c r="B100" s="73">
        <v>40826</v>
      </c>
      <c r="C100" s="211"/>
      <c r="D100" s="72" t="s">
        <v>856</v>
      </c>
      <c r="E100" s="72" t="s">
        <v>958</v>
      </c>
      <c r="F100" s="72" t="s">
        <v>959</v>
      </c>
      <c r="G100" s="72" t="s">
        <v>895</v>
      </c>
      <c r="H100" s="80">
        <v>13000000</v>
      </c>
      <c r="I100" s="452">
        <v>78.5</v>
      </c>
      <c r="J100" s="65">
        <f t="shared" si="1"/>
        <v>165605.09554140127</v>
      </c>
      <c r="K100" s="61" t="s">
        <v>824</v>
      </c>
      <c r="L100" s="73">
        <v>40826</v>
      </c>
      <c r="M100" s="73">
        <v>41192</v>
      </c>
      <c r="N100" s="73"/>
      <c r="O100" s="81">
        <v>4</v>
      </c>
      <c r="P100" s="58" t="s">
        <v>825</v>
      </c>
      <c r="Q100" s="58" t="s">
        <v>826</v>
      </c>
      <c r="R100" s="67"/>
    </row>
    <row r="101" spans="1:18" s="68" customFormat="1" ht="16.5" customHeight="1">
      <c r="A101" s="82" t="s">
        <v>827</v>
      </c>
      <c r="B101" s="83">
        <v>40830</v>
      </c>
      <c r="C101" s="212"/>
      <c r="D101" s="84" t="s">
        <v>848</v>
      </c>
      <c r="E101" s="84" t="s">
        <v>866</v>
      </c>
      <c r="F101" s="84" t="s">
        <v>960</v>
      </c>
      <c r="G101" s="84" t="s">
        <v>823</v>
      </c>
      <c r="H101" s="85">
        <v>12900000</v>
      </c>
      <c r="I101" s="452">
        <v>78.5</v>
      </c>
      <c r="J101" s="65">
        <f t="shared" si="1"/>
        <v>164331.21019108279</v>
      </c>
      <c r="K101" s="61" t="s">
        <v>824</v>
      </c>
      <c r="L101" s="83">
        <v>40830</v>
      </c>
      <c r="M101" s="83">
        <v>41196</v>
      </c>
      <c r="N101" s="83"/>
      <c r="O101" s="86">
        <v>3</v>
      </c>
      <c r="P101" s="58" t="s">
        <v>825</v>
      </c>
      <c r="Q101" s="58" t="s">
        <v>826</v>
      </c>
      <c r="R101" s="67"/>
    </row>
    <row r="102" spans="1:18" s="68" customFormat="1" ht="16.5" customHeight="1">
      <c r="A102" s="87" t="s">
        <v>832</v>
      </c>
      <c r="B102" s="88">
        <v>40834</v>
      </c>
      <c r="C102" s="213"/>
      <c r="D102" s="89" t="s">
        <v>883</v>
      </c>
      <c r="E102" s="89">
        <v>1970247</v>
      </c>
      <c r="F102" s="89" t="s">
        <v>961</v>
      </c>
      <c r="G102" s="89" t="s">
        <v>823</v>
      </c>
      <c r="H102" s="90">
        <v>67000000</v>
      </c>
      <c r="I102" s="452">
        <v>78.5</v>
      </c>
      <c r="J102" s="65">
        <f t="shared" si="1"/>
        <v>853503.18471337575</v>
      </c>
      <c r="K102" s="89" t="s">
        <v>824</v>
      </c>
      <c r="L102" s="88">
        <v>40834</v>
      </c>
      <c r="M102" s="88">
        <v>41200</v>
      </c>
      <c r="N102" s="88"/>
      <c r="O102" s="91">
        <v>3</v>
      </c>
      <c r="P102" s="58" t="s">
        <v>825</v>
      </c>
      <c r="Q102" s="58" t="s">
        <v>826</v>
      </c>
      <c r="R102" s="67"/>
    </row>
    <row r="103" spans="1:18" s="68" customFormat="1" ht="16.5" customHeight="1">
      <c r="A103" s="87" t="s">
        <v>832</v>
      </c>
      <c r="B103" s="70">
        <v>40834</v>
      </c>
      <c r="C103" s="210"/>
      <c r="D103" s="61" t="s">
        <v>851</v>
      </c>
      <c r="E103" s="61">
        <v>1960460</v>
      </c>
      <c r="F103" s="92" t="s">
        <v>962</v>
      </c>
      <c r="G103" s="61" t="s">
        <v>902</v>
      </c>
      <c r="H103" s="59">
        <v>5000000</v>
      </c>
      <c r="I103" s="452">
        <v>1</v>
      </c>
      <c r="J103" s="65">
        <f t="shared" si="1"/>
        <v>5000000</v>
      </c>
      <c r="K103" s="61" t="s">
        <v>847</v>
      </c>
      <c r="L103" s="70">
        <v>40841</v>
      </c>
      <c r="M103" s="70">
        <v>41207</v>
      </c>
      <c r="N103" s="70"/>
      <c r="O103" s="71">
        <v>2.94</v>
      </c>
      <c r="P103" s="58" t="s">
        <v>825</v>
      </c>
      <c r="Q103" s="58" t="s">
        <v>826</v>
      </c>
      <c r="R103" s="67"/>
    </row>
    <row r="104" spans="1:18" s="68" customFormat="1" ht="16.5" customHeight="1">
      <c r="A104" s="87" t="s">
        <v>832</v>
      </c>
      <c r="B104" s="70">
        <v>40835</v>
      </c>
      <c r="C104" s="210"/>
      <c r="D104" s="61" t="s">
        <v>848</v>
      </c>
      <c r="E104" s="61" t="s">
        <v>866</v>
      </c>
      <c r="F104" s="92" t="s">
        <v>963</v>
      </c>
      <c r="G104" s="61" t="s">
        <v>895</v>
      </c>
      <c r="H104" s="59">
        <v>75000000</v>
      </c>
      <c r="I104" s="452">
        <v>78.5</v>
      </c>
      <c r="J104" s="65">
        <f t="shared" si="1"/>
        <v>955414.01273885346</v>
      </c>
      <c r="K104" s="61" t="s">
        <v>824</v>
      </c>
      <c r="L104" s="70">
        <v>40841</v>
      </c>
      <c r="M104" s="70">
        <v>41207</v>
      </c>
      <c r="N104" s="70"/>
      <c r="O104" s="71">
        <v>3</v>
      </c>
      <c r="P104" s="58" t="s">
        <v>825</v>
      </c>
      <c r="Q104" s="58" t="s">
        <v>826</v>
      </c>
      <c r="R104" s="67"/>
    </row>
    <row r="105" spans="1:18" s="68" customFormat="1" ht="16.5" customHeight="1">
      <c r="A105" s="87" t="s">
        <v>832</v>
      </c>
      <c r="B105" s="70">
        <v>40835</v>
      </c>
      <c r="C105" s="210"/>
      <c r="D105" s="61" t="s">
        <v>925</v>
      </c>
      <c r="E105" s="61" t="s">
        <v>964</v>
      </c>
      <c r="F105" s="450" t="s">
        <v>965</v>
      </c>
      <c r="G105" s="61" t="s">
        <v>902</v>
      </c>
      <c r="H105" s="59">
        <v>125000</v>
      </c>
      <c r="I105" s="452">
        <v>1</v>
      </c>
      <c r="J105" s="65">
        <f t="shared" si="1"/>
        <v>125000</v>
      </c>
      <c r="K105" s="61" t="s">
        <v>847</v>
      </c>
      <c r="L105" s="70">
        <v>40840</v>
      </c>
      <c r="M105" s="70">
        <v>40897</v>
      </c>
      <c r="N105" s="70"/>
      <c r="O105" s="71">
        <v>2.75</v>
      </c>
      <c r="P105" s="58" t="s">
        <v>825</v>
      </c>
      <c r="Q105" s="58" t="s">
        <v>826</v>
      </c>
      <c r="R105" s="67"/>
    </row>
    <row r="106" spans="1:18" s="68" customFormat="1" ht="16.5" customHeight="1">
      <c r="A106" s="82" t="s">
        <v>827</v>
      </c>
      <c r="B106" s="83">
        <v>40835</v>
      </c>
      <c r="C106" s="212"/>
      <c r="D106" s="84" t="s">
        <v>966</v>
      </c>
      <c r="E106" s="84" t="s">
        <v>967</v>
      </c>
      <c r="F106" s="84" t="s">
        <v>968</v>
      </c>
      <c r="G106" s="84" t="s">
        <v>823</v>
      </c>
      <c r="H106" s="85">
        <v>210000000</v>
      </c>
      <c r="I106" s="452">
        <v>78.5</v>
      </c>
      <c r="J106" s="65">
        <f t="shared" si="1"/>
        <v>2675159.2356687896</v>
      </c>
      <c r="K106" s="84" t="s">
        <v>880</v>
      </c>
      <c r="L106" s="83">
        <v>40840</v>
      </c>
      <c r="M106" s="83">
        <v>40841</v>
      </c>
      <c r="N106" s="83"/>
      <c r="O106" s="86">
        <v>3.85</v>
      </c>
      <c r="P106" s="58" t="s">
        <v>825</v>
      </c>
      <c r="Q106" s="58" t="s">
        <v>826</v>
      </c>
      <c r="R106" s="67"/>
    </row>
    <row r="107" spans="1:18" s="68" customFormat="1" ht="16.5" customHeight="1">
      <c r="A107" s="82" t="s">
        <v>827</v>
      </c>
      <c r="B107" s="83">
        <v>40835</v>
      </c>
      <c r="C107" s="212"/>
      <c r="D107" s="84" t="s">
        <v>848</v>
      </c>
      <c r="E107" s="84" t="s">
        <v>866</v>
      </c>
      <c r="F107" s="84" t="s">
        <v>969</v>
      </c>
      <c r="G107" s="84" t="s">
        <v>823</v>
      </c>
      <c r="H107" s="85">
        <v>56000000</v>
      </c>
      <c r="I107" s="452">
        <v>78.5</v>
      </c>
      <c r="J107" s="65">
        <f t="shared" si="1"/>
        <v>713375.79617834394</v>
      </c>
      <c r="K107" s="84" t="s">
        <v>880</v>
      </c>
      <c r="L107" s="83">
        <v>40837</v>
      </c>
      <c r="M107" s="83">
        <v>41203</v>
      </c>
      <c r="N107" s="83"/>
      <c r="O107" s="86">
        <v>3</v>
      </c>
      <c r="P107" s="58" t="s">
        <v>825</v>
      </c>
      <c r="Q107" s="58" t="s">
        <v>826</v>
      </c>
      <c r="R107" s="67"/>
    </row>
    <row r="108" spans="1:18" s="68" customFormat="1" ht="16.5" customHeight="1">
      <c r="A108" s="82" t="s">
        <v>827</v>
      </c>
      <c r="B108" s="83">
        <v>40835</v>
      </c>
      <c r="C108" s="212"/>
      <c r="D108" s="84" t="s">
        <v>873</v>
      </c>
      <c r="E108" s="84" t="s">
        <v>874</v>
      </c>
      <c r="F108" s="84" t="s">
        <v>875</v>
      </c>
      <c r="G108" s="84" t="s">
        <v>823</v>
      </c>
      <c r="H108" s="85">
        <v>150000000</v>
      </c>
      <c r="I108" s="452">
        <v>78.5</v>
      </c>
      <c r="J108" s="65">
        <f t="shared" si="1"/>
        <v>1910828.0254777069</v>
      </c>
      <c r="K108" s="84" t="s">
        <v>847</v>
      </c>
      <c r="L108" s="83">
        <v>40842</v>
      </c>
      <c r="M108" s="83">
        <v>41057</v>
      </c>
      <c r="N108" s="83"/>
      <c r="O108" s="86">
        <v>3.1</v>
      </c>
      <c r="P108" s="58" t="s">
        <v>825</v>
      </c>
      <c r="Q108" s="58" t="s">
        <v>826</v>
      </c>
      <c r="R108" s="67"/>
    </row>
    <row r="109" spans="1:18" s="68" customFormat="1" ht="16.5" customHeight="1">
      <c r="A109" s="82" t="s">
        <v>827</v>
      </c>
      <c r="B109" s="83">
        <v>40835</v>
      </c>
      <c r="C109" s="212"/>
      <c r="D109" s="84" t="s">
        <v>873</v>
      </c>
      <c r="E109" s="84" t="s">
        <v>970</v>
      </c>
      <c r="F109" s="84" t="s">
        <v>971</v>
      </c>
      <c r="G109" s="84" t="s">
        <v>823</v>
      </c>
      <c r="H109" s="85">
        <v>8000000</v>
      </c>
      <c r="I109" s="452">
        <v>78.5</v>
      </c>
      <c r="J109" s="65">
        <f t="shared" si="1"/>
        <v>101910.82802547771</v>
      </c>
      <c r="K109" s="84" t="s">
        <v>847</v>
      </c>
      <c r="L109" s="83">
        <v>40841</v>
      </c>
      <c r="M109" s="83">
        <v>41207</v>
      </c>
      <c r="N109" s="83"/>
      <c r="O109" s="86">
        <v>4</v>
      </c>
      <c r="P109" s="58" t="s">
        <v>825</v>
      </c>
      <c r="Q109" s="58" t="s">
        <v>826</v>
      </c>
      <c r="R109" s="67"/>
    </row>
    <row r="110" spans="1:18" s="68" customFormat="1" ht="16.5" customHeight="1">
      <c r="A110" s="82" t="s">
        <v>827</v>
      </c>
      <c r="B110" s="83">
        <v>40836</v>
      </c>
      <c r="C110" s="212"/>
      <c r="D110" s="84" t="s">
        <v>972</v>
      </c>
      <c r="E110" s="84" t="s">
        <v>973</v>
      </c>
      <c r="F110" s="84" t="s">
        <v>974</v>
      </c>
      <c r="G110" s="84" t="s">
        <v>823</v>
      </c>
      <c r="H110" s="85">
        <v>41000000</v>
      </c>
      <c r="I110" s="452">
        <v>78.5</v>
      </c>
      <c r="J110" s="65">
        <f t="shared" si="1"/>
        <v>522292.99363057327</v>
      </c>
      <c r="K110" s="84" t="s">
        <v>880</v>
      </c>
      <c r="L110" s="83">
        <v>40842</v>
      </c>
      <c r="M110" s="83">
        <v>41208</v>
      </c>
      <c r="N110" s="83"/>
      <c r="O110" s="86">
        <v>3.8</v>
      </c>
      <c r="P110" s="58" t="s">
        <v>825</v>
      </c>
      <c r="Q110" s="58" t="s">
        <v>826</v>
      </c>
      <c r="R110" s="67"/>
    </row>
    <row r="111" spans="1:18" ht="16.5" customHeight="1">
      <c r="A111" s="82" t="s">
        <v>827</v>
      </c>
      <c r="B111" s="83">
        <v>40837</v>
      </c>
      <c r="C111" s="212"/>
      <c r="D111" s="84" t="s">
        <v>975</v>
      </c>
      <c r="E111" s="84" t="s">
        <v>976</v>
      </c>
      <c r="F111" s="84" t="s">
        <v>977</v>
      </c>
      <c r="G111" s="84" t="s">
        <v>823</v>
      </c>
      <c r="H111" s="85">
        <v>22800000</v>
      </c>
      <c r="I111" s="452">
        <v>78.5</v>
      </c>
      <c r="J111" s="65">
        <f t="shared" si="1"/>
        <v>290445.85987261147</v>
      </c>
      <c r="K111" s="84" t="s">
        <v>880</v>
      </c>
      <c r="L111" s="83">
        <v>40844</v>
      </c>
      <c r="M111" s="83">
        <v>41210</v>
      </c>
      <c r="N111" s="83"/>
      <c r="O111" s="86">
        <v>4</v>
      </c>
      <c r="P111" s="58" t="s">
        <v>825</v>
      </c>
      <c r="Q111" s="58" t="s">
        <v>826</v>
      </c>
    </row>
    <row r="112" spans="1:18" ht="16.5" customHeight="1">
      <c r="A112" s="82" t="s">
        <v>827</v>
      </c>
      <c r="B112" s="83">
        <v>40837</v>
      </c>
      <c r="C112" s="212"/>
      <c r="D112" s="84" t="s">
        <v>975</v>
      </c>
      <c r="E112" s="84" t="s">
        <v>976</v>
      </c>
      <c r="F112" s="84" t="s">
        <v>978</v>
      </c>
      <c r="G112" s="84" t="s">
        <v>823</v>
      </c>
      <c r="H112" s="85">
        <v>27000000</v>
      </c>
      <c r="I112" s="452">
        <v>78.5</v>
      </c>
      <c r="J112" s="65">
        <f t="shared" si="1"/>
        <v>343949.04458598729</v>
      </c>
      <c r="K112" s="84" t="s">
        <v>880</v>
      </c>
      <c r="L112" s="83">
        <v>40844</v>
      </c>
      <c r="M112" s="83">
        <v>41210</v>
      </c>
      <c r="N112" s="83"/>
      <c r="O112" s="86">
        <v>4</v>
      </c>
      <c r="P112" s="58" t="s">
        <v>825</v>
      </c>
      <c r="Q112" s="58" t="s">
        <v>826</v>
      </c>
    </row>
    <row r="113" spans="1:17" ht="16.5" customHeight="1">
      <c r="A113" s="82" t="s">
        <v>827</v>
      </c>
      <c r="B113" s="83">
        <v>40837</v>
      </c>
      <c r="C113" s="212"/>
      <c r="D113" s="84" t="s">
        <v>975</v>
      </c>
      <c r="E113" s="84" t="s">
        <v>976</v>
      </c>
      <c r="F113" s="84" t="s">
        <v>979</v>
      </c>
      <c r="G113" s="84" t="s">
        <v>823</v>
      </c>
      <c r="H113" s="85">
        <v>17600000</v>
      </c>
      <c r="I113" s="452">
        <v>78.5</v>
      </c>
      <c r="J113" s="65">
        <f t="shared" si="1"/>
        <v>224203.82165605095</v>
      </c>
      <c r="K113" s="84" t="s">
        <v>880</v>
      </c>
      <c r="L113" s="83">
        <v>40844</v>
      </c>
      <c r="M113" s="83">
        <v>41210</v>
      </c>
      <c r="N113" s="83"/>
      <c r="O113" s="86">
        <v>4</v>
      </c>
      <c r="P113" s="58" t="s">
        <v>825</v>
      </c>
      <c r="Q113" s="58" t="s">
        <v>826</v>
      </c>
    </row>
    <row r="114" spans="1:17" ht="16.5" customHeight="1">
      <c r="A114" s="87" t="s">
        <v>832</v>
      </c>
      <c r="B114" s="70">
        <v>40840</v>
      </c>
      <c r="C114" s="210"/>
      <c r="D114" s="61" t="s">
        <v>833</v>
      </c>
      <c r="E114" s="61" t="s">
        <v>834</v>
      </c>
      <c r="F114" s="92" t="s">
        <v>835</v>
      </c>
      <c r="G114" s="61" t="s">
        <v>902</v>
      </c>
      <c r="H114" s="59">
        <v>38880</v>
      </c>
      <c r="I114" s="452">
        <v>1</v>
      </c>
      <c r="J114" s="65">
        <f t="shared" si="1"/>
        <v>38880</v>
      </c>
      <c r="K114" s="61" t="s">
        <v>847</v>
      </c>
      <c r="L114" s="70">
        <v>40841</v>
      </c>
      <c r="M114" s="70">
        <v>41024</v>
      </c>
      <c r="N114" s="70"/>
      <c r="O114" s="71">
        <v>2.69</v>
      </c>
      <c r="P114" s="58" t="s">
        <v>825</v>
      </c>
      <c r="Q114" s="58" t="s">
        <v>826</v>
      </c>
    </row>
    <row r="115" spans="1:17" ht="16.5" customHeight="1">
      <c r="A115" s="87" t="s">
        <v>832</v>
      </c>
      <c r="B115" s="70">
        <v>40841</v>
      </c>
      <c r="C115" s="210"/>
      <c r="D115" s="61" t="s">
        <v>975</v>
      </c>
      <c r="E115" s="61" t="s">
        <v>976</v>
      </c>
      <c r="F115" s="92" t="s">
        <v>980</v>
      </c>
      <c r="G115" s="61" t="s">
        <v>902</v>
      </c>
      <c r="H115" s="59">
        <v>464000</v>
      </c>
      <c r="I115" s="452">
        <v>1</v>
      </c>
      <c r="J115" s="65">
        <f t="shared" si="1"/>
        <v>464000</v>
      </c>
      <c r="K115" s="61" t="s">
        <v>847</v>
      </c>
      <c r="L115" s="70">
        <v>40844</v>
      </c>
      <c r="M115" s="70">
        <v>41027</v>
      </c>
      <c r="N115" s="70"/>
      <c r="O115" s="71">
        <v>3.5</v>
      </c>
      <c r="P115" s="58" t="s">
        <v>825</v>
      </c>
      <c r="Q115" s="58" t="s">
        <v>826</v>
      </c>
    </row>
    <row r="116" spans="1:17" ht="16.5" customHeight="1">
      <c r="A116" s="82" t="s">
        <v>827</v>
      </c>
      <c r="B116" s="83">
        <v>40841</v>
      </c>
      <c r="C116" s="212"/>
      <c r="D116" s="84" t="s">
        <v>828</v>
      </c>
      <c r="E116" s="84" t="s">
        <v>981</v>
      </c>
      <c r="F116" s="84" t="s">
        <v>982</v>
      </c>
      <c r="G116" s="84" t="s">
        <v>823</v>
      </c>
      <c r="H116" s="85">
        <v>19400000</v>
      </c>
      <c r="I116" s="452">
        <v>78.5</v>
      </c>
      <c r="J116" s="65">
        <f t="shared" si="1"/>
        <v>247133.75796178344</v>
      </c>
      <c r="K116" s="84" t="s">
        <v>880</v>
      </c>
      <c r="L116" s="83">
        <v>40847</v>
      </c>
      <c r="M116" s="83">
        <v>41213</v>
      </c>
      <c r="N116" s="83"/>
      <c r="O116" s="86">
        <v>4.47</v>
      </c>
      <c r="P116" s="58" t="s">
        <v>825</v>
      </c>
      <c r="Q116" s="58" t="s">
        <v>826</v>
      </c>
    </row>
    <row r="117" spans="1:17" ht="16.5" customHeight="1">
      <c r="A117" s="87" t="s">
        <v>832</v>
      </c>
      <c r="B117" s="70">
        <v>40842</v>
      </c>
      <c r="C117" s="210"/>
      <c r="D117" s="61" t="s">
        <v>828</v>
      </c>
      <c r="E117" s="61" t="s">
        <v>829</v>
      </c>
      <c r="F117" s="92" t="s">
        <v>983</v>
      </c>
      <c r="G117" s="61" t="s">
        <v>895</v>
      </c>
      <c r="H117" s="59">
        <v>66000000</v>
      </c>
      <c r="I117" s="452">
        <v>78.5</v>
      </c>
      <c r="J117" s="65">
        <f t="shared" si="1"/>
        <v>840764.33121019113</v>
      </c>
      <c r="K117" s="61" t="s">
        <v>824</v>
      </c>
      <c r="L117" s="70">
        <v>40847</v>
      </c>
      <c r="M117" s="70">
        <v>41213</v>
      </c>
      <c r="N117" s="70"/>
      <c r="O117" s="71">
        <v>4</v>
      </c>
      <c r="P117" s="58" t="s">
        <v>825</v>
      </c>
      <c r="Q117" s="58" t="s">
        <v>826</v>
      </c>
    </row>
    <row r="118" spans="1:17" ht="16.5" customHeight="1">
      <c r="A118" s="82" t="s">
        <v>827</v>
      </c>
      <c r="B118" s="83">
        <v>40842</v>
      </c>
      <c r="C118" s="212"/>
      <c r="D118" s="84" t="s">
        <v>848</v>
      </c>
      <c r="E118" s="84" t="s">
        <v>849</v>
      </c>
      <c r="F118" s="84" t="s">
        <v>984</v>
      </c>
      <c r="G118" s="84" t="s">
        <v>823</v>
      </c>
      <c r="H118" s="85">
        <v>39870000</v>
      </c>
      <c r="I118" s="452">
        <v>78.5</v>
      </c>
      <c r="J118" s="65">
        <f t="shared" si="1"/>
        <v>507898.08917197451</v>
      </c>
      <c r="K118" s="84" t="s">
        <v>880</v>
      </c>
      <c r="L118" s="83">
        <v>40847</v>
      </c>
      <c r="M118" s="83">
        <v>41212</v>
      </c>
      <c r="N118" s="83"/>
      <c r="O118" s="86">
        <v>4.21</v>
      </c>
      <c r="P118" s="58" t="s">
        <v>825</v>
      </c>
      <c r="Q118" s="58" t="s">
        <v>826</v>
      </c>
    </row>
    <row r="119" spans="1:17" ht="16.5" customHeight="1">
      <c r="A119" s="87" t="s">
        <v>832</v>
      </c>
      <c r="B119" s="70">
        <v>40843</v>
      </c>
      <c r="C119" s="210"/>
      <c r="D119" s="61" t="s">
        <v>859</v>
      </c>
      <c r="E119" s="61" t="s">
        <v>985</v>
      </c>
      <c r="F119" s="92" t="s">
        <v>986</v>
      </c>
      <c r="G119" s="61" t="s">
        <v>902</v>
      </c>
      <c r="H119" s="59">
        <v>1750000</v>
      </c>
      <c r="I119" s="452">
        <v>1</v>
      </c>
      <c r="J119" s="65">
        <f t="shared" si="1"/>
        <v>1750000</v>
      </c>
      <c r="K119" s="61" t="s">
        <v>824</v>
      </c>
      <c r="L119" s="70">
        <v>40847</v>
      </c>
      <c r="M119" s="70">
        <v>41213</v>
      </c>
      <c r="N119" s="70"/>
      <c r="O119" s="71">
        <v>3.8</v>
      </c>
      <c r="P119" s="58" t="s">
        <v>825</v>
      </c>
      <c r="Q119" s="58" t="s">
        <v>826</v>
      </c>
    </row>
    <row r="120" spans="1:17" ht="16.5" customHeight="1">
      <c r="A120" s="82" t="s">
        <v>827</v>
      </c>
      <c r="B120" s="83">
        <v>40843</v>
      </c>
      <c r="C120" s="212"/>
      <c r="D120" s="84" t="s">
        <v>987</v>
      </c>
      <c r="E120" s="84" t="s">
        <v>988</v>
      </c>
      <c r="F120" s="84" t="s">
        <v>989</v>
      </c>
      <c r="G120" s="84" t="s">
        <v>823</v>
      </c>
      <c r="H120" s="85">
        <v>630000000</v>
      </c>
      <c r="I120" s="452">
        <v>78.5</v>
      </c>
      <c r="J120" s="65">
        <f t="shared" si="1"/>
        <v>8025477.7070063697</v>
      </c>
      <c r="K120" s="84" t="s">
        <v>880</v>
      </c>
      <c r="L120" s="83">
        <v>40847</v>
      </c>
      <c r="M120" s="83">
        <v>40847</v>
      </c>
      <c r="N120" s="83"/>
      <c r="O120" s="86">
        <v>3.94</v>
      </c>
      <c r="P120" s="58" t="s">
        <v>825</v>
      </c>
      <c r="Q120" s="58" t="s">
        <v>826</v>
      </c>
    </row>
    <row r="121" spans="1:17" ht="16.5" customHeight="1">
      <c r="A121" s="87" t="s">
        <v>832</v>
      </c>
      <c r="B121" s="70">
        <v>40844</v>
      </c>
      <c r="C121" s="210"/>
      <c r="D121" s="61" t="s">
        <v>859</v>
      </c>
      <c r="E121" s="61" t="s">
        <v>985</v>
      </c>
      <c r="F121" s="92" t="s">
        <v>986</v>
      </c>
      <c r="G121" s="61" t="s">
        <v>902</v>
      </c>
      <c r="H121" s="59">
        <v>50000</v>
      </c>
      <c r="I121" s="452">
        <v>1</v>
      </c>
      <c r="J121" s="65">
        <f t="shared" si="1"/>
        <v>50000</v>
      </c>
      <c r="K121" s="61" t="s">
        <v>824</v>
      </c>
      <c r="L121" s="70">
        <v>40847</v>
      </c>
      <c r="M121" s="70">
        <v>41213</v>
      </c>
      <c r="N121" s="70"/>
      <c r="O121" s="71">
        <v>3.8</v>
      </c>
      <c r="P121" s="58" t="s">
        <v>825</v>
      </c>
      <c r="Q121" s="58" t="s">
        <v>826</v>
      </c>
    </row>
    <row r="122" spans="1:17" ht="16.5" customHeight="1">
      <c r="A122" s="82" t="s">
        <v>827</v>
      </c>
      <c r="B122" s="83">
        <v>40844</v>
      </c>
      <c r="C122" s="212"/>
      <c r="D122" s="84" t="s">
        <v>856</v>
      </c>
      <c r="E122" s="84" t="s">
        <v>990</v>
      </c>
      <c r="F122" s="84" t="s">
        <v>991</v>
      </c>
      <c r="G122" s="84" t="s">
        <v>823</v>
      </c>
      <c r="H122" s="85">
        <v>158300000</v>
      </c>
      <c r="I122" s="452">
        <v>78.5</v>
      </c>
      <c r="J122" s="65">
        <f t="shared" si="1"/>
        <v>2016560.50955414</v>
      </c>
      <c r="K122" s="84" t="s">
        <v>880</v>
      </c>
      <c r="L122" s="83">
        <v>40861</v>
      </c>
      <c r="M122" s="83">
        <v>41227</v>
      </c>
      <c r="N122" s="83"/>
      <c r="O122" s="86">
        <v>3</v>
      </c>
      <c r="P122" s="58" t="s">
        <v>825</v>
      </c>
      <c r="Q122" s="58" t="s">
        <v>826</v>
      </c>
    </row>
    <row r="123" spans="1:17" ht="16.5" customHeight="1">
      <c r="A123" s="82" t="s">
        <v>827</v>
      </c>
      <c r="B123" s="83">
        <v>40844</v>
      </c>
      <c r="C123" s="212"/>
      <c r="D123" s="84" t="s">
        <v>856</v>
      </c>
      <c r="E123" s="84" t="s">
        <v>990</v>
      </c>
      <c r="F123" s="84" t="s">
        <v>992</v>
      </c>
      <c r="G123" s="84" t="s">
        <v>823</v>
      </c>
      <c r="H123" s="85">
        <v>92000000</v>
      </c>
      <c r="I123" s="452">
        <v>78.5</v>
      </c>
      <c r="J123" s="65">
        <f t="shared" si="1"/>
        <v>1171974.5222929937</v>
      </c>
      <c r="K123" s="84" t="s">
        <v>880</v>
      </c>
      <c r="L123" s="83">
        <v>40870</v>
      </c>
      <c r="M123" s="83">
        <v>41225</v>
      </c>
      <c r="N123" s="83"/>
      <c r="O123" s="86">
        <v>4</v>
      </c>
      <c r="P123" s="58" t="s">
        <v>825</v>
      </c>
      <c r="Q123" s="58" t="s">
        <v>826</v>
      </c>
    </row>
    <row r="124" spans="1:17" ht="16.5" customHeight="1">
      <c r="A124" s="82" t="s">
        <v>827</v>
      </c>
      <c r="B124" s="83">
        <v>40848</v>
      </c>
      <c r="C124" s="212"/>
      <c r="D124" s="84" t="s">
        <v>883</v>
      </c>
      <c r="E124" s="84" t="s">
        <v>993</v>
      </c>
      <c r="F124" s="84" t="s">
        <v>994</v>
      </c>
      <c r="G124" s="84" t="s">
        <v>823</v>
      </c>
      <c r="H124" s="85">
        <v>95000000</v>
      </c>
      <c r="I124" s="452">
        <v>78.5</v>
      </c>
      <c r="J124" s="65">
        <f t="shared" si="1"/>
        <v>1210191.0828025478</v>
      </c>
      <c r="K124" s="84" t="s">
        <v>824</v>
      </c>
      <c r="L124" s="83">
        <v>40856</v>
      </c>
      <c r="M124" s="83">
        <v>41222</v>
      </c>
      <c r="N124" s="83"/>
      <c r="O124" s="86">
        <v>4</v>
      </c>
      <c r="P124" s="58" t="s">
        <v>825</v>
      </c>
      <c r="Q124" s="58" t="s">
        <v>826</v>
      </c>
    </row>
    <row r="125" spans="1:17" ht="16.5" customHeight="1">
      <c r="A125" s="82" t="s">
        <v>827</v>
      </c>
      <c r="B125" s="83">
        <v>40848</v>
      </c>
      <c r="C125" s="212"/>
      <c r="D125" s="84" t="s">
        <v>833</v>
      </c>
      <c r="E125" s="84" t="s">
        <v>834</v>
      </c>
      <c r="F125" s="84" t="s">
        <v>835</v>
      </c>
      <c r="G125" s="84" t="s">
        <v>836</v>
      </c>
      <c r="H125" s="85">
        <v>243125</v>
      </c>
      <c r="I125" s="452">
        <v>1</v>
      </c>
      <c r="J125" s="65">
        <f t="shared" si="1"/>
        <v>243125</v>
      </c>
      <c r="K125" s="84" t="s">
        <v>847</v>
      </c>
      <c r="L125" s="83">
        <v>40850</v>
      </c>
      <c r="M125" s="83">
        <v>41216</v>
      </c>
      <c r="N125" s="83"/>
      <c r="O125" s="86">
        <v>2.71</v>
      </c>
      <c r="P125" s="58" t="s">
        <v>825</v>
      </c>
      <c r="Q125" s="58" t="s">
        <v>826</v>
      </c>
    </row>
    <row r="126" spans="1:17" ht="16.5" customHeight="1">
      <c r="A126" s="82" t="s">
        <v>827</v>
      </c>
      <c r="B126" s="83">
        <v>40849</v>
      </c>
      <c r="C126" s="212"/>
      <c r="D126" s="84" t="s">
        <v>995</v>
      </c>
      <c r="E126" s="84" t="s">
        <v>996</v>
      </c>
      <c r="F126" s="84" t="s">
        <v>997</v>
      </c>
      <c r="G126" s="84" t="s">
        <v>823</v>
      </c>
      <c r="H126" s="85">
        <v>36000000</v>
      </c>
      <c r="I126" s="452">
        <v>78.5</v>
      </c>
      <c r="J126" s="65">
        <f t="shared" si="1"/>
        <v>458598.72611464967</v>
      </c>
      <c r="K126" s="84" t="s">
        <v>824</v>
      </c>
      <c r="L126" s="83">
        <v>40876</v>
      </c>
      <c r="M126" s="83">
        <v>41058</v>
      </c>
      <c r="N126" s="83"/>
      <c r="O126" s="86">
        <v>5.17</v>
      </c>
      <c r="P126" s="58" t="s">
        <v>825</v>
      </c>
      <c r="Q126" s="58" t="s">
        <v>826</v>
      </c>
    </row>
    <row r="127" spans="1:17" ht="16.5" customHeight="1">
      <c r="A127" s="82" t="s">
        <v>827</v>
      </c>
      <c r="B127" s="83">
        <v>40849</v>
      </c>
      <c r="C127" s="212"/>
      <c r="D127" s="84" t="s">
        <v>987</v>
      </c>
      <c r="E127" s="84" t="s">
        <v>998</v>
      </c>
      <c r="F127" s="84" t="s">
        <v>999</v>
      </c>
      <c r="G127" s="84" t="s">
        <v>823</v>
      </c>
      <c r="H127" s="85">
        <v>300000000</v>
      </c>
      <c r="I127" s="452">
        <v>78.5</v>
      </c>
      <c r="J127" s="65">
        <f t="shared" si="1"/>
        <v>3821656.0509554138</v>
      </c>
      <c r="K127" s="84" t="s">
        <v>824</v>
      </c>
      <c r="L127" s="83">
        <v>40854</v>
      </c>
      <c r="M127" s="83">
        <v>41219</v>
      </c>
      <c r="N127" s="83"/>
      <c r="O127" s="86">
        <v>4.05</v>
      </c>
      <c r="P127" s="58" t="s">
        <v>825</v>
      </c>
      <c r="Q127" s="58" t="s">
        <v>826</v>
      </c>
    </row>
    <row r="128" spans="1:17" ht="16.5" customHeight="1">
      <c r="A128" s="82" t="s">
        <v>827</v>
      </c>
      <c r="B128" s="83">
        <v>40849</v>
      </c>
      <c r="C128" s="212"/>
      <c r="D128" s="84" t="s">
        <v>987</v>
      </c>
      <c r="E128" s="84" t="s">
        <v>998</v>
      </c>
      <c r="F128" s="84" t="s">
        <v>1000</v>
      </c>
      <c r="G128" s="84" t="s">
        <v>823</v>
      </c>
      <c r="H128" s="85">
        <v>541000000</v>
      </c>
      <c r="I128" s="452">
        <v>78.5</v>
      </c>
      <c r="J128" s="65">
        <f t="shared" si="1"/>
        <v>6891719.7452229299</v>
      </c>
      <c r="K128" s="84" t="s">
        <v>824</v>
      </c>
      <c r="L128" s="83">
        <v>40854</v>
      </c>
      <c r="M128" s="83">
        <v>41219</v>
      </c>
      <c r="N128" s="83"/>
      <c r="O128" s="86">
        <v>3.95</v>
      </c>
      <c r="P128" s="58" t="s">
        <v>825</v>
      </c>
      <c r="Q128" s="58" t="s">
        <v>826</v>
      </c>
    </row>
    <row r="129" spans="1:17" ht="16.5" customHeight="1">
      <c r="A129" s="87" t="s">
        <v>832</v>
      </c>
      <c r="B129" s="70">
        <v>40854</v>
      </c>
      <c r="C129" s="210"/>
      <c r="D129" s="61" t="s">
        <v>1001</v>
      </c>
      <c r="E129" s="61" t="s">
        <v>1002</v>
      </c>
      <c r="F129" s="92" t="s">
        <v>1003</v>
      </c>
      <c r="G129" s="61" t="s">
        <v>902</v>
      </c>
      <c r="H129" s="59">
        <v>57000</v>
      </c>
      <c r="I129" s="452">
        <v>1</v>
      </c>
      <c r="J129" s="65">
        <f t="shared" si="1"/>
        <v>57000</v>
      </c>
      <c r="K129" s="61" t="s">
        <v>847</v>
      </c>
      <c r="L129" s="70">
        <v>40855</v>
      </c>
      <c r="M129" s="70">
        <v>41221</v>
      </c>
      <c r="N129" s="70"/>
      <c r="O129" s="71">
        <v>4.4000000000000004</v>
      </c>
      <c r="P129" s="58" t="s">
        <v>825</v>
      </c>
      <c r="Q129" s="58" t="s">
        <v>826</v>
      </c>
    </row>
    <row r="130" spans="1:17" ht="16.5" customHeight="1">
      <c r="A130" s="82" t="s">
        <v>827</v>
      </c>
      <c r="B130" s="83">
        <v>40854</v>
      </c>
      <c r="C130" s="212"/>
      <c r="D130" s="84" t="s">
        <v>987</v>
      </c>
      <c r="E130" s="84" t="s">
        <v>998</v>
      </c>
      <c r="F130" s="84" t="s">
        <v>1004</v>
      </c>
      <c r="G130" s="84" t="s">
        <v>823</v>
      </c>
      <c r="H130" s="85">
        <v>100000</v>
      </c>
      <c r="I130" s="452">
        <v>78.5</v>
      </c>
      <c r="J130" s="65">
        <f t="shared" si="1"/>
        <v>1273.8853503184714</v>
      </c>
      <c r="K130" s="84" t="s">
        <v>824</v>
      </c>
      <c r="L130" s="83">
        <v>40856</v>
      </c>
      <c r="M130" s="83">
        <v>41222</v>
      </c>
      <c r="N130" s="83"/>
      <c r="O130" s="86">
        <v>4.2</v>
      </c>
      <c r="P130" s="58" t="s">
        <v>825</v>
      </c>
      <c r="Q130" s="58" t="s">
        <v>826</v>
      </c>
    </row>
    <row r="131" spans="1:17" ht="16.5" customHeight="1">
      <c r="A131" s="82" t="s">
        <v>827</v>
      </c>
      <c r="B131" s="83">
        <v>40855</v>
      </c>
      <c r="C131" s="212"/>
      <c r="D131" s="84" t="s">
        <v>828</v>
      </c>
      <c r="E131" s="84" t="s">
        <v>829</v>
      </c>
      <c r="F131" s="84" t="s">
        <v>1005</v>
      </c>
      <c r="G131" s="84" t="s">
        <v>823</v>
      </c>
      <c r="H131" s="85">
        <v>53700000</v>
      </c>
      <c r="I131" s="452">
        <v>78.5</v>
      </c>
      <c r="J131" s="65">
        <f t="shared" si="1"/>
        <v>684076.43312101916</v>
      </c>
      <c r="K131" s="84" t="s">
        <v>824</v>
      </c>
      <c r="L131" s="83">
        <v>40862</v>
      </c>
      <c r="M131" s="83">
        <v>41228</v>
      </c>
      <c r="N131" s="83"/>
      <c r="O131" s="86">
        <v>4</v>
      </c>
      <c r="P131" s="58" t="s">
        <v>825</v>
      </c>
      <c r="Q131" s="58" t="s">
        <v>826</v>
      </c>
    </row>
    <row r="132" spans="1:17" ht="16.5" customHeight="1">
      <c r="A132" s="82" t="s">
        <v>827</v>
      </c>
      <c r="B132" s="83">
        <v>40855</v>
      </c>
      <c r="C132" s="212"/>
      <c r="D132" s="84" t="s">
        <v>869</v>
      </c>
      <c r="E132" s="84" t="s">
        <v>870</v>
      </c>
      <c r="F132" s="84" t="s">
        <v>871</v>
      </c>
      <c r="G132" s="84" t="s">
        <v>836</v>
      </c>
      <c r="H132" s="85">
        <v>300000</v>
      </c>
      <c r="I132" s="452">
        <v>1</v>
      </c>
      <c r="J132" s="65">
        <f t="shared" si="1"/>
        <v>300000</v>
      </c>
      <c r="K132" s="84" t="s">
        <v>847</v>
      </c>
      <c r="L132" s="83">
        <v>40856</v>
      </c>
      <c r="M132" s="83">
        <v>40948</v>
      </c>
      <c r="N132" s="83"/>
      <c r="O132" s="86">
        <v>3.3</v>
      </c>
      <c r="P132" s="58" t="s">
        <v>825</v>
      </c>
      <c r="Q132" s="58" t="s">
        <v>826</v>
      </c>
    </row>
    <row r="133" spans="1:17" ht="16.5" customHeight="1">
      <c r="A133" s="87" t="s">
        <v>832</v>
      </c>
      <c r="B133" s="70">
        <v>40856</v>
      </c>
      <c r="C133" s="210"/>
      <c r="D133" s="61" t="s">
        <v>949</v>
      </c>
      <c r="E133" s="61" t="s">
        <v>1006</v>
      </c>
      <c r="F133" s="92" t="s">
        <v>950</v>
      </c>
      <c r="G133" s="61" t="s">
        <v>902</v>
      </c>
      <c r="H133" s="59">
        <v>3000000</v>
      </c>
      <c r="I133" s="452">
        <v>1</v>
      </c>
      <c r="J133" s="65">
        <f t="shared" ref="J133:J196" si="2">IF(I133="","",H133/I133)</f>
        <v>3000000</v>
      </c>
      <c r="K133" s="61" t="s">
        <v>847</v>
      </c>
      <c r="L133" s="70">
        <v>40861</v>
      </c>
      <c r="M133" s="70">
        <v>40903</v>
      </c>
      <c r="N133" s="70"/>
      <c r="O133" s="71">
        <v>3.22</v>
      </c>
      <c r="P133" s="58" t="s">
        <v>825</v>
      </c>
      <c r="Q133" s="58" t="s">
        <v>826</v>
      </c>
    </row>
    <row r="134" spans="1:17" ht="16.5" customHeight="1">
      <c r="A134" s="82" t="s">
        <v>827</v>
      </c>
      <c r="B134" s="83">
        <v>40857</v>
      </c>
      <c r="C134" s="212"/>
      <c r="D134" s="84" t="s">
        <v>975</v>
      </c>
      <c r="E134" s="84" t="s">
        <v>976</v>
      </c>
      <c r="F134" s="84" t="s">
        <v>1007</v>
      </c>
      <c r="G134" s="84" t="s">
        <v>823</v>
      </c>
      <c r="H134" s="85">
        <v>5450000</v>
      </c>
      <c r="I134" s="452">
        <v>78.5</v>
      </c>
      <c r="J134" s="65">
        <f t="shared" si="2"/>
        <v>69426.751592356683</v>
      </c>
      <c r="K134" s="84" t="s">
        <v>824</v>
      </c>
      <c r="L134" s="83">
        <v>40861</v>
      </c>
      <c r="M134" s="83">
        <v>41228</v>
      </c>
      <c r="N134" s="83"/>
      <c r="O134" s="86">
        <v>4</v>
      </c>
      <c r="P134" s="58" t="s">
        <v>825</v>
      </c>
      <c r="Q134" s="58" t="s">
        <v>826</v>
      </c>
    </row>
    <row r="135" spans="1:17" ht="16.5" customHeight="1">
      <c r="A135" s="82" t="s">
        <v>827</v>
      </c>
      <c r="B135" s="83">
        <v>40857</v>
      </c>
      <c r="C135" s="212"/>
      <c r="D135" s="84" t="s">
        <v>975</v>
      </c>
      <c r="E135" s="84" t="s">
        <v>976</v>
      </c>
      <c r="F135" s="84" t="s">
        <v>1008</v>
      </c>
      <c r="G135" s="84" t="s">
        <v>823</v>
      </c>
      <c r="H135" s="85">
        <v>51000000</v>
      </c>
      <c r="I135" s="452">
        <v>78.5</v>
      </c>
      <c r="J135" s="65">
        <f t="shared" si="2"/>
        <v>649681.52866242034</v>
      </c>
      <c r="K135" s="84" t="s">
        <v>824</v>
      </c>
      <c r="L135" s="83">
        <v>40861</v>
      </c>
      <c r="M135" s="83">
        <v>41228</v>
      </c>
      <c r="N135" s="83"/>
      <c r="O135" s="86">
        <v>4</v>
      </c>
      <c r="P135" s="58" t="s">
        <v>825</v>
      </c>
      <c r="Q135" s="58" t="s">
        <v>826</v>
      </c>
    </row>
    <row r="136" spans="1:17" ht="16.5" customHeight="1">
      <c r="A136" s="82" t="s">
        <v>827</v>
      </c>
      <c r="B136" s="83">
        <v>40858</v>
      </c>
      <c r="C136" s="212"/>
      <c r="D136" s="84" t="s">
        <v>987</v>
      </c>
      <c r="E136" s="84" t="s">
        <v>998</v>
      </c>
      <c r="F136" s="84" t="s">
        <v>1009</v>
      </c>
      <c r="G136" s="84" t="s">
        <v>823</v>
      </c>
      <c r="H136" s="85">
        <v>75000000</v>
      </c>
      <c r="I136" s="452">
        <v>78.5</v>
      </c>
      <c r="J136" s="65">
        <f t="shared" si="2"/>
        <v>955414.01273885346</v>
      </c>
      <c r="K136" s="84" t="s">
        <v>824</v>
      </c>
      <c r="L136" s="83">
        <v>40860</v>
      </c>
      <c r="M136" s="83">
        <v>41226</v>
      </c>
      <c r="N136" s="83"/>
      <c r="O136" s="86">
        <v>3.9</v>
      </c>
      <c r="P136" s="58" t="s">
        <v>825</v>
      </c>
      <c r="Q136" s="58" t="s">
        <v>826</v>
      </c>
    </row>
    <row r="137" spans="1:17" ht="16.5" customHeight="1">
      <c r="A137" s="82" t="s">
        <v>827</v>
      </c>
      <c r="B137" s="83">
        <v>40858</v>
      </c>
      <c r="C137" s="212"/>
      <c r="D137" s="84" t="s">
        <v>987</v>
      </c>
      <c r="E137" s="84" t="s">
        <v>998</v>
      </c>
      <c r="F137" s="84" t="s">
        <v>1010</v>
      </c>
      <c r="G137" s="84" t="s">
        <v>823</v>
      </c>
      <c r="H137" s="85">
        <v>250000000</v>
      </c>
      <c r="I137" s="452">
        <v>78.5</v>
      </c>
      <c r="J137" s="65">
        <f t="shared" si="2"/>
        <v>3184713.3757961784</v>
      </c>
      <c r="K137" s="84" t="s">
        <v>824</v>
      </c>
      <c r="L137" s="83">
        <v>40862</v>
      </c>
      <c r="M137" s="83">
        <v>41228</v>
      </c>
      <c r="N137" s="83"/>
      <c r="O137" s="86">
        <v>4.3</v>
      </c>
      <c r="P137" s="58" t="s">
        <v>825</v>
      </c>
      <c r="Q137" s="58" t="s">
        <v>826</v>
      </c>
    </row>
    <row r="138" spans="1:17" ht="16.5" customHeight="1">
      <c r="A138" s="82" t="s">
        <v>827</v>
      </c>
      <c r="B138" s="83">
        <v>40858</v>
      </c>
      <c r="C138" s="212"/>
      <c r="D138" s="84" t="s">
        <v>987</v>
      </c>
      <c r="E138" s="84" t="s">
        <v>998</v>
      </c>
      <c r="F138" s="84" t="s">
        <v>1011</v>
      </c>
      <c r="G138" s="84" t="s">
        <v>823</v>
      </c>
      <c r="H138" s="85">
        <v>77000000</v>
      </c>
      <c r="I138" s="452">
        <v>78.5</v>
      </c>
      <c r="J138" s="65">
        <f t="shared" si="2"/>
        <v>980891.71974522294</v>
      </c>
      <c r="K138" s="84" t="s">
        <v>824</v>
      </c>
      <c r="L138" s="83">
        <v>40863</v>
      </c>
      <c r="M138" s="83">
        <v>41229</v>
      </c>
      <c r="N138" s="83"/>
      <c r="O138" s="86">
        <v>4.3</v>
      </c>
      <c r="P138" s="58" t="s">
        <v>825</v>
      </c>
      <c r="Q138" s="58" t="s">
        <v>826</v>
      </c>
    </row>
    <row r="139" spans="1:17" ht="16.5" customHeight="1">
      <c r="A139" s="82" t="s">
        <v>827</v>
      </c>
      <c r="B139" s="83">
        <v>40862</v>
      </c>
      <c r="C139" s="212"/>
      <c r="D139" s="84" t="s">
        <v>837</v>
      </c>
      <c r="E139" s="84" t="s">
        <v>1012</v>
      </c>
      <c r="F139" s="84" t="s">
        <v>1013</v>
      </c>
      <c r="G139" s="84" t="s">
        <v>823</v>
      </c>
      <c r="H139" s="85">
        <v>127700000</v>
      </c>
      <c r="I139" s="452">
        <v>78.5</v>
      </c>
      <c r="J139" s="65">
        <f t="shared" si="2"/>
        <v>1626751.5923566879</v>
      </c>
      <c r="K139" s="84" t="s">
        <v>824</v>
      </c>
      <c r="L139" s="83">
        <v>40865</v>
      </c>
      <c r="M139" s="83">
        <v>40874</v>
      </c>
      <c r="N139" s="83"/>
      <c r="O139" s="86">
        <v>3.8</v>
      </c>
      <c r="P139" s="58" t="s">
        <v>825</v>
      </c>
      <c r="Q139" s="58" t="s">
        <v>826</v>
      </c>
    </row>
    <row r="140" spans="1:17" ht="16.5" customHeight="1">
      <c r="A140" s="82" t="s">
        <v>827</v>
      </c>
      <c r="B140" s="83">
        <v>40862</v>
      </c>
      <c r="C140" s="212"/>
      <c r="D140" s="84" t="s">
        <v>856</v>
      </c>
      <c r="E140" s="84" t="s">
        <v>1014</v>
      </c>
      <c r="F140" s="84" t="s">
        <v>1015</v>
      </c>
      <c r="G140" s="84" t="s">
        <v>823</v>
      </c>
      <c r="H140" s="85">
        <v>79500000</v>
      </c>
      <c r="I140" s="452">
        <v>78.5</v>
      </c>
      <c r="J140" s="65">
        <f t="shared" si="2"/>
        <v>1012738.8535031847</v>
      </c>
      <c r="K140" s="84" t="s">
        <v>824</v>
      </c>
      <c r="L140" s="83">
        <v>40862</v>
      </c>
      <c r="M140" s="83">
        <v>40870</v>
      </c>
      <c r="N140" s="83"/>
      <c r="O140" s="86">
        <v>3.64</v>
      </c>
      <c r="P140" s="58" t="s">
        <v>825</v>
      </c>
      <c r="Q140" s="58" t="s">
        <v>826</v>
      </c>
    </row>
    <row r="141" spans="1:17" ht="16.5" customHeight="1">
      <c r="A141" s="82" t="s">
        <v>827</v>
      </c>
      <c r="B141" s="83">
        <v>40863</v>
      </c>
      <c r="C141" s="212"/>
      <c r="D141" s="84" t="s">
        <v>828</v>
      </c>
      <c r="E141" s="84" t="s">
        <v>854</v>
      </c>
      <c r="F141" s="84" t="s">
        <v>1016</v>
      </c>
      <c r="G141" s="84" t="s">
        <v>823</v>
      </c>
      <c r="H141" s="85">
        <v>91680000</v>
      </c>
      <c r="I141" s="452">
        <v>78.5</v>
      </c>
      <c r="J141" s="65">
        <f t="shared" si="2"/>
        <v>1167898.0891719745</v>
      </c>
      <c r="K141" s="84" t="s">
        <v>824</v>
      </c>
      <c r="L141" s="83">
        <v>40869</v>
      </c>
      <c r="M141" s="83">
        <v>41235</v>
      </c>
      <c r="N141" s="83"/>
      <c r="O141" s="86">
        <v>3.8</v>
      </c>
      <c r="P141" s="58" t="s">
        <v>825</v>
      </c>
      <c r="Q141" s="58" t="s">
        <v>826</v>
      </c>
    </row>
    <row r="142" spans="1:17" ht="16.5" customHeight="1">
      <c r="A142" s="82" t="s">
        <v>827</v>
      </c>
      <c r="B142" s="83">
        <v>40868</v>
      </c>
      <c r="C142" s="212"/>
      <c r="D142" s="84" t="s">
        <v>987</v>
      </c>
      <c r="E142" s="84" t="s">
        <v>998</v>
      </c>
      <c r="F142" s="84" t="s">
        <v>1017</v>
      </c>
      <c r="G142" s="84" t="s">
        <v>823</v>
      </c>
      <c r="H142" s="85">
        <v>84400000</v>
      </c>
      <c r="I142" s="452">
        <v>78.5</v>
      </c>
      <c r="J142" s="65">
        <f t="shared" si="2"/>
        <v>1075159.2356687898</v>
      </c>
      <c r="K142" s="84" t="s">
        <v>824</v>
      </c>
      <c r="L142" s="83">
        <v>40869</v>
      </c>
      <c r="M142" s="83">
        <v>41235</v>
      </c>
      <c r="N142" s="83"/>
      <c r="O142" s="86">
        <v>4.25</v>
      </c>
      <c r="P142" s="58" t="s">
        <v>825</v>
      </c>
      <c r="Q142" s="58" t="s">
        <v>826</v>
      </c>
    </row>
    <row r="143" spans="1:17" ht="16.5" customHeight="1">
      <c r="A143" s="82" t="s">
        <v>827</v>
      </c>
      <c r="B143" s="83">
        <v>40868</v>
      </c>
      <c r="C143" s="212"/>
      <c r="D143" s="84" t="s">
        <v>851</v>
      </c>
      <c r="E143" s="84" t="s">
        <v>1018</v>
      </c>
      <c r="F143" s="84" t="s">
        <v>1019</v>
      </c>
      <c r="G143" s="84" t="s">
        <v>836</v>
      </c>
      <c r="H143" s="85">
        <v>200000</v>
      </c>
      <c r="I143" s="452">
        <v>1</v>
      </c>
      <c r="J143" s="65">
        <f t="shared" si="2"/>
        <v>200000</v>
      </c>
      <c r="K143" s="84" t="s">
        <v>847</v>
      </c>
      <c r="L143" s="83">
        <v>40868</v>
      </c>
      <c r="M143" s="83">
        <v>40958</v>
      </c>
      <c r="N143" s="83"/>
      <c r="O143" s="86">
        <v>2.95</v>
      </c>
      <c r="P143" s="58" t="s">
        <v>825</v>
      </c>
      <c r="Q143" s="58" t="s">
        <v>826</v>
      </c>
    </row>
    <row r="144" spans="1:17" ht="16.5" customHeight="1">
      <c r="A144" s="82" t="s">
        <v>827</v>
      </c>
      <c r="B144" s="83">
        <v>40870</v>
      </c>
      <c r="C144" s="212"/>
      <c r="D144" s="84" t="s">
        <v>975</v>
      </c>
      <c r="E144" s="84" t="s">
        <v>976</v>
      </c>
      <c r="F144" s="84" t="s">
        <v>1020</v>
      </c>
      <c r="G144" s="84" t="s">
        <v>823</v>
      </c>
      <c r="H144" s="85">
        <v>22000000</v>
      </c>
      <c r="I144" s="452">
        <v>78.5</v>
      </c>
      <c r="J144" s="65">
        <f t="shared" si="2"/>
        <v>280254.77707006369</v>
      </c>
      <c r="K144" s="84" t="s">
        <v>824</v>
      </c>
      <c r="L144" s="83">
        <v>40876</v>
      </c>
      <c r="M144" s="83">
        <v>41242</v>
      </c>
      <c r="N144" s="83"/>
      <c r="O144" s="86">
        <v>4</v>
      </c>
      <c r="P144" s="58" t="s">
        <v>825</v>
      </c>
      <c r="Q144" s="58" t="s">
        <v>826</v>
      </c>
    </row>
    <row r="145" spans="1:17" ht="16.5" customHeight="1">
      <c r="A145" s="82" t="s">
        <v>827</v>
      </c>
      <c r="B145" s="83">
        <v>40870</v>
      </c>
      <c r="C145" s="212"/>
      <c r="D145" s="84" t="s">
        <v>828</v>
      </c>
      <c r="E145" s="84" t="s">
        <v>981</v>
      </c>
      <c r="F145" s="84" t="s">
        <v>1021</v>
      </c>
      <c r="G145" s="84" t="s">
        <v>823</v>
      </c>
      <c r="H145" s="85">
        <v>54700000</v>
      </c>
      <c r="I145" s="452">
        <v>78.5</v>
      </c>
      <c r="J145" s="65">
        <f t="shared" si="2"/>
        <v>696815.28662420379</v>
      </c>
      <c r="K145" s="84" t="s">
        <v>824</v>
      </c>
      <c r="L145" s="83">
        <v>40877</v>
      </c>
      <c r="M145" s="83">
        <v>41243</v>
      </c>
      <c r="N145" s="83"/>
      <c r="O145" s="86">
        <v>3.3</v>
      </c>
      <c r="P145" s="58" t="s">
        <v>825</v>
      </c>
      <c r="Q145" s="58" t="s">
        <v>826</v>
      </c>
    </row>
    <row r="146" spans="1:17" ht="16.5" customHeight="1">
      <c r="A146" s="82" t="s">
        <v>827</v>
      </c>
      <c r="B146" s="83">
        <v>40870</v>
      </c>
      <c r="C146" s="212"/>
      <c r="D146" s="84" t="s">
        <v>987</v>
      </c>
      <c r="E146" s="84" t="s">
        <v>998</v>
      </c>
      <c r="F146" s="84" t="s">
        <v>1022</v>
      </c>
      <c r="G146" s="84" t="s">
        <v>823</v>
      </c>
      <c r="H146" s="85">
        <v>208000000</v>
      </c>
      <c r="I146" s="452">
        <v>78.5</v>
      </c>
      <c r="J146" s="65">
        <f t="shared" si="2"/>
        <v>2649681.5286624203</v>
      </c>
      <c r="K146" s="84" t="s">
        <v>824</v>
      </c>
      <c r="L146" s="83">
        <v>40875</v>
      </c>
      <c r="M146" s="83">
        <v>41241</v>
      </c>
      <c r="N146" s="83"/>
      <c r="O146" s="86">
        <v>4.2</v>
      </c>
      <c r="P146" s="58" t="s">
        <v>825</v>
      </c>
      <c r="Q146" s="58" t="s">
        <v>826</v>
      </c>
    </row>
    <row r="147" spans="1:17" ht="16.5" customHeight="1">
      <c r="A147" s="82" t="s">
        <v>827</v>
      </c>
      <c r="B147" s="83">
        <v>40870</v>
      </c>
      <c r="C147" s="212"/>
      <c r="D147" s="84" t="s">
        <v>987</v>
      </c>
      <c r="E147" s="84" t="s">
        <v>998</v>
      </c>
      <c r="F147" s="84" t="s">
        <v>1023</v>
      </c>
      <c r="G147" s="84" t="s">
        <v>823</v>
      </c>
      <c r="H147" s="85">
        <v>383000000</v>
      </c>
      <c r="I147" s="452">
        <v>78.5</v>
      </c>
      <c r="J147" s="65">
        <f t="shared" si="2"/>
        <v>4878980.8917197455</v>
      </c>
      <c r="K147" s="84" t="s">
        <v>824</v>
      </c>
      <c r="L147" s="83">
        <v>40876</v>
      </c>
      <c r="M147" s="83">
        <v>41242</v>
      </c>
      <c r="N147" s="83"/>
      <c r="O147" s="86">
        <v>4.3600000000000003</v>
      </c>
      <c r="P147" s="58" t="s">
        <v>825</v>
      </c>
      <c r="Q147" s="58" t="s">
        <v>826</v>
      </c>
    </row>
    <row r="148" spans="1:17" ht="16.5" customHeight="1">
      <c r="A148" s="82" t="s">
        <v>827</v>
      </c>
      <c r="B148" s="83">
        <v>40872</v>
      </c>
      <c r="C148" s="212"/>
      <c r="D148" s="84" t="s">
        <v>828</v>
      </c>
      <c r="E148" s="84" t="s">
        <v>981</v>
      </c>
      <c r="F148" s="84" t="s">
        <v>1024</v>
      </c>
      <c r="G148" s="84" t="s">
        <v>823</v>
      </c>
      <c r="H148" s="85">
        <v>31500000</v>
      </c>
      <c r="I148" s="452">
        <v>78.5</v>
      </c>
      <c r="J148" s="65">
        <f t="shared" si="2"/>
        <v>401273.88535031845</v>
      </c>
      <c r="K148" s="84" t="s">
        <v>824</v>
      </c>
      <c r="L148" s="83">
        <v>40882</v>
      </c>
      <c r="M148" s="83">
        <v>41248</v>
      </c>
      <c r="N148" s="83"/>
      <c r="O148" s="86">
        <v>4.22</v>
      </c>
      <c r="P148" s="58" t="s">
        <v>825</v>
      </c>
      <c r="Q148" s="58" t="s">
        <v>826</v>
      </c>
    </row>
    <row r="149" spans="1:17" ht="16.5" customHeight="1">
      <c r="A149" s="82" t="s">
        <v>827</v>
      </c>
      <c r="B149" s="83">
        <v>40872</v>
      </c>
      <c r="C149" s="212"/>
      <c r="D149" s="84" t="s">
        <v>1025</v>
      </c>
      <c r="E149" s="84" t="s">
        <v>1026</v>
      </c>
      <c r="F149" s="84" t="s">
        <v>1027</v>
      </c>
      <c r="G149" s="84" t="s">
        <v>823</v>
      </c>
      <c r="H149" s="85">
        <v>13300000</v>
      </c>
      <c r="I149" s="452">
        <v>78.5</v>
      </c>
      <c r="J149" s="65">
        <f t="shared" si="2"/>
        <v>169426.75159235668</v>
      </c>
      <c r="K149" s="84" t="s">
        <v>824</v>
      </c>
      <c r="L149" s="83">
        <v>40877</v>
      </c>
      <c r="M149" s="83">
        <v>41243</v>
      </c>
      <c r="N149" s="83"/>
      <c r="O149" s="86">
        <v>4.5199999999999996</v>
      </c>
      <c r="P149" s="58" t="s">
        <v>825</v>
      </c>
      <c r="Q149" s="58" t="s">
        <v>826</v>
      </c>
    </row>
    <row r="150" spans="1:17" ht="16.5" customHeight="1">
      <c r="A150" s="82" t="s">
        <v>827</v>
      </c>
      <c r="B150" s="83">
        <v>40872</v>
      </c>
      <c r="C150" s="212"/>
      <c r="D150" s="84" t="s">
        <v>1025</v>
      </c>
      <c r="E150" s="84" t="s">
        <v>1026</v>
      </c>
      <c r="F150" s="84" t="s">
        <v>1028</v>
      </c>
      <c r="G150" s="84" t="s">
        <v>823</v>
      </c>
      <c r="H150" s="85">
        <v>34000000</v>
      </c>
      <c r="I150" s="452">
        <v>78.5</v>
      </c>
      <c r="J150" s="65">
        <f t="shared" si="2"/>
        <v>433121.01910828025</v>
      </c>
      <c r="K150" s="84" t="s">
        <v>824</v>
      </c>
      <c r="L150" s="83">
        <v>40877</v>
      </c>
      <c r="M150" s="83">
        <v>41243</v>
      </c>
      <c r="N150" s="83"/>
      <c r="O150" s="86">
        <v>4.46</v>
      </c>
      <c r="P150" s="58" t="s">
        <v>825</v>
      </c>
      <c r="Q150" s="58" t="s">
        <v>826</v>
      </c>
    </row>
    <row r="151" spans="1:17" ht="16.5" customHeight="1">
      <c r="A151" s="87" t="s">
        <v>832</v>
      </c>
      <c r="B151" s="88">
        <v>40875</v>
      </c>
      <c r="C151" s="213"/>
      <c r="D151" s="89" t="s">
        <v>925</v>
      </c>
      <c r="E151" s="89" t="s">
        <v>1029</v>
      </c>
      <c r="F151" s="89" t="s">
        <v>1030</v>
      </c>
      <c r="G151" s="89" t="s">
        <v>823</v>
      </c>
      <c r="H151" s="90">
        <v>11700000</v>
      </c>
      <c r="I151" s="452">
        <v>78.5</v>
      </c>
      <c r="J151" s="65">
        <f t="shared" si="2"/>
        <v>149044.58598726115</v>
      </c>
      <c r="K151" s="89" t="s">
        <v>824</v>
      </c>
      <c r="L151" s="88">
        <v>40876</v>
      </c>
      <c r="M151" s="88">
        <v>41242</v>
      </c>
      <c r="N151" s="88"/>
      <c r="O151" s="91">
        <v>3.5</v>
      </c>
      <c r="P151" s="58" t="s">
        <v>825</v>
      </c>
      <c r="Q151" s="58" t="s">
        <v>826</v>
      </c>
    </row>
    <row r="152" spans="1:17" ht="16.5" customHeight="1">
      <c r="A152" s="87" t="s">
        <v>832</v>
      </c>
      <c r="B152" s="88">
        <v>40875</v>
      </c>
      <c r="C152" s="213"/>
      <c r="D152" s="61" t="s">
        <v>859</v>
      </c>
      <c r="E152" s="61" t="s">
        <v>860</v>
      </c>
      <c r="F152" s="92" t="s">
        <v>861</v>
      </c>
      <c r="G152" s="61" t="s">
        <v>902</v>
      </c>
      <c r="H152" s="59">
        <v>200000</v>
      </c>
      <c r="I152" s="452">
        <v>1</v>
      </c>
      <c r="J152" s="65">
        <f t="shared" si="2"/>
        <v>200000</v>
      </c>
      <c r="K152" s="61" t="s">
        <v>847</v>
      </c>
      <c r="L152" s="70">
        <v>40875</v>
      </c>
      <c r="M152" s="70">
        <v>40905</v>
      </c>
      <c r="N152" s="70"/>
      <c r="O152" s="71">
        <v>3.04</v>
      </c>
      <c r="P152" s="58" t="s">
        <v>825</v>
      </c>
      <c r="Q152" s="58" t="s">
        <v>826</v>
      </c>
    </row>
    <row r="153" spans="1:17" ht="16.5" customHeight="1">
      <c r="A153" s="82" t="s">
        <v>827</v>
      </c>
      <c r="B153" s="83">
        <v>40876</v>
      </c>
      <c r="C153" s="212"/>
      <c r="D153" s="84" t="s">
        <v>1031</v>
      </c>
      <c r="E153" s="84" t="s">
        <v>1032</v>
      </c>
      <c r="F153" s="84" t="s">
        <v>1033</v>
      </c>
      <c r="G153" s="84" t="s">
        <v>823</v>
      </c>
      <c r="H153" s="85">
        <v>26500000</v>
      </c>
      <c r="I153" s="452">
        <v>78.5</v>
      </c>
      <c r="J153" s="65">
        <f t="shared" si="2"/>
        <v>337579.61783439491</v>
      </c>
      <c r="K153" s="84" t="s">
        <v>824</v>
      </c>
      <c r="L153" s="83">
        <v>40879</v>
      </c>
      <c r="M153" s="83">
        <v>41245</v>
      </c>
      <c r="N153" s="83"/>
      <c r="O153" s="86">
        <v>3.65</v>
      </c>
      <c r="P153" s="58" t="s">
        <v>825</v>
      </c>
      <c r="Q153" s="58" t="s">
        <v>826</v>
      </c>
    </row>
    <row r="154" spans="1:17" ht="16.5" customHeight="1">
      <c r="A154" s="82" t="s">
        <v>827</v>
      </c>
      <c r="B154" s="83">
        <v>40878</v>
      </c>
      <c r="C154" s="212"/>
      <c r="D154" s="84" t="s">
        <v>828</v>
      </c>
      <c r="E154" s="84" t="s">
        <v>829</v>
      </c>
      <c r="F154" s="84" t="s">
        <v>1034</v>
      </c>
      <c r="G154" s="84" t="s">
        <v>823</v>
      </c>
      <c r="H154" s="85">
        <v>100000000</v>
      </c>
      <c r="I154" s="452">
        <v>78.5</v>
      </c>
      <c r="J154" s="65">
        <f t="shared" si="2"/>
        <v>1273885.3503184714</v>
      </c>
      <c r="K154" s="84" t="s">
        <v>824</v>
      </c>
      <c r="L154" s="83">
        <v>40882</v>
      </c>
      <c r="M154" s="83">
        <v>41248</v>
      </c>
      <c r="N154" s="83"/>
      <c r="O154" s="86">
        <v>4</v>
      </c>
      <c r="P154" s="58" t="s">
        <v>825</v>
      </c>
      <c r="Q154" s="58" t="s">
        <v>826</v>
      </c>
    </row>
    <row r="155" spans="1:17" ht="16.5" customHeight="1">
      <c r="A155" s="82" t="s">
        <v>827</v>
      </c>
      <c r="B155" s="83">
        <v>40878</v>
      </c>
      <c r="C155" s="212"/>
      <c r="D155" s="84" t="s">
        <v>903</v>
      </c>
      <c r="E155" s="84" t="s">
        <v>1035</v>
      </c>
      <c r="F155" s="84" t="s">
        <v>1036</v>
      </c>
      <c r="G155" s="84" t="s">
        <v>823</v>
      </c>
      <c r="H155" s="85">
        <v>15000000</v>
      </c>
      <c r="I155" s="452">
        <v>78.5</v>
      </c>
      <c r="J155" s="65">
        <f t="shared" si="2"/>
        <v>191082.8025477707</v>
      </c>
      <c r="K155" s="84" t="s">
        <v>824</v>
      </c>
      <c r="L155" s="83">
        <v>40884</v>
      </c>
      <c r="M155" s="83">
        <v>41250</v>
      </c>
      <c r="N155" s="83"/>
      <c r="O155" s="86">
        <v>3.8</v>
      </c>
      <c r="P155" s="58" t="s">
        <v>825</v>
      </c>
      <c r="Q155" s="58" t="s">
        <v>826</v>
      </c>
    </row>
    <row r="156" spans="1:17" ht="16.5" customHeight="1">
      <c r="A156" s="82" t="s">
        <v>827</v>
      </c>
      <c r="B156" s="83">
        <v>40878</v>
      </c>
      <c r="C156" s="212"/>
      <c r="D156" s="84" t="s">
        <v>987</v>
      </c>
      <c r="E156" s="84" t="s">
        <v>998</v>
      </c>
      <c r="F156" s="84" t="s">
        <v>1037</v>
      </c>
      <c r="G156" s="84" t="s">
        <v>823</v>
      </c>
      <c r="H156" s="85">
        <v>19000000</v>
      </c>
      <c r="I156" s="452">
        <v>78.5</v>
      </c>
      <c r="J156" s="65">
        <f t="shared" si="2"/>
        <v>242038.21656050955</v>
      </c>
      <c r="K156" s="84" t="s">
        <v>824</v>
      </c>
      <c r="L156" s="83">
        <v>40879</v>
      </c>
      <c r="M156" s="83">
        <v>41246</v>
      </c>
      <c r="N156" s="83"/>
      <c r="O156" s="86">
        <v>4</v>
      </c>
      <c r="P156" s="58" t="s">
        <v>825</v>
      </c>
      <c r="Q156" s="58" t="s">
        <v>826</v>
      </c>
    </row>
    <row r="157" spans="1:17" ht="16.5" customHeight="1">
      <c r="A157" s="82" t="s">
        <v>827</v>
      </c>
      <c r="B157" s="83">
        <v>40878</v>
      </c>
      <c r="C157" s="212"/>
      <c r="D157" s="84" t="s">
        <v>987</v>
      </c>
      <c r="E157" s="84" t="s">
        <v>998</v>
      </c>
      <c r="F157" s="84" t="s">
        <v>1038</v>
      </c>
      <c r="G157" s="84" t="s">
        <v>823</v>
      </c>
      <c r="H157" s="85">
        <v>116000000</v>
      </c>
      <c r="I157" s="452">
        <v>78.5</v>
      </c>
      <c r="J157" s="65">
        <f t="shared" si="2"/>
        <v>1477707.0063694268</v>
      </c>
      <c r="K157" s="84" t="s">
        <v>824</v>
      </c>
      <c r="L157" s="83">
        <v>40882</v>
      </c>
      <c r="M157" s="83">
        <v>41248</v>
      </c>
      <c r="N157" s="83"/>
      <c r="O157" s="86">
        <v>4.2</v>
      </c>
      <c r="P157" s="58" t="s">
        <v>825</v>
      </c>
      <c r="Q157" s="58" t="s">
        <v>826</v>
      </c>
    </row>
    <row r="158" spans="1:17" ht="16.5" customHeight="1">
      <c r="A158" s="82" t="s">
        <v>827</v>
      </c>
      <c r="B158" s="83">
        <v>40878</v>
      </c>
      <c r="C158" s="212"/>
      <c r="D158" s="84" t="s">
        <v>987</v>
      </c>
      <c r="E158" s="84" t="s">
        <v>998</v>
      </c>
      <c r="F158" s="84" t="s">
        <v>1039</v>
      </c>
      <c r="G158" s="84" t="s">
        <v>823</v>
      </c>
      <c r="H158" s="85">
        <v>77500000</v>
      </c>
      <c r="I158" s="452">
        <v>78.5</v>
      </c>
      <c r="J158" s="65">
        <f t="shared" si="2"/>
        <v>987261.14649681526</v>
      </c>
      <c r="K158" s="84" t="s">
        <v>824</v>
      </c>
      <c r="L158" s="83">
        <v>40882</v>
      </c>
      <c r="M158" s="83">
        <v>41248</v>
      </c>
      <c r="N158" s="83"/>
      <c r="O158" s="86">
        <v>4.2</v>
      </c>
      <c r="P158" s="58" t="s">
        <v>825</v>
      </c>
      <c r="Q158" s="58" t="s">
        <v>826</v>
      </c>
    </row>
    <row r="159" spans="1:17" ht="16.5" customHeight="1">
      <c r="A159" s="82" t="s">
        <v>827</v>
      </c>
      <c r="B159" s="83">
        <v>40882</v>
      </c>
      <c r="C159" s="212"/>
      <c r="D159" s="84" t="s">
        <v>1040</v>
      </c>
      <c r="E159" s="84" t="s">
        <v>1041</v>
      </c>
      <c r="F159" s="84" t="s">
        <v>1042</v>
      </c>
      <c r="G159" s="84" t="s">
        <v>823</v>
      </c>
      <c r="H159" s="85">
        <v>20400000</v>
      </c>
      <c r="I159" s="452">
        <v>78.5</v>
      </c>
      <c r="J159" s="65">
        <f t="shared" si="2"/>
        <v>259872.61146496815</v>
      </c>
      <c r="K159" s="84" t="s">
        <v>847</v>
      </c>
      <c r="L159" s="83">
        <v>40899</v>
      </c>
      <c r="M159" s="83">
        <v>41082</v>
      </c>
      <c r="N159" s="83"/>
      <c r="O159" s="86">
        <v>5.0999999999999996</v>
      </c>
      <c r="P159" s="58" t="s">
        <v>825</v>
      </c>
      <c r="Q159" s="58" t="s">
        <v>826</v>
      </c>
    </row>
    <row r="160" spans="1:17" ht="16.5" customHeight="1">
      <c r="A160" s="87" t="s">
        <v>832</v>
      </c>
      <c r="B160" s="73">
        <v>40884</v>
      </c>
      <c r="C160" s="211"/>
      <c r="D160" s="72" t="s">
        <v>833</v>
      </c>
      <c r="E160" s="72" t="s">
        <v>834</v>
      </c>
      <c r="F160" s="72" t="s">
        <v>835</v>
      </c>
      <c r="G160" s="72" t="s">
        <v>902</v>
      </c>
      <c r="H160" s="80">
        <v>54880</v>
      </c>
      <c r="I160" s="452">
        <v>1</v>
      </c>
      <c r="J160" s="65">
        <f t="shared" si="2"/>
        <v>54880</v>
      </c>
      <c r="K160" s="61" t="s">
        <v>847</v>
      </c>
      <c r="L160" s="73">
        <v>40890</v>
      </c>
      <c r="M160" s="73">
        <v>41073</v>
      </c>
      <c r="N160" s="73"/>
      <c r="O160" s="81">
        <v>3</v>
      </c>
      <c r="P160" s="58" t="s">
        <v>825</v>
      </c>
      <c r="Q160" s="58" t="s">
        <v>826</v>
      </c>
    </row>
    <row r="161" spans="1:17" ht="16.5" customHeight="1">
      <c r="A161" s="82" t="s">
        <v>827</v>
      </c>
      <c r="B161" s="83">
        <v>40885</v>
      </c>
      <c r="C161" s="212"/>
      <c r="D161" s="84" t="s">
        <v>987</v>
      </c>
      <c r="E161" s="84" t="s">
        <v>998</v>
      </c>
      <c r="F161" s="84" t="s">
        <v>1043</v>
      </c>
      <c r="G161" s="84" t="s">
        <v>823</v>
      </c>
      <c r="H161" s="85">
        <v>890000000</v>
      </c>
      <c r="I161" s="452">
        <v>78.5</v>
      </c>
      <c r="J161" s="65">
        <f t="shared" si="2"/>
        <v>11337579.617834395</v>
      </c>
      <c r="K161" s="84" t="s">
        <v>824</v>
      </c>
      <c r="L161" s="83">
        <v>40889</v>
      </c>
      <c r="M161" s="83">
        <v>41255</v>
      </c>
      <c r="N161" s="83"/>
      <c r="O161" s="86">
        <v>4.0999999999999996</v>
      </c>
      <c r="P161" s="58" t="s">
        <v>825</v>
      </c>
      <c r="Q161" s="58" t="s">
        <v>826</v>
      </c>
    </row>
    <row r="162" spans="1:17" ht="16.5" customHeight="1">
      <c r="A162" s="82" t="s">
        <v>827</v>
      </c>
      <c r="B162" s="83">
        <v>40885</v>
      </c>
      <c r="C162" s="212"/>
      <c r="D162" s="84" t="s">
        <v>987</v>
      </c>
      <c r="E162" s="84" t="s">
        <v>998</v>
      </c>
      <c r="F162" s="84" t="s">
        <v>1044</v>
      </c>
      <c r="G162" s="84" t="s">
        <v>823</v>
      </c>
      <c r="H162" s="85">
        <v>87900000</v>
      </c>
      <c r="I162" s="452">
        <v>78.5</v>
      </c>
      <c r="J162" s="65">
        <f t="shared" si="2"/>
        <v>1119745.2229299364</v>
      </c>
      <c r="K162" s="84" t="s">
        <v>824</v>
      </c>
      <c r="L162" s="83">
        <v>40893</v>
      </c>
      <c r="M162" s="83">
        <v>41259</v>
      </c>
      <c r="N162" s="83"/>
      <c r="O162" s="86">
        <v>4.2</v>
      </c>
      <c r="P162" s="58" t="s">
        <v>825</v>
      </c>
      <c r="Q162" s="58" t="s">
        <v>826</v>
      </c>
    </row>
    <row r="163" spans="1:17" ht="16.5" customHeight="1">
      <c r="A163" s="82" t="s">
        <v>827</v>
      </c>
      <c r="B163" s="83">
        <v>40885</v>
      </c>
      <c r="C163" s="212"/>
      <c r="D163" s="84" t="s">
        <v>987</v>
      </c>
      <c r="E163" s="84" t="s">
        <v>998</v>
      </c>
      <c r="F163" s="84" t="s">
        <v>1045</v>
      </c>
      <c r="G163" s="84" t="s">
        <v>823</v>
      </c>
      <c r="H163" s="85">
        <v>86700000</v>
      </c>
      <c r="I163" s="452">
        <v>78.5</v>
      </c>
      <c r="J163" s="65">
        <f t="shared" si="2"/>
        <v>1104458.5987261147</v>
      </c>
      <c r="K163" s="84" t="s">
        <v>824</v>
      </c>
      <c r="L163" s="83">
        <v>40893</v>
      </c>
      <c r="M163" s="83">
        <v>41259</v>
      </c>
      <c r="N163" s="83"/>
      <c r="O163" s="86">
        <v>4.2</v>
      </c>
      <c r="P163" s="58" t="s">
        <v>825</v>
      </c>
      <c r="Q163" s="58" t="s">
        <v>826</v>
      </c>
    </row>
    <row r="164" spans="1:17" ht="16.5" customHeight="1">
      <c r="A164" s="82" t="s">
        <v>827</v>
      </c>
      <c r="B164" s="83">
        <v>40886</v>
      </c>
      <c r="C164" s="212"/>
      <c r="D164" s="84" t="s">
        <v>856</v>
      </c>
      <c r="E164" s="84" t="s">
        <v>990</v>
      </c>
      <c r="F164" s="84" t="s">
        <v>1046</v>
      </c>
      <c r="G164" s="84" t="s">
        <v>823</v>
      </c>
      <c r="H164" s="85">
        <v>17000000</v>
      </c>
      <c r="I164" s="452">
        <v>78.5</v>
      </c>
      <c r="J164" s="65">
        <f t="shared" si="2"/>
        <v>216560.50955414012</v>
      </c>
      <c r="K164" s="84" t="s">
        <v>824</v>
      </c>
      <c r="L164" s="83">
        <v>40912</v>
      </c>
      <c r="M164" s="83">
        <v>41278</v>
      </c>
      <c r="N164" s="83"/>
      <c r="O164" s="86">
        <v>3.9</v>
      </c>
      <c r="P164" s="58" t="s">
        <v>825</v>
      </c>
      <c r="Q164" s="58" t="s">
        <v>826</v>
      </c>
    </row>
    <row r="165" spans="1:17" ht="16.5" customHeight="1">
      <c r="A165" s="82" t="s">
        <v>827</v>
      </c>
      <c r="B165" s="83">
        <v>40890</v>
      </c>
      <c r="C165" s="212"/>
      <c r="D165" s="84" t="s">
        <v>828</v>
      </c>
      <c r="E165" s="84" t="s">
        <v>854</v>
      </c>
      <c r="F165" s="84" t="s">
        <v>1047</v>
      </c>
      <c r="G165" s="84" t="s">
        <v>823</v>
      </c>
      <c r="H165" s="85">
        <v>53700000</v>
      </c>
      <c r="I165" s="452">
        <v>78.5</v>
      </c>
      <c r="J165" s="65">
        <f t="shared" si="2"/>
        <v>684076.43312101916</v>
      </c>
      <c r="K165" s="84" t="s">
        <v>824</v>
      </c>
      <c r="L165" s="83">
        <v>40905</v>
      </c>
      <c r="M165" s="83">
        <v>41271</v>
      </c>
      <c r="N165" s="83"/>
      <c r="O165" s="86">
        <v>4.5</v>
      </c>
      <c r="P165" s="58" t="s">
        <v>825</v>
      </c>
      <c r="Q165" s="58" t="s">
        <v>826</v>
      </c>
    </row>
    <row r="166" spans="1:17" ht="16.5" customHeight="1">
      <c r="A166" s="82" t="s">
        <v>827</v>
      </c>
      <c r="B166" s="83">
        <v>40891</v>
      </c>
      <c r="C166" s="212"/>
      <c r="D166" s="84" t="s">
        <v>954</v>
      </c>
      <c r="E166" s="84" t="s">
        <v>1048</v>
      </c>
      <c r="F166" s="84" t="s">
        <v>1049</v>
      </c>
      <c r="G166" s="84" t="s">
        <v>823</v>
      </c>
      <c r="H166" s="85">
        <v>30900000</v>
      </c>
      <c r="I166" s="452">
        <v>78.5</v>
      </c>
      <c r="J166" s="65">
        <f t="shared" si="2"/>
        <v>393630.57324840763</v>
      </c>
      <c r="K166" s="84" t="s">
        <v>824</v>
      </c>
      <c r="L166" s="83">
        <v>40907</v>
      </c>
      <c r="M166" s="83">
        <v>41273</v>
      </c>
      <c r="N166" s="83"/>
      <c r="O166" s="86">
        <v>5</v>
      </c>
      <c r="P166" s="58" t="s">
        <v>825</v>
      </c>
      <c r="Q166" s="58" t="s">
        <v>826</v>
      </c>
    </row>
    <row r="167" spans="1:17" ht="16.5" customHeight="1">
      <c r="A167" s="82" t="s">
        <v>827</v>
      </c>
      <c r="B167" s="83">
        <v>40892</v>
      </c>
      <c r="C167" s="212"/>
      <c r="D167" s="84" t="s">
        <v>869</v>
      </c>
      <c r="E167" s="84" t="s">
        <v>870</v>
      </c>
      <c r="F167" s="84" t="s">
        <v>871</v>
      </c>
      <c r="G167" s="84" t="s">
        <v>836</v>
      </c>
      <c r="H167" s="85">
        <v>1000000</v>
      </c>
      <c r="I167" s="452">
        <v>1</v>
      </c>
      <c r="J167" s="65">
        <f t="shared" si="2"/>
        <v>1000000</v>
      </c>
      <c r="K167" s="84" t="s">
        <v>847</v>
      </c>
      <c r="L167" s="83">
        <v>40892</v>
      </c>
      <c r="M167" s="83">
        <v>40983</v>
      </c>
      <c r="N167" s="83"/>
      <c r="O167" s="86">
        <v>3.3</v>
      </c>
      <c r="P167" s="58" t="s">
        <v>825</v>
      </c>
      <c r="Q167" s="58" t="s">
        <v>826</v>
      </c>
    </row>
    <row r="168" spans="1:17" ht="16.5" customHeight="1">
      <c r="A168" s="87" t="s">
        <v>832</v>
      </c>
      <c r="B168" s="73">
        <v>40893</v>
      </c>
      <c r="C168" s="211"/>
      <c r="D168" s="72" t="s">
        <v>975</v>
      </c>
      <c r="E168" s="72" t="s">
        <v>976</v>
      </c>
      <c r="F168" s="72" t="s">
        <v>980</v>
      </c>
      <c r="G168" s="80" t="s">
        <v>902</v>
      </c>
      <c r="H168" s="80">
        <v>427420</v>
      </c>
      <c r="I168" s="452">
        <v>1</v>
      </c>
      <c r="J168" s="65">
        <f t="shared" si="2"/>
        <v>427420</v>
      </c>
      <c r="K168" s="61" t="s">
        <v>847</v>
      </c>
      <c r="L168" s="73">
        <v>40893</v>
      </c>
      <c r="M168" s="73">
        <v>41076</v>
      </c>
      <c r="N168" s="73"/>
      <c r="O168" s="81">
        <v>3.5</v>
      </c>
      <c r="P168" s="58" t="s">
        <v>825</v>
      </c>
      <c r="Q168" s="58" t="s">
        <v>826</v>
      </c>
    </row>
    <row r="169" spans="1:17" ht="16.5" customHeight="1">
      <c r="A169" s="82" t="s">
        <v>827</v>
      </c>
      <c r="B169" s="83">
        <v>40893</v>
      </c>
      <c r="C169" s="212"/>
      <c r="D169" s="84" t="s">
        <v>883</v>
      </c>
      <c r="E169" s="84" t="s">
        <v>993</v>
      </c>
      <c r="F169" s="84" t="s">
        <v>1050</v>
      </c>
      <c r="G169" s="84" t="s">
        <v>823</v>
      </c>
      <c r="H169" s="85">
        <v>27370000</v>
      </c>
      <c r="I169" s="452">
        <v>78.5</v>
      </c>
      <c r="J169" s="65">
        <f t="shared" si="2"/>
        <v>348662.42038216558</v>
      </c>
      <c r="K169" s="84" t="s">
        <v>824</v>
      </c>
      <c r="L169" s="83">
        <v>40893</v>
      </c>
      <c r="M169" s="83">
        <v>41624</v>
      </c>
      <c r="N169" s="83"/>
      <c r="O169" s="86">
        <v>2</v>
      </c>
      <c r="P169" s="58" t="s">
        <v>825</v>
      </c>
      <c r="Q169" s="58" t="s">
        <v>826</v>
      </c>
    </row>
    <row r="170" spans="1:17" ht="16.5" customHeight="1">
      <c r="A170" s="82" t="s">
        <v>827</v>
      </c>
      <c r="B170" s="83">
        <v>40893</v>
      </c>
      <c r="C170" s="212"/>
      <c r="D170" s="84" t="s">
        <v>873</v>
      </c>
      <c r="E170" s="84" t="s">
        <v>1051</v>
      </c>
      <c r="F170" s="84" t="s">
        <v>1052</v>
      </c>
      <c r="G170" s="84" t="s">
        <v>823</v>
      </c>
      <c r="H170" s="85">
        <v>160000000</v>
      </c>
      <c r="I170" s="452">
        <v>78.5</v>
      </c>
      <c r="J170" s="65">
        <f t="shared" si="2"/>
        <v>2038216.5605095541</v>
      </c>
      <c r="K170" s="84" t="s">
        <v>824</v>
      </c>
      <c r="L170" s="83">
        <v>40893</v>
      </c>
      <c r="M170" s="83">
        <v>41259</v>
      </c>
      <c r="N170" s="83"/>
      <c r="O170" s="86">
        <v>3.15</v>
      </c>
      <c r="P170" s="58" t="s">
        <v>825</v>
      </c>
      <c r="Q170" s="58" t="s">
        <v>826</v>
      </c>
    </row>
    <row r="171" spans="1:17" ht="16.5" customHeight="1">
      <c r="A171" s="82" t="s">
        <v>827</v>
      </c>
      <c r="B171" s="83">
        <v>40893</v>
      </c>
      <c r="C171" s="212"/>
      <c r="D171" s="84" t="s">
        <v>828</v>
      </c>
      <c r="E171" s="84" t="s">
        <v>829</v>
      </c>
      <c r="F171" s="84" t="s">
        <v>1053</v>
      </c>
      <c r="G171" s="84" t="s">
        <v>823</v>
      </c>
      <c r="H171" s="85">
        <v>264060000</v>
      </c>
      <c r="I171" s="452">
        <v>78.5</v>
      </c>
      <c r="J171" s="65">
        <f t="shared" si="2"/>
        <v>3363821.6560509554</v>
      </c>
      <c r="K171" s="84" t="s">
        <v>824</v>
      </c>
      <c r="L171" s="83">
        <v>40900</v>
      </c>
      <c r="M171" s="83">
        <v>41266</v>
      </c>
      <c r="N171" s="83"/>
      <c r="O171" s="86">
        <v>4.18</v>
      </c>
      <c r="P171" s="58" t="s">
        <v>825</v>
      </c>
      <c r="Q171" s="58" t="s">
        <v>826</v>
      </c>
    </row>
    <row r="172" spans="1:17" ht="16.5" customHeight="1">
      <c r="A172" s="82" t="s">
        <v>827</v>
      </c>
      <c r="B172" s="83">
        <v>40898</v>
      </c>
      <c r="C172" s="212"/>
      <c r="D172" s="84" t="s">
        <v>856</v>
      </c>
      <c r="E172" s="84" t="s">
        <v>1014</v>
      </c>
      <c r="F172" s="84" t="s">
        <v>1054</v>
      </c>
      <c r="G172" s="84" t="s">
        <v>823</v>
      </c>
      <c r="H172" s="85">
        <v>63000000</v>
      </c>
      <c r="I172" s="452">
        <v>78.5</v>
      </c>
      <c r="J172" s="65">
        <f t="shared" si="2"/>
        <v>802547.7707006369</v>
      </c>
      <c r="K172" s="84" t="s">
        <v>824</v>
      </c>
      <c r="L172" s="83">
        <v>40903</v>
      </c>
      <c r="M172" s="83">
        <v>41269</v>
      </c>
      <c r="N172" s="83"/>
      <c r="O172" s="86">
        <v>3.3</v>
      </c>
      <c r="P172" s="58" t="s">
        <v>825</v>
      </c>
      <c r="Q172" s="58" t="s">
        <v>826</v>
      </c>
    </row>
    <row r="173" spans="1:17" ht="16.5" customHeight="1">
      <c r="A173" s="82" t="s">
        <v>827</v>
      </c>
      <c r="B173" s="83">
        <v>40900</v>
      </c>
      <c r="C173" s="212"/>
      <c r="D173" s="84" t="s">
        <v>828</v>
      </c>
      <c r="E173" s="84" t="s">
        <v>854</v>
      </c>
      <c r="F173" s="84" t="s">
        <v>1055</v>
      </c>
      <c r="G173" s="84" t="s">
        <v>823</v>
      </c>
      <c r="H173" s="85">
        <v>1663900000</v>
      </c>
      <c r="I173" s="452">
        <v>78.5</v>
      </c>
      <c r="J173" s="65">
        <f t="shared" si="2"/>
        <v>21196178.343949046</v>
      </c>
      <c r="K173" s="84" t="s">
        <v>824</v>
      </c>
      <c r="L173" s="83">
        <v>40904</v>
      </c>
      <c r="M173" s="83">
        <v>41270</v>
      </c>
      <c r="N173" s="83"/>
      <c r="O173" s="86">
        <v>4.8</v>
      </c>
      <c r="P173" s="58" t="s">
        <v>825</v>
      </c>
      <c r="Q173" s="58" t="s">
        <v>826</v>
      </c>
    </row>
    <row r="174" spans="1:17" ht="16.5" customHeight="1">
      <c r="A174" s="82" t="s">
        <v>827</v>
      </c>
      <c r="B174" s="83">
        <v>40900</v>
      </c>
      <c r="C174" s="212"/>
      <c r="D174" s="84" t="s">
        <v>828</v>
      </c>
      <c r="E174" s="84" t="s">
        <v>854</v>
      </c>
      <c r="F174" s="84" t="s">
        <v>1055</v>
      </c>
      <c r="G174" s="84" t="s">
        <v>823</v>
      </c>
      <c r="H174" s="85">
        <v>328600000</v>
      </c>
      <c r="I174" s="452">
        <v>78.5</v>
      </c>
      <c r="J174" s="65">
        <f t="shared" si="2"/>
        <v>4185987.261146497</v>
      </c>
      <c r="K174" s="84" t="s">
        <v>824</v>
      </c>
      <c r="L174" s="83">
        <v>40904</v>
      </c>
      <c r="M174" s="83">
        <v>41270</v>
      </c>
      <c r="N174" s="83"/>
      <c r="O174" s="86">
        <v>4.8</v>
      </c>
      <c r="P174" s="58" t="s">
        <v>825</v>
      </c>
      <c r="Q174" s="58" t="s">
        <v>826</v>
      </c>
    </row>
    <row r="175" spans="1:17" ht="16.5" customHeight="1">
      <c r="A175" s="82" t="s">
        <v>827</v>
      </c>
      <c r="B175" s="83">
        <v>40900</v>
      </c>
      <c r="C175" s="212"/>
      <c r="D175" s="84" t="s">
        <v>828</v>
      </c>
      <c r="E175" s="84" t="s">
        <v>854</v>
      </c>
      <c r="F175" s="84" t="s">
        <v>1055</v>
      </c>
      <c r="G175" s="84" t="s">
        <v>823</v>
      </c>
      <c r="H175" s="85">
        <v>61600000</v>
      </c>
      <c r="I175" s="452">
        <v>78.5</v>
      </c>
      <c r="J175" s="65">
        <f t="shared" si="2"/>
        <v>784713.37579617836</v>
      </c>
      <c r="K175" s="84" t="s">
        <v>824</v>
      </c>
      <c r="L175" s="83">
        <v>40904</v>
      </c>
      <c r="M175" s="83">
        <v>41270</v>
      </c>
      <c r="N175" s="83"/>
      <c r="O175" s="86">
        <v>4.8</v>
      </c>
      <c r="P175" s="58" t="s">
        <v>825</v>
      </c>
      <c r="Q175" s="58" t="s">
        <v>826</v>
      </c>
    </row>
    <row r="176" spans="1:17" ht="16.5" customHeight="1">
      <c r="A176" s="87" t="s">
        <v>832</v>
      </c>
      <c r="B176" s="73">
        <v>40906</v>
      </c>
      <c r="C176" s="211"/>
      <c r="D176" s="72" t="s">
        <v>1001</v>
      </c>
      <c r="E176" s="72" t="s">
        <v>1056</v>
      </c>
      <c r="F176" s="72" t="s">
        <v>1003</v>
      </c>
      <c r="G176" s="80" t="s">
        <v>902</v>
      </c>
      <c r="H176" s="80">
        <v>25600</v>
      </c>
      <c r="I176" s="452">
        <v>1</v>
      </c>
      <c r="J176" s="65">
        <f t="shared" si="2"/>
        <v>25600</v>
      </c>
      <c r="K176" s="72" t="s">
        <v>847</v>
      </c>
      <c r="L176" s="73">
        <v>40907</v>
      </c>
      <c r="M176" s="73">
        <v>41273</v>
      </c>
      <c r="N176" s="73"/>
      <c r="O176" s="81">
        <v>4.7</v>
      </c>
      <c r="P176" s="58" t="s">
        <v>825</v>
      </c>
      <c r="Q176" s="58" t="s">
        <v>826</v>
      </c>
    </row>
    <row r="177" spans="1:17" ht="16.5" customHeight="1">
      <c r="A177" s="94" t="s">
        <v>832</v>
      </c>
      <c r="B177" s="73">
        <v>40911</v>
      </c>
      <c r="C177" s="211"/>
      <c r="D177" s="72" t="s">
        <v>883</v>
      </c>
      <c r="E177" s="72" t="s">
        <v>884</v>
      </c>
      <c r="F177" s="72" t="s">
        <v>961</v>
      </c>
      <c r="G177" s="80" t="s">
        <v>895</v>
      </c>
      <c r="H177" s="80">
        <v>15000000</v>
      </c>
      <c r="I177" s="453">
        <v>82</v>
      </c>
      <c r="J177" s="65">
        <f t="shared" si="2"/>
        <v>182926.82926829267</v>
      </c>
      <c r="K177" s="72" t="s">
        <v>847</v>
      </c>
      <c r="L177" s="73">
        <v>40912</v>
      </c>
      <c r="M177" s="73">
        <v>41278</v>
      </c>
      <c r="N177" s="73"/>
      <c r="O177" s="81">
        <v>3</v>
      </c>
      <c r="P177" s="95" t="s">
        <v>1057</v>
      </c>
      <c r="Q177" s="95" t="s">
        <v>1058</v>
      </c>
    </row>
    <row r="178" spans="1:17" ht="16.5" customHeight="1">
      <c r="A178" s="94" t="s">
        <v>832</v>
      </c>
      <c r="B178" s="73">
        <v>40912</v>
      </c>
      <c r="C178" s="211"/>
      <c r="D178" s="72" t="s">
        <v>828</v>
      </c>
      <c r="E178" s="72" t="s">
        <v>829</v>
      </c>
      <c r="F178" s="72" t="s">
        <v>1059</v>
      </c>
      <c r="G178" s="80" t="s">
        <v>895</v>
      </c>
      <c r="H178" s="80">
        <v>63000000</v>
      </c>
      <c r="I178" s="453">
        <v>82</v>
      </c>
      <c r="J178" s="65">
        <f t="shared" si="2"/>
        <v>768292.68292682932</v>
      </c>
      <c r="K178" s="72" t="s">
        <v>931</v>
      </c>
      <c r="L178" s="73">
        <v>40914</v>
      </c>
      <c r="M178" s="73">
        <v>41280</v>
      </c>
      <c r="N178" s="73"/>
      <c r="O178" s="81">
        <v>3.8</v>
      </c>
      <c r="P178" s="95" t="s">
        <v>1057</v>
      </c>
      <c r="Q178" s="95" t="s">
        <v>1058</v>
      </c>
    </row>
    <row r="179" spans="1:17" ht="16.5" customHeight="1">
      <c r="A179" s="56" t="s">
        <v>827</v>
      </c>
      <c r="B179" s="57">
        <v>40914</v>
      </c>
      <c r="C179" s="209"/>
      <c r="D179" s="58" t="s">
        <v>987</v>
      </c>
      <c r="E179" s="58" t="s">
        <v>998</v>
      </c>
      <c r="F179" s="58" t="s">
        <v>1060</v>
      </c>
      <c r="G179" s="58" t="s">
        <v>823</v>
      </c>
      <c r="H179" s="59">
        <v>87900000</v>
      </c>
      <c r="I179" s="452">
        <v>82</v>
      </c>
      <c r="J179" s="65">
        <f t="shared" si="2"/>
        <v>1071951.2195121951</v>
      </c>
      <c r="K179" s="61" t="s">
        <v>824</v>
      </c>
      <c r="L179" s="57">
        <v>40915</v>
      </c>
      <c r="M179" s="57">
        <v>41281</v>
      </c>
      <c r="N179" s="57"/>
      <c r="O179" s="62">
        <v>4.4000000000000004</v>
      </c>
      <c r="P179" s="58" t="s">
        <v>825</v>
      </c>
      <c r="Q179" s="58" t="s">
        <v>826</v>
      </c>
    </row>
    <row r="180" spans="1:17" ht="16.5" customHeight="1">
      <c r="A180" s="56" t="s">
        <v>827</v>
      </c>
      <c r="B180" s="57">
        <v>40914</v>
      </c>
      <c r="C180" s="209"/>
      <c r="D180" s="58" t="s">
        <v>975</v>
      </c>
      <c r="E180" s="58" t="s">
        <v>1061</v>
      </c>
      <c r="F180" s="58" t="s">
        <v>1062</v>
      </c>
      <c r="G180" s="58" t="s">
        <v>823</v>
      </c>
      <c r="H180" s="59">
        <v>24500000</v>
      </c>
      <c r="I180" s="452">
        <v>82</v>
      </c>
      <c r="J180" s="65">
        <f t="shared" si="2"/>
        <v>298780.48780487804</v>
      </c>
      <c r="K180" s="61" t="s">
        <v>824</v>
      </c>
      <c r="L180" s="57">
        <v>40927</v>
      </c>
      <c r="M180" s="57">
        <v>41293</v>
      </c>
      <c r="N180" s="57"/>
      <c r="O180" s="62">
        <v>4.5999999999999996</v>
      </c>
      <c r="P180" s="58" t="s">
        <v>825</v>
      </c>
      <c r="Q180" s="58" t="s">
        <v>826</v>
      </c>
    </row>
    <row r="181" spans="1:17" ht="16.5" customHeight="1">
      <c r="A181" s="56" t="s">
        <v>827</v>
      </c>
      <c r="B181" s="57">
        <v>40914</v>
      </c>
      <c r="C181" s="209"/>
      <c r="D181" s="58" t="s">
        <v>975</v>
      </c>
      <c r="E181" s="58" t="s">
        <v>1061</v>
      </c>
      <c r="F181" s="58" t="s">
        <v>1063</v>
      </c>
      <c r="G181" s="58" t="s">
        <v>823</v>
      </c>
      <c r="H181" s="59">
        <v>56600000</v>
      </c>
      <c r="I181" s="452">
        <v>82</v>
      </c>
      <c r="J181" s="65">
        <f t="shared" si="2"/>
        <v>690243.90243902442</v>
      </c>
      <c r="K181" s="61" t="s">
        <v>824</v>
      </c>
      <c r="L181" s="57">
        <v>40937</v>
      </c>
      <c r="M181" s="57">
        <v>41303</v>
      </c>
      <c r="N181" s="57"/>
      <c r="O181" s="62">
        <v>4.5999999999999996</v>
      </c>
      <c r="P181" s="58" t="s">
        <v>825</v>
      </c>
      <c r="Q181" s="58" t="s">
        <v>826</v>
      </c>
    </row>
    <row r="182" spans="1:17" ht="16.5" customHeight="1">
      <c r="A182" s="56" t="s">
        <v>827</v>
      </c>
      <c r="B182" s="57">
        <v>40917</v>
      </c>
      <c r="C182" s="209"/>
      <c r="D182" s="58" t="s">
        <v>883</v>
      </c>
      <c r="E182" s="58" t="s">
        <v>884</v>
      </c>
      <c r="F182" s="58" t="s">
        <v>1064</v>
      </c>
      <c r="G182" s="58" t="s">
        <v>823</v>
      </c>
      <c r="H182" s="59">
        <v>72500000</v>
      </c>
      <c r="I182" s="452">
        <v>82</v>
      </c>
      <c r="J182" s="65">
        <f t="shared" si="2"/>
        <v>884146.3414634146</v>
      </c>
      <c r="K182" s="61" t="s">
        <v>824</v>
      </c>
      <c r="L182" s="57">
        <v>40920</v>
      </c>
      <c r="M182" s="57">
        <v>41286</v>
      </c>
      <c r="N182" s="57"/>
      <c r="O182" s="62">
        <v>3.5</v>
      </c>
      <c r="P182" s="58" t="s">
        <v>1065</v>
      </c>
      <c r="Q182" s="58" t="s">
        <v>826</v>
      </c>
    </row>
    <row r="183" spans="1:17" ht="16.5" customHeight="1">
      <c r="A183" s="56" t="s">
        <v>827</v>
      </c>
      <c r="B183" s="57">
        <v>40920</v>
      </c>
      <c r="C183" s="209"/>
      <c r="D183" s="58" t="s">
        <v>828</v>
      </c>
      <c r="E183" s="58" t="s">
        <v>829</v>
      </c>
      <c r="F183" s="58" t="s">
        <v>1066</v>
      </c>
      <c r="G183" s="58" t="s">
        <v>823</v>
      </c>
      <c r="H183" s="59">
        <v>40500000</v>
      </c>
      <c r="I183" s="452">
        <v>82</v>
      </c>
      <c r="J183" s="65">
        <f t="shared" si="2"/>
        <v>493902.43902439025</v>
      </c>
      <c r="K183" s="61" t="s">
        <v>824</v>
      </c>
      <c r="L183" s="57">
        <v>40922</v>
      </c>
      <c r="M183" s="57">
        <v>41288</v>
      </c>
      <c r="N183" s="57"/>
      <c r="O183" s="62">
        <v>4</v>
      </c>
      <c r="P183" s="58" t="s">
        <v>1065</v>
      </c>
      <c r="Q183" s="58" t="s">
        <v>826</v>
      </c>
    </row>
    <row r="184" spans="1:17" ht="16.5" customHeight="1">
      <c r="A184" s="56" t="s">
        <v>827</v>
      </c>
      <c r="B184" s="57">
        <v>40920</v>
      </c>
      <c r="C184" s="209"/>
      <c r="D184" s="58" t="s">
        <v>987</v>
      </c>
      <c r="E184" s="58" t="s">
        <v>998</v>
      </c>
      <c r="F184" s="58" t="s">
        <v>1067</v>
      </c>
      <c r="G184" s="58" t="s">
        <v>823</v>
      </c>
      <c r="H184" s="59">
        <v>124800000</v>
      </c>
      <c r="I184" s="452">
        <v>82</v>
      </c>
      <c r="J184" s="65">
        <f t="shared" si="2"/>
        <v>1521951.2195121951</v>
      </c>
      <c r="K184" s="61" t="s">
        <v>824</v>
      </c>
      <c r="L184" s="57">
        <v>40924</v>
      </c>
      <c r="M184" s="57">
        <v>41290</v>
      </c>
      <c r="N184" s="57"/>
      <c r="O184" s="62">
        <v>4.1100000000000003</v>
      </c>
      <c r="P184" s="58" t="s">
        <v>1065</v>
      </c>
      <c r="Q184" s="58" t="s">
        <v>826</v>
      </c>
    </row>
    <row r="185" spans="1:17" ht="16.5" customHeight="1">
      <c r="A185" s="56" t="s">
        <v>827</v>
      </c>
      <c r="B185" s="57">
        <v>40920</v>
      </c>
      <c r="C185" s="209"/>
      <c r="D185" s="58" t="s">
        <v>987</v>
      </c>
      <c r="E185" s="58" t="s">
        <v>998</v>
      </c>
      <c r="F185" s="58" t="s">
        <v>1068</v>
      </c>
      <c r="G185" s="58" t="s">
        <v>823</v>
      </c>
      <c r="H185" s="59">
        <v>87900000</v>
      </c>
      <c r="I185" s="452">
        <v>82</v>
      </c>
      <c r="J185" s="65">
        <f t="shared" si="2"/>
        <v>1071951.2195121951</v>
      </c>
      <c r="K185" s="61" t="s">
        <v>824</v>
      </c>
      <c r="L185" s="57">
        <v>40925</v>
      </c>
      <c r="M185" s="57">
        <v>41291</v>
      </c>
      <c r="N185" s="57"/>
      <c r="O185" s="62">
        <v>4.0999999999999996</v>
      </c>
      <c r="P185" s="58" t="s">
        <v>1065</v>
      </c>
      <c r="Q185" s="58" t="s">
        <v>826</v>
      </c>
    </row>
    <row r="186" spans="1:17" ht="16.5" customHeight="1">
      <c r="A186" s="56" t="s">
        <v>827</v>
      </c>
      <c r="B186" s="57">
        <v>40920</v>
      </c>
      <c r="C186" s="209"/>
      <c r="D186" s="58" t="s">
        <v>987</v>
      </c>
      <c r="E186" s="58" t="s">
        <v>998</v>
      </c>
      <c r="F186" s="58" t="s">
        <v>1069</v>
      </c>
      <c r="G186" s="58" t="s">
        <v>823</v>
      </c>
      <c r="H186" s="59">
        <v>87900000</v>
      </c>
      <c r="I186" s="452">
        <v>82</v>
      </c>
      <c r="J186" s="65">
        <f t="shared" si="2"/>
        <v>1071951.2195121951</v>
      </c>
      <c r="K186" s="61" t="s">
        <v>824</v>
      </c>
      <c r="L186" s="57">
        <v>40925</v>
      </c>
      <c r="M186" s="57">
        <v>41291</v>
      </c>
      <c r="N186" s="57"/>
      <c r="O186" s="62">
        <v>4.3</v>
      </c>
      <c r="P186" s="58" t="s">
        <v>1065</v>
      </c>
      <c r="Q186" s="58" t="s">
        <v>826</v>
      </c>
    </row>
    <row r="187" spans="1:17" ht="16.5" customHeight="1">
      <c r="A187" s="94" t="s">
        <v>832</v>
      </c>
      <c r="B187" s="73">
        <v>40920</v>
      </c>
      <c r="C187" s="211"/>
      <c r="D187" s="72" t="s">
        <v>949</v>
      </c>
      <c r="E187" s="72" t="s">
        <v>1006</v>
      </c>
      <c r="F187" s="72" t="s">
        <v>1070</v>
      </c>
      <c r="G187" s="80" t="s">
        <v>902</v>
      </c>
      <c r="H187" s="80">
        <v>5000000</v>
      </c>
      <c r="I187" s="453">
        <v>1</v>
      </c>
      <c r="J187" s="65">
        <f t="shared" si="2"/>
        <v>5000000</v>
      </c>
      <c r="K187" s="72" t="s">
        <v>847</v>
      </c>
      <c r="L187" s="73">
        <v>40925</v>
      </c>
      <c r="M187" s="73">
        <v>42021</v>
      </c>
      <c r="N187" s="73"/>
      <c r="O187" s="81">
        <v>4.5</v>
      </c>
      <c r="P187" s="95" t="s">
        <v>1057</v>
      </c>
      <c r="Q187" s="95" t="s">
        <v>1058</v>
      </c>
    </row>
    <row r="188" spans="1:17" ht="16.5" customHeight="1">
      <c r="A188" s="94" t="s">
        <v>832</v>
      </c>
      <c r="B188" s="73">
        <v>40920</v>
      </c>
      <c r="C188" s="211"/>
      <c r="D188" s="72" t="s">
        <v>939</v>
      </c>
      <c r="E188" s="72" t="s">
        <v>1071</v>
      </c>
      <c r="F188" s="72" t="s">
        <v>1072</v>
      </c>
      <c r="G188" s="72" t="s">
        <v>902</v>
      </c>
      <c r="H188" s="80">
        <v>1700000</v>
      </c>
      <c r="I188" s="453">
        <v>1</v>
      </c>
      <c r="J188" s="65">
        <f t="shared" si="2"/>
        <v>1700000</v>
      </c>
      <c r="K188" s="72" t="s">
        <v>847</v>
      </c>
      <c r="L188" s="73">
        <v>40926</v>
      </c>
      <c r="M188" s="73">
        <v>41292</v>
      </c>
      <c r="N188" s="73"/>
      <c r="O188" s="81">
        <v>3.9</v>
      </c>
      <c r="P188" s="95" t="s">
        <v>1057</v>
      </c>
      <c r="Q188" s="95" t="s">
        <v>1058</v>
      </c>
    </row>
    <row r="189" spans="1:17" ht="16.5" customHeight="1">
      <c r="A189" s="94" t="s">
        <v>832</v>
      </c>
      <c r="B189" s="73">
        <v>40921</v>
      </c>
      <c r="C189" s="211"/>
      <c r="D189" s="72" t="s">
        <v>1073</v>
      </c>
      <c r="E189" s="72" t="s">
        <v>1074</v>
      </c>
      <c r="F189" s="72" t="s">
        <v>1075</v>
      </c>
      <c r="G189" s="72" t="s">
        <v>895</v>
      </c>
      <c r="H189" s="80">
        <v>77394174</v>
      </c>
      <c r="I189" s="453">
        <v>82</v>
      </c>
      <c r="J189" s="65">
        <f t="shared" si="2"/>
        <v>943831.39024390245</v>
      </c>
      <c r="K189" s="61" t="s">
        <v>847</v>
      </c>
      <c r="L189" s="73">
        <v>40933</v>
      </c>
      <c r="M189" s="73">
        <v>41299</v>
      </c>
      <c r="N189" s="73"/>
      <c r="O189" s="81">
        <v>3.65</v>
      </c>
      <c r="P189" s="95" t="s">
        <v>1057</v>
      </c>
      <c r="Q189" s="95" t="s">
        <v>1058</v>
      </c>
    </row>
    <row r="190" spans="1:17" ht="16.5" customHeight="1">
      <c r="A190" s="94" t="s">
        <v>832</v>
      </c>
      <c r="B190" s="73">
        <v>40921</v>
      </c>
      <c r="C190" s="211"/>
      <c r="D190" s="72" t="s">
        <v>1001</v>
      </c>
      <c r="E190" s="72" t="s">
        <v>1002</v>
      </c>
      <c r="F190" s="72" t="s">
        <v>1003</v>
      </c>
      <c r="G190" s="80" t="s">
        <v>902</v>
      </c>
      <c r="H190" s="80">
        <v>100000</v>
      </c>
      <c r="I190" s="453">
        <v>1</v>
      </c>
      <c r="J190" s="65">
        <f t="shared" si="2"/>
        <v>100000</v>
      </c>
      <c r="K190" s="72" t="s">
        <v>847</v>
      </c>
      <c r="L190" s="73">
        <v>40924</v>
      </c>
      <c r="M190" s="73">
        <v>40924</v>
      </c>
      <c r="N190" s="73"/>
      <c r="O190" s="81">
        <v>4.5</v>
      </c>
      <c r="P190" s="95" t="s">
        <v>1057</v>
      </c>
      <c r="Q190" s="95" t="s">
        <v>1058</v>
      </c>
    </row>
    <row r="191" spans="1:17" ht="16.5" customHeight="1">
      <c r="A191" s="94" t="s">
        <v>832</v>
      </c>
      <c r="B191" s="57">
        <v>40924</v>
      </c>
      <c r="C191" s="209"/>
      <c r="D191" s="58" t="s">
        <v>975</v>
      </c>
      <c r="E191" s="58" t="s">
        <v>976</v>
      </c>
      <c r="F191" s="58" t="s">
        <v>980</v>
      </c>
      <c r="G191" s="58" t="s">
        <v>836</v>
      </c>
      <c r="H191" s="59">
        <v>264397</v>
      </c>
      <c r="I191" s="453">
        <v>1</v>
      </c>
      <c r="J191" s="65">
        <f t="shared" si="2"/>
        <v>264397</v>
      </c>
      <c r="K191" s="61" t="s">
        <v>847</v>
      </c>
      <c r="L191" s="57">
        <v>40926</v>
      </c>
      <c r="M191" s="57">
        <v>41108</v>
      </c>
      <c r="N191" s="57"/>
      <c r="O191" s="62">
        <v>3.5</v>
      </c>
      <c r="P191" s="95" t="s">
        <v>1057</v>
      </c>
      <c r="Q191" s="95" t="s">
        <v>1058</v>
      </c>
    </row>
    <row r="192" spans="1:17" ht="16.5" customHeight="1">
      <c r="A192" s="56" t="s">
        <v>827</v>
      </c>
      <c r="B192" s="57">
        <v>40925</v>
      </c>
      <c r="C192" s="209"/>
      <c r="D192" s="58" t="s">
        <v>873</v>
      </c>
      <c r="E192" s="58" t="s">
        <v>1051</v>
      </c>
      <c r="F192" s="58" t="s">
        <v>1076</v>
      </c>
      <c r="G192" s="58" t="s">
        <v>823</v>
      </c>
      <c r="H192" s="59">
        <v>41000000</v>
      </c>
      <c r="I192" s="452">
        <v>82</v>
      </c>
      <c r="J192" s="65">
        <f t="shared" si="2"/>
        <v>500000</v>
      </c>
      <c r="K192" s="61" t="s">
        <v>824</v>
      </c>
      <c r="L192" s="57">
        <v>40934</v>
      </c>
      <c r="M192" s="57">
        <v>41300</v>
      </c>
      <c r="N192" s="57"/>
      <c r="O192" s="62">
        <v>4</v>
      </c>
      <c r="P192" s="58" t="s">
        <v>1065</v>
      </c>
      <c r="Q192" s="58" t="s">
        <v>826</v>
      </c>
    </row>
    <row r="193" spans="1:17" ht="16.5" customHeight="1">
      <c r="A193" s="56" t="s">
        <v>827</v>
      </c>
      <c r="B193" s="57">
        <v>40925</v>
      </c>
      <c r="C193" s="209"/>
      <c r="D193" s="58" t="s">
        <v>873</v>
      </c>
      <c r="E193" s="58" t="s">
        <v>874</v>
      </c>
      <c r="F193" s="58" t="s">
        <v>875</v>
      </c>
      <c r="G193" s="58" t="s">
        <v>823</v>
      </c>
      <c r="H193" s="59">
        <v>150000000</v>
      </c>
      <c r="I193" s="452">
        <v>82</v>
      </c>
      <c r="J193" s="65">
        <f t="shared" si="2"/>
        <v>1829268.2926829269</v>
      </c>
      <c r="K193" s="61" t="s">
        <v>847</v>
      </c>
      <c r="L193" s="57">
        <v>40935</v>
      </c>
      <c r="M193" s="57">
        <v>41302</v>
      </c>
      <c r="N193" s="57"/>
      <c r="O193" s="62">
        <v>3.1</v>
      </c>
      <c r="P193" s="58" t="s">
        <v>1065</v>
      </c>
      <c r="Q193" s="58" t="s">
        <v>826</v>
      </c>
    </row>
    <row r="194" spans="1:17" ht="16.5" customHeight="1">
      <c r="A194" s="56" t="s">
        <v>827</v>
      </c>
      <c r="B194" s="57">
        <v>40925</v>
      </c>
      <c r="C194" s="209"/>
      <c r="D194" s="58" t="s">
        <v>1001</v>
      </c>
      <c r="E194" s="58" t="s">
        <v>1002</v>
      </c>
      <c r="F194" s="58" t="s">
        <v>1003</v>
      </c>
      <c r="G194" s="58" t="s">
        <v>836</v>
      </c>
      <c r="H194" s="59">
        <v>60000</v>
      </c>
      <c r="I194" s="452">
        <v>1</v>
      </c>
      <c r="J194" s="65">
        <f t="shared" si="2"/>
        <v>60000</v>
      </c>
      <c r="K194" s="61" t="s">
        <v>847</v>
      </c>
      <c r="L194" s="57">
        <v>40926</v>
      </c>
      <c r="M194" s="57">
        <v>41292</v>
      </c>
      <c r="N194" s="57"/>
      <c r="O194" s="62">
        <v>4.5</v>
      </c>
      <c r="P194" s="58" t="s">
        <v>1065</v>
      </c>
      <c r="Q194" s="58" t="s">
        <v>826</v>
      </c>
    </row>
    <row r="195" spans="1:17" ht="16.5" customHeight="1">
      <c r="A195" s="56" t="s">
        <v>827</v>
      </c>
      <c r="B195" s="57">
        <v>40925</v>
      </c>
      <c r="C195" s="209"/>
      <c r="D195" s="58" t="s">
        <v>1001</v>
      </c>
      <c r="E195" s="58" t="s">
        <v>1002</v>
      </c>
      <c r="F195" s="58" t="s">
        <v>1003</v>
      </c>
      <c r="G195" s="58" t="s">
        <v>836</v>
      </c>
      <c r="H195" s="59">
        <v>16000</v>
      </c>
      <c r="I195" s="452">
        <v>1</v>
      </c>
      <c r="J195" s="65">
        <f t="shared" si="2"/>
        <v>16000</v>
      </c>
      <c r="K195" s="61" t="s">
        <v>847</v>
      </c>
      <c r="L195" s="57">
        <v>40926</v>
      </c>
      <c r="M195" s="57">
        <v>41292</v>
      </c>
      <c r="N195" s="57"/>
      <c r="O195" s="62">
        <v>4.5</v>
      </c>
      <c r="P195" s="58" t="s">
        <v>1065</v>
      </c>
      <c r="Q195" s="58" t="s">
        <v>826</v>
      </c>
    </row>
    <row r="196" spans="1:17" ht="16.5" customHeight="1">
      <c r="A196" s="56" t="s">
        <v>827</v>
      </c>
      <c r="B196" s="57">
        <v>40925</v>
      </c>
      <c r="C196" s="209"/>
      <c r="D196" s="58" t="s">
        <v>883</v>
      </c>
      <c r="E196" s="58" t="s">
        <v>1077</v>
      </c>
      <c r="F196" s="58" t="s">
        <v>1078</v>
      </c>
      <c r="G196" s="58" t="s">
        <v>836</v>
      </c>
      <c r="H196" s="59">
        <v>735000</v>
      </c>
      <c r="I196" s="452">
        <v>1</v>
      </c>
      <c r="J196" s="65">
        <f t="shared" si="2"/>
        <v>735000</v>
      </c>
      <c r="K196" s="61" t="s">
        <v>824</v>
      </c>
      <c r="L196" s="57">
        <v>40933</v>
      </c>
      <c r="M196" s="57">
        <v>41299</v>
      </c>
      <c r="N196" s="57"/>
      <c r="O196" s="62">
        <v>4.59</v>
      </c>
      <c r="P196" s="58" t="s">
        <v>1065</v>
      </c>
      <c r="Q196" s="58" t="s">
        <v>826</v>
      </c>
    </row>
    <row r="197" spans="1:17" ht="16.5" customHeight="1">
      <c r="A197" s="56" t="s">
        <v>827</v>
      </c>
      <c r="B197" s="57">
        <v>40925</v>
      </c>
      <c r="C197" s="209"/>
      <c r="D197" s="58" t="s">
        <v>883</v>
      </c>
      <c r="E197" s="58" t="s">
        <v>1077</v>
      </c>
      <c r="F197" s="58" t="s">
        <v>1078</v>
      </c>
      <c r="G197" s="58" t="s">
        <v>836</v>
      </c>
      <c r="H197" s="59">
        <v>160000</v>
      </c>
      <c r="I197" s="452">
        <v>1</v>
      </c>
      <c r="J197" s="65">
        <f t="shared" ref="J197:J260" si="3">IF(I197="","",H197/I197)</f>
        <v>160000</v>
      </c>
      <c r="K197" s="61" t="s">
        <v>824</v>
      </c>
      <c r="L197" s="57">
        <v>40933</v>
      </c>
      <c r="M197" s="57">
        <v>41299</v>
      </c>
      <c r="N197" s="57"/>
      <c r="O197" s="62">
        <v>4.59</v>
      </c>
      <c r="P197" s="58" t="s">
        <v>1065</v>
      </c>
      <c r="Q197" s="58" t="s">
        <v>826</v>
      </c>
    </row>
    <row r="198" spans="1:17" ht="16.5" customHeight="1">
      <c r="A198" s="56" t="s">
        <v>827</v>
      </c>
      <c r="B198" s="57">
        <v>40928</v>
      </c>
      <c r="C198" s="209"/>
      <c r="D198" s="58" t="s">
        <v>987</v>
      </c>
      <c r="E198" s="58" t="s">
        <v>998</v>
      </c>
      <c r="F198" s="58" t="s">
        <v>1079</v>
      </c>
      <c r="G198" s="58" t="s">
        <v>823</v>
      </c>
      <c r="H198" s="59">
        <v>89800000</v>
      </c>
      <c r="I198" s="452">
        <v>82</v>
      </c>
      <c r="J198" s="65">
        <f t="shared" si="3"/>
        <v>1095121.9512195121</v>
      </c>
      <c r="K198" s="61" t="s">
        <v>824</v>
      </c>
      <c r="L198" s="57">
        <v>40929</v>
      </c>
      <c r="M198" s="57">
        <v>41295</v>
      </c>
      <c r="N198" s="57"/>
      <c r="O198" s="62">
        <v>4.2</v>
      </c>
      <c r="P198" s="58" t="s">
        <v>1065</v>
      </c>
      <c r="Q198" s="58" t="s">
        <v>826</v>
      </c>
    </row>
    <row r="199" spans="1:17" ht="16.5" customHeight="1">
      <c r="A199" s="56" t="s">
        <v>827</v>
      </c>
      <c r="B199" s="57">
        <v>40928</v>
      </c>
      <c r="C199" s="209"/>
      <c r="D199" s="58" t="s">
        <v>987</v>
      </c>
      <c r="E199" s="58" t="s">
        <v>998</v>
      </c>
      <c r="F199" s="58" t="s">
        <v>1080</v>
      </c>
      <c r="G199" s="58" t="s">
        <v>823</v>
      </c>
      <c r="H199" s="59">
        <v>88300000</v>
      </c>
      <c r="I199" s="452">
        <v>82</v>
      </c>
      <c r="J199" s="65">
        <f t="shared" si="3"/>
        <v>1076829.2682926829</v>
      </c>
      <c r="K199" s="61" t="s">
        <v>824</v>
      </c>
      <c r="L199" s="57">
        <v>40931</v>
      </c>
      <c r="M199" s="57">
        <v>41297</v>
      </c>
      <c r="N199" s="57"/>
      <c r="O199" s="62">
        <v>4.2</v>
      </c>
      <c r="P199" s="58" t="s">
        <v>1065</v>
      </c>
      <c r="Q199" s="58" t="s">
        <v>826</v>
      </c>
    </row>
    <row r="200" spans="1:17" ht="16.5" customHeight="1">
      <c r="A200" s="56" t="s">
        <v>827</v>
      </c>
      <c r="B200" s="57">
        <v>40933</v>
      </c>
      <c r="C200" s="209"/>
      <c r="D200" s="58" t="s">
        <v>883</v>
      </c>
      <c r="E200" s="58" t="s">
        <v>884</v>
      </c>
      <c r="F200" s="58" t="s">
        <v>1081</v>
      </c>
      <c r="G200" s="58" t="s">
        <v>823</v>
      </c>
      <c r="H200" s="59">
        <v>13000000</v>
      </c>
      <c r="I200" s="452">
        <v>82</v>
      </c>
      <c r="J200" s="65">
        <f t="shared" si="3"/>
        <v>158536.58536585365</v>
      </c>
      <c r="K200" s="61" t="s">
        <v>824</v>
      </c>
      <c r="L200" s="57">
        <v>40934</v>
      </c>
      <c r="M200" s="57">
        <v>41300</v>
      </c>
      <c r="N200" s="57"/>
      <c r="O200" s="62">
        <v>4.3</v>
      </c>
      <c r="P200" s="58" t="s">
        <v>1065</v>
      </c>
      <c r="Q200" s="58" t="s">
        <v>826</v>
      </c>
    </row>
    <row r="201" spans="1:17" ht="16.5" customHeight="1">
      <c r="A201" s="56" t="s">
        <v>827</v>
      </c>
      <c r="B201" s="57">
        <v>40933</v>
      </c>
      <c r="C201" s="209"/>
      <c r="D201" s="58" t="s">
        <v>1073</v>
      </c>
      <c r="E201" s="58" t="s">
        <v>1082</v>
      </c>
      <c r="F201" s="58" t="s">
        <v>1083</v>
      </c>
      <c r="G201" s="58" t="s">
        <v>823</v>
      </c>
      <c r="H201" s="59">
        <v>120000000</v>
      </c>
      <c r="I201" s="452">
        <v>82</v>
      </c>
      <c r="J201" s="65">
        <f t="shared" si="3"/>
        <v>1463414.6341463414</v>
      </c>
      <c r="K201" s="61" t="s">
        <v>1084</v>
      </c>
      <c r="L201" s="57">
        <v>40940</v>
      </c>
      <c r="M201" s="57">
        <v>41306</v>
      </c>
      <c r="N201" s="57"/>
      <c r="O201" s="62">
        <v>3.97</v>
      </c>
      <c r="P201" s="58" t="s">
        <v>1065</v>
      </c>
      <c r="Q201" s="58" t="s">
        <v>826</v>
      </c>
    </row>
    <row r="202" spans="1:17" ht="16.5" customHeight="1">
      <c r="A202" s="56" t="s">
        <v>827</v>
      </c>
      <c r="B202" s="57">
        <v>40934</v>
      </c>
      <c r="C202" s="209"/>
      <c r="D202" s="58" t="s">
        <v>841</v>
      </c>
      <c r="E202" s="58" t="s">
        <v>842</v>
      </c>
      <c r="F202" s="58" t="s">
        <v>1085</v>
      </c>
      <c r="G202" s="58" t="s">
        <v>823</v>
      </c>
      <c r="H202" s="59">
        <v>28000000</v>
      </c>
      <c r="I202" s="452">
        <v>82</v>
      </c>
      <c r="J202" s="65">
        <f t="shared" si="3"/>
        <v>341463.41463414632</v>
      </c>
      <c r="K202" s="61" t="s">
        <v>1086</v>
      </c>
      <c r="L202" s="57">
        <v>40938</v>
      </c>
      <c r="M202" s="57">
        <v>41302</v>
      </c>
      <c r="N202" s="57"/>
      <c r="O202" s="62">
        <v>3.88</v>
      </c>
      <c r="P202" s="58" t="s">
        <v>1065</v>
      </c>
      <c r="Q202" s="58" t="s">
        <v>826</v>
      </c>
    </row>
    <row r="203" spans="1:17" ht="16.5" customHeight="1">
      <c r="A203" s="56" t="s">
        <v>832</v>
      </c>
      <c r="B203" s="57">
        <v>40935</v>
      </c>
      <c r="C203" s="209"/>
      <c r="D203" s="58" t="s">
        <v>851</v>
      </c>
      <c r="E203" s="58" t="s">
        <v>1018</v>
      </c>
      <c r="F203" s="58" t="s">
        <v>1087</v>
      </c>
      <c r="G203" s="58" t="s">
        <v>836</v>
      </c>
      <c r="H203" s="59">
        <v>702000</v>
      </c>
      <c r="I203" s="452">
        <v>1</v>
      </c>
      <c r="J203" s="65">
        <f t="shared" si="3"/>
        <v>702000</v>
      </c>
      <c r="K203" s="61" t="s">
        <v>847</v>
      </c>
      <c r="L203" s="57">
        <v>40939</v>
      </c>
      <c r="M203" s="57">
        <v>41121</v>
      </c>
      <c r="N203" s="57"/>
      <c r="O203" s="62">
        <v>3.9</v>
      </c>
      <c r="P203" s="95" t="s">
        <v>1057</v>
      </c>
      <c r="Q203" s="95" t="s">
        <v>1058</v>
      </c>
    </row>
    <row r="204" spans="1:17" ht="16.5" customHeight="1">
      <c r="A204" s="56" t="s">
        <v>827</v>
      </c>
      <c r="B204" s="57">
        <v>40940</v>
      </c>
      <c r="C204" s="209"/>
      <c r="D204" s="58" t="s">
        <v>1088</v>
      </c>
      <c r="E204" s="58" t="s">
        <v>870</v>
      </c>
      <c r="F204" s="58" t="s">
        <v>871</v>
      </c>
      <c r="G204" s="58" t="s">
        <v>836</v>
      </c>
      <c r="H204" s="59">
        <v>300000</v>
      </c>
      <c r="I204" s="452">
        <v>1</v>
      </c>
      <c r="J204" s="65">
        <f t="shared" si="3"/>
        <v>300000</v>
      </c>
      <c r="K204" s="61" t="s">
        <v>847</v>
      </c>
      <c r="L204" s="57">
        <v>40948</v>
      </c>
      <c r="M204" s="57">
        <v>41038</v>
      </c>
      <c r="N204" s="57"/>
      <c r="O204" s="62">
        <v>3.6</v>
      </c>
      <c r="P204" s="58" t="s">
        <v>1065</v>
      </c>
      <c r="Q204" s="58" t="s">
        <v>826</v>
      </c>
    </row>
    <row r="205" spans="1:17" ht="16.5" customHeight="1">
      <c r="A205" s="56" t="s">
        <v>827</v>
      </c>
      <c r="B205" s="57">
        <v>40941</v>
      </c>
      <c r="C205" s="209"/>
      <c r="D205" s="58" t="s">
        <v>975</v>
      </c>
      <c r="E205" s="58" t="s">
        <v>976</v>
      </c>
      <c r="F205" s="58" t="s">
        <v>1089</v>
      </c>
      <c r="G205" s="58" t="s">
        <v>823</v>
      </c>
      <c r="H205" s="59">
        <v>4300000</v>
      </c>
      <c r="I205" s="452">
        <v>82</v>
      </c>
      <c r="J205" s="65">
        <f t="shared" si="3"/>
        <v>52439.024390243903</v>
      </c>
      <c r="K205" s="61" t="s">
        <v>824</v>
      </c>
      <c r="L205" s="57">
        <v>40914</v>
      </c>
      <c r="M205" s="57">
        <v>41287</v>
      </c>
      <c r="N205" s="57"/>
      <c r="O205" s="62">
        <v>4</v>
      </c>
      <c r="P205" s="58" t="s">
        <v>1065</v>
      </c>
      <c r="Q205" s="58" t="s">
        <v>826</v>
      </c>
    </row>
    <row r="206" spans="1:17" ht="16.5" customHeight="1">
      <c r="A206" s="56" t="s">
        <v>827</v>
      </c>
      <c r="B206" s="57">
        <v>40942</v>
      </c>
      <c r="C206" s="209"/>
      <c r="D206" s="58" t="s">
        <v>987</v>
      </c>
      <c r="E206" s="58" t="s">
        <v>1090</v>
      </c>
      <c r="F206" s="58" t="s">
        <v>1091</v>
      </c>
      <c r="G206" s="58" t="s">
        <v>823</v>
      </c>
      <c r="H206" s="59">
        <v>90000000</v>
      </c>
      <c r="I206" s="452">
        <v>82</v>
      </c>
      <c r="J206" s="65">
        <f t="shared" si="3"/>
        <v>1097560.9756097561</v>
      </c>
      <c r="K206" s="61" t="s">
        <v>1086</v>
      </c>
      <c r="L206" s="57">
        <v>40946</v>
      </c>
      <c r="M206" s="57">
        <v>41312</v>
      </c>
      <c r="N206" s="57"/>
      <c r="O206" s="62">
        <v>4.3</v>
      </c>
      <c r="P206" s="58" t="s">
        <v>1065</v>
      </c>
      <c r="Q206" s="58" t="s">
        <v>826</v>
      </c>
    </row>
    <row r="207" spans="1:17" ht="16.5" customHeight="1">
      <c r="A207" s="56" t="s">
        <v>832</v>
      </c>
      <c r="B207" s="70">
        <v>40946</v>
      </c>
      <c r="C207" s="210"/>
      <c r="D207" s="61" t="s">
        <v>833</v>
      </c>
      <c r="E207" s="61" t="s">
        <v>834</v>
      </c>
      <c r="F207" s="61" t="s">
        <v>835</v>
      </c>
      <c r="G207" s="61" t="s">
        <v>902</v>
      </c>
      <c r="H207" s="59">
        <v>22000</v>
      </c>
      <c r="I207" s="452">
        <v>1</v>
      </c>
      <c r="J207" s="65">
        <f t="shared" si="3"/>
        <v>22000</v>
      </c>
      <c r="K207" s="61" t="s">
        <v>847</v>
      </c>
      <c r="L207" s="70">
        <v>40948</v>
      </c>
      <c r="M207" s="70">
        <v>41130</v>
      </c>
      <c r="N207" s="70"/>
      <c r="O207" s="71">
        <v>3.22</v>
      </c>
      <c r="P207" s="95" t="s">
        <v>1057</v>
      </c>
      <c r="Q207" s="95" t="s">
        <v>1058</v>
      </c>
    </row>
    <row r="208" spans="1:17" ht="16.5" customHeight="1">
      <c r="A208" s="56" t="s">
        <v>832</v>
      </c>
      <c r="B208" s="70">
        <v>40946</v>
      </c>
      <c r="C208" s="210"/>
      <c r="D208" s="61" t="s">
        <v>833</v>
      </c>
      <c r="E208" s="61" t="s">
        <v>834</v>
      </c>
      <c r="F208" s="61" t="s">
        <v>1092</v>
      </c>
      <c r="G208" s="61" t="s">
        <v>902</v>
      </c>
      <c r="H208" s="59">
        <v>18000</v>
      </c>
      <c r="I208" s="452">
        <v>1</v>
      </c>
      <c r="J208" s="65">
        <f t="shared" si="3"/>
        <v>18000</v>
      </c>
      <c r="K208" s="61" t="s">
        <v>847</v>
      </c>
      <c r="L208" s="70">
        <v>40948</v>
      </c>
      <c r="M208" s="70">
        <v>41130</v>
      </c>
      <c r="N208" s="70"/>
      <c r="O208" s="71">
        <v>3.22</v>
      </c>
      <c r="P208" s="95" t="s">
        <v>1057</v>
      </c>
      <c r="Q208" s="95" t="s">
        <v>1058</v>
      </c>
    </row>
    <row r="209" spans="1:17" ht="16.5" customHeight="1">
      <c r="A209" s="56" t="s">
        <v>827</v>
      </c>
      <c r="B209" s="57">
        <v>40948</v>
      </c>
      <c r="C209" s="209"/>
      <c r="D209" s="58" t="s">
        <v>856</v>
      </c>
      <c r="E209" s="58" t="s">
        <v>857</v>
      </c>
      <c r="F209" s="58" t="s">
        <v>1093</v>
      </c>
      <c r="G209" s="58" t="s">
        <v>823</v>
      </c>
      <c r="H209" s="59">
        <v>111900</v>
      </c>
      <c r="I209" s="452">
        <v>82</v>
      </c>
      <c r="J209" s="65">
        <f t="shared" si="3"/>
        <v>1364.6341463414635</v>
      </c>
      <c r="K209" s="61" t="s">
        <v>824</v>
      </c>
      <c r="L209" s="57">
        <v>40952</v>
      </c>
      <c r="M209" s="57">
        <v>41317</v>
      </c>
      <c r="N209" s="57"/>
      <c r="O209" s="62">
        <v>3.46</v>
      </c>
      <c r="P209" s="58" t="s">
        <v>1065</v>
      </c>
      <c r="Q209" s="58" t="s">
        <v>826</v>
      </c>
    </row>
    <row r="210" spans="1:17" ht="16.5" customHeight="1">
      <c r="A210" s="56" t="s">
        <v>827</v>
      </c>
      <c r="B210" s="57">
        <v>40952</v>
      </c>
      <c r="C210" s="209"/>
      <c r="D210" s="58" t="s">
        <v>975</v>
      </c>
      <c r="E210" s="58" t="s">
        <v>1094</v>
      </c>
      <c r="F210" s="58" t="s">
        <v>1095</v>
      </c>
      <c r="G210" s="58" t="s">
        <v>823</v>
      </c>
      <c r="H210" s="59">
        <v>28500000</v>
      </c>
      <c r="I210" s="452">
        <v>82</v>
      </c>
      <c r="J210" s="65">
        <f t="shared" si="3"/>
        <v>347560.97560975607</v>
      </c>
      <c r="K210" s="61" t="s">
        <v>824</v>
      </c>
      <c r="L210" s="57">
        <v>40955</v>
      </c>
      <c r="M210" s="57">
        <v>41321</v>
      </c>
      <c r="N210" s="57"/>
      <c r="O210" s="62">
        <v>3.5</v>
      </c>
      <c r="P210" s="58" t="s">
        <v>1065</v>
      </c>
      <c r="Q210" s="58" t="s">
        <v>826</v>
      </c>
    </row>
    <row r="211" spans="1:17" ht="16.5" customHeight="1">
      <c r="A211" s="56" t="s">
        <v>827</v>
      </c>
      <c r="B211" s="57">
        <v>40952</v>
      </c>
      <c r="C211" s="209"/>
      <c r="D211" s="58" t="s">
        <v>883</v>
      </c>
      <c r="E211" s="58" t="s">
        <v>1096</v>
      </c>
      <c r="F211" s="58" t="s">
        <v>1097</v>
      </c>
      <c r="G211" s="58" t="s">
        <v>823</v>
      </c>
      <c r="H211" s="59">
        <v>66000000</v>
      </c>
      <c r="I211" s="452">
        <v>82</v>
      </c>
      <c r="J211" s="65">
        <f t="shared" si="3"/>
        <v>804878.04878048785</v>
      </c>
      <c r="K211" s="61" t="s">
        <v>824</v>
      </c>
      <c r="L211" s="57">
        <v>40960</v>
      </c>
      <c r="M211" s="57">
        <v>41326</v>
      </c>
      <c r="N211" s="57"/>
      <c r="O211" s="62">
        <v>4.2</v>
      </c>
      <c r="P211" s="58" t="s">
        <v>1065</v>
      </c>
      <c r="Q211" s="58" t="s">
        <v>826</v>
      </c>
    </row>
    <row r="212" spans="1:17" ht="16.5" customHeight="1">
      <c r="A212" s="56" t="s">
        <v>827</v>
      </c>
      <c r="B212" s="57">
        <v>40954</v>
      </c>
      <c r="C212" s="209"/>
      <c r="D212" s="58" t="s">
        <v>1025</v>
      </c>
      <c r="E212" s="58" t="s">
        <v>1098</v>
      </c>
      <c r="F212" s="58" t="s">
        <v>1099</v>
      </c>
      <c r="G212" s="58" t="s">
        <v>823</v>
      </c>
      <c r="H212" s="59">
        <v>110000000</v>
      </c>
      <c r="I212" s="452">
        <v>82</v>
      </c>
      <c r="J212" s="65">
        <f t="shared" si="3"/>
        <v>1341463.4146341463</v>
      </c>
      <c r="K212" s="61" t="s">
        <v>824</v>
      </c>
      <c r="L212" s="57">
        <v>40963</v>
      </c>
      <c r="M212" s="57">
        <v>41329</v>
      </c>
      <c r="N212" s="57"/>
      <c r="O212" s="62">
        <v>3.96</v>
      </c>
      <c r="P212" s="58" t="s">
        <v>1065</v>
      </c>
      <c r="Q212" s="58" t="s">
        <v>826</v>
      </c>
    </row>
    <row r="213" spans="1:17" ht="16.5" customHeight="1">
      <c r="A213" s="94" t="s">
        <v>832</v>
      </c>
      <c r="B213" s="57">
        <v>40954</v>
      </c>
      <c r="C213" s="209"/>
      <c r="D213" s="58" t="s">
        <v>883</v>
      </c>
      <c r="E213" s="58" t="s">
        <v>884</v>
      </c>
      <c r="F213" s="58" t="s">
        <v>961</v>
      </c>
      <c r="G213" s="58" t="s">
        <v>823</v>
      </c>
      <c r="H213" s="59">
        <v>11000000</v>
      </c>
      <c r="I213" s="453">
        <v>82</v>
      </c>
      <c r="J213" s="65">
        <f t="shared" si="3"/>
        <v>134146.34146341463</v>
      </c>
      <c r="K213" s="58" t="s">
        <v>824</v>
      </c>
      <c r="L213" s="57">
        <v>40954</v>
      </c>
      <c r="M213" s="57">
        <v>41278</v>
      </c>
      <c r="N213" s="57"/>
      <c r="O213" s="62">
        <v>2.85</v>
      </c>
      <c r="P213" s="95" t="s">
        <v>1057</v>
      </c>
      <c r="Q213" s="95" t="s">
        <v>1058</v>
      </c>
    </row>
    <row r="214" spans="1:17" ht="16.5" customHeight="1">
      <c r="A214" s="56" t="s">
        <v>827</v>
      </c>
      <c r="B214" s="57">
        <v>40955</v>
      </c>
      <c r="C214" s="209"/>
      <c r="D214" s="58" t="s">
        <v>987</v>
      </c>
      <c r="E214" s="58" t="s">
        <v>1090</v>
      </c>
      <c r="F214" s="58" t="s">
        <v>1100</v>
      </c>
      <c r="G214" s="58" t="s">
        <v>823</v>
      </c>
      <c r="H214" s="59">
        <v>93100000</v>
      </c>
      <c r="I214" s="452">
        <v>82</v>
      </c>
      <c r="J214" s="65">
        <f t="shared" si="3"/>
        <v>1135365.8536585367</v>
      </c>
      <c r="K214" s="58" t="s">
        <v>824</v>
      </c>
      <c r="L214" s="57">
        <v>40959</v>
      </c>
      <c r="M214" s="57">
        <v>41324</v>
      </c>
      <c r="N214" s="57"/>
      <c r="O214" s="62">
        <v>4.2</v>
      </c>
      <c r="P214" s="58" t="s">
        <v>1065</v>
      </c>
      <c r="Q214" s="58" t="s">
        <v>826</v>
      </c>
    </row>
    <row r="215" spans="1:17" ht="16.5" customHeight="1">
      <c r="A215" s="56" t="s">
        <v>827</v>
      </c>
      <c r="B215" s="57">
        <v>40956</v>
      </c>
      <c r="C215" s="209"/>
      <c r="D215" s="58" t="s">
        <v>856</v>
      </c>
      <c r="E215" s="58" t="s">
        <v>990</v>
      </c>
      <c r="F215" s="58" t="s">
        <v>1101</v>
      </c>
      <c r="G215" s="58" t="s">
        <v>823</v>
      </c>
      <c r="H215" s="59">
        <v>54000000</v>
      </c>
      <c r="I215" s="452">
        <v>82</v>
      </c>
      <c r="J215" s="65">
        <f t="shared" si="3"/>
        <v>658536.58536585362</v>
      </c>
      <c r="K215" s="58" t="s">
        <v>824</v>
      </c>
      <c r="L215" s="57">
        <v>40966</v>
      </c>
      <c r="M215" s="57">
        <v>41332</v>
      </c>
      <c r="N215" s="57"/>
      <c r="O215" s="62">
        <v>4</v>
      </c>
      <c r="P215" s="58" t="s">
        <v>1065</v>
      </c>
      <c r="Q215" s="58" t="s">
        <v>826</v>
      </c>
    </row>
    <row r="216" spans="1:17" ht="16.5" customHeight="1">
      <c r="A216" s="56" t="s">
        <v>827</v>
      </c>
      <c r="B216" s="57">
        <v>40960</v>
      </c>
      <c r="C216" s="209"/>
      <c r="D216" s="58" t="s">
        <v>987</v>
      </c>
      <c r="E216" s="58" t="s">
        <v>1090</v>
      </c>
      <c r="F216" s="58" t="s">
        <v>1102</v>
      </c>
      <c r="G216" s="58" t="s">
        <v>823</v>
      </c>
      <c r="H216" s="59">
        <v>120770000</v>
      </c>
      <c r="I216" s="452">
        <v>82</v>
      </c>
      <c r="J216" s="65">
        <f t="shared" si="3"/>
        <v>1472804.8780487804</v>
      </c>
      <c r="K216" s="61" t="s">
        <v>824</v>
      </c>
      <c r="L216" s="57">
        <v>40962</v>
      </c>
      <c r="M216" s="57">
        <v>41328</v>
      </c>
      <c r="N216" s="57"/>
      <c r="O216" s="62">
        <v>4.3</v>
      </c>
      <c r="P216" s="58" t="s">
        <v>1065</v>
      </c>
      <c r="Q216" s="58" t="s">
        <v>826</v>
      </c>
    </row>
    <row r="217" spans="1:17" ht="16.5" customHeight="1">
      <c r="A217" s="56" t="s">
        <v>827</v>
      </c>
      <c r="B217" s="57">
        <v>40960</v>
      </c>
      <c r="C217" s="209"/>
      <c r="D217" s="58" t="s">
        <v>848</v>
      </c>
      <c r="E217" s="58" t="s">
        <v>866</v>
      </c>
      <c r="F217" s="58" t="s">
        <v>1103</v>
      </c>
      <c r="G217" s="58" t="s">
        <v>823</v>
      </c>
      <c r="H217" s="59">
        <v>70000000</v>
      </c>
      <c r="I217" s="452">
        <v>82</v>
      </c>
      <c r="J217" s="65">
        <f t="shared" si="3"/>
        <v>853658.53658536589</v>
      </c>
      <c r="K217" s="61" t="s">
        <v>824</v>
      </c>
      <c r="L217" s="57">
        <v>40966</v>
      </c>
      <c r="M217" s="57">
        <v>41332</v>
      </c>
      <c r="N217" s="57"/>
      <c r="O217" s="62">
        <v>4</v>
      </c>
      <c r="P217" s="58" t="s">
        <v>1065</v>
      </c>
      <c r="Q217" s="58" t="s">
        <v>826</v>
      </c>
    </row>
    <row r="218" spans="1:17" ht="16.5" customHeight="1">
      <c r="A218" s="56" t="s">
        <v>827</v>
      </c>
      <c r="B218" s="57">
        <v>40961</v>
      </c>
      <c r="C218" s="209"/>
      <c r="D218" s="58" t="s">
        <v>1073</v>
      </c>
      <c r="E218" s="58" t="s">
        <v>1082</v>
      </c>
      <c r="F218" s="58" t="s">
        <v>1083</v>
      </c>
      <c r="G218" s="58" t="s">
        <v>823</v>
      </c>
      <c r="H218" s="59">
        <v>700000000</v>
      </c>
      <c r="I218" s="452">
        <v>82</v>
      </c>
      <c r="J218" s="65">
        <f t="shared" si="3"/>
        <v>8536585.3658536579</v>
      </c>
      <c r="K218" s="61" t="s">
        <v>1104</v>
      </c>
      <c r="L218" s="57">
        <v>40983</v>
      </c>
      <c r="M218" s="57">
        <v>41348</v>
      </c>
      <c r="N218" s="57"/>
      <c r="O218" s="62">
        <v>4.46</v>
      </c>
      <c r="P218" s="58" t="s">
        <v>1065</v>
      </c>
      <c r="Q218" s="58" t="s">
        <v>826</v>
      </c>
    </row>
    <row r="219" spans="1:17" ht="16.5" customHeight="1">
      <c r="A219" s="94" t="s">
        <v>832</v>
      </c>
      <c r="B219" s="73">
        <v>40961</v>
      </c>
      <c r="C219" s="211"/>
      <c r="D219" s="72" t="s">
        <v>1088</v>
      </c>
      <c r="E219" s="72" t="s">
        <v>998</v>
      </c>
      <c r="F219" s="72" t="s">
        <v>1105</v>
      </c>
      <c r="G219" s="72" t="s">
        <v>895</v>
      </c>
      <c r="H219" s="80">
        <v>54800000</v>
      </c>
      <c r="I219" s="453">
        <v>82</v>
      </c>
      <c r="J219" s="65">
        <f t="shared" si="3"/>
        <v>668292.68292682932</v>
      </c>
      <c r="K219" s="58" t="s">
        <v>824</v>
      </c>
      <c r="L219" s="73">
        <v>40966</v>
      </c>
      <c r="M219" s="73">
        <v>41332</v>
      </c>
      <c r="N219" s="73"/>
      <c r="O219" s="81">
        <v>4</v>
      </c>
      <c r="P219" s="95" t="s">
        <v>1057</v>
      </c>
      <c r="Q219" s="95" t="s">
        <v>1058</v>
      </c>
    </row>
    <row r="220" spans="1:17" ht="16.5" customHeight="1">
      <c r="A220" s="56" t="s">
        <v>827</v>
      </c>
      <c r="B220" s="57">
        <v>40973</v>
      </c>
      <c r="C220" s="209"/>
      <c r="D220" s="58" t="s">
        <v>873</v>
      </c>
      <c r="E220" s="58" t="s">
        <v>1048</v>
      </c>
      <c r="F220" s="58" t="s">
        <v>1106</v>
      </c>
      <c r="G220" s="58" t="s">
        <v>823</v>
      </c>
      <c r="H220" s="59">
        <v>21240000</v>
      </c>
      <c r="I220" s="452">
        <v>82</v>
      </c>
      <c r="J220" s="65">
        <f t="shared" si="3"/>
        <v>259024.39024390245</v>
      </c>
      <c r="K220" s="61" t="s">
        <v>847</v>
      </c>
      <c r="L220" s="57">
        <v>40975</v>
      </c>
      <c r="M220" s="57">
        <v>41350</v>
      </c>
      <c r="N220" s="57"/>
      <c r="O220" s="62">
        <v>5</v>
      </c>
      <c r="P220" s="58" t="s">
        <v>1065</v>
      </c>
      <c r="Q220" s="58" t="s">
        <v>826</v>
      </c>
    </row>
    <row r="221" spans="1:17" ht="16.5" customHeight="1">
      <c r="A221" s="56" t="s">
        <v>832</v>
      </c>
      <c r="B221" s="70">
        <v>40974</v>
      </c>
      <c r="C221" s="210"/>
      <c r="D221" s="58" t="s">
        <v>833</v>
      </c>
      <c r="E221" s="58" t="s">
        <v>834</v>
      </c>
      <c r="F221" s="58" t="s">
        <v>1092</v>
      </c>
      <c r="G221" s="58" t="s">
        <v>902</v>
      </c>
      <c r="H221" s="59">
        <v>51720</v>
      </c>
      <c r="I221" s="452">
        <v>1</v>
      </c>
      <c r="J221" s="65">
        <f t="shared" si="3"/>
        <v>51720</v>
      </c>
      <c r="K221" s="58" t="s">
        <v>847</v>
      </c>
      <c r="L221" s="70">
        <v>40980</v>
      </c>
      <c r="M221" s="70">
        <v>41225</v>
      </c>
      <c r="N221" s="70"/>
      <c r="O221" s="71">
        <v>3.22</v>
      </c>
      <c r="P221" s="95" t="s">
        <v>1057</v>
      </c>
      <c r="Q221" s="95" t="s">
        <v>1058</v>
      </c>
    </row>
    <row r="222" spans="1:17" ht="16.5" customHeight="1">
      <c r="A222" s="56" t="s">
        <v>827</v>
      </c>
      <c r="B222" s="57">
        <v>40976</v>
      </c>
      <c r="C222" s="209"/>
      <c r="D222" s="58" t="s">
        <v>1088</v>
      </c>
      <c r="E222" s="58" t="s">
        <v>870</v>
      </c>
      <c r="F222" s="58" t="s">
        <v>871</v>
      </c>
      <c r="G222" s="58" t="s">
        <v>836</v>
      </c>
      <c r="H222" s="59">
        <v>200000</v>
      </c>
      <c r="I222" s="452">
        <v>1</v>
      </c>
      <c r="J222" s="65">
        <f t="shared" si="3"/>
        <v>200000</v>
      </c>
      <c r="K222" s="61" t="s">
        <v>847</v>
      </c>
      <c r="L222" s="57">
        <v>40983</v>
      </c>
      <c r="M222" s="57">
        <v>41075</v>
      </c>
      <c r="N222" s="57"/>
      <c r="O222" s="62">
        <v>3.17</v>
      </c>
      <c r="P222" s="58" t="s">
        <v>1065</v>
      </c>
      <c r="Q222" s="58" t="s">
        <v>826</v>
      </c>
    </row>
    <row r="223" spans="1:17" ht="16.5" customHeight="1">
      <c r="A223" s="56" t="s">
        <v>827</v>
      </c>
      <c r="B223" s="57">
        <v>40976</v>
      </c>
      <c r="C223" s="209"/>
      <c r="D223" s="58" t="s">
        <v>1088</v>
      </c>
      <c r="E223" s="58" t="s">
        <v>870</v>
      </c>
      <c r="F223" s="58" t="s">
        <v>871</v>
      </c>
      <c r="G223" s="58" t="s">
        <v>836</v>
      </c>
      <c r="H223" s="59">
        <v>600000</v>
      </c>
      <c r="I223" s="452">
        <v>1</v>
      </c>
      <c r="J223" s="65">
        <f t="shared" si="3"/>
        <v>600000</v>
      </c>
      <c r="K223" s="61" t="s">
        <v>847</v>
      </c>
      <c r="L223" s="57">
        <v>40983</v>
      </c>
      <c r="M223" s="57">
        <v>41075</v>
      </c>
      <c r="N223" s="57"/>
      <c r="O223" s="62">
        <v>3.17</v>
      </c>
      <c r="P223" s="58" t="s">
        <v>1065</v>
      </c>
      <c r="Q223" s="58" t="s">
        <v>826</v>
      </c>
    </row>
    <row r="224" spans="1:17" ht="16.5" customHeight="1">
      <c r="A224" s="56" t="s">
        <v>827</v>
      </c>
      <c r="B224" s="57">
        <v>40976</v>
      </c>
      <c r="C224" s="209"/>
      <c r="D224" s="58" t="s">
        <v>1088</v>
      </c>
      <c r="E224" s="58" t="s">
        <v>870</v>
      </c>
      <c r="F224" s="58" t="s">
        <v>871</v>
      </c>
      <c r="G224" s="58" t="s">
        <v>836</v>
      </c>
      <c r="H224" s="59">
        <v>200000</v>
      </c>
      <c r="I224" s="452">
        <v>1</v>
      </c>
      <c r="J224" s="65">
        <f t="shared" si="3"/>
        <v>200000</v>
      </c>
      <c r="K224" s="61" t="s">
        <v>847</v>
      </c>
      <c r="L224" s="57">
        <v>40983</v>
      </c>
      <c r="M224" s="57">
        <v>41075</v>
      </c>
      <c r="N224" s="57"/>
      <c r="O224" s="62">
        <v>3.17</v>
      </c>
      <c r="P224" s="58" t="s">
        <v>1065</v>
      </c>
      <c r="Q224" s="58" t="s">
        <v>826</v>
      </c>
    </row>
    <row r="225" spans="1:17" ht="16.5" customHeight="1">
      <c r="A225" s="56" t="s">
        <v>827</v>
      </c>
      <c r="B225" s="57">
        <v>40980</v>
      </c>
      <c r="C225" s="209"/>
      <c r="D225" s="58" t="s">
        <v>848</v>
      </c>
      <c r="E225" s="58" t="s">
        <v>866</v>
      </c>
      <c r="F225" s="58" t="s">
        <v>1107</v>
      </c>
      <c r="G225" s="58" t="s">
        <v>823</v>
      </c>
      <c r="H225" s="59">
        <v>24000000</v>
      </c>
      <c r="I225" s="452">
        <v>82</v>
      </c>
      <c r="J225" s="65">
        <f t="shared" si="3"/>
        <v>292682.92682926828</v>
      </c>
      <c r="K225" s="61" t="s">
        <v>880</v>
      </c>
      <c r="L225" s="57">
        <v>40982</v>
      </c>
      <c r="M225" s="57">
        <v>41347</v>
      </c>
      <c r="N225" s="57"/>
      <c r="O225" s="62">
        <v>3.8</v>
      </c>
      <c r="P225" s="58" t="s">
        <v>1065</v>
      </c>
      <c r="Q225" s="58" t="s">
        <v>826</v>
      </c>
    </row>
    <row r="226" spans="1:17" ht="16.5" customHeight="1">
      <c r="A226" s="56" t="s">
        <v>827</v>
      </c>
      <c r="B226" s="57">
        <v>40980</v>
      </c>
      <c r="C226" s="209"/>
      <c r="D226" s="58" t="s">
        <v>837</v>
      </c>
      <c r="E226" s="58" t="s">
        <v>838</v>
      </c>
      <c r="F226" s="58" t="s">
        <v>1108</v>
      </c>
      <c r="G226" s="58" t="s">
        <v>823</v>
      </c>
      <c r="H226" s="59">
        <v>18000000</v>
      </c>
      <c r="I226" s="452">
        <v>82</v>
      </c>
      <c r="J226" s="65">
        <f t="shared" si="3"/>
        <v>219512.19512195123</v>
      </c>
      <c r="K226" s="61" t="s">
        <v>880</v>
      </c>
      <c r="L226" s="57">
        <v>40980</v>
      </c>
      <c r="M226" s="57">
        <v>41343</v>
      </c>
      <c r="N226" s="57"/>
      <c r="O226" s="62">
        <v>4.2699999999999996</v>
      </c>
      <c r="P226" s="58" t="s">
        <v>1065</v>
      </c>
      <c r="Q226" s="58" t="s">
        <v>826</v>
      </c>
    </row>
    <row r="227" spans="1:17" ht="16.5" customHeight="1">
      <c r="A227" s="56" t="s">
        <v>827</v>
      </c>
      <c r="B227" s="57">
        <v>40980</v>
      </c>
      <c r="C227" s="209"/>
      <c r="D227" s="58" t="s">
        <v>975</v>
      </c>
      <c r="E227" s="58" t="s">
        <v>1094</v>
      </c>
      <c r="F227" s="58" t="s">
        <v>980</v>
      </c>
      <c r="G227" s="58" t="s">
        <v>836</v>
      </c>
      <c r="H227" s="59">
        <v>227036</v>
      </c>
      <c r="I227" s="452">
        <v>1</v>
      </c>
      <c r="J227" s="65">
        <f t="shared" si="3"/>
        <v>227036</v>
      </c>
      <c r="K227" s="61" t="s">
        <v>847</v>
      </c>
      <c r="L227" s="57">
        <v>40982</v>
      </c>
      <c r="M227" s="57">
        <v>41166</v>
      </c>
      <c r="N227" s="57"/>
      <c r="O227" s="62">
        <v>3.5</v>
      </c>
      <c r="P227" s="58" t="s">
        <v>1065</v>
      </c>
      <c r="Q227" s="58" t="s">
        <v>826</v>
      </c>
    </row>
    <row r="228" spans="1:17" ht="16.5" customHeight="1">
      <c r="A228" s="56" t="s">
        <v>832</v>
      </c>
      <c r="B228" s="70">
        <v>40980</v>
      </c>
      <c r="C228" s="210"/>
      <c r="D228" s="61" t="s">
        <v>939</v>
      </c>
      <c r="E228" s="61" t="s">
        <v>1071</v>
      </c>
      <c r="F228" s="61" t="s">
        <v>1109</v>
      </c>
      <c r="G228" s="61" t="s">
        <v>902</v>
      </c>
      <c r="H228" s="59">
        <v>3000000</v>
      </c>
      <c r="I228" s="452">
        <v>1</v>
      </c>
      <c r="J228" s="65">
        <f t="shared" si="3"/>
        <v>3000000</v>
      </c>
      <c r="K228" s="61" t="s">
        <v>1110</v>
      </c>
      <c r="L228" s="70">
        <v>40980</v>
      </c>
      <c r="M228" s="70">
        <v>41345</v>
      </c>
      <c r="N228" s="70"/>
      <c r="O228" s="71">
        <v>3.24</v>
      </c>
      <c r="P228" s="95" t="s">
        <v>1057</v>
      </c>
      <c r="Q228" s="95" t="s">
        <v>1058</v>
      </c>
    </row>
    <row r="229" spans="1:17" ht="16.5" customHeight="1">
      <c r="A229" s="56" t="s">
        <v>827</v>
      </c>
      <c r="B229" s="57">
        <v>40987</v>
      </c>
      <c r="C229" s="209"/>
      <c r="D229" s="58" t="s">
        <v>883</v>
      </c>
      <c r="E229" s="58" t="s">
        <v>1096</v>
      </c>
      <c r="F229" s="58" t="s">
        <v>1111</v>
      </c>
      <c r="G229" s="58" t="s">
        <v>823</v>
      </c>
      <c r="H229" s="59">
        <v>50000000</v>
      </c>
      <c r="I229" s="452">
        <v>82</v>
      </c>
      <c r="J229" s="65">
        <f t="shared" si="3"/>
        <v>609756.09756097558</v>
      </c>
      <c r="K229" s="61" t="s">
        <v>847</v>
      </c>
      <c r="L229" s="57">
        <v>40994</v>
      </c>
      <c r="M229" s="57">
        <v>41359</v>
      </c>
      <c r="N229" s="57"/>
      <c r="O229" s="62">
        <v>5.9</v>
      </c>
      <c r="P229" s="58" t="s">
        <v>1065</v>
      </c>
      <c r="Q229" s="58" t="s">
        <v>826</v>
      </c>
    </row>
    <row r="230" spans="1:17" ht="16.5" customHeight="1">
      <c r="A230" s="56" t="s">
        <v>827</v>
      </c>
      <c r="B230" s="57">
        <v>40987</v>
      </c>
      <c r="C230" s="209"/>
      <c r="D230" s="58" t="s">
        <v>903</v>
      </c>
      <c r="E230" s="58" t="s">
        <v>1035</v>
      </c>
      <c r="F230" s="58" t="s">
        <v>1112</v>
      </c>
      <c r="G230" s="58" t="s">
        <v>823</v>
      </c>
      <c r="H230" s="59">
        <v>91700000</v>
      </c>
      <c r="I230" s="452">
        <v>82</v>
      </c>
      <c r="J230" s="65">
        <f t="shared" si="3"/>
        <v>1118292.6829268292</v>
      </c>
      <c r="K230" s="61" t="s">
        <v>847</v>
      </c>
      <c r="L230" s="57">
        <v>40990</v>
      </c>
      <c r="M230" s="57">
        <v>41355</v>
      </c>
      <c r="N230" s="57"/>
      <c r="O230" s="62">
        <v>4.5</v>
      </c>
      <c r="P230" s="58" t="s">
        <v>1065</v>
      </c>
      <c r="Q230" s="58" t="s">
        <v>826</v>
      </c>
    </row>
    <row r="231" spans="1:17" ht="16.5" customHeight="1">
      <c r="A231" s="56" t="s">
        <v>827</v>
      </c>
      <c r="B231" s="57">
        <v>40990</v>
      </c>
      <c r="C231" s="209"/>
      <c r="D231" s="58" t="s">
        <v>1113</v>
      </c>
      <c r="E231" s="58" t="s">
        <v>1114</v>
      </c>
      <c r="F231" s="58" t="s">
        <v>1115</v>
      </c>
      <c r="G231" s="58" t="s">
        <v>823</v>
      </c>
      <c r="H231" s="59">
        <v>30700000</v>
      </c>
      <c r="I231" s="452">
        <v>82</v>
      </c>
      <c r="J231" s="65">
        <f t="shared" si="3"/>
        <v>374390.24390243902</v>
      </c>
      <c r="K231" s="61" t="s">
        <v>1116</v>
      </c>
      <c r="L231" s="57">
        <v>40994</v>
      </c>
      <c r="M231" s="57">
        <v>40992</v>
      </c>
      <c r="N231" s="57"/>
      <c r="O231" s="62">
        <v>3.25</v>
      </c>
      <c r="P231" s="58" t="s">
        <v>1065</v>
      </c>
      <c r="Q231" s="58" t="s">
        <v>826</v>
      </c>
    </row>
    <row r="232" spans="1:17" ht="16.5" customHeight="1">
      <c r="A232" s="94" t="s">
        <v>832</v>
      </c>
      <c r="B232" s="73">
        <v>40990</v>
      </c>
      <c r="C232" s="211"/>
      <c r="D232" s="72" t="s">
        <v>883</v>
      </c>
      <c r="E232" s="72" t="s">
        <v>1117</v>
      </c>
      <c r="F232" s="72" t="s">
        <v>1118</v>
      </c>
      <c r="G232" s="72" t="s">
        <v>895</v>
      </c>
      <c r="H232" s="80">
        <v>563000000</v>
      </c>
      <c r="I232" s="453">
        <v>82</v>
      </c>
      <c r="J232" s="65">
        <f t="shared" si="3"/>
        <v>6865853.658536585</v>
      </c>
      <c r="K232" s="72" t="s">
        <v>1119</v>
      </c>
      <c r="L232" s="73">
        <v>40994</v>
      </c>
      <c r="M232" s="73">
        <v>41024</v>
      </c>
      <c r="N232" s="73"/>
      <c r="O232" s="81">
        <v>2.4</v>
      </c>
      <c r="P232" s="95" t="s">
        <v>1057</v>
      </c>
      <c r="Q232" s="95" t="s">
        <v>1058</v>
      </c>
    </row>
    <row r="233" spans="1:17" ht="16.5" customHeight="1">
      <c r="A233" s="94" t="s">
        <v>832</v>
      </c>
      <c r="B233" s="73">
        <v>40990</v>
      </c>
      <c r="C233" s="211"/>
      <c r="D233" s="72" t="s">
        <v>1025</v>
      </c>
      <c r="E233" s="72" t="s">
        <v>1120</v>
      </c>
      <c r="F233" s="72" t="s">
        <v>1028</v>
      </c>
      <c r="G233" s="72" t="s">
        <v>895</v>
      </c>
      <c r="H233" s="80">
        <v>29600000</v>
      </c>
      <c r="I233" s="453">
        <v>82</v>
      </c>
      <c r="J233" s="65">
        <f t="shared" si="3"/>
        <v>360975.60975609755</v>
      </c>
      <c r="K233" s="72" t="s">
        <v>1119</v>
      </c>
      <c r="L233" s="73">
        <v>40996</v>
      </c>
      <c r="M233" s="73">
        <v>42822</v>
      </c>
      <c r="N233" s="73"/>
      <c r="O233" s="81">
        <v>4.5999999999999996</v>
      </c>
      <c r="P233" s="95" t="s">
        <v>1057</v>
      </c>
      <c r="Q233" s="95" t="s">
        <v>1058</v>
      </c>
    </row>
    <row r="234" spans="1:17" ht="16.5" customHeight="1">
      <c r="A234" s="56" t="s">
        <v>827</v>
      </c>
      <c r="B234" s="57">
        <v>40994</v>
      </c>
      <c r="C234" s="209"/>
      <c r="D234" s="58" t="s">
        <v>1121</v>
      </c>
      <c r="E234" s="58" t="s">
        <v>1122</v>
      </c>
      <c r="F234" s="58" t="s">
        <v>1123</v>
      </c>
      <c r="G234" s="58" t="s">
        <v>823</v>
      </c>
      <c r="H234" s="59">
        <v>3050000</v>
      </c>
      <c r="I234" s="452">
        <v>82</v>
      </c>
      <c r="J234" s="65">
        <f t="shared" si="3"/>
        <v>37195.121951219509</v>
      </c>
      <c r="K234" s="61" t="s">
        <v>847</v>
      </c>
      <c r="L234" s="57">
        <v>40996</v>
      </c>
      <c r="M234" s="57">
        <v>41361</v>
      </c>
      <c r="N234" s="57"/>
      <c r="O234" s="62">
        <v>4.4000000000000004</v>
      </c>
      <c r="P234" s="58" t="s">
        <v>1065</v>
      </c>
      <c r="Q234" s="58" t="s">
        <v>826</v>
      </c>
    </row>
    <row r="235" spans="1:17" ht="16.5" customHeight="1">
      <c r="A235" s="56" t="s">
        <v>827</v>
      </c>
      <c r="B235" s="57">
        <v>40994</v>
      </c>
      <c r="C235" s="209"/>
      <c r="D235" s="58" t="s">
        <v>873</v>
      </c>
      <c r="E235" s="58" t="s">
        <v>1048</v>
      </c>
      <c r="F235" s="58" t="s">
        <v>1124</v>
      </c>
      <c r="G235" s="58" t="s">
        <v>823</v>
      </c>
      <c r="H235" s="59">
        <v>36600000</v>
      </c>
      <c r="I235" s="452">
        <v>82</v>
      </c>
      <c r="J235" s="65">
        <f t="shared" si="3"/>
        <v>446341.46341463417</v>
      </c>
      <c r="K235" s="61" t="s">
        <v>847</v>
      </c>
      <c r="L235" s="57">
        <v>40999</v>
      </c>
      <c r="M235" s="57">
        <v>41364</v>
      </c>
      <c r="N235" s="57"/>
      <c r="O235" s="62">
        <v>4</v>
      </c>
      <c r="P235" s="58" t="s">
        <v>1065</v>
      </c>
      <c r="Q235" s="58" t="s">
        <v>826</v>
      </c>
    </row>
    <row r="236" spans="1:17" ht="16.5" customHeight="1">
      <c r="A236" s="56" t="s">
        <v>827</v>
      </c>
      <c r="B236" s="57">
        <v>40995</v>
      </c>
      <c r="C236" s="209"/>
      <c r="D236" s="58" t="s">
        <v>828</v>
      </c>
      <c r="E236" s="58" t="s">
        <v>829</v>
      </c>
      <c r="F236" s="58" t="s">
        <v>1125</v>
      </c>
      <c r="G236" s="58" t="s">
        <v>823</v>
      </c>
      <c r="H236" s="59">
        <v>80000000</v>
      </c>
      <c r="I236" s="452">
        <v>82</v>
      </c>
      <c r="J236" s="65">
        <f t="shared" si="3"/>
        <v>975609.75609756098</v>
      </c>
      <c r="K236" s="61" t="s">
        <v>880</v>
      </c>
      <c r="L236" s="57">
        <v>40999</v>
      </c>
      <c r="M236" s="57">
        <v>41364</v>
      </c>
      <c r="N236" s="57"/>
      <c r="O236" s="62">
        <v>4</v>
      </c>
      <c r="P236" s="58" t="s">
        <v>1065</v>
      </c>
      <c r="Q236" s="58" t="s">
        <v>826</v>
      </c>
    </row>
    <row r="237" spans="1:17" ht="16.5" customHeight="1">
      <c r="A237" s="56" t="s">
        <v>827</v>
      </c>
      <c r="B237" s="57">
        <v>40996</v>
      </c>
      <c r="C237" s="209"/>
      <c r="D237" s="58" t="s">
        <v>856</v>
      </c>
      <c r="E237" s="58" t="s">
        <v>1014</v>
      </c>
      <c r="F237" s="58" t="s">
        <v>1126</v>
      </c>
      <c r="G237" s="58" t="s">
        <v>823</v>
      </c>
      <c r="H237" s="59">
        <v>130000000</v>
      </c>
      <c r="I237" s="452">
        <v>82</v>
      </c>
      <c r="J237" s="65">
        <f t="shared" si="3"/>
        <v>1585365.8536585367</v>
      </c>
      <c r="K237" s="61" t="s">
        <v>824</v>
      </c>
      <c r="L237" s="57">
        <v>40998</v>
      </c>
      <c r="M237" s="57">
        <v>41363</v>
      </c>
      <c r="N237" s="57"/>
      <c r="O237" s="62">
        <v>3.43</v>
      </c>
      <c r="P237" s="58" t="s">
        <v>1065</v>
      </c>
      <c r="Q237" s="58" t="s">
        <v>826</v>
      </c>
    </row>
    <row r="238" spans="1:17" ht="16.5" customHeight="1">
      <c r="A238" s="56" t="s">
        <v>827</v>
      </c>
      <c r="B238" s="57">
        <v>40996</v>
      </c>
      <c r="C238" s="209"/>
      <c r="D238" s="58" t="s">
        <v>856</v>
      </c>
      <c r="E238" s="58" t="s">
        <v>1014</v>
      </c>
      <c r="F238" s="58" t="s">
        <v>1126</v>
      </c>
      <c r="G238" s="58" t="s">
        <v>823</v>
      </c>
      <c r="H238" s="59">
        <v>51000000</v>
      </c>
      <c r="I238" s="452">
        <v>82</v>
      </c>
      <c r="J238" s="65">
        <f t="shared" si="3"/>
        <v>621951.21951219509</v>
      </c>
      <c r="K238" s="61" t="s">
        <v>847</v>
      </c>
      <c r="L238" s="57">
        <v>40998</v>
      </c>
      <c r="M238" s="57">
        <v>41363</v>
      </c>
      <c r="N238" s="57"/>
      <c r="O238" s="62">
        <v>4.1500000000000004</v>
      </c>
      <c r="P238" s="58" t="s">
        <v>1065</v>
      </c>
      <c r="Q238" s="58" t="s">
        <v>826</v>
      </c>
    </row>
    <row r="239" spans="1:17" ht="16.5" customHeight="1">
      <c r="A239" s="56" t="s">
        <v>827</v>
      </c>
      <c r="B239" s="57">
        <v>40996</v>
      </c>
      <c r="C239" s="209"/>
      <c r="D239" s="58" t="s">
        <v>851</v>
      </c>
      <c r="E239" s="58" t="s">
        <v>1127</v>
      </c>
      <c r="F239" s="58" t="s">
        <v>1128</v>
      </c>
      <c r="G239" s="58" t="s">
        <v>823</v>
      </c>
      <c r="H239" s="59">
        <v>45000000</v>
      </c>
      <c r="I239" s="452">
        <v>82</v>
      </c>
      <c r="J239" s="65">
        <f t="shared" si="3"/>
        <v>548780.48780487804</v>
      </c>
      <c r="K239" s="61" t="s">
        <v>847</v>
      </c>
      <c r="L239" s="57">
        <v>41003</v>
      </c>
      <c r="M239" s="57" t="s">
        <v>1129</v>
      </c>
      <c r="N239" s="57"/>
      <c r="O239" s="62">
        <v>4.5</v>
      </c>
      <c r="P239" s="58" t="s">
        <v>1065</v>
      </c>
      <c r="Q239" s="58" t="s">
        <v>826</v>
      </c>
    </row>
    <row r="240" spans="1:17" ht="16.5" customHeight="1">
      <c r="A240" s="56" t="s">
        <v>827</v>
      </c>
      <c r="B240" s="57">
        <v>40996</v>
      </c>
      <c r="C240" s="209"/>
      <c r="D240" s="58" t="s">
        <v>949</v>
      </c>
      <c r="E240" s="58" t="s">
        <v>1130</v>
      </c>
      <c r="F240" s="58" t="s">
        <v>1131</v>
      </c>
      <c r="G240" s="58" t="s">
        <v>823</v>
      </c>
      <c r="H240" s="59">
        <v>16000000</v>
      </c>
      <c r="I240" s="452">
        <v>82</v>
      </c>
      <c r="J240" s="65">
        <f t="shared" si="3"/>
        <v>195121.95121951221</v>
      </c>
      <c r="K240" s="61" t="s">
        <v>847</v>
      </c>
      <c r="L240" s="57">
        <v>41001</v>
      </c>
      <c r="M240" s="57">
        <v>41364</v>
      </c>
      <c r="N240" s="57"/>
      <c r="O240" s="62">
        <v>4.17</v>
      </c>
      <c r="P240" s="58" t="s">
        <v>1065</v>
      </c>
      <c r="Q240" s="58" t="s">
        <v>826</v>
      </c>
    </row>
    <row r="241" spans="1:17" ht="16.5" customHeight="1">
      <c r="A241" s="94" t="s">
        <v>832</v>
      </c>
      <c r="B241" s="73">
        <v>40996</v>
      </c>
      <c r="C241" s="211"/>
      <c r="D241" s="72" t="s">
        <v>925</v>
      </c>
      <c r="E241" s="72" t="s">
        <v>1029</v>
      </c>
      <c r="F241" s="72" t="s">
        <v>1132</v>
      </c>
      <c r="G241" s="72" t="s">
        <v>895</v>
      </c>
      <c r="H241" s="80">
        <v>81450000</v>
      </c>
      <c r="I241" s="453">
        <v>82</v>
      </c>
      <c r="J241" s="65">
        <f t="shared" si="3"/>
        <v>993292.68292682932</v>
      </c>
      <c r="K241" s="72" t="s">
        <v>824</v>
      </c>
      <c r="L241" s="73">
        <v>40998</v>
      </c>
      <c r="M241" s="73">
        <v>41363</v>
      </c>
      <c r="N241" s="73"/>
      <c r="O241" s="81">
        <v>2.99</v>
      </c>
      <c r="P241" s="95" t="s">
        <v>1057</v>
      </c>
      <c r="Q241" s="95" t="s">
        <v>1058</v>
      </c>
    </row>
    <row r="242" spans="1:17" ht="16.5" customHeight="1">
      <c r="A242" s="56" t="s">
        <v>827</v>
      </c>
      <c r="B242" s="57">
        <v>40997</v>
      </c>
      <c r="C242" s="209"/>
      <c r="D242" s="58" t="s">
        <v>943</v>
      </c>
      <c r="E242" s="58" t="s">
        <v>1133</v>
      </c>
      <c r="F242" s="58" t="s">
        <v>1134</v>
      </c>
      <c r="G242" s="58" t="s">
        <v>823</v>
      </c>
      <c r="H242" s="59">
        <v>91000000</v>
      </c>
      <c r="I242" s="452">
        <v>82</v>
      </c>
      <c r="J242" s="65">
        <f t="shared" si="3"/>
        <v>1109756.0975609757</v>
      </c>
      <c r="K242" s="61" t="s">
        <v>931</v>
      </c>
      <c r="L242" s="57">
        <v>40997</v>
      </c>
      <c r="M242" s="57">
        <v>40998</v>
      </c>
      <c r="N242" s="57"/>
      <c r="O242" s="62">
        <v>2.41</v>
      </c>
      <c r="P242" s="58" t="s">
        <v>1065</v>
      </c>
      <c r="Q242" s="58" t="s">
        <v>826</v>
      </c>
    </row>
    <row r="243" spans="1:17" ht="16.5" customHeight="1">
      <c r="A243" s="56" t="s">
        <v>827</v>
      </c>
      <c r="B243" s="57">
        <v>41001</v>
      </c>
      <c r="C243" s="209"/>
      <c r="D243" s="58" t="s">
        <v>848</v>
      </c>
      <c r="E243" s="58" t="s">
        <v>866</v>
      </c>
      <c r="F243" s="58" t="s">
        <v>1135</v>
      </c>
      <c r="G243" s="58" t="s">
        <v>823</v>
      </c>
      <c r="H243" s="59">
        <v>33000000</v>
      </c>
      <c r="I243" s="452">
        <v>82</v>
      </c>
      <c r="J243" s="65">
        <f t="shared" si="3"/>
        <v>402439.02439024393</v>
      </c>
      <c r="K243" s="61" t="s">
        <v>931</v>
      </c>
      <c r="L243" s="57">
        <v>41008</v>
      </c>
      <c r="M243" s="57">
        <v>41371</v>
      </c>
      <c r="N243" s="57"/>
      <c r="O243" s="62">
        <v>3.77</v>
      </c>
      <c r="P243" s="58" t="s">
        <v>1065</v>
      </c>
      <c r="Q243" s="58" t="s">
        <v>826</v>
      </c>
    </row>
    <row r="244" spans="1:17" ht="16.5" customHeight="1">
      <c r="A244" s="56" t="s">
        <v>827</v>
      </c>
      <c r="B244" s="57">
        <v>41001</v>
      </c>
      <c r="C244" s="209"/>
      <c r="D244" s="58" t="s">
        <v>903</v>
      </c>
      <c r="E244" s="58" t="s">
        <v>1077</v>
      </c>
      <c r="F244" s="58" t="s">
        <v>1136</v>
      </c>
      <c r="G244" s="58" t="s">
        <v>836</v>
      </c>
      <c r="H244" s="59">
        <v>3000000</v>
      </c>
      <c r="I244" s="452">
        <v>1</v>
      </c>
      <c r="J244" s="65">
        <f t="shared" si="3"/>
        <v>3000000</v>
      </c>
      <c r="K244" s="61" t="s">
        <v>847</v>
      </c>
      <c r="L244" s="57">
        <v>41011</v>
      </c>
      <c r="M244" s="57">
        <v>41194</v>
      </c>
      <c r="N244" s="57"/>
      <c r="O244" s="62">
        <v>2.67</v>
      </c>
      <c r="P244" s="58" t="s">
        <v>1065</v>
      </c>
      <c r="Q244" s="58" t="s">
        <v>826</v>
      </c>
    </row>
    <row r="245" spans="1:17" ht="16.5" customHeight="1">
      <c r="A245" s="56" t="s">
        <v>827</v>
      </c>
      <c r="B245" s="57">
        <v>41002</v>
      </c>
      <c r="C245" s="209"/>
      <c r="D245" s="58" t="s">
        <v>1137</v>
      </c>
      <c r="E245" s="58" t="s">
        <v>1138</v>
      </c>
      <c r="F245" s="58" t="s">
        <v>1139</v>
      </c>
      <c r="G245" s="58" t="s">
        <v>823</v>
      </c>
      <c r="H245" s="59">
        <v>8600000</v>
      </c>
      <c r="I245" s="452">
        <v>82</v>
      </c>
      <c r="J245" s="65">
        <f t="shared" si="3"/>
        <v>104878.04878048781</v>
      </c>
      <c r="K245" s="61" t="s">
        <v>847</v>
      </c>
      <c r="L245" s="57">
        <v>41022</v>
      </c>
      <c r="M245" s="57">
        <v>41387</v>
      </c>
      <c r="N245" s="57"/>
      <c r="O245" s="62">
        <v>4.5</v>
      </c>
      <c r="P245" s="58" t="s">
        <v>1065</v>
      </c>
      <c r="Q245" s="58" t="s">
        <v>826</v>
      </c>
    </row>
    <row r="246" spans="1:17" ht="16.5" customHeight="1">
      <c r="A246" s="94" t="s">
        <v>832</v>
      </c>
      <c r="B246" s="73">
        <v>41002</v>
      </c>
      <c r="C246" s="211"/>
      <c r="D246" s="72" t="s">
        <v>949</v>
      </c>
      <c r="E246" s="72" t="s">
        <v>1130</v>
      </c>
      <c r="F246" s="72" t="s">
        <v>1140</v>
      </c>
      <c r="G246" s="72" t="s">
        <v>895</v>
      </c>
      <c r="H246" s="80">
        <v>46100000</v>
      </c>
      <c r="I246" s="453">
        <v>82</v>
      </c>
      <c r="J246" s="65">
        <f t="shared" si="3"/>
        <v>562195.12195121951</v>
      </c>
      <c r="K246" s="72" t="s">
        <v>847</v>
      </c>
      <c r="L246" s="73">
        <v>41005</v>
      </c>
      <c r="M246" s="73">
        <v>41370</v>
      </c>
      <c r="N246" s="73"/>
      <c r="O246" s="81">
        <v>4.4400000000000004</v>
      </c>
      <c r="P246" s="95" t="s">
        <v>1057</v>
      </c>
      <c r="Q246" s="95" t="s">
        <v>1058</v>
      </c>
    </row>
    <row r="247" spans="1:17" ht="16.5" customHeight="1">
      <c r="A247" s="94" t="s">
        <v>832</v>
      </c>
      <c r="B247" s="73">
        <v>41002</v>
      </c>
      <c r="C247" s="211"/>
      <c r="D247" s="72" t="s">
        <v>949</v>
      </c>
      <c r="E247" s="72" t="s">
        <v>1130</v>
      </c>
      <c r="F247" s="72" t="s">
        <v>1140</v>
      </c>
      <c r="G247" s="72" t="s">
        <v>895</v>
      </c>
      <c r="H247" s="80">
        <v>24930000</v>
      </c>
      <c r="I247" s="453">
        <v>82</v>
      </c>
      <c r="J247" s="65">
        <f t="shared" si="3"/>
        <v>304024.39024390245</v>
      </c>
      <c r="K247" s="72" t="s">
        <v>847</v>
      </c>
      <c r="L247" s="73">
        <v>41005</v>
      </c>
      <c r="M247" s="73">
        <v>41385</v>
      </c>
      <c r="N247" s="73"/>
      <c r="O247" s="81">
        <v>4.05</v>
      </c>
      <c r="P247" s="95" t="s">
        <v>1057</v>
      </c>
      <c r="Q247" s="95" t="s">
        <v>1058</v>
      </c>
    </row>
    <row r="248" spans="1:17" ht="16.5" customHeight="1">
      <c r="A248" s="94" t="s">
        <v>832</v>
      </c>
      <c r="B248" s="96">
        <v>41003</v>
      </c>
      <c r="D248" s="95" t="s">
        <v>943</v>
      </c>
      <c r="E248" s="95" t="s">
        <v>1141</v>
      </c>
      <c r="F248" s="95" t="s">
        <v>1134</v>
      </c>
      <c r="G248" s="95" t="s">
        <v>895</v>
      </c>
      <c r="H248" s="80">
        <v>39000000</v>
      </c>
      <c r="I248" s="453">
        <v>82</v>
      </c>
      <c r="J248" s="65">
        <f t="shared" si="3"/>
        <v>475609.75609756098</v>
      </c>
      <c r="K248" s="95" t="s">
        <v>824</v>
      </c>
      <c r="L248" s="73">
        <v>41004</v>
      </c>
      <c r="M248" s="73">
        <v>41173</v>
      </c>
      <c r="N248" s="73"/>
      <c r="O248" s="81">
        <v>2.9</v>
      </c>
      <c r="P248" s="95" t="s">
        <v>1057</v>
      </c>
      <c r="Q248" s="95" t="s">
        <v>1058</v>
      </c>
    </row>
    <row r="249" spans="1:17" ht="16.5" customHeight="1">
      <c r="A249" s="56" t="s">
        <v>832</v>
      </c>
      <c r="B249" s="70">
        <v>41003</v>
      </c>
      <c r="C249" s="210"/>
      <c r="D249" s="61" t="s">
        <v>1001</v>
      </c>
      <c r="E249" s="61" t="s">
        <v>1002</v>
      </c>
      <c r="F249" s="61" t="s">
        <v>1003</v>
      </c>
      <c r="G249" s="61" t="s">
        <v>902</v>
      </c>
      <c r="H249" s="59">
        <v>100000</v>
      </c>
      <c r="I249" s="452">
        <v>1</v>
      </c>
      <c r="J249" s="65">
        <f t="shared" si="3"/>
        <v>100000</v>
      </c>
      <c r="K249" s="61" t="s">
        <v>847</v>
      </c>
      <c r="L249" s="70">
        <v>41003</v>
      </c>
      <c r="M249" s="70">
        <v>41290</v>
      </c>
      <c r="N249" s="70"/>
      <c r="O249" s="71">
        <v>4.26</v>
      </c>
      <c r="P249" s="95" t="s">
        <v>1057</v>
      </c>
      <c r="Q249" s="95" t="s">
        <v>1058</v>
      </c>
    </row>
    <row r="250" spans="1:17" ht="16.5" customHeight="1">
      <c r="A250" s="56" t="s">
        <v>827</v>
      </c>
      <c r="B250" s="57">
        <v>41005</v>
      </c>
      <c r="C250" s="209"/>
      <c r="D250" s="58" t="s">
        <v>1142</v>
      </c>
      <c r="E250" s="58" t="s">
        <v>1143</v>
      </c>
      <c r="F250" s="58" t="s">
        <v>1144</v>
      </c>
      <c r="G250" s="58" t="s">
        <v>823</v>
      </c>
      <c r="H250" s="59">
        <v>350000</v>
      </c>
      <c r="I250" s="452">
        <v>82</v>
      </c>
      <c r="J250" s="65">
        <f t="shared" si="3"/>
        <v>4268.292682926829</v>
      </c>
      <c r="K250" s="61" t="s">
        <v>847</v>
      </c>
      <c r="L250" s="57">
        <v>41013</v>
      </c>
      <c r="M250" s="57">
        <v>41378</v>
      </c>
      <c r="N250" s="57"/>
      <c r="O250" s="62">
        <v>4.5</v>
      </c>
      <c r="P250" s="58" t="s">
        <v>1065</v>
      </c>
      <c r="Q250" s="58" t="s">
        <v>826</v>
      </c>
    </row>
    <row r="251" spans="1:17" ht="16.5" customHeight="1">
      <c r="A251" s="56" t="s">
        <v>832</v>
      </c>
      <c r="B251" s="70">
        <v>41005</v>
      </c>
      <c r="C251" s="210"/>
      <c r="D251" s="61" t="s">
        <v>1145</v>
      </c>
      <c r="E251" s="61" t="s">
        <v>1146</v>
      </c>
      <c r="F251" s="61" t="s">
        <v>1147</v>
      </c>
      <c r="G251" s="61" t="s">
        <v>895</v>
      </c>
      <c r="H251" s="59">
        <v>47000000</v>
      </c>
      <c r="I251" s="452">
        <v>82</v>
      </c>
      <c r="J251" s="65">
        <f t="shared" si="3"/>
        <v>573170.73170731706</v>
      </c>
      <c r="K251" s="61" t="s">
        <v>824</v>
      </c>
      <c r="L251" s="70">
        <v>41012</v>
      </c>
      <c r="M251" s="70">
        <v>41377</v>
      </c>
      <c r="N251" s="70"/>
      <c r="O251" s="71">
        <v>3.5</v>
      </c>
      <c r="P251" s="95" t="s">
        <v>1057</v>
      </c>
      <c r="Q251" s="95" t="s">
        <v>1058</v>
      </c>
    </row>
    <row r="252" spans="1:17" ht="16.5" customHeight="1">
      <c r="A252" s="56" t="s">
        <v>827</v>
      </c>
      <c r="B252" s="57">
        <v>41009</v>
      </c>
      <c r="C252" s="209"/>
      <c r="D252" s="58" t="s">
        <v>949</v>
      </c>
      <c r="E252" s="58" t="s">
        <v>1130</v>
      </c>
      <c r="F252" s="58" t="s">
        <v>1148</v>
      </c>
      <c r="G252" s="58" t="s">
        <v>823</v>
      </c>
      <c r="H252" s="59">
        <v>37000000</v>
      </c>
      <c r="I252" s="452">
        <v>82</v>
      </c>
      <c r="J252" s="65">
        <f t="shared" si="3"/>
        <v>451219.51219512196</v>
      </c>
      <c r="K252" s="61" t="s">
        <v>847</v>
      </c>
      <c r="L252" s="57">
        <v>41012</v>
      </c>
      <c r="M252" s="57">
        <v>41378</v>
      </c>
      <c r="N252" s="57"/>
      <c r="O252" s="62">
        <v>4.8</v>
      </c>
      <c r="P252" s="58" t="s">
        <v>1065</v>
      </c>
      <c r="Q252" s="58" t="s">
        <v>826</v>
      </c>
    </row>
    <row r="253" spans="1:17" ht="16.5" customHeight="1">
      <c r="A253" s="56" t="s">
        <v>827</v>
      </c>
      <c r="B253" s="57">
        <v>41011</v>
      </c>
      <c r="C253" s="209"/>
      <c r="D253" s="58" t="s">
        <v>975</v>
      </c>
      <c r="E253" s="58" t="s">
        <v>1094</v>
      </c>
      <c r="F253" s="58" t="s">
        <v>1089</v>
      </c>
      <c r="G253" s="58" t="s">
        <v>823</v>
      </c>
      <c r="H253" s="59">
        <v>1530000</v>
      </c>
      <c r="I253" s="452">
        <v>82</v>
      </c>
      <c r="J253" s="65">
        <f t="shared" si="3"/>
        <v>18658.536585365855</v>
      </c>
      <c r="K253" s="61" t="s">
        <v>931</v>
      </c>
      <c r="L253" s="57">
        <v>41015</v>
      </c>
      <c r="M253" s="57">
        <v>41379</v>
      </c>
      <c r="N253" s="57"/>
      <c r="O253" s="62">
        <v>3.83</v>
      </c>
      <c r="P253" s="58" t="s">
        <v>1065</v>
      </c>
      <c r="Q253" s="58" t="s">
        <v>826</v>
      </c>
    </row>
    <row r="254" spans="1:17" ht="16.5" customHeight="1">
      <c r="A254" s="56" t="s">
        <v>832</v>
      </c>
      <c r="B254" s="70">
        <v>41011</v>
      </c>
      <c r="C254" s="210"/>
      <c r="D254" s="61" t="s">
        <v>925</v>
      </c>
      <c r="E254" s="61" t="s">
        <v>964</v>
      </c>
      <c r="F254" s="451" t="s">
        <v>1149</v>
      </c>
      <c r="G254" s="61" t="s">
        <v>902</v>
      </c>
      <c r="H254" s="59">
        <v>100000</v>
      </c>
      <c r="I254" s="452">
        <v>1</v>
      </c>
      <c r="J254" s="65">
        <f t="shared" si="3"/>
        <v>100000</v>
      </c>
      <c r="K254" s="61" t="s">
        <v>847</v>
      </c>
      <c r="L254" s="70">
        <v>41012</v>
      </c>
      <c r="M254" s="70">
        <v>41042</v>
      </c>
      <c r="N254" s="70"/>
      <c r="O254" s="71">
        <v>2.75</v>
      </c>
      <c r="P254" s="95" t="s">
        <v>1057</v>
      </c>
      <c r="Q254" s="95" t="s">
        <v>1058</v>
      </c>
    </row>
    <row r="255" spans="1:17" ht="16.5" customHeight="1">
      <c r="A255" s="56" t="s">
        <v>832</v>
      </c>
      <c r="B255" s="70">
        <v>41011</v>
      </c>
      <c r="C255" s="210"/>
      <c r="D255" s="61" t="s">
        <v>1088</v>
      </c>
      <c r="E255" s="61" t="s">
        <v>870</v>
      </c>
      <c r="F255" s="61" t="s">
        <v>871</v>
      </c>
      <c r="G255" s="61" t="s">
        <v>902</v>
      </c>
      <c r="H255" s="59">
        <v>200000</v>
      </c>
      <c r="I255" s="452">
        <v>1</v>
      </c>
      <c r="J255" s="65">
        <f t="shared" si="3"/>
        <v>200000</v>
      </c>
      <c r="K255" s="61" t="s">
        <v>847</v>
      </c>
      <c r="L255" s="70">
        <v>41011</v>
      </c>
      <c r="M255" s="70">
        <v>41102</v>
      </c>
      <c r="N255" s="70"/>
      <c r="O255" s="71">
        <v>3.33</v>
      </c>
      <c r="P255" s="95" t="s">
        <v>1057</v>
      </c>
      <c r="Q255" s="95" t="s">
        <v>1058</v>
      </c>
    </row>
    <row r="256" spans="1:17" ht="16.5" customHeight="1">
      <c r="A256" s="56" t="s">
        <v>827</v>
      </c>
      <c r="B256" s="57">
        <v>41012</v>
      </c>
      <c r="C256" s="209"/>
      <c r="D256" s="58" t="s">
        <v>1150</v>
      </c>
      <c r="E256" s="58" t="s">
        <v>1151</v>
      </c>
      <c r="F256" s="58" t="s">
        <v>1152</v>
      </c>
      <c r="G256" s="58" t="s">
        <v>823</v>
      </c>
      <c r="H256" s="59">
        <v>20000000</v>
      </c>
      <c r="I256" s="452">
        <v>82</v>
      </c>
      <c r="J256" s="65">
        <f t="shared" si="3"/>
        <v>243902.43902439025</v>
      </c>
      <c r="K256" s="61" t="s">
        <v>931</v>
      </c>
      <c r="L256" s="57">
        <v>41015</v>
      </c>
      <c r="M256" s="57">
        <v>41379</v>
      </c>
      <c r="N256" s="57"/>
      <c r="O256" s="62">
        <v>3.19</v>
      </c>
      <c r="P256" s="58" t="s">
        <v>1065</v>
      </c>
      <c r="Q256" s="58" t="s">
        <v>826</v>
      </c>
    </row>
    <row r="257" spans="1:17" ht="16.5" customHeight="1">
      <c r="A257" s="56" t="s">
        <v>827</v>
      </c>
      <c r="B257" s="57">
        <v>41012</v>
      </c>
      <c r="C257" s="209"/>
      <c r="D257" s="58" t="s">
        <v>1088</v>
      </c>
      <c r="E257" s="58" t="s">
        <v>998</v>
      </c>
      <c r="F257" s="58" t="s">
        <v>1153</v>
      </c>
      <c r="G257" s="58" t="s">
        <v>823</v>
      </c>
      <c r="H257" s="59">
        <v>28000000</v>
      </c>
      <c r="I257" s="452">
        <v>82</v>
      </c>
      <c r="J257" s="65">
        <f t="shared" si="3"/>
        <v>341463.41463414632</v>
      </c>
      <c r="K257" s="61" t="s">
        <v>931</v>
      </c>
      <c r="L257" s="57">
        <v>41013</v>
      </c>
      <c r="M257" s="57">
        <v>41378</v>
      </c>
      <c r="N257" s="57"/>
      <c r="O257" s="62">
        <v>3.8</v>
      </c>
      <c r="P257" s="58" t="s">
        <v>1065</v>
      </c>
      <c r="Q257" s="58" t="s">
        <v>826</v>
      </c>
    </row>
    <row r="258" spans="1:17" ht="16.5" customHeight="1">
      <c r="A258" s="56" t="s">
        <v>827</v>
      </c>
      <c r="B258" s="57">
        <v>41012</v>
      </c>
      <c r="C258" s="209"/>
      <c r="D258" s="58" t="s">
        <v>949</v>
      </c>
      <c r="E258" s="58" t="s">
        <v>1006</v>
      </c>
      <c r="F258" s="58" t="s">
        <v>1154</v>
      </c>
      <c r="G258" s="58" t="s">
        <v>823</v>
      </c>
      <c r="H258" s="59">
        <v>188000000</v>
      </c>
      <c r="I258" s="452">
        <v>82</v>
      </c>
      <c r="J258" s="65">
        <f t="shared" si="3"/>
        <v>2292682.9268292682</v>
      </c>
      <c r="K258" s="61" t="s">
        <v>931</v>
      </c>
      <c r="L258" s="57">
        <v>41020</v>
      </c>
      <c r="M258" s="57">
        <v>41385</v>
      </c>
      <c r="N258" s="57"/>
      <c r="O258" s="62">
        <v>3.93</v>
      </c>
      <c r="P258" s="58" t="s">
        <v>1065</v>
      </c>
      <c r="Q258" s="58" t="s">
        <v>826</v>
      </c>
    </row>
    <row r="259" spans="1:17" ht="16.5" customHeight="1">
      <c r="A259" s="56" t="s">
        <v>827</v>
      </c>
      <c r="B259" s="57">
        <v>41015</v>
      </c>
      <c r="C259" s="209"/>
      <c r="D259" s="58" t="s">
        <v>828</v>
      </c>
      <c r="E259" s="58" t="s">
        <v>981</v>
      </c>
      <c r="F259" s="58" t="s">
        <v>1155</v>
      </c>
      <c r="G259" s="58" t="s">
        <v>823</v>
      </c>
      <c r="H259" s="59">
        <v>31500000</v>
      </c>
      <c r="I259" s="452">
        <v>82</v>
      </c>
      <c r="J259" s="65">
        <f t="shared" si="3"/>
        <v>384146.34146341466</v>
      </c>
      <c r="K259" s="61" t="s">
        <v>931</v>
      </c>
      <c r="L259" s="57">
        <v>41017</v>
      </c>
      <c r="M259" s="57">
        <v>41382</v>
      </c>
      <c r="N259" s="57"/>
      <c r="O259" s="62">
        <v>5.2</v>
      </c>
      <c r="P259" s="58" t="s">
        <v>1065</v>
      </c>
      <c r="Q259" s="58" t="s">
        <v>826</v>
      </c>
    </row>
    <row r="260" spans="1:17" ht="16.5" customHeight="1">
      <c r="A260" s="56" t="s">
        <v>827</v>
      </c>
      <c r="B260" s="57">
        <v>41017</v>
      </c>
      <c r="C260" s="209"/>
      <c r="D260" s="58" t="s">
        <v>848</v>
      </c>
      <c r="E260" s="58" t="s">
        <v>1156</v>
      </c>
      <c r="F260" s="58" t="s">
        <v>1157</v>
      </c>
      <c r="G260" s="58" t="s">
        <v>823</v>
      </c>
      <c r="H260" s="59">
        <v>110000000</v>
      </c>
      <c r="I260" s="452">
        <v>82</v>
      </c>
      <c r="J260" s="65">
        <f t="shared" si="3"/>
        <v>1341463.4146341463</v>
      </c>
      <c r="K260" s="61" t="s">
        <v>847</v>
      </c>
      <c r="L260" s="57">
        <v>41023</v>
      </c>
      <c r="M260" s="57">
        <v>41388</v>
      </c>
      <c r="N260" s="57"/>
      <c r="O260" s="62">
        <v>3.37</v>
      </c>
      <c r="P260" s="58" t="s">
        <v>1065</v>
      </c>
      <c r="Q260" s="58" t="s">
        <v>826</v>
      </c>
    </row>
    <row r="261" spans="1:17" ht="16.5" customHeight="1">
      <c r="A261" s="56" t="s">
        <v>827</v>
      </c>
      <c r="B261" s="57">
        <v>41017</v>
      </c>
      <c r="C261" s="209"/>
      <c r="D261" s="58" t="s">
        <v>1158</v>
      </c>
      <c r="E261" s="58" t="s">
        <v>1159</v>
      </c>
      <c r="F261" s="58" t="s">
        <v>1160</v>
      </c>
      <c r="G261" s="58" t="s">
        <v>836</v>
      </c>
      <c r="H261" s="59">
        <v>1150000</v>
      </c>
      <c r="I261" s="452">
        <v>1</v>
      </c>
      <c r="J261" s="65">
        <f t="shared" ref="J261:J324" si="4">IF(I261="","",H261/I261)</f>
        <v>1150000</v>
      </c>
      <c r="K261" s="61" t="s">
        <v>847</v>
      </c>
      <c r="L261" s="57">
        <v>41022</v>
      </c>
      <c r="M261" s="57">
        <v>41387</v>
      </c>
      <c r="N261" s="57"/>
      <c r="O261" s="62">
        <v>4.55</v>
      </c>
      <c r="P261" s="58" t="s">
        <v>1065</v>
      </c>
      <c r="Q261" s="58" t="s">
        <v>826</v>
      </c>
    </row>
    <row r="262" spans="1:17" ht="16.5" customHeight="1">
      <c r="A262" s="56" t="s">
        <v>827</v>
      </c>
      <c r="B262" s="57">
        <v>41017</v>
      </c>
      <c r="C262" s="209"/>
      <c r="D262" s="58" t="s">
        <v>833</v>
      </c>
      <c r="E262" s="58" t="s">
        <v>834</v>
      </c>
      <c r="F262" s="58" t="s">
        <v>835</v>
      </c>
      <c r="G262" s="58" t="s">
        <v>836</v>
      </c>
      <c r="H262" s="59">
        <v>243125</v>
      </c>
      <c r="I262" s="452">
        <v>1</v>
      </c>
      <c r="J262" s="65">
        <f t="shared" si="4"/>
        <v>243125</v>
      </c>
      <c r="K262" s="61" t="s">
        <v>847</v>
      </c>
      <c r="L262" s="57">
        <v>41032</v>
      </c>
      <c r="M262" s="57">
        <v>41397</v>
      </c>
      <c r="N262" s="57"/>
      <c r="O262" s="62">
        <v>3.22</v>
      </c>
      <c r="P262" s="58" t="s">
        <v>1065</v>
      </c>
      <c r="Q262" s="58" t="s">
        <v>826</v>
      </c>
    </row>
    <row r="263" spans="1:17" ht="16.5" customHeight="1">
      <c r="A263" s="56" t="s">
        <v>832</v>
      </c>
      <c r="B263" s="57">
        <v>41017</v>
      </c>
      <c r="C263" s="209"/>
      <c r="D263" s="58" t="s">
        <v>975</v>
      </c>
      <c r="E263" s="58" t="s">
        <v>1094</v>
      </c>
      <c r="F263" s="58" t="s">
        <v>980</v>
      </c>
      <c r="G263" s="58" t="s">
        <v>836</v>
      </c>
      <c r="H263" s="59">
        <v>207813</v>
      </c>
      <c r="I263" s="452">
        <v>1</v>
      </c>
      <c r="J263" s="65">
        <f t="shared" si="4"/>
        <v>207813</v>
      </c>
      <c r="K263" s="61" t="s">
        <v>847</v>
      </c>
      <c r="L263" s="57">
        <v>41019</v>
      </c>
      <c r="M263" s="57">
        <v>41108</v>
      </c>
      <c r="N263" s="57"/>
      <c r="O263" s="62">
        <v>3.5</v>
      </c>
      <c r="P263" s="95" t="s">
        <v>1057</v>
      </c>
      <c r="Q263" s="95" t="s">
        <v>1058</v>
      </c>
    </row>
    <row r="264" spans="1:17" ht="16.5" customHeight="1">
      <c r="A264" s="56" t="s">
        <v>827</v>
      </c>
      <c r="B264" s="57">
        <v>41022</v>
      </c>
      <c r="C264" s="209"/>
      <c r="D264" s="58" t="s">
        <v>1161</v>
      </c>
      <c r="E264" s="58" t="s">
        <v>1162</v>
      </c>
      <c r="F264" s="58" t="s">
        <v>1163</v>
      </c>
      <c r="G264" s="58" t="s">
        <v>823</v>
      </c>
      <c r="H264" s="59">
        <v>15000000</v>
      </c>
      <c r="I264" s="452">
        <v>82</v>
      </c>
      <c r="J264" s="65">
        <f t="shared" si="4"/>
        <v>182926.82926829267</v>
      </c>
      <c r="K264" s="61" t="s">
        <v>847</v>
      </c>
      <c r="L264" s="57">
        <v>41023</v>
      </c>
      <c r="M264" s="57">
        <v>41388</v>
      </c>
      <c r="N264" s="57"/>
      <c r="O264" s="62">
        <v>3.88</v>
      </c>
      <c r="P264" s="58" t="s">
        <v>1065</v>
      </c>
      <c r="Q264" s="58" t="s">
        <v>826</v>
      </c>
    </row>
    <row r="265" spans="1:17" ht="16.5" customHeight="1">
      <c r="A265" s="56" t="s">
        <v>827</v>
      </c>
      <c r="B265" s="57">
        <v>41022</v>
      </c>
      <c r="C265" s="209"/>
      <c r="D265" s="58" t="s">
        <v>903</v>
      </c>
      <c r="E265" s="58" t="s">
        <v>1164</v>
      </c>
      <c r="F265" s="58" t="s">
        <v>1165</v>
      </c>
      <c r="G265" s="58" t="s">
        <v>823</v>
      </c>
      <c r="H265" s="59">
        <v>24000000</v>
      </c>
      <c r="I265" s="452">
        <v>82</v>
      </c>
      <c r="J265" s="65">
        <f t="shared" si="4"/>
        <v>292682.92682926828</v>
      </c>
      <c r="K265" s="61" t="s">
        <v>847</v>
      </c>
      <c r="L265" s="57">
        <v>41025</v>
      </c>
      <c r="M265" s="57">
        <v>41390</v>
      </c>
      <c r="N265" s="57"/>
      <c r="O265" s="62">
        <v>4.21</v>
      </c>
      <c r="P265" s="58" t="s">
        <v>1065</v>
      </c>
      <c r="Q265" s="58" t="s">
        <v>826</v>
      </c>
    </row>
    <row r="266" spans="1:17" ht="16.5" customHeight="1">
      <c r="A266" s="56" t="s">
        <v>827</v>
      </c>
      <c r="B266" s="57">
        <v>41023</v>
      </c>
      <c r="C266" s="209"/>
      <c r="D266" s="58" t="s">
        <v>949</v>
      </c>
      <c r="E266" s="58" t="s">
        <v>1006</v>
      </c>
      <c r="F266" s="58" t="s">
        <v>1166</v>
      </c>
      <c r="G266" s="58" t="s">
        <v>823</v>
      </c>
      <c r="H266" s="59">
        <v>120000000</v>
      </c>
      <c r="I266" s="452">
        <v>82</v>
      </c>
      <c r="J266" s="65">
        <f t="shared" si="4"/>
        <v>1463414.6341463414</v>
      </c>
      <c r="K266" s="61" t="s">
        <v>847</v>
      </c>
      <c r="L266" s="57">
        <v>41032</v>
      </c>
      <c r="M266" s="57">
        <v>41397</v>
      </c>
      <c r="N266" s="57"/>
      <c r="O266" s="62">
        <v>3.93</v>
      </c>
      <c r="P266" s="58" t="s">
        <v>1065</v>
      </c>
      <c r="Q266" s="58" t="s">
        <v>826</v>
      </c>
    </row>
    <row r="267" spans="1:17" ht="16.5" customHeight="1">
      <c r="A267" s="56" t="s">
        <v>827</v>
      </c>
      <c r="B267" s="57">
        <v>41023</v>
      </c>
      <c r="C267" s="209"/>
      <c r="D267" s="58" t="s">
        <v>949</v>
      </c>
      <c r="E267" s="58" t="s">
        <v>1130</v>
      </c>
      <c r="F267" s="58" t="s">
        <v>1167</v>
      </c>
      <c r="G267" s="58" t="s">
        <v>823</v>
      </c>
      <c r="H267" s="59">
        <v>33900000</v>
      </c>
      <c r="I267" s="452">
        <v>82</v>
      </c>
      <c r="J267" s="65">
        <f t="shared" si="4"/>
        <v>413414.63414634147</v>
      </c>
      <c r="K267" s="61" t="s">
        <v>847</v>
      </c>
      <c r="L267" s="57">
        <v>41026</v>
      </c>
      <c r="M267" s="57">
        <v>41391</v>
      </c>
      <c r="N267" s="57"/>
      <c r="O267" s="62">
        <v>4.9000000000000004</v>
      </c>
      <c r="P267" s="58" t="s">
        <v>1065</v>
      </c>
      <c r="Q267" s="58" t="s">
        <v>826</v>
      </c>
    </row>
    <row r="268" spans="1:17" ht="16.5" customHeight="1">
      <c r="A268" s="56" t="s">
        <v>832</v>
      </c>
      <c r="B268" s="57">
        <v>41024</v>
      </c>
      <c r="C268" s="209"/>
      <c r="D268" s="58" t="s">
        <v>1168</v>
      </c>
      <c r="E268" s="58" t="s">
        <v>1169</v>
      </c>
      <c r="F268" s="58" t="s">
        <v>1170</v>
      </c>
      <c r="G268" s="58" t="s">
        <v>823</v>
      </c>
      <c r="H268" s="59">
        <v>118200000</v>
      </c>
      <c r="I268" s="452">
        <v>82</v>
      </c>
      <c r="J268" s="65">
        <f t="shared" si="4"/>
        <v>1441463.4146341463</v>
      </c>
      <c r="K268" s="61" t="s">
        <v>847</v>
      </c>
      <c r="L268" s="57">
        <v>41024</v>
      </c>
      <c r="M268" s="57">
        <v>41389</v>
      </c>
      <c r="N268" s="57"/>
      <c r="O268" s="62">
        <v>4.25</v>
      </c>
      <c r="P268" s="95" t="s">
        <v>1057</v>
      </c>
      <c r="Q268" s="95" t="s">
        <v>1058</v>
      </c>
    </row>
    <row r="269" spans="1:17" ht="16.5" customHeight="1">
      <c r="A269" s="56" t="s">
        <v>827</v>
      </c>
      <c r="B269" s="57">
        <v>41025</v>
      </c>
      <c r="C269" s="209"/>
      <c r="D269" s="58" t="s">
        <v>975</v>
      </c>
      <c r="E269" s="58" t="s">
        <v>1094</v>
      </c>
      <c r="F269" s="58" t="s">
        <v>980</v>
      </c>
      <c r="G269" s="58" t="s">
        <v>836</v>
      </c>
      <c r="H269" s="59">
        <v>464000</v>
      </c>
      <c r="I269" s="452">
        <v>1</v>
      </c>
      <c r="J269" s="65">
        <f t="shared" si="4"/>
        <v>464000</v>
      </c>
      <c r="K269" s="61" t="s">
        <v>847</v>
      </c>
      <c r="L269" s="57">
        <v>41029</v>
      </c>
      <c r="M269" s="57">
        <v>41210</v>
      </c>
      <c r="N269" s="57"/>
      <c r="O269" s="62">
        <v>3.5</v>
      </c>
      <c r="P269" s="58" t="s">
        <v>1065</v>
      </c>
      <c r="Q269" s="58" t="s">
        <v>826</v>
      </c>
    </row>
    <row r="270" spans="1:17" ht="16.5" customHeight="1">
      <c r="A270" s="56" t="s">
        <v>832</v>
      </c>
      <c r="B270" s="57">
        <v>41025</v>
      </c>
      <c r="C270" s="209"/>
      <c r="D270" s="58" t="s">
        <v>949</v>
      </c>
      <c r="E270" s="58" t="s">
        <v>1006</v>
      </c>
      <c r="F270" s="58" t="s">
        <v>1171</v>
      </c>
      <c r="G270" s="58" t="s">
        <v>823</v>
      </c>
      <c r="H270" s="59">
        <v>64300000</v>
      </c>
      <c r="I270" s="452">
        <v>82</v>
      </c>
      <c r="J270" s="65">
        <f t="shared" si="4"/>
        <v>784146.3414634146</v>
      </c>
      <c r="K270" s="61" t="s">
        <v>847</v>
      </c>
      <c r="L270" s="57">
        <v>41049</v>
      </c>
      <c r="M270" s="57">
        <v>41414</v>
      </c>
      <c r="N270" s="57"/>
      <c r="O270" s="62">
        <v>4.24</v>
      </c>
      <c r="P270" s="95" t="s">
        <v>1057</v>
      </c>
      <c r="Q270" s="95" t="s">
        <v>1058</v>
      </c>
    </row>
    <row r="271" spans="1:17" ht="16.5" customHeight="1">
      <c r="A271" s="56" t="s">
        <v>827</v>
      </c>
      <c r="B271" s="57">
        <v>41026</v>
      </c>
      <c r="C271" s="209"/>
      <c r="D271" s="58" t="s">
        <v>1025</v>
      </c>
      <c r="E271" s="58" t="s">
        <v>1120</v>
      </c>
      <c r="F271" s="58" t="s">
        <v>1172</v>
      </c>
      <c r="G271" s="58" t="s">
        <v>823</v>
      </c>
      <c r="H271" s="59">
        <v>83000000</v>
      </c>
      <c r="I271" s="452">
        <v>82</v>
      </c>
      <c r="J271" s="65">
        <f t="shared" si="4"/>
        <v>1012195.1219512195</v>
      </c>
      <c r="K271" s="61" t="s">
        <v>931</v>
      </c>
      <c r="L271" s="57">
        <v>41026</v>
      </c>
      <c r="M271" s="57">
        <v>41392</v>
      </c>
      <c r="N271" s="57"/>
      <c r="O271" s="62">
        <v>4.9000000000000004</v>
      </c>
      <c r="P271" s="58" t="s">
        <v>1065</v>
      </c>
      <c r="Q271" s="58" t="s">
        <v>826</v>
      </c>
    </row>
    <row r="272" spans="1:17" ht="16.5" customHeight="1">
      <c r="A272" s="56" t="s">
        <v>832</v>
      </c>
      <c r="B272" s="57">
        <v>41029</v>
      </c>
      <c r="C272" s="209"/>
      <c r="D272" s="58" t="s">
        <v>833</v>
      </c>
      <c r="E272" s="58" t="s">
        <v>834</v>
      </c>
      <c r="F272" s="58" t="s">
        <v>1092</v>
      </c>
      <c r="G272" s="58" t="s">
        <v>836</v>
      </c>
      <c r="H272" s="59">
        <v>55800</v>
      </c>
      <c r="I272" s="452">
        <v>1</v>
      </c>
      <c r="J272" s="65">
        <f t="shared" si="4"/>
        <v>55800</v>
      </c>
      <c r="K272" s="61" t="s">
        <v>847</v>
      </c>
      <c r="L272" s="57">
        <v>41031</v>
      </c>
      <c r="M272" s="57">
        <v>41396</v>
      </c>
      <c r="N272" s="57"/>
      <c r="O272" s="62">
        <v>3.22</v>
      </c>
      <c r="P272" s="95" t="s">
        <v>1057</v>
      </c>
      <c r="Q272" s="95" t="s">
        <v>1058</v>
      </c>
    </row>
    <row r="273" spans="1:17" ht="16.5" customHeight="1">
      <c r="A273" s="56" t="s">
        <v>827</v>
      </c>
      <c r="B273" s="57">
        <v>41039</v>
      </c>
      <c r="C273" s="209"/>
      <c r="D273" s="58" t="s">
        <v>1073</v>
      </c>
      <c r="E273" s="58" t="s">
        <v>1173</v>
      </c>
      <c r="F273" s="58" t="s">
        <v>1174</v>
      </c>
      <c r="G273" s="58" t="s">
        <v>823</v>
      </c>
      <c r="H273" s="59">
        <v>24000000</v>
      </c>
      <c r="I273" s="452">
        <v>82</v>
      </c>
      <c r="J273" s="65">
        <f t="shared" si="4"/>
        <v>292682.92682926828</v>
      </c>
      <c r="K273" s="61" t="s">
        <v>847</v>
      </c>
      <c r="L273" s="57">
        <v>41041</v>
      </c>
      <c r="M273" s="57">
        <v>41406</v>
      </c>
      <c r="N273" s="57"/>
      <c r="O273" s="62">
        <v>3.99</v>
      </c>
      <c r="P273" s="58" t="s">
        <v>1065</v>
      </c>
      <c r="Q273" s="58" t="s">
        <v>826</v>
      </c>
    </row>
    <row r="274" spans="1:17" ht="16.5" customHeight="1">
      <c r="A274" s="56" t="s">
        <v>827</v>
      </c>
      <c r="B274" s="57">
        <v>41040</v>
      </c>
      <c r="C274" s="209"/>
      <c r="D274" s="58" t="s">
        <v>910</v>
      </c>
      <c r="E274" s="58" t="s">
        <v>1175</v>
      </c>
      <c r="F274" s="58" t="s">
        <v>1176</v>
      </c>
      <c r="G274" s="58" t="s">
        <v>823</v>
      </c>
      <c r="H274" s="59">
        <v>58950000</v>
      </c>
      <c r="I274" s="452">
        <v>82</v>
      </c>
      <c r="J274" s="65">
        <f t="shared" si="4"/>
        <v>718902.43902439019</v>
      </c>
      <c r="K274" s="61" t="s">
        <v>931</v>
      </c>
      <c r="L274" s="57">
        <v>41046</v>
      </c>
      <c r="M274" s="57">
        <v>41411</v>
      </c>
      <c r="N274" s="57"/>
      <c r="O274" s="62">
        <v>3.9</v>
      </c>
      <c r="P274" s="58" t="s">
        <v>1065</v>
      </c>
      <c r="Q274" s="58" t="s">
        <v>826</v>
      </c>
    </row>
    <row r="275" spans="1:17" ht="16.5" customHeight="1">
      <c r="A275" s="56" t="s">
        <v>832</v>
      </c>
      <c r="B275" s="57">
        <v>41040</v>
      </c>
      <c r="C275" s="209"/>
      <c r="D275" s="58" t="s">
        <v>828</v>
      </c>
      <c r="E275" s="58" t="s">
        <v>829</v>
      </c>
      <c r="F275" s="58" t="s">
        <v>1177</v>
      </c>
      <c r="G275" s="58" t="s">
        <v>823</v>
      </c>
      <c r="H275" s="59">
        <v>50000000</v>
      </c>
      <c r="I275" s="452">
        <v>82</v>
      </c>
      <c r="J275" s="65">
        <f t="shared" si="4"/>
        <v>609756.09756097558</v>
      </c>
      <c r="K275" s="61" t="s">
        <v>880</v>
      </c>
      <c r="L275" s="57">
        <v>41040</v>
      </c>
      <c r="M275" s="57">
        <v>41405</v>
      </c>
      <c r="N275" s="57"/>
      <c r="O275" s="62">
        <v>3.6</v>
      </c>
      <c r="P275" s="95" t="s">
        <v>1057</v>
      </c>
      <c r="Q275" s="95" t="s">
        <v>1058</v>
      </c>
    </row>
    <row r="276" spans="1:17" ht="16.5" customHeight="1">
      <c r="A276" s="56" t="s">
        <v>827</v>
      </c>
      <c r="B276" s="57">
        <v>41043</v>
      </c>
      <c r="C276" s="209"/>
      <c r="D276" s="58" t="s">
        <v>925</v>
      </c>
      <c r="E276" s="58" t="s">
        <v>964</v>
      </c>
      <c r="F276" s="383" t="s">
        <v>1149</v>
      </c>
      <c r="G276" s="58" t="s">
        <v>836</v>
      </c>
      <c r="H276" s="59">
        <v>100000</v>
      </c>
      <c r="I276" s="452">
        <v>1</v>
      </c>
      <c r="J276" s="65">
        <f t="shared" si="4"/>
        <v>100000</v>
      </c>
      <c r="K276" s="61" t="s">
        <v>847</v>
      </c>
      <c r="L276" s="57">
        <v>41043</v>
      </c>
      <c r="M276" s="57">
        <v>41047</v>
      </c>
      <c r="N276" s="57"/>
      <c r="O276" s="62">
        <v>2.75</v>
      </c>
      <c r="P276" s="58" t="s">
        <v>1065</v>
      </c>
      <c r="Q276" s="58" t="s">
        <v>826</v>
      </c>
    </row>
    <row r="277" spans="1:17" ht="16.5" customHeight="1">
      <c r="A277" s="56" t="s">
        <v>832</v>
      </c>
      <c r="B277" s="57">
        <v>41043</v>
      </c>
      <c r="C277" s="209"/>
      <c r="D277" s="58" t="s">
        <v>1088</v>
      </c>
      <c r="E277" s="58" t="s">
        <v>870</v>
      </c>
      <c r="F277" s="58" t="s">
        <v>871</v>
      </c>
      <c r="G277" s="58" t="s">
        <v>836</v>
      </c>
      <c r="H277" s="59">
        <v>100000</v>
      </c>
      <c r="I277" s="452">
        <v>1</v>
      </c>
      <c r="J277" s="65">
        <f t="shared" si="4"/>
        <v>100000</v>
      </c>
      <c r="K277" s="61" t="s">
        <v>847</v>
      </c>
      <c r="L277" s="57">
        <v>41043</v>
      </c>
      <c r="M277" s="57">
        <v>41102</v>
      </c>
      <c r="N277" s="57"/>
      <c r="O277" s="62">
        <v>3.26</v>
      </c>
      <c r="P277" s="95" t="s">
        <v>1057</v>
      </c>
      <c r="Q277" s="95" t="s">
        <v>1058</v>
      </c>
    </row>
    <row r="278" spans="1:17" ht="16.5" customHeight="1">
      <c r="A278" s="56" t="s">
        <v>827</v>
      </c>
      <c r="B278" s="57">
        <v>41044</v>
      </c>
      <c r="C278" s="209"/>
      <c r="D278" s="58" t="s">
        <v>848</v>
      </c>
      <c r="E278" s="58" t="s">
        <v>866</v>
      </c>
      <c r="F278" s="58" t="s">
        <v>969</v>
      </c>
      <c r="G278" s="58" t="s">
        <v>823</v>
      </c>
      <c r="H278" s="59">
        <v>5000000</v>
      </c>
      <c r="I278" s="452">
        <v>82</v>
      </c>
      <c r="J278" s="65">
        <f t="shared" si="4"/>
        <v>60975.609756097561</v>
      </c>
      <c r="K278" s="61" t="s">
        <v>931</v>
      </c>
      <c r="L278" s="57">
        <v>41045</v>
      </c>
      <c r="M278" s="57">
        <v>41410</v>
      </c>
      <c r="N278" s="57"/>
      <c r="O278" s="62">
        <v>3.5</v>
      </c>
      <c r="P278" s="58" t="s">
        <v>1065</v>
      </c>
      <c r="Q278" s="58" t="s">
        <v>826</v>
      </c>
    </row>
    <row r="279" spans="1:17" ht="16.5" customHeight="1">
      <c r="A279" s="56" t="s">
        <v>827</v>
      </c>
      <c r="B279" s="73">
        <v>41044</v>
      </c>
      <c r="C279" s="211"/>
      <c r="D279" s="72" t="s">
        <v>1178</v>
      </c>
      <c r="E279" s="72" t="s">
        <v>1179</v>
      </c>
      <c r="F279" s="72" t="s">
        <v>1180</v>
      </c>
      <c r="G279" s="72" t="s">
        <v>895</v>
      </c>
      <c r="H279" s="80">
        <v>15750000</v>
      </c>
      <c r="I279" s="452">
        <v>82</v>
      </c>
      <c r="J279" s="65">
        <f t="shared" si="4"/>
        <v>192073.17073170733</v>
      </c>
      <c r="K279" s="61" t="s">
        <v>931</v>
      </c>
      <c r="L279" s="73">
        <v>41057</v>
      </c>
      <c r="M279" s="73">
        <v>41060</v>
      </c>
      <c r="N279" s="73"/>
      <c r="O279" s="81">
        <v>3.69</v>
      </c>
      <c r="P279" s="58" t="s">
        <v>1065</v>
      </c>
      <c r="Q279" s="58" t="s">
        <v>826</v>
      </c>
    </row>
    <row r="280" spans="1:17" ht="16.5" customHeight="1">
      <c r="A280" s="56" t="s">
        <v>827</v>
      </c>
      <c r="B280" s="73">
        <v>41045</v>
      </c>
      <c r="C280" s="211"/>
      <c r="D280" s="72" t="s">
        <v>828</v>
      </c>
      <c r="E280" s="72" t="s">
        <v>829</v>
      </c>
      <c r="F280" s="72" t="s">
        <v>983</v>
      </c>
      <c r="G280" s="72" t="s">
        <v>895</v>
      </c>
      <c r="H280" s="80">
        <v>40000000</v>
      </c>
      <c r="I280" s="452">
        <v>82</v>
      </c>
      <c r="J280" s="65">
        <f t="shared" si="4"/>
        <v>487804.87804878049</v>
      </c>
      <c r="K280" s="61" t="s">
        <v>880</v>
      </c>
      <c r="L280" s="73">
        <v>41046</v>
      </c>
      <c r="M280" s="73">
        <v>41411</v>
      </c>
      <c r="N280" s="73"/>
      <c r="O280" s="81">
        <v>4.28</v>
      </c>
      <c r="P280" s="58" t="s">
        <v>1065</v>
      </c>
      <c r="Q280" s="58" t="s">
        <v>826</v>
      </c>
    </row>
    <row r="281" spans="1:17" ht="16.5" customHeight="1">
      <c r="A281" s="56" t="s">
        <v>827</v>
      </c>
      <c r="B281" s="57">
        <v>41045</v>
      </c>
      <c r="C281" s="209"/>
      <c r="D281" s="58" t="s">
        <v>848</v>
      </c>
      <c r="E281" s="58" t="s">
        <v>1181</v>
      </c>
      <c r="F281" s="58" t="s">
        <v>1182</v>
      </c>
      <c r="G281" s="58" t="s">
        <v>823</v>
      </c>
      <c r="H281" s="59">
        <v>98000000</v>
      </c>
      <c r="I281" s="452">
        <v>82</v>
      </c>
      <c r="J281" s="65">
        <f t="shared" si="4"/>
        <v>1195121.9512195121</v>
      </c>
      <c r="K281" s="61" t="s">
        <v>931</v>
      </c>
      <c r="L281" s="57">
        <v>41053</v>
      </c>
      <c r="M281" s="57">
        <v>41418</v>
      </c>
      <c r="N281" s="57"/>
      <c r="O281" s="62">
        <v>4</v>
      </c>
      <c r="P281" s="58" t="s">
        <v>1065</v>
      </c>
      <c r="Q281" s="58" t="s">
        <v>826</v>
      </c>
    </row>
    <row r="282" spans="1:17" ht="16.5" customHeight="1">
      <c r="A282" s="56" t="s">
        <v>827</v>
      </c>
      <c r="B282" s="57">
        <v>41045</v>
      </c>
      <c r="C282" s="209"/>
      <c r="D282" s="58" t="s">
        <v>856</v>
      </c>
      <c r="E282" s="58" t="s">
        <v>1014</v>
      </c>
      <c r="F282" s="58" t="s">
        <v>1126</v>
      </c>
      <c r="G282" s="58" t="s">
        <v>823</v>
      </c>
      <c r="H282" s="59">
        <v>51000000</v>
      </c>
      <c r="I282" s="452">
        <v>82</v>
      </c>
      <c r="J282" s="65">
        <f t="shared" si="4"/>
        <v>621951.21951219509</v>
      </c>
      <c r="K282" s="61" t="s">
        <v>847</v>
      </c>
      <c r="L282" s="57">
        <v>41048</v>
      </c>
      <c r="M282" s="57">
        <v>41413</v>
      </c>
      <c r="N282" s="57"/>
      <c r="O282" s="62">
        <v>3.59</v>
      </c>
      <c r="P282" s="58" t="s">
        <v>1065</v>
      </c>
      <c r="Q282" s="58" t="s">
        <v>826</v>
      </c>
    </row>
    <row r="283" spans="1:17" ht="16.5" customHeight="1">
      <c r="A283" s="56" t="s">
        <v>827</v>
      </c>
      <c r="B283" s="57">
        <v>41046</v>
      </c>
      <c r="C283" s="209"/>
      <c r="D283" s="58" t="s">
        <v>883</v>
      </c>
      <c r="E283" s="58" t="s">
        <v>1096</v>
      </c>
      <c r="F283" s="58" t="s">
        <v>1183</v>
      </c>
      <c r="G283" s="58" t="s">
        <v>823</v>
      </c>
      <c r="H283" s="59">
        <v>29700000</v>
      </c>
      <c r="I283" s="452">
        <v>82</v>
      </c>
      <c r="J283" s="65">
        <f t="shared" si="4"/>
        <v>362195.12195121951</v>
      </c>
      <c r="K283" s="61" t="s">
        <v>847</v>
      </c>
      <c r="L283" s="57">
        <v>41052</v>
      </c>
      <c r="M283" s="57">
        <v>41417</v>
      </c>
      <c r="N283" s="57"/>
      <c r="O283" s="62">
        <v>4.5</v>
      </c>
      <c r="P283" s="58" t="s">
        <v>1065</v>
      </c>
      <c r="Q283" s="58" t="s">
        <v>826</v>
      </c>
    </row>
    <row r="284" spans="1:17" ht="16.5" customHeight="1">
      <c r="A284" s="56" t="s">
        <v>832</v>
      </c>
      <c r="B284" s="57">
        <v>41046</v>
      </c>
      <c r="C284" s="209"/>
      <c r="D284" s="58" t="s">
        <v>1073</v>
      </c>
      <c r="E284" s="58" t="s">
        <v>1074</v>
      </c>
      <c r="F284" s="58" t="s">
        <v>1184</v>
      </c>
      <c r="G284" s="58" t="s">
        <v>823</v>
      </c>
      <c r="H284" s="59">
        <v>28700000</v>
      </c>
      <c r="I284" s="452">
        <v>82</v>
      </c>
      <c r="J284" s="65">
        <f t="shared" si="4"/>
        <v>350000</v>
      </c>
      <c r="K284" s="61" t="s">
        <v>1119</v>
      </c>
      <c r="L284" s="57">
        <v>41052</v>
      </c>
      <c r="M284" s="57">
        <v>41417</v>
      </c>
      <c r="N284" s="57"/>
      <c r="O284" s="62">
        <v>3.65</v>
      </c>
      <c r="P284" s="95" t="s">
        <v>1057</v>
      </c>
      <c r="Q284" s="95" t="s">
        <v>1058</v>
      </c>
    </row>
    <row r="285" spans="1:17" ht="16.5" customHeight="1">
      <c r="A285" s="56" t="s">
        <v>827</v>
      </c>
      <c r="B285" s="57">
        <v>41047</v>
      </c>
      <c r="C285" s="209"/>
      <c r="D285" s="58" t="s">
        <v>995</v>
      </c>
      <c r="E285" s="58" t="s">
        <v>996</v>
      </c>
      <c r="F285" s="58" t="s">
        <v>997</v>
      </c>
      <c r="G285" s="58" t="s">
        <v>823</v>
      </c>
      <c r="H285" s="59">
        <v>36000000</v>
      </c>
      <c r="I285" s="452">
        <v>82</v>
      </c>
      <c r="J285" s="65">
        <f t="shared" si="4"/>
        <v>439024.39024390245</v>
      </c>
      <c r="K285" s="61" t="s">
        <v>880</v>
      </c>
      <c r="L285" s="57">
        <v>41058</v>
      </c>
      <c r="M285" s="57">
        <v>41423</v>
      </c>
      <c r="N285" s="57"/>
      <c r="O285" s="62">
        <v>4</v>
      </c>
      <c r="P285" s="58" t="s">
        <v>1065</v>
      </c>
      <c r="Q285" s="58" t="s">
        <v>826</v>
      </c>
    </row>
    <row r="286" spans="1:17" ht="16.5" customHeight="1">
      <c r="A286" s="56" t="s">
        <v>827</v>
      </c>
      <c r="B286" s="57">
        <v>41051</v>
      </c>
      <c r="C286" s="209"/>
      <c r="D286" s="58" t="s">
        <v>949</v>
      </c>
      <c r="E286" s="58" t="s">
        <v>1006</v>
      </c>
      <c r="F286" s="58" t="s">
        <v>1185</v>
      </c>
      <c r="G286" s="58" t="s">
        <v>823</v>
      </c>
      <c r="H286" s="59">
        <v>53700000</v>
      </c>
      <c r="I286" s="452">
        <v>82</v>
      </c>
      <c r="J286" s="65">
        <f t="shared" si="4"/>
        <v>654878.04878048785</v>
      </c>
      <c r="K286" s="61" t="s">
        <v>847</v>
      </c>
      <c r="L286" s="57">
        <v>41068</v>
      </c>
      <c r="M286" s="57">
        <v>41433</v>
      </c>
      <c r="N286" s="57"/>
      <c r="O286" s="62">
        <v>3.95</v>
      </c>
      <c r="P286" s="58" t="s">
        <v>1065</v>
      </c>
      <c r="Q286" s="58" t="s">
        <v>826</v>
      </c>
    </row>
    <row r="287" spans="1:17" ht="16.5" customHeight="1">
      <c r="A287" s="56" t="s">
        <v>827</v>
      </c>
      <c r="B287" s="57">
        <v>41051</v>
      </c>
      <c r="C287" s="209"/>
      <c r="D287" s="58" t="s">
        <v>949</v>
      </c>
      <c r="E287" s="58" t="s">
        <v>1006</v>
      </c>
      <c r="F287" s="58" t="s">
        <v>1185</v>
      </c>
      <c r="G287" s="58" t="s">
        <v>823</v>
      </c>
      <c r="H287" s="59">
        <v>32200000</v>
      </c>
      <c r="I287" s="452">
        <v>82</v>
      </c>
      <c r="J287" s="65">
        <f t="shared" si="4"/>
        <v>392682.92682926828</v>
      </c>
      <c r="K287" s="61" t="s">
        <v>847</v>
      </c>
      <c r="L287" s="57">
        <v>41068</v>
      </c>
      <c r="M287" s="57">
        <v>41433</v>
      </c>
      <c r="N287" s="57"/>
      <c r="O287" s="62">
        <v>3.95</v>
      </c>
      <c r="P287" s="58" t="s">
        <v>1065</v>
      </c>
      <c r="Q287" s="58" t="s">
        <v>826</v>
      </c>
    </row>
    <row r="288" spans="1:17" ht="16.5" customHeight="1">
      <c r="A288" s="56" t="s">
        <v>827</v>
      </c>
      <c r="B288" s="57">
        <v>41051</v>
      </c>
      <c r="C288" s="209"/>
      <c r="D288" s="58" t="s">
        <v>848</v>
      </c>
      <c r="E288" s="58" t="s">
        <v>1156</v>
      </c>
      <c r="F288" s="58" t="s">
        <v>1186</v>
      </c>
      <c r="G288" s="58" t="s">
        <v>823</v>
      </c>
      <c r="H288" s="59">
        <v>60000000</v>
      </c>
      <c r="I288" s="452">
        <v>82</v>
      </c>
      <c r="J288" s="65">
        <f t="shared" si="4"/>
        <v>731707.31707317068</v>
      </c>
      <c r="K288" s="61" t="s">
        <v>847</v>
      </c>
      <c r="L288" s="57">
        <v>41058</v>
      </c>
      <c r="M288" s="57">
        <v>41422</v>
      </c>
      <c r="N288" s="57"/>
      <c r="O288" s="62">
        <v>3.4</v>
      </c>
      <c r="P288" s="58" t="s">
        <v>1065</v>
      </c>
      <c r="Q288" s="58" t="s">
        <v>826</v>
      </c>
    </row>
    <row r="289" spans="1:17" ht="16.5" customHeight="1">
      <c r="A289" s="56" t="s">
        <v>827</v>
      </c>
      <c r="B289" s="57">
        <v>41051</v>
      </c>
      <c r="C289" s="209"/>
      <c r="D289" s="58" t="s">
        <v>873</v>
      </c>
      <c r="E289" s="58" t="s">
        <v>1048</v>
      </c>
      <c r="F289" s="58" t="s">
        <v>1187</v>
      </c>
      <c r="G289" s="58" t="s">
        <v>823</v>
      </c>
      <c r="H289" s="59">
        <v>36000000</v>
      </c>
      <c r="I289" s="452">
        <v>82</v>
      </c>
      <c r="J289" s="65">
        <f t="shared" si="4"/>
        <v>439024.39024390245</v>
      </c>
      <c r="K289" s="61" t="s">
        <v>847</v>
      </c>
      <c r="L289" s="57">
        <v>41059</v>
      </c>
      <c r="M289" s="57">
        <v>41424</v>
      </c>
      <c r="N289" s="57"/>
      <c r="O289" s="62">
        <v>4.3</v>
      </c>
      <c r="P289" s="58" t="s">
        <v>1065</v>
      </c>
      <c r="Q289" s="58" t="s">
        <v>826</v>
      </c>
    </row>
    <row r="290" spans="1:17" ht="16.5" customHeight="1">
      <c r="A290" s="56" t="s">
        <v>827</v>
      </c>
      <c r="B290" s="57">
        <v>41051</v>
      </c>
      <c r="C290" s="209"/>
      <c r="D290" s="58" t="s">
        <v>873</v>
      </c>
      <c r="E290" s="58" t="s">
        <v>874</v>
      </c>
      <c r="F290" s="58" t="s">
        <v>1188</v>
      </c>
      <c r="G290" s="58" t="s">
        <v>823</v>
      </c>
      <c r="H290" s="59">
        <v>90000000</v>
      </c>
      <c r="I290" s="452">
        <v>82</v>
      </c>
      <c r="J290" s="65">
        <f t="shared" si="4"/>
        <v>1097560.9756097561</v>
      </c>
      <c r="K290" s="61" t="s">
        <v>847</v>
      </c>
      <c r="L290" s="57">
        <v>41058</v>
      </c>
      <c r="M290" s="57">
        <v>41422</v>
      </c>
      <c r="N290" s="57"/>
      <c r="O290" s="62">
        <v>3.5</v>
      </c>
      <c r="P290" s="58" t="s">
        <v>1065</v>
      </c>
      <c r="Q290" s="58" t="s">
        <v>826</v>
      </c>
    </row>
    <row r="291" spans="1:17" ht="16.5" customHeight="1">
      <c r="A291" s="56" t="s">
        <v>827</v>
      </c>
      <c r="B291" s="57">
        <v>41051</v>
      </c>
      <c r="C291" s="209"/>
      <c r="D291" s="58" t="s">
        <v>939</v>
      </c>
      <c r="E291" s="58" t="s">
        <v>1189</v>
      </c>
      <c r="F291" s="58" t="s">
        <v>1190</v>
      </c>
      <c r="G291" s="58" t="s">
        <v>823</v>
      </c>
      <c r="H291" s="59">
        <v>29500000</v>
      </c>
      <c r="I291" s="452">
        <v>82</v>
      </c>
      <c r="J291" s="65">
        <f t="shared" si="4"/>
        <v>359756.09756097558</v>
      </c>
      <c r="K291" s="61" t="s">
        <v>880</v>
      </c>
      <c r="L291" s="57">
        <v>41068</v>
      </c>
      <c r="M291" s="57">
        <v>41433</v>
      </c>
      <c r="N291" s="57"/>
      <c r="O291" s="62">
        <v>2.8</v>
      </c>
      <c r="P291" s="58" t="s">
        <v>1065</v>
      </c>
      <c r="Q291" s="58" t="s">
        <v>826</v>
      </c>
    </row>
    <row r="292" spans="1:17" ht="16.5" customHeight="1">
      <c r="A292" s="56" t="s">
        <v>827</v>
      </c>
      <c r="B292" s="57">
        <v>41052</v>
      </c>
      <c r="C292" s="209"/>
      <c r="D292" s="58" t="s">
        <v>925</v>
      </c>
      <c r="E292" s="58" t="s">
        <v>964</v>
      </c>
      <c r="F292" s="58" t="s">
        <v>1191</v>
      </c>
      <c r="G292" s="58" t="s">
        <v>823</v>
      </c>
      <c r="H292" s="59">
        <v>41000000</v>
      </c>
      <c r="I292" s="452">
        <v>82</v>
      </c>
      <c r="J292" s="65">
        <f t="shared" si="4"/>
        <v>500000</v>
      </c>
      <c r="K292" s="61" t="s">
        <v>847</v>
      </c>
      <c r="L292" s="57">
        <v>41053</v>
      </c>
      <c r="M292" s="57">
        <v>41418</v>
      </c>
      <c r="N292" s="57"/>
      <c r="O292" s="62">
        <v>3.9</v>
      </c>
      <c r="P292" s="58" t="s">
        <v>1065</v>
      </c>
      <c r="Q292" s="58" t="s">
        <v>826</v>
      </c>
    </row>
    <row r="293" spans="1:17" ht="16.5" customHeight="1">
      <c r="A293" s="56" t="s">
        <v>827</v>
      </c>
      <c r="B293" s="57">
        <v>41052</v>
      </c>
      <c r="C293" s="209"/>
      <c r="D293" s="58" t="s">
        <v>925</v>
      </c>
      <c r="E293" s="58" t="s">
        <v>964</v>
      </c>
      <c r="F293" s="58" t="s">
        <v>1192</v>
      </c>
      <c r="G293" s="58" t="s">
        <v>823</v>
      </c>
      <c r="H293" s="59">
        <v>180180000</v>
      </c>
      <c r="I293" s="452">
        <v>82</v>
      </c>
      <c r="J293" s="65">
        <f t="shared" si="4"/>
        <v>2197317.0731707318</v>
      </c>
      <c r="K293" s="61" t="s">
        <v>847</v>
      </c>
      <c r="L293" s="57">
        <v>41053</v>
      </c>
      <c r="M293" s="57">
        <v>41418</v>
      </c>
      <c r="N293" s="57"/>
      <c r="O293" s="62">
        <v>3.9</v>
      </c>
      <c r="P293" s="58" t="s">
        <v>1065</v>
      </c>
      <c r="Q293" s="58" t="s">
        <v>826</v>
      </c>
    </row>
    <row r="294" spans="1:17" ht="16.5" customHeight="1">
      <c r="A294" s="56" t="s">
        <v>827</v>
      </c>
      <c r="B294" s="57">
        <v>41052</v>
      </c>
      <c r="C294" s="209"/>
      <c r="D294" s="58" t="s">
        <v>828</v>
      </c>
      <c r="E294" s="58" t="s">
        <v>829</v>
      </c>
      <c r="F294" s="58" t="s">
        <v>1034</v>
      </c>
      <c r="G294" s="58" t="s">
        <v>823</v>
      </c>
      <c r="H294" s="59">
        <v>100000000</v>
      </c>
      <c r="I294" s="452">
        <v>82</v>
      </c>
      <c r="J294" s="65">
        <f t="shared" si="4"/>
        <v>1219512.1951219512</v>
      </c>
      <c r="K294" s="61" t="s">
        <v>880</v>
      </c>
      <c r="L294" s="57">
        <v>41057</v>
      </c>
      <c r="M294" s="57">
        <v>41422</v>
      </c>
      <c r="N294" s="57"/>
      <c r="O294" s="62">
        <v>3.96</v>
      </c>
      <c r="P294" s="58" t="s">
        <v>1065</v>
      </c>
      <c r="Q294" s="58" t="s">
        <v>826</v>
      </c>
    </row>
    <row r="295" spans="1:17" ht="16.5" customHeight="1">
      <c r="A295" s="56" t="s">
        <v>827</v>
      </c>
      <c r="B295" s="57">
        <v>41054</v>
      </c>
      <c r="C295" s="209"/>
      <c r="D295" s="58" t="s">
        <v>987</v>
      </c>
      <c r="E295" s="58" t="s">
        <v>1090</v>
      </c>
      <c r="F295" s="58" t="s">
        <v>1193</v>
      </c>
      <c r="G295" s="58" t="s">
        <v>823</v>
      </c>
      <c r="H295" s="59">
        <v>40700000</v>
      </c>
      <c r="I295" s="452">
        <v>82</v>
      </c>
      <c r="J295" s="65">
        <f t="shared" si="4"/>
        <v>496341.46341463417</v>
      </c>
      <c r="K295" s="61" t="s">
        <v>880</v>
      </c>
      <c r="L295" s="57">
        <v>41058</v>
      </c>
      <c r="M295" s="57">
        <v>41421</v>
      </c>
      <c r="N295" s="57"/>
      <c r="O295" s="62">
        <v>4</v>
      </c>
      <c r="P295" s="58" t="s">
        <v>1065</v>
      </c>
      <c r="Q295" s="58" t="s">
        <v>826</v>
      </c>
    </row>
    <row r="296" spans="1:17" ht="16.5" customHeight="1">
      <c r="A296" s="56" t="s">
        <v>827</v>
      </c>
      <c r="B296" s="57">
        <v>41058</v>
      </c>
      <c r="C296" s="209"/>
      <c r="D296" s="58" t="s">
        <v>1001</v>
      </c>
      <c r="E296" s="58" t="s">
        <v>1194</v>
      </c>
      <c r="F296" s="58" t="s">
        <v>1003</v>
      </c>
      <c r="G296" s="58" t="s">
        <v>836</v>
      </c>
      <c r="H296" s="59">
        <v>415000</v>
      </c>
      <c r="I296" s="452">
        <v>1</v>
      </c>
      <c r="J296" s="65">
        <f t="shared" si="4"/>
        <v>415000</v>
      </c>
      <c r="K296" s="61" t="s">
        <v>847</v>
      </c>
      <c r="L296" s="57">
        <v>41058</v>
      </c>
      <c r="M296" s="57">
        <v>41423</v>
      </c>
      <c r="N296" s="57"/>
      <c r="O296" s="62">
        <v>4</v>
      </c>
      <c r="P296" s="58" t="s">
        <v>1065</v>
      </c>
      <c r="Q296" s="58" t="s">
        <v>826</v>
      </c>
    </row>
    <row r="297" spans="1:17" ht="16.5" customHeight="1">
      <c r="A297" s="56" t="s">
        <v>827</v>
      </c>
      <c r="B297" s="57">
        <v>41061</v>
      </c>
      <c r="C297" s="209"/>
      <c r="D297" s="58" t="s">
        <v>1195</v>
      </c>
      <c r="E297" s="58" t="s">
        <v>852</v>
      </c>
      <c r="F297" s="58" t="s">
        <v>1196</v>
      </c>
      <c r="G297" s="58" t="s">
        <v>823</v>
      </c>
      <c r="H297" s="59">
        <v>67000000</v>
      </c>
      <c r="I297" s="452">
        <v>82</v>
      </c>
      <c r="J297" s="65">
        <f t="shared" si="4"/>
        <v>817073.17073170736</v>
      </c>
      <c r="K297" s="61" t="s">
        <v>880</v>
      </c>
      <c r="L297" s="57">
        <v>41072</v>
      </c>
      <c r="M297" s="57">
        <v>41437</v>
      </c>
      <c r="N297" s="57"/>
      <c r="O297" s="62">
        <v>3.7</v>
      </c>
      <c r="P297" s="58" t="s">
        <v>1065</v>
      </c>
      <c r="Q297" s="58" t="s">
        <v>826</v>
      </c>
    </row>
    <row r="298" spans="1:17" ht="16.5" customHeight="1">
      <c r="A298" s="56" t="s">
        <v>827</v>
      </c>
      <c r="B298" s="57">
        <v>41061</v>
      </c>
      <c r="C298" s="209"/>
      <c r="D298" s="58" t="s">
        <v>1040</v>
      </c>
      <c r="E298" s="58" t="s">
        <v>1041</v>
      </c>
      <c r="F298" s="58" t="s">
        <v>1042</v>
      </c>
      <c r="G298" s="58" t="s">
        <v>823</v>
      </c>
      <c r="H298" s="59">
        <v>20400000</v>
      </c>
      <c r="I298" s="452">
        <v>82</v>
      </c>
      <c r="J298" s="65">
        <f t="shared" si="4"/>
        <v>248780.48780487804</v>
      </c>
      <c r="K298" s="61" t="s">
        <v>847</v>
      </c>
      <c r="L298" s="57">
        <v>41082</v>
      </c>
      <c r="M298" s="57">
        <v>41447</v>
      </c>
      <c r="N298" s="57"/>
      <c r="O298" s="62">
        <v>5.0999999999999996</v>
      </c>
      <c r="P298" s="58" t="s">
        <v>1065</v>
      </c>
      <c r="Q298" s="58" t="s">
        <v>826</v>
      </c>
    </row>
    <row r="299" spans="1:17" ht="16.5" customHeight="1">
      <c r="A299" s="56" t="s">
        <v>827</v>
      </c>
      <c r="B299" s="57">
        <v>41061</v>
      </c>
      <c r="C299" s="209"/>
      <c r="D299" s="58" t="s">
        <v>883</v>
      </c>
      <c r="E299" s="58" t="s">
        <v>1197</v>
      </c>
      <c r="F299" s="58" t="s">
        <v>1050</v>
      </c>
      <c r="G299" s="58" t="s">
        <v>823</v>
      </c>
      <c r="H299" s="59">
        <v>27370000</v>
      </c>
      <c r="I299" s="452">
        <v>82</v>
      </c>
      <c r="J299" s="65">
        <f t="shared" si="4"/>
        <v>333780.48780487804</v>
      </c>
      <c r="K299" s="61" t="s">
        <v>847</v>
      </c>
      <c r="L299" s="57">
        <v>41076</v>
      </c>
      <c r="M299" s="57">
        <v>41806</v>
      </c>
      <c r="N299" s="57"/>
      <c r="O299" s="62">
        <v>2.62</v>
      </c>
      <c r="P299" s="58" t="s">
        <v>1065</v>
      </c>
      <c r="Q299" s="58" t="s">
        <v>826</v>
      </c>
    </row>
    <row r="300" spans="1:17" ht="16.5" customHeight="1">
      <c r="A300" s="56" t="s">
        <v>827</v>
      </c>
      <c r="B300" s="57">
        <v>41064</v>
      </c>
      <c r="C300" s="209"/>
      <c r="D300" s="58" t="s">
        <v>848</v>
      </c>
      <c r="E300" s="58" t="s">
        <v>1156</v>
      </c>
      <c r="F300" s="58" t="s">
        <v>915</v>
      </c>
      <c r="G300" s="58" t="s">
        <v>823</v>
      </c>
      <c r="H300" s="59">
        <v>20000000</v>
      </c>
      <c r="I300" s="452">
        <v>82</v>
      </c>
      <c r="J300" s="65">
        <f t="shared" si="4"/>
        <v>243902.43902439025</v>
      </c>
      <c r="K300" s="61" t="s">
        <v>847</v>
      </c>
      <c r="L300" s="57">
        <v>41071</v>
      </c>
      <c r="M300" s="57">
        <v>41436</v>
      </c>
      <c r="N300" s="57"/>
      <c r="O300" s="62">
        <v>4</v>
      </c>
      <c r="P300" s="58" t="s">
        <v>1065</v>
      </c>
      <c r="Q300" s="58" t="s">
        <v>826</v>
      </c>
    </row>
    <row r="301" spans="1:17" ht="16.5" customHeight="1">
      <c r="A301" s="56" t="s">
        <v>827</v>
      </c>
      <c r="B301" s="57">
        <v>41064</v>
      </c>
      <c r="C301" s="209"/>
      <c r="D301" s="58" t="s">
        <v>848</v>
      </c>
      <c r="E301" s="58" t="s">
        <v>866</v>
      </c>
      <c r="F301" s="58" t="s">
        <v>1198</v>
      </c>
      <c r="G301" s="58" t="s">
        <v>823</v>
      </c>
      <c r="H301" s="59">
        <v>50000000</v>
      </c>
      <c r="I301" s="452">
        <v>82</v>
      </c>
      <c r="J301" s="65">
        <f t="shared" si="4"/>
        <v>609756.09756097558</v>
      </c>
      <c r="K301" s="61" t="s">
        <v>847</v>
      </c>
      <c r="L301" s="57">
        <v>41067</v>
      </c>
      <c r="M301" s="57">
        <v>41432</v>
      </c>
      <c r="N301" s="57"/>
      <c r="O301" s="62">
        <v>3.78</v>
      </c>
      <c r="P301" s="58" t="s">
        <v>1065</v>
      </c>
      <c r="Q301" s="58" t="s">
        <v>826</v>
      </c>
    </row>
    <row r="302" spans="1:17" ht="16.5" customHeight="1">
      <c r="A302" s="56" t="s">
        <v>832</v>
      </c>
      <c r="B302" s="57">
        <v>41064</v>
      </c>
      <c r="C302" s="209"/>
      <c r="D302" s="58" t="s">
        <v>975</v>
      </c>
      <c r="E302" s="58" t="s">
        <v>1094</v>
      </c>
      <c r="F302" s="58" t="s">
        <v>980</v>
      </c>
      <c r="G302" s="58" t="s">
        <v>836</v>
      </c>
      <c r="H302" s="59">
        <v>229216</v>
      </c>
      <c r="I302" s="452">
        <v>1</v>
      </c>
      <c r="J302" s="65">
        <f t="shared" si="4"/>
        <v>229216</v>
      </c>
      <c r="K302" s="61" t="s">
        <v>847</v>
      </c>
      <c r="L302" s="57">
        <v>41065</v>
      </c>
      <c r="M302" s="57">
        <v>41246</v>
      </c>
      <c r="N302" s="57"/>
      <c r="O302" s="62">
        <v>3.6</v>
      </c>
      <c r="P302" s="95" t="s">
        <v>1057</v>
      </c>
      <c r="Q302" s="95" t="s">
        <v>1058</v>
      </c>
    </row>
    <row r="303" spans="1:17" ht="16.5" customHeight="1">
      <c r="A303" s="56" t="s">
        <v>827</v>
      </c>
      <c r="B303" s="57">
        <v>41065</v>
      </c>
      <c r="C303" s="209"/>
      <c r="D303" s="58" t="s">
        <v>1001</v>
      </c>
      <c r="E303" s="58" t="s">
        <v>1002</v>
      </c>
      <c r="F303" s="58" t="s">
        <v>1199</v>
      </c>
      <c r="G303" s="58" t="s">
        <v>823</v>
      </c>
      <c r="H303" s="59">
        <v>176970000</v>
      </c>
      <c r="I303" s="452">
        <v>82</v>
      </c>
      <c r="J303" s="65">
        <f t="shared" si="4"/>
        <v>2158170.7317073173</v>
      </c>
      <c r="K303" s="61" t="s">
        <v>824</v>
      </c>
      <c r="L303" s="57">
        <v>41065</v>
      </c>
      <c r="M303" s="57">
        <v>41430</v>
      </c>
      <c r="N303" s="57"/>
      <c r="O303" s="62">
        <v>3.15</v>
      </c>
      <c r="P303" s="58" t="s">
        <v>1065</v>
      </c>
      <c r="Q303" s="58" t="s">
        <v>826</v>
      </c>
    </row>
    <row r="304" spans="1:17" ht="16.5" customHeight="1">
      <c r="A304" s="56" t="s">
        <v>827</v>
      </c>
      <c r="B304" s="57">
        <v>41065</v>
      </c>
      <c r="C304" s="209"/>
      <c r="D304" s="58" t="s">
        <v>833</v>
      </c>
      <c r="E304" s="58" t="s">
        <v>834</v>
      </c>
      <c r="F304" s="58" t="s">
        <v>835</v>
      </c>
      <c r="G304" s="58" t="s">
        <v>836</v>
      </c>
      <c r="H304" s="59">
        <v>54880</v>
      </c>
      <c r="I304" s="452">
        <v>1</v>
      </c>
      <c r="J304" s="65">
        <f t="shared" si="4"/>
        <v>54880</v>
      </c>
      <c r="K304" s="61" t="s">
        <v>847</v>
      </c>
      <c r="L304" s="57">
        <v>41073</v>
      </c>
      <c r="M304" s="57">
        <v>41438</v>
      </c>
      <c r="N304" s="57"/>
      <c r="O304" s="62">
        <v>3.22</v>
      </c>
      <c r="P304" s="58" t="s">
        <v>1065</v>
      </c>
      <c r="Q304" s="58" t="s">
        <v>826</v>
      </c>
    </row>
    <row r="305" spans="1:17" ht="16.5" customHeight="1">
      <c r="A305" s="56" t="s">
        <v>832</v>
      </c>
      <c r="B305" s="57">
        <v>41065</v>
      </c>
      <c r="C305" s="209"/>
      <c r="D305" s="58" t="s">
        <v>828</v>
      </c>
      <c r="E305" s="58" t="s">
        <v>881</v>
      </c>
      <c r="F305" s="58" t="s">
        <v>1200</v>
      </c>
      <c r="G305" s="58" t="s">
        <v>823</v>
      </c>
      <c r="H305" s="59">
        <v>46700000</v>
      </c>
      <c r="I305" s="452">
        <v>82</v>
      </c>
      <c r="J305" s="65">
        <f t="shared" si="4"/>
        <v>569512.19512195117</v>
      </c>
      <c r="K305" s="61" t="s">
        <v>880</v>
      </c>
      <c r="L305" s="57">
        <v>41065</v>
      </c>
      <c r="M305" s="57">
        <v>41430</v>
      </c>
      <c r="N305" s="57"/>
      <c r="O305" s="62">
        <v>3.7</v>
      </c>
      <c r="P305" s="95" t="s">
        <v>1057</v>
      </c>
      <c r="Q305" s="95" t="s">
        <v>1058</v>
      </c>
    </row>
    <row r="306" spans="1:17" ht="16.5" customHeight="1">
      <c r="A306" s="56" t="s">
        <v>832</v>
      </c>
      <c r="B306" s="57">
        <v>41065</v>
      </c>
      <c r="C306" s="209"/>
      <c r="D306" s="58" t="s">
        <v>987</v>
      </c>
      <c r="E306" s="58" t="s">
        <v>1090</v>
      </c>
      <c r="F306" s="58" t="s">
        <v>989</v>
      </c>
      <c r="G306" s="58" t="s">
        <v>836</v>
      </c>
      <c r="H306" s="59">
        <v>306000</v>
      </c>
      <c r="I306" s="452">
        <v>1</v>
      </c>
      <c r="J306" s="65">
        <f t="shared" si="4"/>
        <v>306000</v>
      </c>
      <c r="K306" s="61" t="s">
        <v>824</v>
      </c>
      <c r="L306" s="57">
        <v>41065</v>
      </c>
      <c r="M306" s="57">
        <v>41157</v>
      </c>
      <c r="N306" s="57"/>
      <c r="O306" s="62">
        <v>4</v>
      </c>
      <c r="P306" s="95" t="s">
        <v>1057</v>
      </c>
      <c r="Q306" s="95" t="s">
        <v>1058</v>
      </c>
    </row>
    <row r="307" spans="1:17" ht="16.5" customHeight="1">
      <c r="A307" s="56" t="s">
        <v>827</v>
      </c>
      <c r="B307" s="57">
        <v>41068</v>
      </c>
      <c r="C307" s="209"/>
      <c r="D307" s="58" t="s">
        <v>856</v>
      </c>
      <c r="E307" s="58" t="s">
        <v>958</v>
      </c>
      <c r="F307" s="58" t="s">
        <v>1201</v>
      </c>
      <c r="G307" s="58" t="s">
        <v>823</v>
      </c>
      <c r="H307" s="59">
        <v>15100000</v>
      </c>
      <c r="I307" s="452">
        <v>82</v>
      </c>
      <c r="J307" s="65">
        <f t="shared" si="4"/>
        <v>184146.34146341463</v>
      </c>
      <c r="K307" s="61" t="s">
        <v>847</v>
      </c>
      <c r="L307" s="57">
        <v>41068</v>
      </c>
      <c r="M307" s="57">
        <v>41433</v>
      </c>
      <c r="N307" s="57"/>
      <c r="O307" s="62">
        <v>5</v>
      </c>
      <c r="P307" s="58" t="s">
        <v>1065</v>
      </c>
      <c r="Q307" s="58" t="s">
        <v>826</v>
      </c>
    </row>
    <row r="308" spans="1:17" ht="16.5" customHeight="1">
      <c r="A308" s="56" t="s">
        <v>827</v>
      </c>
      <c r="B308" s="57">
        <v>41068</v>
      </c>
      <c r="C308" s="209"/>
      <c r="D308" s="58" t="s">
        <v>883</v>
      </c>
      <c r="E308" s="58" t="s">
        <v>1197</v>
      </c>
      <c r="F308" s="58" t="s">
        <v>1202</v>
      </c>
      <c r="G308" s="58" t="s">
        <v>823</v>
      </c>
      <c r="H308" s="59">
        <v>23700000</v>
      </c>
      <c r="I308" s="452">
        <v>82</v>
      </c>
      <c r="J308" s="65">
        <f t="shared" si="4"/>
        <v>289024.39024390245</v>
      </c>
      <c r="K308" s="61" t="s">
        <v>847</v>
      </c>
      <c r="L308" s="57">
        <v>41071</v>
      </c>
      <c r="M308" s="57">
        <v>41080</v>
      </c>
      <c r="N308" s="57"/>
      <c r="O308" s="62">
        <v>2.98</v>
      </c>
      <c r="P308" s="58" t="s">
        <v>1065</v>
      </c>
      <c r="Q308" s="58" t="s">
        <v>826</v>
      </c>
    </row>
    <row r="309" spans="1:17" ht="16.5" customHeight="1">
      <c r="A309" s="56" t="s">
        <v>827</v>
      </c>
      <c r="B309" s="57">
        <v>41068</v>
      </c>
      <c r="C309" s="209"/>
      <c r="D309" s="58" t="s">
        <v>828</v>
      </c>
      <c r="E309" s="58" t="s">
        <v>829</v>
      </c>
      <c r="F309" s="58" t="s">
        <v>1053</v>
      </c>
      <c r="G309" s="58" t="s">
        <v>823</v>
      </c>
      <c r="H309" s="59">
        <v>100000000</v>
      </c>
      <c r="I309" s="452">
        <v>82</v>
      </c>
      <c r="J309" s="65">
        <f t="shared" si="4"/>
        <v>1219512.1951219512</v>
      </c>
      <c r="K309" s="61" t="s">
        <v>847</v>
      </c>
      <c r="L309" s="57">
        <v>41071</v>
      </c>
      <c r="M309" s="57">
        <v>41162</v>
      </c>
      <c r="N309" s="57"/>
      <c r="O309" s="62">
        <v>3.88</v>
      </c>
      <c r="P309" s="58" t="s">
        <v>1065</v>
      </c>
      <c r="Q309" s="58" t="s">
        <v>826</v>
      </c>
    </row>
    <row r="310" spans="1:17" ht="16.5" customHeight="1">
      <c r="A310" s="56" t="s">
        <v>827</v>
      </c>
      <c r="B310" s="57">
        <v>41071</v>
      </c>
      <c r="C310" s="209"/>
      <c r="D310" s="58" t="s">
        <v>851</v>
      </c>
      <c r="E310" s="58" t="s">
        <v>1127</v>
      </c>
      <c r="F310" s="58" t="s">
        <v>1203</v>
      </c>
      <c r="G310" s="58" t="s">
        <v>823</v>
      </c>
      <c r="H310" s="59">
        <v>59100000</v>
      </c>
      <c r="I310" s="452">
        <v>82</v>
      </c>
      <c r="J310" s="65">
        <f t="shared" si="4"/>
        <v>720731.70731707313</v>
      </c>
      <c r="K310" s="61" t="s">
        <v>847</v>
      </c>
      <c r="L310" s="57">
        <v>41081</v>
      </c>
      <c r="M310" s="57">
        <v>41446</v>
      </c>
      <c r="N310" s="57"/>
      <c r="O310" s="62">
        <v>3.6</v>
      </c>
      <c r="P310" s="58" t="s">
        <v>1065</v>
      </c>
      <c r="Q310" s="58" t="s">
        <v>826</v>
      </c>
    </row>
    <row r="311" spans="1:17" ht="16.5" customHeight="1">
      <c r="A311" s="56" t="s">
        <v>827</v>
      </c>
      <c r="B311" s="57">
        <v>41072</v>
      </c>
      <c r="C311" s="209"/>
      <c r="D311" s="58" t="s">
        <v>873</v>
      </c>
      <c r="E311" s="58" t="s">
        <v>1048</v>
      </c>
      <c r="F311" s="58" t="s">
        <v>1106</v>
      </c>
      <c r="G311" s="58" t="s">
        <v>823</v>
      </c>
      <c r="H311" s="59">
        <v>10600000</v>
      </c>
      <c r="I311" s="452">
        <v>82</v>
      </c>
      <c r="J311" s="65">
        <f t="shared" si="4"/>
        <v>129268.29268292683</v>
      </c>
      <c r="K311" s="61" t="s">
        <v>847</v>
      </c>
      <c r="L311" s="57">
        <v>41079</v>
      </c>
      <c r="M311" s="57">
        <v>41444</v>
      </c>
      <c r="N311" s="57"/>
      <c r="O311" s="62">
        <v>3.9</v>
      </c>
      <c r="P311" s="58" t="s">
        <v>1065</v>
      </c>
      <c r="Q311" s="58" t="s">
        <v>826</v>
      </c>
    </row>
    <row r="312" spans="1:17" ht="16.5" customHeight="1">
      <c r="A312" s="56" t="s">
        <v>827</v>
      </c>
      <c r="B312" s="57">
        <v>41073</v>
      </c>
      <c r="C312" s="209"/>
      <c r="D312" s="58" t="s">
        <v>949</v>
      </c>
      <c r="E312" s="58" t="s">
        <v>1130</v>
      </c>
      <c r="F312" s="58" t="s">
        <v>1204</v>
      </c>
      <c r="G312" s="58" t="s">
        <v>823</v>
      </c>
      <c r="H312" s="59">
        <v>28000000</v>
      </c>
      <c r="I312" s="452">
        <v>82</v>
      </c>
      <c r="J312" s="65">
        <f t="shared" si="4"/>
        <v>341463.41463414632</v>
      </c>
      <c r="K312" s="61" t="s">
        <v>847</v>
      </c>
      <c r="L312" s="57">
        <v>41078</v>
      </c>
      <c r="M312" s="57">
        <v>41443</v>
      </c>
      <c r="N312" s="57"/>
      <c r="O312" s="62">
        <v>4.3</v>
      </c>
      <c r="P312" s="58" t="s">
        <v>1065</v>
      </c>
      <c r="Q312" s="58" t="s">
        <v>826</v>
      </c>
    </row>
    <row r="313" spans="1:17" ht="16.5" customHeight="1">
      <c r="A313" s="56" t="s">
        <v>827</v>
      </c>
      <c r="B313" s="57">
        <v>41073</v>
      </c>
      <c r="C313" s="209"/>
      <c r="D313" s="58" t="s">
        <v>987</v>
      </c>
      <c r="E313" s="58" t="s">
        <v>1090</v>
      </c>
      <c r="F313" s="58" t="s">
        <v>1205</v>
      </c>
      <c r="G313" s="58" t="s">
        <v>823</v>
      </c>
      <c r="H313" s="59">
        <v>44500000</v>
      </c>
      <c r="I313" s="452">
        <v>82</v>
      </c>
      <c r="J313" s="65">
        <f t="shared" si="4"/>
        <v>542682.92682926834</v>
      </c>
      <c r="K313" s="61" t="s">
        <v>931</v>
      </c>
      <c r="L313" s="57">
        <v>41074</v>
      </c>
      <c r="M313" s="57">
        <v>41439</v>
      </c>
      <c r="N313" s="57"/>
      <c r="O313" s="62">
        <v>3</v>
      </c>
      <c r="P313" s="58" t="s">
        <v>1065</v>
      </c>
      <c r="Q313" s="58" t="s">
        <v>826</v>
      </c>
    </row>
    <row r="314" spans="1:17" ht="16.5" customHeight="1">
      <c r="A314" s="56" t="s">
        <v>827</v>
      </c>
      <c r="B314" s="57">
        <v>41073</v>
      </c>
      <c r="C314" s="209"/>
      <c r="D314" s="58" t="s">
        <v>848</v>
      </c>
      <c r="E314" s="58" t="s">
        <v>866</v>
      </c>
      <c r="F314" s="58" t="s">
        <v>963</v>
      </c>
      <c r="G314" s="58" t="s">
        <v>823</v>
      </c>
      <c r="H314" s="59">
        <v>15700000</v>
      </c>
      <c r="I314" s="452">
        <v>82</v>
      </c>
      <c r="J314" s="65">
        <f t="shared" si="4"/>
        <v>191463.41463414635</v>
      </c>
      <c r="K314" s="61" t="s">
        <v>931</v>
      </c>
      <c r="L314" s="57">
        <v>41075</v>
      </c>
      <c r="M314" s="57">
        <v>41440</v>
      </c>
      <c r="N314" s="57"/>
      <c r="O314" s="62">
        <v>3.5</v>
      </c>
      <c r="P314" s="58" t="s">
        <v>1065</v>
      </c>
      <c r="Q314" s="58" t="s">
        <v>826</v>
      </c>
    </row>
    <row r="315" spans="1:17" ht="16.5" customHeight="1">
      <c r="A315" s="56" t="s">
        <v>832</v>
      </c>
      <c r="B315" s="57">
        <v>41073</v>
      </c>
      <c r="C315" s="209"/>
      <c r="D315" s="58" t="s">
        <v>833</v>
      </c>
      <c r="E315" s="58" t="s">
        <v>834</v>
      </c>
      <c r="F315" s="58" t="s">
        <v>1092</v>
      </c>
      <c r="G315" s="58" t="s">
        <v>836</v>
      </c>
      <c r="H315" s="59">
        <v>73800</v>
      </c>
      <c r="I315" s="452">
        <v>1</v>
      </c>
      <c r="J315" s="65">
        <f t="shared" si="4"/>
        <v>73800</v>
      </c>
      <c r="K315" s="61" t="s">
        <v>847</v>
      </c>
      <c r="L315" s="57">
        <v>41075</v>
      </c>
      <c r="M315" s="57">
        <v>41440</v>
      </c>
      <c r="N315" s="57"/>
      <c r="O315" s="62">
        <v>2.96</v>
      </c>
      <c r="P315" s="95" t="s">
        <v>1057</v>
      </c>
      <c r="Q315" s="95" t="s">
        <v>1058</v>
      </c>
    </row>
    <row r="316" spans="1:17" ht="16.5" customHeight="1">
      <c r="A316" s="56" t="s">
        <v>827</v>
      </c>
      <c r="B316" s="57">
        <v>41074</v>
      </c>
      <c r="C316" s="209"/>
      <c r="D316" s="58" t="s">
        <v>987</v>
      </c>
      <c r="E316" s="58" t="s">
        <v>1090</v>
      </c>
      <c r="F316" s="58" t="s">
        <v>1206</v>
      </c>
      <c r="G316" s="58" t="s">
        <v>823</v>
      </c>
      <c r="H316" s="59">
        <v>37500000</v>
      </c>
      <c r="I316" s="452">
        <v>82</v>
      </c>
      <c r="J316" s="65">
        <f t="shared" si="4"/>
        <v>457317.07317073172</v>
      </c>
      <c r="K316" s="61" t="s">
        <v>931</v>
      </c>
      <c r="L316" s="57">
        <v>41078</v>
      </c>
      <c r="M316" s="57">
        <v>41442</v>
      </c>
      <c r="N316" s="57"/>
      <c r="O316" s="62">
        <v>4.3</v>
      </c>
      <c r="P316" s="58" t="s">
        <v>1065</v>
      </c>
      <c r="Q316" s="58" t="s">
        <v>826</v>
      </c>
    </row>
    <row r="317" spans="1:17" ht="16.5" customHeight="1">
      <c r="A317" s="56" t="s">
        <v>827</v>
      </c>
      <c r="B317" s="57">
        <v>41074</v>
      </c>
      <c r="C317" s="209"/>
      <c r="D317" s="58" t="s">
        <v>837</v>
      </c>
      <c r="E317" s="58" t="s">
        <v>1207</v>
      </c>
      <c r="F317" s="58" t="s">
        <v>1208</v>
      </c>
      <c r="G317" s="58" t="s">
        <v>823</v>
      </c>
      <c r="H317" s="59">
        <v>67000000</v>
      </c>
      <c r="I317" s="452">
        <v>82</v>
      </c>
      <c r="J317" s="65">
        <f t="shared" si="4"/>
        <v>817073.17073170736</v>
      </c>
      <c r="K317" s="61" t="s">
        <v>847</v>
      </c>
      <c r="L317" s="57">
        <v>41078</v>
      </c>
      <c r="M317" s="57">
        <v>41079</v>
      </c>
      <c r="N317" s="57"/>
      <c r="O317" s="62">
        <v>4.2</v>
      </c>
      <c r="P317" s="58" t="s">
        <v>1065</v>
      </c>
      <c r="Q317" s="58" t="s">
        <v>826</v>
      </c>
    </row>
    <row r="318" spans="1:17" ht="16.5" customHeight="1">
      <c r="A318" s="56" t="s">
        <v>827</v>
      </c>
      <c r="B318" s="57">
        <v>41074</v>
      </c>
      <c r="C318" s="209"/>
      <c r="D318" s="58" t="s">
        <v>1088</v>
      </c>
      <c r="E318" s="58" t="s">
        <v>870</v>
      </c>
      <c r="F318" s="58" t="s">
        <v>871</v>
      </c>
      <c r="G318" s="58" t="s">
        <v>836</v>
      </c>
      <c r="H318" s="59">
        <v>200000</v>
      </c>
      <c r="I318" s="452">
        <v>1</v>
      </c>
      <c r="J318" s="65">
        <f t="shared" si="4"/>
        <v>200000</v>
      </c>
      <c r="K318" s="61" t="s">
        <v>847</v>
      </c>
      <c r="L318" s="57">
        <v>41075</v>
      </c>
      <c r="M318" s="57">
        <v>41167</v>
      </c>
      <c r="N318" s="57"/>
      <c r="O318" s="62">
        <v>3.3</v>
      </c>
      <c r="P318" s="58" t="s">
        <v>1065</v>
      </c>
      <c r="Q318" s="58" t="s">
        <v>826</v>
      </c>
    </row>
    <row r="319" spans="1:17" ht="16.5" customHeight="1">
      <c r="A319" s="56" t="s">
        <v>827</v>
      </c>
      <c r="B319" s="57">
        <v>41074</v>
      </c>
      <c r="C319" s="209"/>
      <c r="D319" s="58" t="s">
        <v>1088</v>
      </c>
      <c r="E319" s="58" t="s">
        <v>870</v>
      </c>
      <c r="F319" s="58" t="s">
        <v>871</v>
      </c>
      <c r="G319" s="58" t="s">
        <v>836</v>
      </c>
      <c r="H319" s="59">
        <v>200000</v>
      </c>
      <c r="I319" s="452">
        <v>1</v>
      </c>
      <c r="J319" s="65">
        <f t="shared" si="4"/>
        <v>200000</v>
      </c>
      <c r="K319" s="61" t="s">
        <v>847</v>
      </c>
      <c r="L319" s="57">
        <v>41075</v>
      </c>
      <c r="M319" s="57">
        <v>41167</v>
      </c>
      <c r="N319" s="57"/>
      <c r="O319" s="62">
        <v>3.3</v>
      </c>
      <c r="P319" s="58" t="s">
        <v>1065</v>
      </c>
      <c r="Q319" s="58" t="s">
        <v>826</v>
      </c>
    </row>
    <row r="320" spans="1:17" ht="16.5" customHeight="1">
      <c r="A320" s="56" t="s">
        <v>827</v>
      </c>
      <c r="B320" s="57">
        <v>41074</v>
      </c>
      <c r="C320" s="209"/>
      <c r="D320" s="58" t="s">
        <v>1088</v>
      </c>
      <c r="E320" s="58" t="s">
        <v>870</v>
      </c>
      <c r="F320" s="58" t="s">
        <v>871</v>
      </c>
      <c r="G320" s="58" t="s">
        <v>836</v>
      </c>
      <c r="H320" s="59">
        <v>200000</v>
      </c>
      <c r="I320" s="452">
        <v>1</v>
      </c>
      <c r="J320" s="65">
        <f t="shared" si="4"/>
        <v>200000</v>
      </c>
      <c r="K320" s="61" t="s">
        <v>847</v>
      </c>
      <c r="L320" s="57">
        <v>41075</v>
      </c>
      <c r="M320" s="57">
        <v>41167</v>
      </c>
      <c r="N320" s="57"/>
      <c r="O320" s="62">
        <v>3.3</v>
      </c>
      <c r="P320" s="58" t="s">
        <v>1065</v>
      </c>
      <c r="Q320" s="58" t="s">
        <v>826</v>
      </c>
    </row>
    <row r="321" spans="1:18" ht="16.5" customHeight="1">
      <c r="A321" s="56" t="s">
        <v>832</v>
      </c>
      <c r="B321" s="57">
        <v>41074</v>
      </c>
      <c r="C321" s="209"/>
      <c r="D321" s="58" t="s">
        <v>949</v>
      </c>
      <c r="E321" s="58" t="s">
        <v>1209</v>
      </c>
      <c r="F321" s="58" t="s">
        <v>1210</v>
      </c>
      <c r="G321" s="58" t="s">
        <v>836</v>
      </c>
      <c r="H321" s="59">
        <v>3000000</v>
      </c>
      <c r="I321" s="452">
        <v>1</v>
      </c>
      <c r="J321" s="65">
        <f t="shared" si="4"/>
        <v>3000000</v>
      </c>
      <c r="K321" s="61" t="s">
        <v>847</v>
      </c>
      <c r="L321" s="57">
        <v>41075</v>
      </c>
      <c r="M321" s="57">
        <v>42170</v>
      </c>
      <c r="N321" s="57"/>
      <c r="O321" s="62">
        <v>3.69</v>
      </c>
      <c r="P321" s="95" t="s">
        <v>1057</v>
      </c>
      <c r="Q321" s="95" t="s">
        <v>1058</v>
      </c>
    </row>
    <row r="322" spans="1:18" ht="16.5" customHeight="1">
      <c r="A322" s="56" t="s">
        <v>827</v>
      </c>
      <c r="B322" s="57">
        <v>41075</v>
      </c>
      <c r="C322" s="209"/>
      <c r="D322" s="58" t="s">
        <v>975</v>
      </c>
      <c r="E322" s="58" t="s">
        <v>1061</v>
      </c>
      <c r="F322" s="58" t="s">
        <v>1211</v>
      </c>
      <c r="G322" s="58" t="s">
        <v>823</v>
      </c>
      <c r="H322" s="59">
        <v>35100000</v>
      </c>
      <c r="I322" s="452">
        <v>82</v>
      </c>
      <c r="J322" s="65">
        <f t="shared" si="4"/>
        <v>428048.78048780491</v>
      </c>
      <c r="K322" s="61" t="s">
        <v>847</v>
      </c>
      <c r="L322" s="57">
        <v>41089</v>
      </c>
      <c r="M322" s="57">
        <v>41454</v>
      </c>
      <c r="N322" s="57"/>
      <c r="O322" s="62">
        <v>3.5</v>
      </c>
      <c r="P322" s="58" t="s">
        <v>1065</v>
      </c>
      <c r="Q322" s="58" t="s">
        <v>826</v>
      </c>
    </row>
    <row r="323" spans="1:18" ht="16.5" customHeight="1">
      <c r="A323" s="56" t="s">
        <v>827</v>
      </c>
      <c r="B323" s="57">
        <v>41075</v>
      </c>
      <c r="C323" s="209"/>
      <c r="D323" s="58" t="s">
        <v>975</v>
      </c>
      <c r="E323" s="58" t="s">
        <v>1061</v>
      </c>
      <c r="F323" s="58" t="s">
        <v>1211</v>
      </c>
      <c r="G323" s="58" t="s">
        <v>823</v>
      </c>
      <c r="H323" s="59">
        <v>23000000</v>
      </c>
      <c r="I323" s="452">
        <v>82</v>
      </c>
      <c r="J323" s="65">
        <f t="shared" si="4"/>
        <v>280487.80487804877</v>
      </c>
      <c r="K323" s="61" t="s">
        <v>847</v>
      </c>
      <c r="L323" s="57">
        <v>41089</v>
      </c>
      <c r="M323" s="57">
        <v>41454</v>
      </c>
      <c r="N323" s="57"/>
      <c r="O323" s="62">
        <v>3.5</v>
      </c>
      <c r="P323" s="58" t="s">
        <v>1065</v>
      </c>
      <c r="Q323" s="58" t="s">
        <v>826</v>
      </c>
    </row>
    <row r="324" spans="1:18" ht="16.5" customHeight="1">
      <c r="A324" s="56" t="s">
        <v>827</v>
      </c>
      <c r="B324" s="57">
        <v>41078</v>
      </c>
      <c r="C324" s="209"/>
      <c r="D324" s="58" t="s">
        <v>1025</v>
      </c>
      <c r="E324" s="58" t="s">
        <v>1120</v>
      </c>
      <c r="F324" s="58" t="s">
        <v>1212</v>
      </c>
      <c r="G324" s="58" t="s">
        <v>823</v>
      </c>
      <c r="H324" s="59">
        <v>200000000</v>
      </c>
      <c r="I324" s="452">
        <v>82</v>
      </c>
      <c r="J324" s="65">
        <f t="shared" si="4"/>
        <v>2439024.3902439023</v>
      </c>
      <c r="K324" s="61" t="s">
        <v>931</v>
      </c>
      <c r="L324" s="57">
        <v>41079</v>
      </c>
      <c r="M324" s="57">
        <v>41444</v>
      </c>
      <c r="N324" s="57"/>
      <c r="O324" s="62">
        <v>4.66</v>
      </c>
      <c r="P324" s="58" t="s">
        <v>1065</v>
      </c>
      <c r="Q324" s="58" t="s">
        <v>826</v>
      </c>
    </row>
    <row r="325" spans="1:18" ht="16.5" customHeight="1">
      <c r="A325" s="56" t="s">
        <v>827</v>
      </c>
      <c r="B325" s="57">
        <v>41079</v>
      </c>
      <c r="C325" s="209"/>
      <c r="D325" s="58" t="s">
        <v>972</v>
      </c>
      <c r="E325" s="58" t="s">
        <v>973</v>
      </c>
      <c r="F325" s="58" t="s">
        <v>1213</v>
      </c>
      <c r="G325" s="58" t="s">
        <v>836</v>
      </c>
      <c r="H325" s="59">
        <v>2740000</v>
      </c>
      <c r="I325" s="452">
        <v>1</v>
      </c>
      <c r="J325" s="65">
        <f t="shared" ref="J325:J388" si="5">IF(I325="","",H325/I325)</f>
        <v>2740000</v>
      </c>
      <c r="K325" s="61" t="s">
        <v>931</v>
      </c>
      <c r="L325" s="57">
        <v>41080</v>
      </c>
      <c r="M325" s="57">
        <v>41445</v>
      </c>
      <c r="N325" s="57"/>
      <c r="O325" s="62">
        <v>3.7</v>
      </c>
      <c r="P325" s="58" t="s">
        <v>1065</v>
      </c>
      <c r="Q325" s="58" t="s">
        <v>826</v>
      </c>
    </row>
    <row r="326" spans="1:18" ht="16.5" customHeight="1">
      <c r="A326" s="56" t="s">
        <v>827</v>
      </c>
      <c r="B326" s="57">
        <v>41080</v>
      </c>
      <c r="C326" s="209"/>
      <c r="D326" s="58" t="s">
        <v>1214</v>
      </c>
      <c r="E326" s="58" t="s">
        <v>1215</v>
      </c>
      <c r="F326" s="58" t="s">
        <v>1216</v>
      </c>
      <c r="G326" s="58" t="s">
        <v>823</v>
      </c>
      <c r="H326" s="59">
        <v>50000000</v>
      </c>
      <c r="I326" s="452">
        <v>82</v>
      </c>
      <c r="J326" s="65">
        <f t="shared" si="5"/>
        <v>609756.09756097558</v>
      </c>
      <c r="K326" s="61" t="s">
        <v>847</v>
      </c>
      <c r="L326" s="57">
        <v>41081</v>
      </c>
      <c r="M326" s="57">
        <v>41446</v>
      </c>
      <c r="N326" s="57"/>
      <c r="O326" s="62">
        <v>4.92</v>
      </c>
      <c r="P326" s="58" t="s">
        <v>1065</v>
      </c>
      <c r="Q326" s="58" t="s">
        <v>826</v>
      </c>
    </row>
    <row r="327" spans="1:18" ht="16.5" customHeight="1">
      <c r="A327" s="56" t="s">
        <v>832</v>
      </c>
      <c r="B327" s="57">
        <v>41080</v>
      </c>
      <c r="C327" s="209"/>
      <c r="D327" s="58" t="s">
        <v>1088</v>
      </c>
      <c r="E327" s="58" t="s">
        <v>870</v>
      </c>
      <c r="F327" s="58" t="s">
        <v>871</v>
      </c>
      <c r="G327" s="58" t="s">
        <v>836</v>
      </c>
      <c r="H327" s="59">
        <v>200000</v>
      </c>
      <c r="I327" s="452">
        <v>1</v>
      </c>
      <c r="J327" s="65">
        <f t="shared" si="5"/>
        <v>200000</v>
      </c>
      <c r="K327" s="61" t="s">
        <v>847</v>
      </c>
      <c r="L327" s="57">
        <v>41080</v>
      </c>
      <c r="M327" s="57">
        <v>41167</v>
      </c>
      <c r="N327" s="57"/>
      <c r="O327" s="62">
        <v>3.26</v>
      </c>
      <c r="P327" s="95" t="s">
        <v>1057</v>
      </c>
      <c r="Q327" s="95" t="s">
        <v>1058</v>
      </c>
    </row>
    <row r="328" spans="1:18" ht="16.5" customHeight="1">
      <c r="A328" s="56" t="s">
        <v>827</v>
      </c>
      <c r="B328" s="57">
        <v>41081</v>
      </c>
      <c r="C328" s="209"/>
      <c r="D328" s="58" t="s">
        <v>873</v>
      </c>
      <c r="E328" s="58" t="s">
        <v>874</v>
      </c>
      <c r="F328" s="58" t="s">
        <v>1130</v>
      </c>
      <c r="G328" s="58" t="s">
        <v>823</v>
      </c>
      <c r="H328" s="59">
        <v>59600000</v>
      </c>
      <c r="I328" s="452">
        <v>82</v>
      </c>
      <c r="J328" s="65">
        <f t="shared" si="5"/>
        <v>726829.26829268294</v>
      </c>
      <c r="K328" s="61" t="s">
        <v>847</v>
      </c>
      <c r="L328" s="57">
        <v>41085</v>
      </c>
      <c r="M328" s="57">
        <v>41448</v>
      </c>
      <c r="N328" s="57"/>
      <c r="O328" s="62">
        <v>3.4</v>
      </c>
      <c r="P328" s="58" t="s">
        <v>1065</v>
      </c>
      <c r="Q328" s="58" t="s">
        <v>826</v>
      </c>
    </row>
    <row r="329" spans="1:18" ht="16.5" customHeight="1">
      <c r="A329" s="56" t="s">
        <v>827</v>
      </c>
      <c r="B329" s="57">
        <v>41081</v>
      </c>
      <c r="C329" s="209"/>
      <c r="D329" s="58" t="s">
        <v>873</v>
      </c>
      <c r="E329" s="58" t="s">
        <v>1048</v>
      </c>
      <c r="F329" s="58" t="s">
        <v>1217</v>
      </c>
      <c r="G329" s="58" t="s">
        <v>823</v>
      </c>
      <c r="H329" s="59">
        <v>30000000</v>
      </c>
      <c r="I329" s="452">
        <v>82</v>
      </c>
      <c r="J329" s="65">
        <f t="shared" si="5"/>
        <v>365853.65853658534</v>
      </c>
      <c r="K329" s="61" t="s">
        <v>880</v>
      </c>
      <c r="L329" s="57">
        <v>41082</v>
      </c>
      <c r="M329" s="57">
        <v>41447</v>
      </c>
      <c r="N329" s="57"/>
      <c r="O329" s="62">
        <v>4</v>
      </c>
      <c r="P329" s="58" t="s">
        <v>1065</v>
      </c>
      <c r="Q329" s="58" t="s">
        <v>826</v>
      </c>
    </row>
    <row r="330" spans="1:18" ht="16.5" customHeight="1">
      <c r="A330" s="56" t="s">
        <v>832</v>
      </c>
      <c r="B330" s="57">
        <v>41085</v>
      </c>
      <c r="C330" s="209"/>
      <c r="D330" s="58" t="s">
        <v>828</v>
      </c>
      <c r="E330" s="58" t="s">
        <v>1218</v>
      </c>
      <c r="F330" s="58" t="s">
        <v>1219</v>
      </c>
      <c r="G330" s="58" t="s">
        <v>823</v>
      </c>
      <c r="H330" s="59">
        <v>320000000</v>
      </c>
      <c r="I330" s="452">
        <v>82</v>
      </c>
      <c r="J330" s="65">
        <f t="shared" si="5"/>
        <v>3902439.0243902439</v>
      </c>
      <c r="K330" s="61" t="s">
        <v>824</v>
      </c>
      <c r="L330" s="57">
        <v>41085</v>
      </c>
      <c r="M330" s="57">
        <v>41450</v>
      </c>
      <c r="N330" s="57"/>
      <c r="O330" s="62">
        <v>3.75</v>
      </c>
      <c r="P330" s="95" t="s">
        <v>1057</v>
      </c>
      <c r="Q330" s="95" t="s">
        <v>1058</v>
      </c>
    </row>
    <row r="331" spans="1:18" ht="16.5" customHeight="1">
      <c r="A331" s="56" t="s">
        <v>832</v>
      </c>
      <c r="B331" s="57">
        <v>41085</v>
      </c>
      <c r="C331" s="209"/>
      <c r="D331" s="58" t="s">
        <v>828</v>
      </c>
      <c r="E331" s="58" t="s">
        <v>1218</v>
      </c>
      <c r="F331" s="58" t="s">
        <v>1219</v>
      </c>
      <c r="G331" s="58" t="s">
        <v>823</v>
      </c>
      <c r="H331" s="59">
        <v>130000000</v>
      </c>
      <c r="I331" s="452">
        <v>82</v>
      </c>
      <c r="J331" s="65">
        <f t="shared" si="5"/>
        <v>1585365.8536585367</v>
      </c>
      <c r="K331" s="61" t="s">
        <v>824</v>
      </c>
      <c r="L331" s="57">
        <v>41085</v>
      </c>
      <c r="M331" s="57">
        <v>41450</v>
      </c>
      <c r="N331" s="57"/>
      <c r="O331" s="62">
        <v>4.0999999999999996</v>
      </c>
      <c r="P331" s="95" t="s">
        <v>1057</v>
      </c>
      <c r="Q331" s="95" t="s">
        <v>1058</v>
      </c>
    </row>
    <row r="332" spans="1:18" ht="16.5" customHeight="1">
      <c r="A332" s="56" t="s">
        <v>827</v>
      </c>
      <c r="B332" s="57">
        <v>41086</v>
      </c>
      <c r="C332" s="209"/>
      <c r="D332" s="58" t="s">
        <v>837</v>
      </c>
      <c r="E332" s="58" t="s">
        <v>1207</v>
      </c>
      <c r="F332" s="58" t="s">
        <v>1220</v>
      </c>
      <c r="G332" s="58" t="s">
        <v>823</v>
      </c>
      <c r="H332" s="59">
        <v>123000000</v>
      </c>
      <c r="I332" s="452">
        <v>82</v>
      </c>
      <c r="J332" s="65">
        <f t="shared" si="5"/>
        <v>1500000</v>
      </c>
      <c r="K332" s="61" t="s">
        <v>847</v>
      </c>
      <c r="L332" s="57">
        <v>41089</v>
      </c>
      <c r="M332" s="57">
        <v>41454</v>
      </c>
      <c r="N332" s="57"/>
      <c r="O332" s="62">
        <v>3.4</v>
      </c>
      <c r="P332" s="58" t="s">
        <v>1065</v>
      </c>
      <c r="Q332" s="58" t="s">
        <v>826</v>
      </c>
    </row>
    <row r="333" spans="1:18" ht="16.5" customHeight="1">
      <c r="A333" s="56" t="s">
        <v>827</v>
      </c>
      <c r="B333" s="57">
        <v>41086</v>
      </c>
      <c r="C333" s="209"/>
      <c r="D333" s="58" t="s">
        <v>1025</v>
      </c>
      <c r="E333" s="58" t="s">
        <v>1098</v>
      </c>
      <c r="F333" s="58" t="s">
        <v>1221</v>
      </c>
      <c r="G333" s="58" t="s">
        <v>836</v>
      </c>
      <c r="H333" s="59">
        <v>480000</v>
      </c>
      <c r="I333" s="452">
        <v>1</v>
      </c>
      <c r="J333" s="65">
        <f t="shared" si="5"/>
        <v>480000</v>
      </c>
      <c r="K333" s="61" t="s">
        <v>880</v>
      </c>
      <c r="L333" s="57">
        <v>41092</v>
      </c>
      <c r="M333" s="57">
        <v>41457</v>
      </c>
      <c r="N333" s="57"/>
      <c r="O333" s="62">
        <v>3.4</v>
      </c>
      <c r="P333" s="58" t="s">
        <v>1065</v>
      </c>
      <c r="Q333" s="58" t="s">
        <v>826</v>
      </c>
    </row>
    <row r="334" spans="1:18" ht="16.5" customHeight="1">
      <c r="A334" s="56" t="s">
        <v>827</v>
      </c>
      <c r="B334" s="57">
        <v>41087</v>
      </c>
      <c r="C334" s="209"/>
      <c r="D334" s="58" t="s">
        <v>828</v>
      </c>
      <c r="E334" s="58" t="s">
        <v>881</v>
      </c>
      <c r="F334" s="58" t="s">
        <v>1055</v>
      </c>
      <c r="G334" s="58" t="s">
        <v>823</v>
      </c>
      <c r="H334" s="59">
        <v>1663900000</v>
      </c>
      <c r="I334" s="452">
        <v>82</v>
      </c>
      <c r="J334" s="65">
        <f t="shared" si="5"/>
        <v>20291463.414634146</v>
      </c>
      <c r="K334" s="61" t="s">
        <v>880</v>
      </c>
      <c r="L334" s="57">
        <v>41087</v>
      </c>
      <c r="M334" s="57">
        <v>41452</v>
      </c>
      <c r="N334" s="57"/>
      <c r="O334" s="62">
        <v>4.7</v>
      </c>
      <c r="P334" s="58" t="s">
        <v>1065</v>
      </c>
      <c r="Q334" s="58" t="s">
        <v>826</v>
      </c>
      <c r="R334" s="67" t="s">
        <v>1222</v>
      </c>
    </row>
    <row r="335" spans="1:18" ht="16.5" customHeight="1">
      <c r="A335" s="56" t="s">
        <v>827</v>
      </c>
      <c r="B335" s="57">
        <v>41087</v>
      </c>
      <c r="C335" s="209"/>
      <c r="D335" s="58" t="s">
        <v>828</v>
      </c>
      <c r="E335" s="58" t="s">
        <v>881</v>
      </c>
      <c r="F335" s="58" t="s">
        <v>1055</v>
      </c>
      <c r="G335" s="58" t="s">
        <v>823</v>
      </c>
      <c r="H335" s="59">
        <v>328600000</v>
      </c>
      <c r="I335" s="452">
        <v>82</v>
      </c>
      <c r="J335" s="65">
        <f t="shared" si="5"/>
        <v>4007317.0731707318</v>
      </c>
      <c r="K335" s="61" t="s">
        <v>880</v>
      </c>
      <c r="L335" s="57">
        <v>41087</v>
      </c>
      <c r="M335" s="57">
        <v>41452</v>
      </c>
      <c r="N335" s="57"/>
      <c r="O335" s="62">
        <v>4.7</v>
      </c>
      <c r="P335" s="58" t="s">
        <v>1065</v>
      </c>
      <c r="Q335" s="58" t="s">
        <v>826</v>
      </c>
      <c r="R335" s="67" t="s">
        <v>1222</v>
      </c>
    </row>
    <row r="336" spans="1:18" ht="16.5" customHeight="1">
      <c r="A336" s="56" t="s">
        <v>827</v>
      </c>
      <c r="B336" s="57">
        <v>41087</v>
      </c>
      <c r="C336" s="209"/>
      <c r="D336" s="58" t="s">
        <v>828</v>
      </c>
      <c r="E336" s="58" t="s">
        <v>881</v>
      </c>
      <c r="F336" s="58" t="s">
        <v>1055</v>
      </c>
      <c r="G336" s="58" t="s">
        <v>823</v>
      </c>
      <c r="H336" s="59">
        <v>61600000</v>
      </c>
      <c r="I336" s="452">
        <v>82</v>
      </c>
      <c r="J336" s="65">
        <f t="shared" si="5"/>
        <v>751219.51219512196</v>
      </c>
      <c r="K336" s="61" t="s">
        <v>880</v>
      </c>
      <c r="L336" s="57">
        <v>41087</v>
      </c>
      <c r="M336" s="57">
        <v>41452</v>
      </c>
      <c r="N336" s="57"/>
      <c r="O336" s="62">
        <v>4.7</v>
      </c>
      <c r="P336" s="58" t="s">
        <v>1065</v>
      </c>
      <c r="Q336" s="58" t="s">
        <v>826</v>
      </c>
      <c r="R336" s="67" t="s">
        <v>1222</v>
      </c>
    </row>
    <row r="337" spans="1:17" ht="16.5" customHeight="1">
      <c r="A337" s="56" t="s">
        <v>827</v>
      </c>
      <c r="B337" s="57">
        <v>41087</v>
      </c>
      <c r="C337" s="209"/>
      <c r="D337" s="58" t="s">
        <v>856</v>
      </c>
      <c r="E337" s="58" t="s">
        <v>1014</v>
      </c>
      <c r="F337" s="58" t="s">
        <v>1223</v>
      </c>
      <c r="G337" s="58" t="s">
        <v>823</v>
      </c>
      <c r="H337" s="59">
        <v>60000000</v>
      </c>
      <c r="I337" s="452">
        <v>82</v>
      </c>
      <c r="J337" s="65">
        <f t="shared" si="5"/>
        <v>731707.31707317068</v>
      </c>
      <c r="K337" s="61" t="s">
        <v>847</v>
      </c>
      <c r="L337" s="57">
        <v>41089</v>
      </c>
      <c r="M337" s="57">
        <v>41454</v>
      </c>
      <c r="N337" s="57"/>
      <c r="O337" s="62">
        <v>3.82</v>
      </c>
      <c r="P337" s="58" t="s">
        <v>1065</v>
      </c>
      <c r="Q337" s="58" t="s">
        <v>826</v>
      </c>
    </row>
    <row r="338" spans="1:17" ht="16.5" customHeight="1">
      <c r="A338" s="56" t="s">
        <v>832</v>
      </c>
      <c r="B338" s="57">
        <v>41093</v>
      </c>
      <c r="C338" s="209"/>
      <c r="D338" s="58" t="s">
        <v>851</v>
      </c>
      <c r="E338" s="58" t="s">
        <v>1018</v>
      </c>
      <c r="F338" s="58" t="s">
        <v>1224</v>
      </c>
      <c r="G338" s="58" t="s">
        <v>836</v>
      </c>
      <c r="H338" s="59">
        <v>920000</v>
      </c>
      <c r="I338" s="452">
        <v>1</v>
      </c>
      <c r="J338" s="65">
        <f t="shared" si="5"/>
        <v>920000</v>
      </c>
      <c r="K338" s="61" t="s">
        <v>847</v>
      </c>
      <c r="L338" s="57">
        <v>41093</v>
      </c>
      <c r="M338" s="57">
        <v>41458</v>
      </c>
      <c r="N338" s="57"/>
      <c r="O338" s="62">
        <v>3</v>
      </c>
      <c r="P338" s="95" t="s">
        <v>1057</v>
      </c>
      <c r="Q338" s="95" t="s">
        <v>1058</v>
      </c>
    </row>
    <row r="339" spans="1:17" ht="16.5" customHeight="1">
      <c r="A339" s="56" t="s">
        <v>827</v>
      </c>
      <c r="B339" s="57">
        <v>41094</v>
      </c>
      <c r="C339" s="209"/>
      <c r="D339" s="58" t="s">
        <v>851</v>
      </c>
      <c r="E339" s="58" t="s">
        <v>852</v>
      </c>
      <c r="F339" s="58" t="s">
        <v>853</v>
      </c>
      <c r="G339" s="58" t="s">
        <v>836</v>
      </c>
      <c r="H339" s="59">
        <v>1500000</v>
      </c>
      <c r="I339" s="452">
        <v>1</v>
      </c>
      <c r="J339" s="65">
        <f t="shared" si="5"/>
        <v>1500000</v>
      </c>
      <c r="K339" s="61" t="s">
        <v>847</v>
      </c>
      <c r="L339" s="57">
        <v>41093</v>
      </c>
      <c r="M339" s="57">
        <v>41277</v>
      </c>
      <c r="N339" s="57"/>
      <c r="O339" s="62">
        <v>5.5</v>
      </c>
      <c r="P339" s="58" t="s">
        <v>1065</v>
      </c>
      <c r="Q339" s="58" t="s">
        <v>826</v>
      </c>
    </row>
    <row r="340" spans="1:17" ht="16.5" customHeight="1">
      <c r="A340" s="56" t="s">
        <v>827</v>
      </c>
      <c r="B340" s="57">
        <v>41095</v>
      </c>
      <c r="C340" s="209"/>
      <c r="D340" s="58" t="s">
        <v>1225</v>
      </c>
      <c r="E340" s="58" t="s">
        <v>1226</v>
      </c>
      <c r="F340" s="58" t="s">
        <v>1227</v>
      </c>
      <c r="G340" s="58" t="s">
        <v>823</v>
      </c>
      <c r="H340" s="59">
        <v>30000000</v>
      </c>
      <c r="I340" s="452">
        <v>82</v>
      </c>
      <c r="J340" s="65">
        <f t="shared" si="5"/>
        <v>365853.65853658534</v>
      </c>
      <c r="K340" s="61" t="s">
        <v>847</v>
      </c>
      <c r="L340" s="57">
        <v>41099</v>
      </c>
      <c r="M340" s="57">
        <v>41100</v>
      </c>
      <c r="N340" s="57"/>
      <c r="O340" s="62">
        <v>3.7</v>
      </c>
      <c r="P340" s="58" t="s">
        <v>1065</v>
      </c>
      <c r="Q340" s="58" t="s">
        <v>826</v>
      </c>
    </row>
    <row r="341" spans="1:17" ht="16.5" customHeight="1">
      <c r="A341" s="94" t="s">
        <v>832</v>
      </c>
      <c r="B341" s="57">
        <v>41095</v>
      </c>
      <c r="C341" s="209"/>
      <c r="D341" s="58" t="s">
        <v>975</v>
      </c>
      <c r="E341" s="58" t="s">
        <v>1094</v>
      </c>
      <c r="F341" s="58" t="s">
        <v>980</v>
      </c>
      <c r="G341" s="58" t="s">
        <v>836</v>
      </c>
      <c r="H341" s="59">
        <v>250303</v>
      </c>
      <c r="I341" s="453">
        <v>1</v>
      </c>
      <c r="J341" s="65">
        <f t="shared" si="5"/>
        <v>250303</v>
      </c>
      <c r="K341" s="61" t="s">
        <v>847</v>
      </c>
      <c r="L341" s="57">
        <v>41096</v>
      </c>
      <c r="M341" s="57">
        <v>41280</v>
      </c>
      <c r="N341" s="57"/>
      <c r="O341" s="62">
        <v>3.5</v>
      </c>
      <c r="P341" s="95" t="s">
        <v>1057</v>
      </c>
      <c r="Q341" s="95" t="s">
        <v>1058</v>
      </c>
    </row>
    <row r="342" spans="1:17" ht="16.5" customHeight="1">
      <c r="A342" s="56" t="s">
        <v>827</v>
      </c>
      <c r="B342" s="57">
        <v>41099</v>
      </c>
      <c r="C342" s="209"/>
      <c r="D342" s="58" t="s">
        <v>828</v>
      </c>
      <c r="E342" s="58" t="s">
        <v>829</v>
      </c>
      <c r="F342" s="58" t="s">
        <v>822</v>
      </c>
      <c r="G342" s="58" t="s">
        <v>823</v>
      </c>
      <c r="H342" s="59">
        <v>45800000</v>
      </c>
      <c r="I342" s="452">
        <v>82</v>
      </c>
      <c r="J342" s="65">
        <f t="shared" si="5"/>
        <v>558536.58536585362</v>
      </c>
      <c r="K342" s="61" t="s">
        <v>824</v>
      </c>
      <c r="L342" s="57">
        <v>41100</v>
      </c>
      <c r="M342" s="57">
        <v>41465</v>
      </c>
      <c r="N342" s="57"/>
      <c r="O342" s="62">
        <v>4</v>
      </c>
      <c r="P342" s="58" t="s">
        <v>1065</v>
      </c>
      <c r="Q342" s="58" t="s">
        <v>826</v>
      </c>
    </row>
    <row r="343" spans="1:17" ht="16.5" customHeight="1">
      <c r="A343" s="56" t="s">
        <v>827</v>
      </c>
      <c r="B343" s="57">
        <v>41099</v>
      </c>
      <c r="C343" s="209"/>
      <c r="D343" s="58" t="s">
        <v>828</v>
      </c>
      <c r="E343" s="58" t="s">
        <v>829</v>
      </c>
      <c r="F343" s="58" t="s">
        <v>1228</v>
      </c>
      <c r="G343" s="58" t="s">
        <v>823</v>
      </c>
      <c r="H343" s="59">
        <v>46600000</v>
      </c>
      <c r="I343" s="452">
        <v>82</v>
      </c>
      <c r="J343" s="65">
        <f t="shared" si="5"/>
        <v>568292.68292682932</v>
      </c>
      <c r="K343" s="61" t="s">
        <v>824</v>
      </c>
      <c r="L343" s="57">
        <v>41101</v>
      </c>
      <c r="M343" s="57">
        <v>41466</v>
      </c>
      <c r="N343" s="57"/>
      <c r="O343" s="62">
        <v>4</v>
      </c>
      <c r="P343" s="58" t="s">
        <v>1065</v>
      </c>
      <c r="Q343" s="58" t="s">
        <v>826</v>
      </c>
    </row>
    <row r="344" spans="1:17" ht="16.5" customHeight="1">
      <c r="A344" s="56" t="s">
        <v>827</v>
      </c>
      <c r="B344" s="57">
        <v>41099</v>
      </c>
      <c r="C344" s="209"/>
      <c r="D344" s="58" t="s">
        <v>828</v>
      </c>
      <c r="E344" s="58" t="s">
        <v>829</v>
      </c>
      <c r="F344" s="58" t="s">
        <v>830</v>
      </c>
      <c r="G344" s="58" t="s">
        <v>823</v>
      </c>
      <c r="H344" s="59">
        <v>46600000</v>
      </c>
      <c r="I344" s="452">
        <v>82</v>
      </c>
      <c r="J344" s="65">
        <f t="shared" si="5"/>
        <v>568292.68292682932</v>
      </c>
      <c r="K344" s="61" t="s">
        <v>824</v>
      </c>
      <c r="L344" s="57">
        <v>41104</v>
      </c>
      <c r="M344" s="57">
        <v>41469</v>
      </c>
      <c r="N344" s="57"/>
      <c r="O344" s="62">
        <v>4</v>
      </c>
      <c r="P344" s="58" t="s">
        <v>1065</v>
      </c>
      <c r="Q344" s="58" t="s">
        <v>826</v>
      </c>
    </row>
    <row r="345" spans="1:17" ht="16.5" customHeight="1">
      <c r="A345" s="56" t="s">
        <v>827</v>
      </c>
      <c r="B345" s="57">
        <v>41099</v>
      </c>
      <c r="C345" s="209"/>
      <c r="D345" s="58" t="s">
        <v>828</v>
      </c>
      <c r="E345" s="58" t="s">
        <v>829</v>
      </c>
      <c r="F345" s="58" t="s">
        <v>831</v>
      </c>
      <c r="G345" s="58" t="s">
        <v>823</v>
      </c>
      <c r="H345" s="59">
        <v>80500000</v>
      </c>
      <c r="I345" s="452">
        <v>82</v>
      </c>
      <c r="J345" s="65">
        <f t="shared" si="5"/>
        <v>981707.31707317068</v>
      </c>
      <c r="K345" s="61" t="s">
        <v>824</v>
      </c>
      <c r="L345" s="57">
        <v>41105</v>
      </c>
      <c r="M345" s="57">
        <v>41470</v>
      </c>
      <c r="N345" s="57"/>
      <c r="O345" s="62">
        <v>4</v>
      </c>
      <c r="P345" s="58" t="s">
        <v>1065</v>
      </c>
      <c r="Q345" s="58" t="s">
        <v>826</v>
      </c>
    </row>
    <row r="346" spans="1:17" ht="16.5" customHeight="1">
      <c r="A346" s="56" t="s">
        <v>827</v>
      </c>
      <c r="B346" s="57">
        <v>41099</v>
      </c>
      <c r="C346" s="209"/>
      <c r="D346" s="58" t="s">
        <v>828</v>
      </c>
      <c r="E346" s="58" t="s">
        <v>829</v>
      </c>
      <c r="F346" s="58" t="s">
        <v>840</v>
      </c>
      <c r="G346" s="58" t="s">
        <v>823</v>
      </c>
      <c r="H346" s="59">
        <v>46400000</v>
      </c>
      <c r="I346" s="452">
        <v>82</v>
      </c>
      <c r="J346" s="65">
        <f t="shared" si="5"/>
        <v>565853.6585365854</v>
      </c>
      <c r="K346" s="61" t="s">
        <v>824</v>
      </c>
      <c r="L346" s="57">
        <v>41108</v>
      </c>
      <c r="M346" s="57">
        <v>41473</v>
      </c>
      <c r="N346" s="57"/>
      <c r="O346" s="62">
        <v>4</v>
      </c>
      <c r="P346" s="58" t="s">
        <v>1065</v>
      </c>
      <c r="Q346" s="58" t="s">
        <v>826</v>
      </c>
    </row>
    <row r="347" spans="1:17" ht="16.5" customHeight="1">
      <c r="A347" s="56" t="s">
        <v>827</v>
      </c>
      <c r="B347" s="57">
        <v>41100</v>
      </c>
      <c r="C347" s="209"/>
      <c r="D347" s="58" t="s">
        <v>1088</v>
      </c>
      <c r="E347" s="58" t="s">
        <v>870</v>
      </c>
      <c r="F347" s="58" t="s">
        <v>871</v>
      </c>
      <c r="G347" s="58" t="s">
        <v>836</v>
      </c>
      <c r="H347" s="59">
        <v>200000</v>
      </c>
      <c r="I347" s="452">
        <v>1</v>
      </c>
      <c r="J347" s="65">
        <f t="shared" si="5"/>
        <v>200000</v>
      </c>
      <c r="K347" s="61" t="s">
        <v>847</v>
      </c>
      <c r="L347" s="57">
        <v>41103</v>
      </c>
      <c r="M347" s="57">
        <v>41167</v>
      </c>
      <c r="N347" s="57"/>
      <c r="O347" s="62">
        <v>3.26</v>
      </c>
      <c r="P347" s="58" t="s">
        <v>1065</v>
      </c>
      <c r="Q347" s="58" t="s">
        <v>826</v>
      </c>
    </row>
    <row r="348" spans="1:17" ht="16.5" customHeight="1">
      <c r="A348" s="56" t="s">
        <v>827</v>
      </c>
      <c r="B348" s="57">
        <v>41100</v>
      </c>
      <c r="C348" s="209"/>
      <c r="D348" s="58" t="s">
        <v>1088</v>
      </c>
      <c r="E348" s="58" t="s">
        <v>870</v>
      </c>
      <c r="F348" s="58" t="s">
        <v>871</v>
      </c>
      <c r="G348" s="58" t="s">
        <v>836</v>
      </c>
      <c r="H348" s="59">
        <v>100000</v>
      </c>
      <c r="I348" s="452">
        <v>1</v>
      </c>
      <c r="J348" s="65">
        <f t="shared" si="5"/>
        <v>100000</v>
      </c>
      <c r="K348" s="61" t="s">
        <v>847</v>
      </c>
      <c r="L348" s="57">
        <v>41102</v>
      </c>
      <c r="M348" s="57">
        <v>41167</v>
      </c>
      <c r="N348" s="57"/>
      <c r="O348" s="62">
        <v>3.26</v>
      </c>
      <c r="P348" s="58" t="s">
        <v>1065</v>
      </c>
      <c r="Q348" s="58" t="s">
        <v>826</v>
      </c>
    </row>
    <row r="349" spans="1:17" ht="16.5" customHeight="1">
      <c r="A349" s="94" t="s">
        <v>832</v>
      </c>
      <c r="B349" s="57">
        <v>41102</v>
      </c>
      <c r="C349" s="209"/>
      <c r="D349" s="58" t="s">
        <v>1073</v>
      </c>
      <c r="E349" s="58" t="s">
        <v>1074</v>
      </c>
      <c r="F349" s="58" t="s">
        <v>1184</v>
      </c>
      <c r="G349" s="58" t="s">
        <v>836</v>
      </c>
      <c r="H349" s="59">
        <v>1000000</v>
      </c>
      <c r="I349" s="453">
        <v>1</v>
      </c>
      <c r="J349" s="65">
        <f t="shared" si="5"/>
        <v>1000000</v>
      </c>
      <c r="K349" s="61" t="s">
        <v>1229</v>
      </c>
      <c r="L349" s="57">
        <v>41113</v>
      </c>
      <c r="M349" s="57">
        <v>41478</v>
      </c>
      <c r="N349" s="57"/>
      <c r="O349" s="62">
        <v>3.66</v>
      </c>
      <c r="P349" s="95" t="s">
        <v>1057</v>
      </c>
      <c r="Q349" s="95" t="s">
        <v>1058</v>
      </c>
    </row>
    <row r="350" spans="1:17" ht="16.5" customHeight="1">
      <c r="A350" s="56" t="s">
        <v>827</v>
      </c>
      <c r="B350" s="57">
        <v>41106</v>
      </c>
      <c r="C350" s="209"/>
      <c r="D350" s="58" t="s">
        <v>975</v>
      </c>
      <c r="E350" s="58" t="s">
        <v>1094</v>
      </c>
      <c r="F350" s="58" t="s">
        <v>980</v>
      </c>
      <c r="G350" s="58" t="s">
        <v>836</v>
      </c>
      <c r="H350" s="59">
        <v>264397</v>
      </c>
      <c r="I350" s="452">
        <v>1</v>
      </c>
      <c r="J350" s="65">
        <f t="shared" si="5"/>
        <v>264397</v>
      </c>
      <c r="K350" s="61" t="s">
        <v>847</v>
      </c>
      <c r="L350" s="57">
        <v>41108</v>
      </c>
      <c r="M350" s="57">
        <v>41292</v>
      </c>
      <c r="N350" s="57"/>
      <c r="O350" s="62">
        <v>3.5</v>
      </c>
      <c r="P350" s="58" t="s">
        <v>1065</v>
      </c>
      <c r="Q350" s="58" t="s">
        <v>826</v>
      </c>
    </row>
    <row r="351" spans="1:17" ht="16.5" customHeight="1">
      <c r="A351" s="56" t="s">
        <v>827</v>
      </c>
      <c r="B351" s="57">
        <v>41106</v>
      </c>
      <c r="C351" s="209"/>
      <c r="D351" s="58" t="s">
        <v>975</v>
      </c>
      <c r="E351" s="58" t="s">
        <v>1094</v>
      </c>
      <c r="F351" s="58" t="s">
        <v>980</v>
      </c>
      <c r="G351" s="58" t="s">
        <v>836</v>
      </c>
      <c r="H351" s="59">
        <v>207813</v>
      </c>
      <c r="I351" s="452">
        <v>1</v>
      </c>
      <c r="J351" s="65">
        <f t="shared" si="5"/>
        <v>207813</v>
      </c>
      <c r="K351" s="61" t="s">
        <v>847</v>
      </c>
      <c r="L351" s="57">
        <v>41108</v>
      </c>
      <c r="M351" s="57">
        <v>41473</v>
      </c>
      <c r="N351" s="57"/>
      <c r="O351" s="62">
        <v>3.5</v>
      </c>
      <c r="P351" s="58" t="s">
        <v>1065</v>
      </c>
      <c r="Q351" s="58" t="s">
        <v>826</v>
      </c>
    </row>
    <row r="352" spans="1:17" ht="16.5" customHeight="1">
      <c r="A352" s="56" t="s">
        <v>827</v>
      </c>
      <c r="B352" s="57">
        <v>41108</v>
      </c>
      <c r="C352" s="209"/>
      <c r="D352" s="58" t="s">
        <v>841</v>
      </c>
      <c r="E352" s="58" t="s">
        <v>1230</v>
      </c>
      <c r="F352" s="58" t="s">
        <v>843</v>
      </c>
      <c r="G352" s="58" t="s">
        <v>823</v>
      </c>
      <c r="H352" s="59">
        <v>70000000</v>
      </c>
      <c r="I352" s="452">
        <v>82</v>
      </c>
      <c r="J352" s="65">
        <f t="shared" si="5"/>
        <v>853658.53658536589</v>
      </c>
      <c r="K352" s="61" t="s">
        <v>824</v>
      </c>
      <c r="L352" s="57">
        <v>41108</v>
      </c>
      <c r="M352" s="57">
        <v>41473</v>
      </c>
      <c r="N352" s="57"/>
      <c r="O352" s="62">
        <v>4.47</v>
      </c>
      <c r="P352" s="58" t="s">
        <v>1065</v>
      </c>
      <c r="Q352" s="58" t="s">
        <v>826</v>
      </c>
    </row>
    <row r="353" spans="1:17" ht="16.5" customHeight="1">
      <c r="A353" s="56" t="s">
        <v>827</v>
      </c>
      <c r="B353" s="57">
        <v>41108</v>
      </c>
      <c r="C353" s="209"/>
      <c r="D353" s="58" t="s">
        <v>848</v>
      </c>
      <c r="E353" s="58" t="s">
        <v>1156</v>
      </c>
      <c r="F353" s="58" t="s">
        <v>850</v>
      </c>
      <c r="G353" s="58" t="s">
        <v>823</v>
      </c>
      <c r="H353" s="59">
        <v>104000000</v>
      </c>
      <c r="I353" s="452">
        <v>82</v>
      </c>
      <c r="J353" s="65">
        <f t="shared" si="5"/>
        <v>1268292.6829268292</v>
      </c>
      <c r="K353" s="61" t="s">
        <v>847</v>
      </c>
      <c r="L353" s="57">
        <v>41115</v>
      </c>
      <c r="M353" s="57">
        <v>41480</v>
      </c>
      <c r="N353" s="57"/>
      <c r="O353" s="62">
        <v>3.9</v>
      </c>
      <c r="P353" s="58" t="s">
        <v>1065</v>
      </c>
      <c r="Q353" s="58" t="s">
        <v>826</v>
      </c>
    </row>
    <row r="354" spans="1:17" ht="16.5" customHeight="1">
      <c r="A354" s="94" t="s">
        <v>832</v>
      </c>
      <c r="B354" s="57">
        <v>41108</v>
      </c>
      <c r="C354" s="209"/>
      <c r="D354" s="58" t="s">
        <v>1231</v>
      </c>
      <c r="E354" s="58" t="s">
        <v>1232</v>
      </c>
      <c r="F354" s="58" t="s">
        <v>1233</v>
      </c>
      <c r="G354" s="58" t="s">
        <v>823</v>
      </c>
      <c r="H354" s="59">
        <v>34000000</v>
      </c>
      <c r="I354" s="453">
        <v>82</v>
      </c>
      <c r="J354" s="65">
        <f t="shared" si="5"/>
        <v>414634.14634146343</v>
      </c>
      <c r="K354" s="61" t="s">
        <v>824</v>
      </c>
      <c r="L354" s="57">
        <v>41110</v>
      </c>
      <c r="M354" s="57">
        <v>44762</v>
      </c>
      <c r="N354" s="57"/>
      <c r="O354" s="62">
        <v>4</v>
      </c>
      <c r="P354" s="95" t="s">
        <v>1057</v>
      </c>
      <c r="Q354" s="95" t="s">
        <v>1058</v>
      </c>
    </row>
    <row r="355" spans="1:17" ht="16.5" customHeight="1">
      <c r="A355" s="56" t="s">
        <v>832</v>
      </c>
      <c r="B355" s="57">
        <v>41109</v>
      </c>
      <c r="C355" s="209"/>
      <c r="D355" s="58" t="s">
        <v>828</v>
      </c>
      <c r="E355" s="58" t="s">
        <v>829</v>
      </c>
      <c r="F355" s="58" t="s">
        <v>872</v>
      </c>
      <c r="G355" s="58" t="s">
        <v>823</v>
      </c>
      <c r="H355" s="59">
        <v>100000000</v>
      </c>
      <c r="I355" s="452">
        <v>82</v>
      </c>
      <c r="J355" s="65">
        <f t="shared" si="5"/>
        <v>1219512.1951219512</v>
      </c>
      <c r="K355" s="61" t="s">
        <v>824</v>
      </c>
      <c r="L355" s="57">
        <v>41110</v>
      </c>
      <c r="M355" s="57">
        <v>41475</v>
      </c>
      <c r="N355" s="57"/>
      <c r="O355" s="62">
        <v>3.6</v>
      </c>
      <c r="P355" s="95" t="s">
        <v>1057</v>
      </c>
      <c r="Q355" s="95" t="s">
        <v>1058</v>
      </c>
    </row>
    <row r="356" spans="1:17" ht="16.5" customHeight="1">
      <c r="A356" s="94" t="s">
        <v>832</v>
      </c>
      <c r="B356" s="57">
        <v>41114</v>
      </c>
      <c r="C356" s="209"/>
      <c r="D356" s="58" t="s">
        <v>1088</v>
      </c>
      <c r="E356" s="58" t="s">
        <v>998</v>
      </c>
      <c r="F356" s="58" t="s">
        <v>998</v>
      </c>
      <c r="G356" s="58" t="s">
        <v>823</v>
      </c>
      <c r="H356" s="59">
        <v>50000000</v>
      </c>
      <c r="I356" s="453">
        <v>82</v>
      </c>
      <c r="J356" s="65">
        <f t="shared" si="5"/>
        <v>609756.09756097558</v>
      </c>
      <c r="K356" s="61" t="s">
        <v>824</v>
      </c>
      <c r="L356" s="57">
        <v>41116</v>
      </c>
      <c r="M356" s="57">
        <v>41481</v>
      </c>
      <c r="N356" s="57"/>
      <c r="O356" s="62">
        <v>4</v>
      </c>
      <c r="P356" s="95" t="s">
        <v>1057</v>
      </c>
      <c r="Q356" s="95" t="s">
        <v>1058</v>
      </c>
    </row>
    <row r="357" spans="1:17" ht="16.5" customHeight="1">
      <c r="A357" s="94" t="s">
        <v>832</v>
      </c>
      <c r="B357" s="57">
        <v>41116</v>
      </c>
      <c r="C357" s="209"/>
      <c r="D357" s="58" t="s">
        <v>903</v>
      </c>
      <c r="E357" s="58" t="s">
        <v>1164</v>
      </c>
      <c r="F357" s="58" t="s">
        <v>1234</v>
      </c>
      <c r="G357" s="58" t="s">
        <v>823</v>
      </c>
      <c r="H357" s="59">
        <v>58000000</v>
      </c>
      <c r="I357" s="453">
        <v>82</v>
      </c>
      <c r="J357" s="65">
        <f t="shared" si="5"/>
        <v>707317.07317073166</v>
      </c>
      <c r="K357" s="61" t="s">
        <v>824</v>
      </c>
      <c r="L357" s="57">
        <v>41120</v>
      </c>
      <c r="M357" s="57">
        <v>41483</v>
      </c>
      <c r="N357" s="57"/>
      <c r="O357" s="62">
        <v>4.33</v>
      </c>
      <c r="P357" s="95" t="s">
        <v>1057</v>
      </c>
      <c r="Q357" s="95" t="s">
        <v>1058</v>
      </c>
    </row>
    <row r="358" spans="1:17" ht="16.5" customHeight="1">
      <c r="A358" s="94" t="s">
        <v>832</v>
      </c>
      <c r="B358" s="57">
        <v>41116</v>
      </c>
      <c r="C358" s="209"/>
      <c r="D358" s="58" t="s">
        <v>1235</v>
      </c>
      <c r="E358" s="58" t="s">
        <v>1236</v>
      </c>
      <c r="F358" s="58" t="s">
        <v>1237</v>
      </c>
      <c r="G358" s="58" t="s">
        <v>836</v>
      </c>
      <c r="H358" s="59">
        <v>80000</v>
      </c>
      <c r="I358" s="453">
        <v>1</v>
      </c>
      <c r="J358" s="65">
        <f t="shared" si="5"/>
        <v>80000</v>
      </c>
      <c r="K358" s="61" t="s">
        <v>847</v>
      </c>
      <c r="L358" s="57">
        <v>41122</v>
      </c>
      <c r="M358" s="57">
        <v>41487</v>
      </c>
      <c r="N358" s="57"/>
      <c r="O358" s="62">
        <v>5.8</v>
      </c>
      <c r="P358" s="95" t="s">
        <v>1057</v>
      </c>
      <c r="Q358" s="95" t="s">
        <v>1058</v>
      </c>
    </row>
    <row r="359" spans="1:17" ht="16.5" customHeight="1">
      <c r="A359" s="94" t="s">
        <v>832</v>
      </c>
      <c r="B359" s="57">
        <v>41116</v>
      </c>
      <c r="C359" s="209"/>
      <c r="D359" s="58" t="s">
        <v>939</v>
      </c>
      <c r="E359" s="58" t="s">
        <v>1071</v>
      </c>
      <c r="F359" s="58" t="s">
        <v>1072</v>
      </c>
      <c r="G359" s="58" t="s">
        <v>836</v>
      </c>
      <c r="H359" s="59">
        <v>2000000</v>
      </c>
      <c r="I359" s="453">
        <v>1</v>
      </c>
      <c r="J359" s="65">
        <f t="shared" si="5"/>
        <v>2000000</v>
      </c>
      <c r="K359" s="61" t="s">
        <v>847</v>
      </c>
      <c r="L359" s="57">
        <v>41123</v>
      </c>
      <c r="M359" s="57">
        <v>41488</v>
      </c>
      <c r="N359" s="57"/>
      <c r="O359" s="62">
        <v>3.65</v>
      </c>
      <c r="P359" s="95" t="s">
        <v>1057</v>
      </c>
      <c r="Q359" s="95" t="s">
        <v>1058</v>
      </c>
    </row>
    <row r="360" spans="1:17" ht="16.5" customHeight="1">
      <c r="A360" s="56" t="s">
        <v>827</v>
      </c>
      <c r="B360" s="57">
        <v>41117</v>
      </c>
      <c r="C360" s="209"/>
      <c r="D360" s="58" t="s">
        <v>837</v>
      </c>
      <c r="E360" s="58" t="s">
        <v>1207</v>
      </c>
      <c r="F360" s="58" t="s">
        <v>1238</v>
      </c>
      <c r="G360" s="58" t="s">
        <v>823</v>
      </c>
      <c r="H360" s="59">
        <v>27330000</v>
      </c>
      <c r="I360" s="452">
        <v>82</v>
      </c>
      <c r="J360" s="65">
        <f t="shared" si="5"/>
        <v>333292.68292682926</v>
      </c>
      <c r="K360" s="61" t="s">
        <v>847</v>
      </c>
      <c r="L360" s="57">
        <v>41125</v>
      </c>
      <c r="M360" s="57">
        <v>41490</v>
      </c>
      <c r="N360" s="57"/>
      <c r="O360" s="62">
        <v>3.5</v>
      </c>
      <c r="P360" s="58" t="s">
        <v>1065</v>
      </c>
      <c r="Q360" s="58" t="s">
        <v>826</v>
      </c>
    </row>
    <row r="361" spans="1:17" ht="16.5" customHeight="1">
      <c r="A361" s="56" t="s">
        <v>827</v>
      </c>
      <c r="B361" s="57">
        <v>41120</v>
      </c>
      <c r="C361" s="209"/>
      <c r="D361" s="58" t="s">
        <v>1161</v>
      </c>
      <c r="E361" s="58" t="s">
        <v>1162</v>
      </c>
      <c r="F361" s="58" t="s">
        <v>1239</v>
      </c>
      <c r="G361" s="58" t="s">
        <v>823</v>
      </c>
      <c r="H361" s="59">
        <v>10000000</v>
      </c>
      <c r="I361" s="452">
        <v>82</v>
      </c>
      <c r="J361" s="65">
        <f t="shared" si="5"/>
        <v>121951.21951219512</v>
      </c>
      <c r="K361" s="61" t="s">
        <v>847</v>
      </c>
      <c r="L361" s="57">
        <v>41124</v>
      </c>
      <c r="M361" s="57">
        <v>41489</v>
      </c>
      <c r="N361" s="57"/>
      <c r="O361" s="62">
        <v>3.52</v>
      </c>
      <c r="P361" s="58" t="s">
        <v>1065</v>
      </c>
      <c r="Q361" s="58" t="s">
        <v>826</v>
      </c>
    </row>
    <row r="362" spans="1:17" ht="16.5" customHeight="1">
      <c r="A362" s="56" t="s">
        <v>827</v>
      </c>
      <c r="B362" s="57">
        <v>41120</v>
      </c>
      <c r="C362" s="209"/>
      <c r="D362" s="58" t="s">
        <v>1161</v>
      </c>
      <c r="E362" s="58" t="s">
        <v>1162</v>
      </c>
      <c r="F362" s="58" t="s">
        <v>1239</v>
      </c>
      <c r="G362" s="58" t="s">
        <v>823</v>
      </c>
      <c r="H362" s="59">
        <v>19970000</v>
      </c>
      <c r="I362" s="452">
        <v>82</v>
      </c>
      <c r="J362" s="65">
        <f t="shared" si="5"/>
        <v>243536.58536585365</v>
      </c>
      <c r="K362" s="61" t="s">
        <v>847</v>
      </c>
      <c r="L362" s="57">
        <v>41124</v>
      </c>
      <c r="M362" s="57">
        <v>41489</v>
      </c>
      <c r="N362" s="57"/>
      <c r="O362" s="62">
        <v>3.52</v>
      </c>
      <c r="P362" s="58" t="s">
        <v>1065</v>
      </c>
      <c r="Q362" s="58" t="s">
        <v>826</v>
      </c>
    </row>
    <row r="363" spans="1:17" ht="16.5" customHeight="1">
      <c r="A363" s="56" t="s">
        <v>827</v>
      </c>
      <c r="B363" s="57">
        <v>41121</v>
      </c>
      <c r="C363" s="209"/>
      <c r="D363" s="58" t="s">
        <v>949</v>
      </c>
      <c r="E363" s="58" t="s">
        <v>1130</v>
      </c>
      <c r="F363" s="58" t="s">
        <v>1240</v>
      </c>
      <c r="G363" s="58" t="s">
        <v>823</v>
      </c>
      <c r="H363" s="59">
        <v>22000000</v>
      </c>
      <c r="I363" s="452">
        <v>82</v>
      </c>
      <c r="J363" s="65">
        <f t="shared" si="5"/>
        <v>268292.68292682926</v>
      </c>
      <c r="K363" s="61" t="s">
        <v>847</v>
      </c>
      <c r="L363" s="57">
        <v>41124</v>
      </c>
      <c r="M363" s="57">
        <v>41489</v>
      </c>
      <c r="N363" s="57"/>
      <c r="O363" s="62">
        <v>4.2</v>
      </c>
      <c r="P363" s="58" t="s">
        <v>1065</v>
      </c>
      <c r="Q363" s="58" t="s">
        <v>826</v>
      </c>
    </row>
    <row r="364" spans="1:17" ht="16.5" customHeight="1">
      <c r="A364" s="56" t="s">
        <v>827</v>
      </c>
      <c r="B364" s="57">
        <v>41123</v>
      </c>
      <c r="C364" s="209"/>
      <c r="D364" s="58" t="s">
        <v>856</v>
      </c>
      <c r="E364" s="58" t="s">
        <v>857</v>
      </c>
      <c r="F364" s="58" t="s">
        <v>858</v>
      </c>
      <c r="G364" s="58" t="s">
        <v>823</v>
      </c>
      <c r="H364" s="59">
        <v>49500000</v>
      </c>
      <c r="I364" s="452">
        <v>82</v>
      </c>
      <c r="J364" s="65">
        <f t="shared" si="5"/>
        <v>603658.53658536589</v>
      </c>
      <c r="K364" s="61" t="s">
        <v>847</v>
      </c>
      <c r="L364" s="57">
        <v>41127</v>
      </c>
      <c r="M364" s="57">
        <v>41491</v>
      </c>
      <c r="N364" s="57"/>
      <c r="O364" s="62">
        <v>4.2699999999999996</v>
      </c>
      <c r="P364" s="58" t="s">
        <v>1065</v>
      </c>
      <c r="Q364" s="58" t="s">
        <v>826</v>
      </c>
    </row>
    <row r="365" spans="1:17" ht="16.5" customHeight="1">
      <c r="A365" s="56" t="s">
        <v>827</v>
      </c>
      <c r="B365" s="57">
        <v>41127</v>
      </c>
      <c r="C365" s="209"/>
      <c r="D365" s="58" t="s">
        <v>828</v>
      </c>
      <c r="E365" s="58" t="s">
        <v>1218</v>
      </c>
      <c r="F365" s="58" t="s">
        <v>855</v>
      </c>
      <c r="G365" s="58" t="s">
        <v>823</v>
      </c>
      <c r="H365" s="59">
        <v>22500000</v>
      </c>
      <c r="I365" s="452">
        <v>82</v>
      </c>
      <c r="J365" s="65">
        <f t="shared" si="5"/>
        <v>274390.24390243902</v>
      </c>
      <c r="K365" s="61" t="s">
        <v>824</v>
      </c>
      <c r="L365" s="57">
        <v>41127</v>
      </c>
      <c r="M365" s="57">
        <v>41492</v>
      </c>
      <c r="N365" s="57"/>
      <c r="O365" s="62">
        <v>3.7</v>
      </c>
      <c r="P365" s="58" t="s">
        <v>1065</v>
      </c>
      <c r="Q365" s="58" t="s">
        <v>826</v>
      </c>
    </row>
    <row r="366" spans="1:17" ht="16.5" customHeight="1">
      <c r="A366" s="56" t="s">
        <v>827</v>
      </c>
      <c r="B366" s="57">
        <v>41127</v>
      </c>
      <c r="C366" s="209"/>
      <c r="D366" s="58" t="s">
        <v>828</v>
      </c>
      <c r="E366" s="58" t="s">
        <v>1218</v>
      </c>
      <c r="F366" s="58" t="s">
        <v>855</v>
      </c>
      <c r="G366" s="58" t="s">
        <v>823</v>
      </c>
      <c r="H366" s="59">
        <v>53000000</v>
      </c>
      <c r="I366" s="452">
        <v>82</v>
      </c>
      <c r="J366" s="65">
        <f t="shared" si="5"/>
        <v>646341.46341463411</v>
      </c>
      <c r="K366" s="61" t="s">
        <v>824</v>
      </c>
      <c r="L366" s="57">
        <v>41127</v>
      </c>
      <c r="M366" s="57">
        <v>41165</v>
      </c>
      <c r="N366" s="57"/>
      <c r="O366" s="62">
        <v>3.7</v>
      </c>
      <c r="P366" s="58" t="s">
        <v>1065</v>
      </c>
      <c r="Q366" s="58" t="s">
        <v>826</v>
      </c>
    </row>
    <row r="367" spans="1:17" ht="16.5" customHeight="1">
      <c r="A367" s="94" t="s">
        <v>832</v>
      </c>
      <c r="B367" s="57">
        <v>41130</v>
      </c>
      <c r="C367" s="209"/>
      <c r="D367" s="58" t="s">
        <v>889</v>
      </c>
      <c r="E367" s="58" t="s">
        <v>1241</v>
      </c>
      <c r="F367" s="58" t="s">
        <v>1242</v>
      </c>
      <c r="G367" s="58" t="s">
        <v>1243</v>
      </c>
      <c r="H367" s="59">
        <v>600000</v>
      </c>
      <c r="I367" s="452">
        <v>1.2</v>
      </c>
      <c r="J367" s="65">
        <f t="shared" si="5"/>
        <v>500000</v>
      </c>
      <c r="K367" s="61" t="s">
        <v>1244</v>
      </c>
      <c r="L367" s="57">
        <v>41130</v>
      </c>
      <c r="M367" s="57">
        <v>41314</v>
      </c>
      <c r="N367" s="57"/>
      <c r="O367" s="62">
        <v>2</v>
      </c>
      <c r="P367" s="95" t="s">
        <v>1057</v>
      </c>
      <c r="Q367" s="95" t="s">
        <v>1058</v>
      </c>
    </row>
    <row r="368" spans="1:17" ht="16.5" customHeight="1">
      <c r="A368" s="94" t="s">
        <v>832</v>
      </c>
      <c r="B368" s="57">
        <v>41130</v>
      </c>
      <c r="C368" s="209"/>
      <c r="D368" s="58" t="s">
        <v>1245</v>
      </c>
      <c r="E368" s="58" t="s">
        <v>1246</v>
      </c>
      <c r="F368" s="58" t="s">
        <v>1247</v>
      </c>
      <c r="G368" s="58" t="s">
        <v>823</v>
      </c>
      <c r="H368" s="59">
        <v>39097000</v>
      </c>
      <c r="I368" s="453">
        <v>82</v>
      </c>
      <c r="J368" s="65">
        <f t="shared" si="5"/>
        <v>476792.68292682926</v>
      </c>
      <c r="K368" s="58" t="s">
        <v>1248</v>
      </c>
      <c r="L368" s="57">
        <v>41143</v>
      </c>
      <c r="M368" s="57">
        <v>41873</v>
      </c>
      <c r="N368" s="57"/>
      <c r="O368" s="62">
        <v>2.0299999999999998</v>
      </c>
      <c r="P368" s="95" t="s">
        <v>1057</v>
      </c>
      <c r="Q368" s="95" t="s">
        <v>1058</v>
      </c>
    </row>
    <row r="369" spans="1:17" ht="16.5" customHeight="1">
      <c r="A369" s="56" t="s">
        <v>827</v>
      </c>
      <c r="B369" s="57">
        <v>41131</v>
      </c>
      <c r="C369" s="209"/>
      <c r="D369" s="58" t="s">
        <v>851</v>
      </c>
      <c r="E369" s="58" t="s">
        <v>1018</v>
      </c>
      <c r="F369" s="58" t="s">
        <v>1224</v>
      </c>
      <c r="G369" s="58" t="s">
        <v>836</v>
      </c>
      <c r="H369" s="59">
        <v>380000</v>
      </c>
      <c r="I369" s="452">
        <v>1</v>
      </c>
      <c r="J369" s="65">
        <f t="shared" si="5"/>
        <v>380000</v>
      </c>
      <c r="K369" s="61" t="s">
        <v>824</v>
      </c>
      <c r="L369" s="57">
        <v>41131</v>
      </c>
      <c r="M369" s="57">
        <v>41458</v>
      </c>
      <c r="N369" s="57"/>
      <c r="O369" s="62">
        <v>4.2</v>
      </c>
      <c r="P369" s="58" t="s">
        <v>1065</v>
      </c>
      <c r="Q369" s="58" t="s">
        <v>826</v>
      </c>
    </row>
    <row r="370" spans="1:17" ht="16.5" customHeight="1">
      <c r="A370" s="56" t="s">
        <v>827</v>
      </c>
      <c r="B370" s="57">
        <v>41134</v>
      </c>
      <c r="C370" s="209"/>
      <c r="D370" s="58" t="s">
        <v>848</v>
      </c>
      <c r="E370" s="58" t="s">
        <v>1249</v>
      </c>
      <c r="F370" s="58" t="s">
        <v>867</v>
      </c>
      <c r="G370" s="58" t="s">
        <v>823</v>
      </c>
      <c r="H370" s="59">
        <v>118000000</v>
      </c>
      <c r="I370" s="452">
        <v>82</v>
      </c>
      <c r="J370" s="65">
        <f t="shared" si="5"/>
        <v>1439024.3902439023</v>
      </c>
      <c r="K370" s="58" t="s">
        <v>824</v>
      </c>
      <c r="L370" s="57">
        <v>41135</v>
      </c>
      <c r="M370" s="57">
        <v>41500</v>
      </c>
      <c r="N370" s="57"/>
      <c r="O370" s="62">
        <v>3.89</v>
      </c>
      <c r="P370" s="58" t="s">
        <v>1065</v>
      </c>
      <c r="Q370" s="58" t="s">
        <v>826</v>
      </c>
    </row>
    <row r="371" spans="1:17" ht="16.5" customHeight="1">
      <c r="A371" s="56" t="s">
        <v>827</v>
      </c>
      <c r="B371" s="57">
        <v>41137</v>
      </c>
      <c r="C371" s="209"/>
      <c r="D371" s="58" t="s">
        <v>848</v>
      </c>
      <c r="E371" s="58" t="s">
        <v>1249</v>
      </c>
      <c r="F371" s="58" t="s">
        <v>1250</v>
      </c>
      <c r="G371" s="58" t="s">
        <v>823</v>
      </c>
      <c r="H371" s="59">
        <v>63700000</v>
      </c>
      <c r="I371" s="452">
        <v>82</v>
      </c>
      <c r="J371" s="65">
        <f t="shared" si="5"/>
        <v>776829.26829268294</v>
      </c>
      <c r="K371" s="58" t="s">
        <v>824</v>
      </c>
      <c r="L371" s="57">
        <v>41141</v>
      </c>
      <c r="M371" s="57">
        <v>41506</v>
      </c>
      <c r="N371" s="57"/>
      <c r="O371" s="62">
        <v>4.0999999999999996</v>
      </c>
      <c r="P371" s="58" t="s">
        <v>1065</v>
      </c>
      <c r="Q371" s="58" t="s">
        <v>826</v>
      </c>
    </row>
    <row r="372" spans="1:17" ht="16.5" customHeight="1">
      <c r="A372" s="56" t="s">
        <v>827</v>
      </c>
      <c r="B372" s="57">
        <v>41138</v>
      </c>
      <c r="C372" s="209"/>
      <c r="D372" s="58" t="s">
        <v>863</v>
      </c>
      <c r="E372" s="58" t="s">
        <v>864</v>
      </c>
      <c r="F372" s="58" t="s">
        <v>865</v>
      </c>
      <c r="G372" s="58" t="s">
        <v>823</v>
      </c>
      <c r="H372" s="59">
        <v>91000000</v>
      </c>
      <c r="I372" s="452">
        <v>82</v>
      </c>
      <c r="J372" s="65">
        <f t="shared" si="5"/>
        <v>1109756.0975609757</v>
      </c>
      <c r="K372" s="58" t="s">
        <v>824</v>
      </c>
      <c r="L372" s="57">
        <v>41149</v>
      </c>
      <c r="M372" s="57">
        <v>41514</v>
      </c>
      <c r="N372" s="57"/>
      <c r="O372" s="62">
        <v>2.9</v>
      </c>
      <c r="P372" s="58" t="s">
        <v>1065</v>
      </c>
      <c r="Q372" s="58" t="s">
        <v>826</v>
      </c>
    </row>
    <row r="373" spans="1:17" ht="16.5" customHeight="1">
      <c r="A373" s="94" t="s">
        <v>832</v>
      </c>
      <c r="B373" s="57">
        <v>41138</v>
      </c>
      <c r="C373" s="209"/>
      <c r="D373" s="58" t="s">
        <v>1178</v>
      </c>
      <c r="E373" s="58" t="s">
        <v>1179</v>
      </c>
      <c r="F373" s="58" t="s">
        <v>1180</v>
      </c>
      <c r="G373" s="58" t="s">
        <v>823</v>
      </c>
      <c r="H373" s="59">
        <v>32500000</v>
      </c>
      <c r="I373" s="453">
        <v>82</v>
      </c>
      <c r="J373" s="65">
        <f t="shared" si="5"/>
        <v>396341.46341463417</v>
      </c>
      <c r="K373" s="58" t="s">
        <v>824</v>
      </c>
      <c r="L373" s="57">
        <v>41144</v>
      </c>
      <c r="M373" s="57">
        <v>42239</v>
      </c>
      <c r="N373" s="57"/>
      <c r="O373" s="62">
        <v>3.1</v>
      </c>
      <c r="P373" s="95" t="s">
        <v>1057</v>
      </c>
      <c r="Q373" s="95" t="s">
        <v>1058</v>
      </c>
    </row>
    <row r="374" spans="1:17" ht="16.5" customHeight="1">
      <c r="A374" s="56" t="s">
        <v>827</v>
      </c>
      <c r="B374" s="57">
        <v>41143</v>
      </c>
      <c r="C374" s="209"/>
      <c r="D374" s="58" t="s">
        <v>828</v>
      </c>
      <c r="E374" s="58" t="s">
        <v>829</v>
      </c>
      <c r="F374" s="58" t="s">
        <v>872</v>
      </c>
      <c r="G374" s="58" t="s">
        <v>823</v>
      </c>
      <c r="H374" s="59">
        <v>99080000</v>
      </c>
      <c r="I374" s="452">
        <v>82</v>
      </c>
      <c r="J374" s="65">
        <f t="shared" si="5"/>
        <v>1208292.6829268292</v>
      </c>
      <c r="K374" s="58" t="s">
        <v>824</v>
      </c>
      <c r="L374" s="57">
        <v>41147</v>
      </c>
      <c r="M374" s="57">
        <v>41512</v>
      </c>
      <c r="N374" s="57"/>
      <c r="O374" s="62">
        <v>3.5</v>
      </c>
      <c r="P374" s="58" t="s">
        <v>1065</v>
      </c>
      <c r="Q374" s="58" t="s">
        <v>826</v>
      </c>
    </row>
    <row r="375" spans="1:17" ht="16.5" customHeight="1">
      <c r="A375" s="56" t="s">
        <v>827</v>
      </c>
      <c r="B375" s="57">
        <v>41143</v>
      </c>
      <c r="C375" s="209"/>
      <c r="D375" s="58" t="s">
        <v>828</v>
      </c>
      <c r="E375" s="58" t="s">
        <v>829</v>
      </c>
      <c r="F375" s="58" t="s">
        <v>876</v>
      </c>
      <c r="G375" s="58" t="s">
        <v>823</v>
      </c>
      <c r="H375" s="59">
        <v>39600000</v>
      </c>
      <c r="I375" s="452">
        <v>82</v>
      </c>
      <c r="J375" s="65">
        <f t="shared" si="5"/>
        <v>482926.8292682927</v>
      </c>
      <c r="K375" s="58" t="s">
        <v>824</v>
      </c>
      <c r="L375" s="57">
        <v>41150</v>
      </c>
      <c r="M375" s="57">
        <v>41515</v>
      </c>
      <c r="N375" s="57"/>
      <c r="O375" s="62">
        <v>3.1</v>
      </c>
      <c r="P375" s="58" t="s">
        <v>1065</v>
      </c>
      <c r="Q375" s="58" t="s">
        <v>826</v>
      </c>
    </row>
    <row r="376" spans="1:17" ht="16.5" customHeight="1">
      <c r="A376" s="56" t="s">
        <v>827</v>
      </c>
      <c r="B376" s="57">
        <v>41145</v>
      </c>
      <c r="C376" s="209"/>
      <c r="D376" s="58" t="s">
        <v>848</v>
      </c>
      <c r="E376" s="58" t="s">
        <v>1156</v>
      </c>
      <c r="F376" s="58" t="s">
        <v>888</v>
      </c>
      <c r="G376" s="58" t="s">
        <v>823</v>
      </c>
      <c r="H376" s="59">
        <v>31000000</v>
      </c>
      <c r="I376" s="452">
        <v>82</v>
      </c>
      <c r="J376" s="65">
        <f t="shared" si="5"/>
        <v>378048.78048780491</v>
      </c>
      <c r="K376" s="58" t="s">
        <v>824</v>
      </c>
      <c r="L376" s="57">
        <v>41153</v>
      </c>
      <c r="M376" s="57">
        <v>41518</v>
      </c>
      <c r="N376" s="57"/>
      <c r="O376" s="62">
        <v>3.2</v>
      </c>
      <c r="P376" s="58" t="s">
        <v>1065</v>
      </c>
      <c r="Q376" s="58" t="s">
        <v>826</v>
      </c>
    </row>
    <row r="377" spans="1:17" ht="16.5" customHeight="1">
      <c r="A377" s="56" t="s">
        <v>827</v>
      </c>
      <c r="B377" s="57">
        <v>41149</v>
      </c>
      <c r="C377" s="209"/>
      <c r="D377" s="58" t="s">
        <v>828</v>
      </c>
      <c r="E377" s="58" t="s">
        <v>881</v>
      </c>
      <c r="F377" s="58" t="s">
        <v>882</v>
      </c>
      <c r="G377" s="58" t="s">
        <v>823</v>
      </c>
      <c r="H377" s="59">
        <v>58300000</v>
      </c>
      <c r="I377" s="452">
        <v>82</v>
      </c>
      <c r="J377" s="65">
        <f t="shared" si="5"/>
        <v>710975.60975609755</v>
      </c>
      <c r="K377" s="58" t="s">
        <v>824</v>
      </c>
      <c r="L377" s="57">
        <v>41149</v>
      </c>
      <c r="M377" s="57">
        <v>41514</v>
      </c>
      <c r="N377" s="57"/>
      <c r="O377" s="62">
        <v>4.5</v>
      </c>
      <c r="P377" s="58" t="s">
        <v>1065</v>
      </c>
      <c r="Q377" s="58" t="s">
        <v>826</v>
      </c>
    </row>
    <row r="378" spans="1:17" ht="16.5" customHeight="1">
      <c r="A378" s="56" t="s">
        <v>827</v>
      </c>
      <c r="B378" s="57">
        <v>41151</v>
      </c>
      <c r="C378" s="209"/>
      <c r="D378" s="58" t="s">
        <v>877</v>
      </c>
      <c r="E378" s="58" t="s">
        <v>1251</v>
      </c>
      <c r="F378" s="58" t="s">
        <v>879</v>
      </c>
      <c r="G378" s="58" t="s">
        <v>823</v>
      </c>
      <c r="H378" s="59">
        <v>120000000</v>
      </c>
      <c r="I378" s="452">
        <v>82</v>
      </c>
      <c r="J378" s="65">
        <f t="shared" si="5"/>
        <v>1463414.6341463414</v>
      </c>
      <c r="K378" s="58" t="s">
        <v>824</v>
      </c>
      <c r="L378" s="57">
        <v>41152</v>
      </c>
      <c r="M378" s="57">
        <v>41517</v>
      </c>
      <c r="N378" s="57"/>
      <c r="O378" s="62">
        <v>2.5</v>
      </c>
      <c r="P378" s="58" t="s">
        <v>1065</v>
      </c>
      <c r="Q378" s="58" t="s">
        <v>826</v>
      </c>
    </row>
    <row r="379" spans="1:17" ht="16.5" customHeight="1">
      <c r="A379" s="56" t="s">
        <v>827</v>
      </c>
      <c r="B379" s="57">
        <v>41156</v>
      </c>
      <c r="C379" s="209"/>
      <c r="D379" s="58" t="s">
        <v>903</v>
      </c>
      <c r="E379" s="58" t="s">
        <v>1035</v>
      </c>
      <c r="F379" s="58" t="s">
        <v>1036</v>
      </c>
      <c r="G379" s="58" t="s">
        <v>823</v>
      </c>
      <c r="H379" s="59">
        <v>30000000</v>
      </c>
      <c r="I379" s="452">
        <v>82</v>
      </c>
      <c r="J379" s="65">
        <f t="shared" si="5"/>
        <v>365853.65853658534</v>
      </c>
      <c r="K379" s="58" t="s">
        <v>824</v>
      </c>
      <c r="L379" s="57">
        <v>41159</v>
      </c>
      <c r="M379" s="57">
        <v>41524</v>
      </c>
      <c r="N379" s="57"/>
      <c r="O379" s="62">
        <v>2.97</v>
      </c>
      <c r="P379" s="58" t="s">
        <v>1065</v>
      </c>
      <c r="Q379" s="58" t="s">
        <v>826</v>
      </c>
    </row>
    <row r="380" spans="1:17" ht="16.5" customHeight="1">
      <c r="A380" s="56" t="s">
        <v>827</v>
      </c>
      <c r="B380" s="57">
        <v>41156</v>
      </c>
      <c r="C380" s="209"/>
      <c r="D380" s="58" t="s">
        <v>828</v>
      </c>
      <c r="E380" s="58" t="s">
        <v>1218</v>
      </c>
      <c r="F380" s="58" t="s">
        <v>1016</v>
      </c>
      <c r="G380" s="58" t="s">
        <v>823</v>
      </c>
      <c r="H380" s="59">
        <v>90000000</v>
      </c>
      <c r="I380" s="452">
        <v>82</v>
      </c>
      <c r="J380" s="65">
        <f t="shared" si="5"/>
        <v>1097560.9756097561</v>
      </c>
      <c r="K380" s="58" t="s">
        <v>824</v>
      </c>
      <c r="L380" s="57">
        <v>41157</v>
      </c>
      <c r="M380" s="57">
        <v>41522</v>
      </c>
      <c r="N380" s="57"/>
      <c r="O380" s="62">
        <v>3.8</v>
      </c>
      <c r="P380" s="58" t="s">
        <v>1065</v>
      </c>
      <c r="Q380" s="58" t="s">
        <v>826</v>
      </c>
    </row>
    <row r="381" spans="1:17" ht="16.5" customHeight="1">
      <c r="A381" s="56" t="s">
        <v>827</v>
      </c>
      <c r="B381" s="57">
        <v>41157</v>
      </c>
      <c r="C381" s="209"/>
      <c r="D381" s="58" t="s">
        <v>828</v>
      </c>
      <c r="E381" s="58" t="s">
        <v>1218</v>
      </c>
      <c r="F381" s="58" t="s">
        <v>1016</v>
      </c>
      <c r="G381" s="58" t="s">
        <v>823</v>
      </c>
      <c r="H381" s="59">
        <v>52000000</v>
      </c>
      <c r="I381" s="452">
        <v>82</v>
      </c>
      <c r="J381" s="65">
        <f t="shared" si="5"/>
        <v>634146.3414634146</v>
      </c>
      <c r="K381" s="58" t="s">
        <v>824</v>
      </c>
      <c r="L381" s="57">
        <v>41157</v>
      </c>
      <c r="M381" s="57">
        <v>41553</v>
      </c>
      <c r="N381" s="57"/>
      <c r="O381" s="62">
        <v>3.8</v>
      </c>
      <c r="P381" s="58" t="s">
        <v>1065</v>
      </c>
      <c r="Q381" s="58" t="s">
        <v>826</v>
      </c>
    </row>
    <row r="382" spans="1:17" ht="16.5" customHeight="1">
      <c r="A382" s="56" t="s">
        <v>827</v>
      </c>
      <c r="B382" s="57">
        <v>41162</v>
      </c>
      <c r="C382" s="209"/>
      <c r="D382" s="58" t="s">
        <v>907</v>
      </c>
      <c r="E382" s="58" t="s">
        <v>1252</v>
      </c>
      <c r="F382" s="58" t="s">
        <v>1253</v>
      </c>
      <c r="G382" s="58" t="s">
        <v>823</v>
      </c>
      <c r="H382" s="59">
        <v>19200000</v>
      </c>
      <c r="I382" s="452">
        <v>82</v>
      </c>
      <c r="J382" s="65">
        <f t="shared" si="5"/>
        <v>234146.34146341463</v>
      </c>
      <c r="K382" s="58" t="s">
        <v>824</v>
      </c>
      <c r="L382" s="57">
        <v>41162</v>
      </c>
      <c r="M382" s="57">
        <v>41526</v>
      </c>
      <c r="N382" s="57"/>
      <c r="O382" s="62">
        <v>3.5</v>
      </c>
      <c r="P382" s="58" t="s">
        <v>1065</v>
      </c>
      <c r="Q382" s="58" t="s">
        <v>826</v>
      </c>
    </row>
    <row r="383" spans="1:17" ht="16.5" customHeight="1">
      <c r="A383" s="56" t="s">
        <v>827</v>
      </c>
      <c r="B383" s="57">
        <v>41162</v>
      </c>
      <c r="C383" s="209"/>
      <c r="D383" s="58" t="s">
        <v>851</v>
      </c>
      <c r="E383" s="58" t="s">
        <v>1127</v>
      </c>
      <c r="F383" s="58" t="s">
        <v>1254</v>
      </c>
      <c r="G383" s="58" t="s">
        <v>823</v>
      </c>
      <c r="H383" s="59">
        <v>21000000</v>
      </c>
      <c r="I383" s="452">
        <v>82</v>
      </c>
      <c r="J383" s="65">
        <f t="shared" si="5"/>
        <v>256097.56097560975</v>
      </c>
      <c r="K383" s="58" t="s">
        <v>824</v>
      </c>
      <c r="L383" s="57">
        <v>41180</v>
      </c>
      <c r="M383" s="57">
        <v>41545</v>
      </c>
      <c r="N383" s="57"/>
      <c r="O383" s="62">
        <v>4.3</v>
      </c>
      <c r="P383" s="58" t="s">
        <v>1065</v>
      </c>
      <c r="Q383" s="58" t="s">
        <v>826</v>
      </c>
    </row>
    <row r="384" spans="1:17" ht="16.5" customHeight="1">
      <c r="A384" s="56" t="s">
        <v>827</v>
      </c>
      <c r="B384" s="57">
        <v>41162</v>
      </c>
      <c r="C384" s="209"/>
      <c r="D384" s="58" t="s">
        <v>910</v>
      </c>
      <c r="E384" s="58" t="s">
        <v>1255</v>
      </c>
      <c r="F384" s="58" t="s">
        <v>1256</v>
      </c>
      <c r="G384" s="58" t="s">
        <v>823</v>
      </c>
      <c r="H384" s="59">
        <v>8400000</v>
      </c>
      <c r="I384" s="452">
        <v>82</v>
      </c>
      <c r="J384" s="65">
        <f t="shared" si="5"/>
        <v>102439.0243902439</v>
      </c>
      <c r="K384" s="58" t="s">
        <v>824</v>
      </c>
      <c r="L384" s="57">
        <v>41164</v>
      </c>
      <c r="M384" s="57">
        <v>41529</v>
      </c>
      <c r="N384" s="57"/>
      <c r="O384" s="62">
        <v>4.26</v>
      </c>
      <c r="P384" s="58" t="s">
        <v>1065</v>
      </c>
      <c r="Q384" s="58" t="s">
        <v>826</v>
      </c>
    </row>
    <row r="385" spans="1:17" ht="16.5" customHeight="1">
      <c r="A385" s="56" t="s">
        <v>827</v>
      </c>
      <c r="B385" s="57">
        <v>41165</v>
      </c>
      <c r="C385" s="209"/>
      <c r="D385" s="58" t="s">
        <v>828</v>
      </c>
      <c r="E385" s="58" t="s">
        <v>829</v>
      </c>
      <c r="F385" s="58" t="s">
        <v>1257</v>
      </c>
      <c r="G385" s="58" t="s">
        <v>823</v>
      </c>
      <c r="H385" s="59">
        <v>25000000</v>
      </c>
      <c r="I385" s="452">
        <v>82</v>
      </c>
      <c r="J385" s="65">
        <f t="shared" si="5"/>
        <v>304878.04878048779</v>
      </c>
      <c r="K385" s="58" t="s">
        <v>824</v>
      </c>
      <c r="L385" s="57">
        <v>41165</v>
      </c>
      <c r="M385" s="57">
        <v>41530</v>
      </c>
      <c r="N385" s="57"/>
      <c r="O385" s="62">
        <v>3.7</v>
      </c>
      <c r="P385" s="58" t="s">
        <v>1065</v>
      </c>
      <c r="Q385" s="58" t="s">
        <v>826</v>
      </c>
    </row>
    <row r="386" spans="1:17" ht="16.5" customHeight="1">
      <c r="A386" s="56" t="s">
        <v>827</v>
      </c>
      <c r="B386" s="57">
        <v>41165</v>
      </c>
      <c r="C386" s="209"/>
      <c r="D386" s="58" t="s">
        <v>883</v>
      </c>
      <c r="E386" s="58" t="s">
        <v>1258</v>
      </c>
      <c r="F386" s="58" t="s">
        <v>885</v>
      </c>
      <c r="G386" s="58" t="s">
        <v>823</v>
      </c>
      <c r="H386" s="59">
        <v>16900000</v>
      </c>
      <c r="I386" s="452">
        <v>82</v>
      </c>
      <c r="J386" s="65">
        <f t="shared" si="5"/>
        <v>206097.56097560975</v>
      </c>
      <c r="K386" s="58" t="s">
        <v>824</v>
      </c>
      <c r="L386" s="57">
        <v>41166</v>
      </c>
      <c r="M386" s="57">
        <v>41408</v>
      </c>
      <c r="N386" s="57"/>
      <c r="O386" s="62">
        <v>2.87</v>
      </c>
      <c r="P386" s="58" t="s">
        <v>1065</v>
      </c>
      <c r="Q386" s="58" t="s">
        <v>826</v>
      </c>
    </row>
    <row r="387" spans="1:17" ht="16.5" customHeight="1">
      <c r="A387" s="56" t="s">
        <v>827</v>
      </c>
      <c r="B387" s="57">
        <v>41166</v>
      </c>
      <c r="C387" s="209"/>
      <c r="D387" s="58" t="s">
        <v>903</v>
      </c>
      <c r="E387" s="58" t="s">
        <v>1035</v>
      </c>
      <c r="F387" s="58" t="s">
        <v>1259</v>
      </c>
      <c r="G387" s="58" t="s">
        <v>823</v>
      </c>
      <c r="H387" s="59">
        <v>12500000</v>
      </c>
      <c r="I387" s="452">
        <v>82</v>
      </c>
      <c r="J387" s="65">
        <f t="shared" si="5"/>
        <v>152439.0243902439</v>
      </c>
      <c r="K387" s="58" t="s">
        <v>824</v>
      </c>
      <c r="L387" s="57">
        <v>41173</v>
      </c>
      <c r="M387" s="57">
        <v>41538</v>
      </c>
      <c r="N387" s="57"/>
      <c r="O387" s="62">
        <v>3.05</v>
      </c>
      <c r="P387" s="58" t="s">
        <v>1065</v>
      </c>
      <c r="Q387" s="58" t="s">
        <v>826</v>
      </c>
    </row>
    <row r="388" spans="1:17" ht="16.5" customHeight="1">
      <c r="A388" s="56" t="s">
        <v>827</v>
      </c>
      <c r="B388" s="57">
        <v>41170</v>
      </c>
      <c r="C388" s="209"/>
      <c r="D388" s="58" t="s">
        <v>943</v>
      </c>
      <c r="E388" s="58" t="s">
        <v>1260</v>
      </c>
      <c r="F388" s="58" t="s">
        <v>1261</v>
      </c>
      <c r="G388" s="58" t="s">
        <v>823</v>
      </c>
      <c r="H388" s="59">
        <v>130000000</v>
      </c>
      <c r="I388" s="452">
        <v>82</v>
      </c>
      <c r="J388" s="65">
        <f t="shared" si="5"/>
        <v>1585365.8536585367</v>
      </c>
      <c r="K388" s="58" t="s">
        <v>824</v>
      </c>
      <c r="L388" s="57">
        <v>41172</v>
      </c>
      <c r="M388" s="57">
        <v>41173</v>
      </c>
      <c r="N388" s="57"/>
      <c r="O388" s="62">
        <v>2.7</v>
      </c>
      <c r="P388" s="58" t="s">
        <v>1262</v>
      </c>
      <c r="Q388" s="58" t="s">
        <v>826</v>
      </c>
    </row>
    <row r="389" spans="1:17" ht="16.5" customHeight="1">
      <c r="A389" s="56" t="s">
        <v>827</v>
      </c>
      <c r="B389" s="57">
        <v>41173</v>
      </c>
      <c r="C389" s="209"/>
      <c r="D389" s="58" t="s">
        <v>873</v>
      </c>
      <c r="E389" s="58" t="s">
        <v>1048</v>
      </c>
      <c r="F389" s="58" t="s">
        <v>1263</v>
      </c>
      <c r="G389" s="58" t="s">
        <v>823</v>
      </c>
      <c r="H389" s="59">
        <v>80000000</v>
      </c>
      <c r="I389" s="452">
        <v>82</v>
      </c>
      <c r="J389" s="65">
        <f t="shared" ref="J389:J452" si="6">IF(I389="","",H389/I389)</f>
        <v>975609.75609756098</v>
      </c>
      <c r="K389" s="58" t="s">
        <v>824</v>
      </c>
      <c r="L389" s="57">
        <v>41177</v>
      </c>
      <c r="M389" s="57">
        <v>41542</v>
      </c>
      <c r="N389" s="57"/>
      <c r="O389" s="62">
        <v>4</v>
      </c>
      <c r="P389" s="58" t="s">
        <v>1065</v>
      </c>
      <c r="Q389" s="58" t="s">
        <v>826</v>
      </c>
    </row>
    <row r="390" spans="1:17" ht="16.5" customHeight="1">
      <c r="A390" s="56" t="s">
        <v>827</v>
      </c>
      <c r="B390" s="57">
        <v>41176</v>
      </c>
      <c r="C390" s="209"/>
      <c r="D390" s="58" t="s">
        <v>828</v>
      </c>
      <c r="E390" s="58" t="s">
        <v>829</v>
      </c>
      <c r="F390" s="58" t="s">
        <v>1264</v>
      </c>
      <c r="G390" s="58" t="s">
        <v>823</v>
      </c>
      <c r="H390" s="59">
        <v>80300000</v>
      </c>
      <c r="I390" s="452">
        <v>82</v>
      </c>
      <c r="J390" s="65">
        <f t="shared" si="6"/>
        <v>979268.29268292687</v>
      </c>
      <c r="K390" s="58" t="s">
        <v>824</v>
      </c>
      <c r="L390" s="57">
        <v>41180</v>
      </c>
      <c r="M390" s="57">
        <v>41445</v>
      </c>
      <c r="N390" s="57"/>
      <c r="O390" s="62">
        <v>4.12</v>
      </c>
      <c r="P390" s="58" t="s">
        <v>1065</v>
      </c>
      <c r="Q390" s="58" t="s">
        <v>826</v>
      </c>
    </row>
    <row r="391" spans="1:17" ht="16.5" customHeight="1">
      <c r="A391" s="56" t="s">
        <v>827</v>
      </c>
      <c r="B391" s="57">
        <v>41177</v>
      </c>
      <c r="C391" s="209"/>
      <c r="D391" s="58" t="s">
        <v>856</v>
      </c>
      <c r="E391" s="58" t="s">
        <v>990</v>
      </c>
      <c r="F391" s="58" t="s">
        <v>991</v>
      </c>
      <c r="G391" s="58" t="s">
        <v>823</v>
      </c>
      <c r="H391" s="59">
        <v>19000000</v>
      </c>
      <c r="I391" s="452">
        <v>82</v>
      </c>
      <c r="J391" s="65">
        <f t="shared" si="6"/>
        <v>231707.31707317074</v>
      </c>
      <c r="K391" s="58" t="s">
        <v>824</v>
      </c>
      <c r="L391" s="57">
        <v>41180</v>
      </c>
      <c r="M391" s="57">
        <v>41544</v>
      </c>
      <c r="N391" s="57"/>
      <c r="O391" s="62">
        <v>3</v>
      </c>
      <c r="P391" s="58" t="s">
        <v>1065</v>
      </c>
      <c r="Q391" s="58" t="s">
        <v>826</v>
      </c>
    </row>
    <row r="392" spans="1:17" ht="16.5" customHeight="1">
      <c r="A392" s="56" t="s">
        <v>827</v>
      </c>
      <c r="B392" s="57">
        <v>41177</v>
      </c>
      <c r="C392" s="209"/>
      <c r="D392" s="58" t="s">
        <v>856</v>
      </c>
      <c r="E392" s="58" t="s">
        <v>990</v>
      </c>
      <c r="F392" s="58" t="s">
        <v>1265</v>
      </c>
      <c r="G392" s="58" t="s">
        <v>823</v>
      </c>
      <c r="H392" s="59">
        <v>45000000</v>
      </c>
      <c r="I392" s="452">
        <v>82</v>
      </c>
      <c r="J392" s="65">
        <f t="shared" si="6"/>
        <v>548780.48780487804</v>
      </c>
      <c r="K392" s="58" t="s">
        <v>824</v>
      </c>
      <c r="L392" s="57">
        <v>41185</v>
      </c>
      <c r="M392" s="57">
        <v>41367</v>
      </c>
      <c r="N392" s="57"/>
      <c r="O392" s="62">
        <v>3</v>
      </c>
      <c r="P392" s="58" t="s">
        <v>1065</v>
      </c>
      <c r="Q392" s="58" t="s">
        <v>826</v>
      </c>
    </row>
    <row r="393" spans="1:17" ht="16.5" customHeight="1">
      <c r="A393" s="56" t="s">
        <v>827</v>
      </c>
      <c r="B393" s="57">
        <v>41179</v>
      </c>
      <c r="C393" s="209"/>
      <c r="D393" s="58" t="s">
        <v>949</v>
      </c>
      <c r="E393" s="58" t="s">
        <v>1006</v>
      </c>
      <c r="F393" s="58" t="s">
        <v>1266</v>
      </c>
      <c r="G393" s="58" t="s">
        <v>836</v>
      </c>
      <c r="H393" s="59">
        <v>5000000</v>
      </c>
      <c r="I393" s="452">
        <v>1</v>
      </c>
      <c r="J393" s="65">
        <f t="shared" si="6"/>
        <v>5000000</v>
      </c>
      <c r="K393" s="61" t="s">
        <v>847</v>
      </c>
      <c r="L393" s="57">
        <v>41179</v>
      </c>
      <c r="M393" s="57">
        <v>42274</v>
      </c>
      <c r="N393" s="57"/>
      <c r="O393" s="62">
        <v>4.9000000000000004</v>
      </c>
      <c r="P393" s="58" t="s">
        <v>1065</v>
      </c>
      <c r="Q393" s="58" t="s">
        <v>826</v>
      </c>
    </row>
    <row r="394" spans="1:17" ht="16.5" customHeight="1">
      <c r="A394" s="56" t="s">
        <v>827</v>
      </c>
      <c r="B394" s="57">
        <v>41180</v>
      </c>
      <c r="C394" s="209"/>
      <c r="D394" s="58" t="s">
        <v>873</v>
      </c>
      <c r="E394" s="58" t="s">
        <v>1051</v>
      </c>
      <c r="F394" s="58" t="s">
        <v>947</v>
      </c>
      <c r="G394" s="58" t="s">
        <v>823</v>
      </c>
      <c r="H394" s="59">
        <v>66000000</v>
      </c>
      <c r="I394" s="452">
        <v>82</v>
      </c>
      <c r="J394" s="65">
        <f t="shared" si="6"/>
        <v>804878.04878048785</v>
      </c>
      <c r="K394" s="58" t="s">
        <v>824</v>
      </c>
      <c r="L394" s="57">
        <v>41184</v>
      </c>
      <c r="M394" s="57">
        <v>41549</v>
      </c>
      <c r="N394" s="57"/>
      <c r="O394" s="62">
        <v>3.65</v>
      </c>
      <c r="P394" s="58" t="s">
        <v>1065</v>
      </c>
      <c r="Q394" s="58" t="s">
        <v>826</v>
      </c>
    </row>
    <row r="395" spans="1:17" ht="16.5" customHeight="1">
      <c r="A395" s="56" t="s">
        <v>827</v>
      </c>
      <c r="B395" s="57">
        <v>41187</v>
      </c>
      <c r="C395" s="209"/>
      <c r="D395" s="58" t="s">
        <v>903</v>
      </c>
      <c r="E395" s="58" t="s">
        <v>1077</v>
      </c>
      <c r="F395" s="58" t="s">
        <v>1136</v>
      </c>
      <c r="G395" s="58" t="s">
        <v>836</v>
      </c>
      <c r="H395" s="59">
        <v>3000000</v>
      </c>
      <c r="I395" s="452">
        <v>1</v>
      </c>
      <c r="J395" s="65">
        <f t="shared" si="6"/>
        <v>3000000</v>
      </c>
      <c r="K395" s="61" t="s">
        <v>847</v>
      </c>
      <c r="L395" s="57">
        <v>41194</v>
      </c>
      <c r="M395" s="57">
        <v>41376</v>
      </c>
      <c r="N395" s="57"/>
      <c r="O395" s="62">
        <v>2.5</v>
      </c>
      <c r="P395" s="58" t="s">
        <v>1065</v>
      </c>
      <c r="Q395" s="58" t="s">
        <v>826</v>
      </c>
    </row>
    <row r="396" spans="1:17" ht="16.5" customHeight="1">
      <c r="A396" s="56" t="s">
        <v>827</v>
      </c>
      <c r="B396" s="57">
        <v>41190</v>
      </c>
      <c r="C396" s="209"/>
      <c r="D396" s="58" t="s">
        <v>856</v>
      </c>
      <c r="E396" s="58" t="s">
        <v>958</v>
      </c>
      <c r="F396" s="58" t="s">
        <v>959</v>
      </c>
      <c r="G396" s="58" t="s">
        <v>823</v>
      </c>
      <c r="H396" s="59">
        <v>13000000</v>
      </c>
      <c r="I396" s="452">
        <v>82</v>
      </c>
      <c r="J396" s="65">
        <f t="shared" si="6"/>
        <v>158536.58536585365</v>
      </c>
      <c r="K396" s="58" t="s">
        <v>824</v>
      </c>
      <c r="L396" s="57">
        <v>41190</v>
      </c>
      <c r="M396" s="57">
        <v>41555</v>
      </c>
      <c r="N396" s="57"/>
      <c r="O396" s="62">
        <v>4.2300000000000004</v>
      </c>
      <c r="P396" s="58" t="s">
        <v>1065</v>
      </c>
      <c r="Q396" s="58" t="s">
        <v>826</v>
      </c>
    </row>
    <row r="397" spans="1:17" ht="16.5" customHeight="1">
      <c r="A397" s="56" t="s">
        <v>827</v>
      </c>
      <c r="B397" s="57">
        <v>41197</v>
      </c>
      <c r="C397" s="209"/>
      <c r="D397" s="58" t="s">
        <v>954</v>
      </c>
      <c r="E397" s="58" t="s">
        <v>1267</v>
      </c>
      <c r="F397" s="58" t="s">
        <v>955</v>
      </c>
      <c r="G397" s="58" t="s">
        <v>823</v>
      </c>
      <c r="H397" s="59">
        <v>65000000</v>
      </c>
      <c r="I397" s="452">
        <v>82</v>
      </c>
      <c r="J397" s="65">
        <f t="shared" si="6"/>
        <v>792682.92682926834</v>
      </c>
      <c r="K397" s="58" t="s">
        <v>824</v>
      </c>
      <c r="L397" s="57">
        <v>41197</v>
      </c>
      <c r="M397" s="57">
        <v>41379</v>
      </c>
      <c r="N397" s="57"/>
      <c r="O397" s="62">
        <v>4.45</v>
      </c>
      <c r="P397" s="58" t="s">
        <v>1065</v>
      </c>
      <c r="Q397" s="58" t="s">
        <v>826</v>
      </c>
    </row>
    <row r="398" spans="1:17" ht="16.5" customHeight="1">
      <c r="A398" s="56" t="s">
        <v>827</v>
      </c>
      <c r="B398" s="57">
        <v>41205</v>
      </c>
      <c r="C398" s="209"/>
      <c r="D398" s="58" t="s">
        <v>972</v>
      </c>
      <c r="E398" s="58" t="s">
        <v>973</v>
      </c>
      <c r="F398" s="58" t="s">
        <v>1268</v>
      </c>
      <c r="G398" s="58" t="s">
        <v>823</v>
      </c>
      <c r="H398" s="59">
        <v>41000000</v>
      </c>
      <c r="I398" s="452">
        <v>82</v>
      </c>
      <c r="J398" s="65">
        <f t="shared" si="6"/>
        <v>500000</v>
      </c>
      <c r="K398" s="58" t="s">
        <v>824</v>
      </c>
      <c r="L398" s="57">
        <v>41208</v>
      </c>
      <c r="M398" s="57">
        <v>41573</v>
      </c>
      <c r="N398" s="57"/>
      <c r="O398" s="62">
        <v>3.91</v>
      </c>
      <c r="P398" s="58" t="s">
        <v>1065</v>
      </c>
      <c r="Q398" s="58" t="s">
        <v>826</v>
      </c>
    </row>
    <row r="399" spans="1:17" ht="16.5" customHeight="1">
      <c r="A399" s="56" t="s">
        <v>827</v>
      </c>
      <c r="B399" s="57">
        <v>41205</v>
      </c>
      <c r="C399" s="209"/>
      <c r="D399" s="58" t="s">
        <v>828</v>
      </c>
      <c r="E399" s="58" t="s">
        <v>1269</v>
      </c>
      <c r="F399" s="58" t="s">
        <v>982</v>
      </c>
      <c r="G399" s="58" t="s">
        <v>823</v>
      </c>
      <c r="H399" s="59">
        <v>19400000</v>
      </c>
      <c r="I399" s="452">
        <v>82</v>
      </c>
      <c r="J399" s="65">
        <f t="shared" si="6"/>
        <v>236585.36585365853</v>
      </c>
      <c r="K399" s="58" t="s">
        <v>824</v>
      </c>
      <c r="L399" s="57">
        <v>41212</v>
      </c>
      <c r="M399" s="57">
        <v>41213</v>
      </c>
      <c r="N399" s="57"/>
      <c r="O399" s="62">
        <v>3.94</v>
      </c>
      <c r="P399" s="58" t="s">
        <v>1065</v>
      </c>
      <c r="Q399" s="58" t="s">
        <v>826</v>
      </c>
    </row>
    <row r="400" spans="1:17" ht="16.5" customHeight="1">
      <c r="A400" s="56" t="s">
        <v>827</v>
      </c>
      <c r="B400" s="57">
        <v>41206</v>
      </c>
      <c r="C400" s="209"/>
      <c r="D400" s="58" t="s">
        <v>848</v>
      </c>
      <c r="E400" s="58" t="s">
        <v>1156</v>
      </c>
      <c r="F400" s="58" t="s">
        <v>984</v>
      </c>
      <c r="G400" s="58" t="s">
        <v>823</v>
      </c>
      <c r="H400" s="59">
        <v>39870000</v>
      </c>
      <c r="I400" s="452">
        <v>82</v>
      </c>
      <c r="J400" s="65">
        <f t="shared" si="6"/>
        <v>486219.51219512196</v>
      </c>
      <c r="K400" s="58" t="s">
        <v>824</v>
      </c>
      <c r="L400" s="57">
        <v>41212</v>
      </c>
      <c r="M400" s="57">
        <v>41577</v>
      </c>
      <c r="N400" s="57"/>
      <c r="O400" s="62">
        <v>3.9</v>
      </c>
      <c r="P400" s="58" t="s">
        <v>1065</v>
      </c>
      <c r="Q400" s="58" t="s">
        <v>826</v>
      </c>
    </row>
    <row r="401" spans="1:17" ht="16.5" customHeight="1">
      <c r="A401" s="56" t="s">
        <v>827</v>
      </c>
      <c r="B401" s="57">
        <v>41206</v>
      </c>
      <c r="C401" s="209"/>
      <c r="D401" s="58" t="s">
        <v>966</v>
      </c>
      <c r="E401" s="58" t="s">
        <v>1270</v>
      </c>
      <c r="F401" s="58" t="s">
        <v>968</v>
      </c>
      <c r="G401" s="58" t="s">
        <v>823</v>
      </c>
      <c r="H401" s="59">
        <v>210000000</v>
      </c>
      <c r="I401" s="452">
        <v>82</v>
      </c>
      <c r="J401" s="65">
        <f t="shared" si="6"/>
        <v>2560975.6097560977</v>
      </c>
      <c r="K401" s="58" t="s">
        <v>824</v>
      </c>
      <c r="L401" s="57">
        <v>41207</v>
      </c>
      <c r="M401" s="57">
        <v>41389</v>
      </c>
      <c r="N401" s="57"/>
      <c r="O401" s="62">
        <v>3.85</v>
      </c>
      <c r="P401" s="58" t="s">
        <v>1065</v>
      </c>
      <c r="Q401" s="58" t="s">
        <v>826</v>
      </c>
    </row>
    <row r="402" spans="1:17" ht="16.5" customHeight="1">
      <c r="A402" s="56" t="s">
        <v>827</v>
      </c>
      <c r="B402" s="57">
        <v>41208</v>
      </c>
      <c r="C402" s="209"/>
      <c r="D402" s="58" t="s">
        <v>975</v>
      </c>
      <c r="E402" s="58" t="s">
        <v>1094</v>
      </c>
      <c r="F402" s="58" t="s">
        <v>977</v>
      </c>
      <c r="G402" s="58" t="s">
        <v>823</v>
      </c>
      <c r="H402" s="59">
        <v>22800000</v>
      </c>
      <c r="I402" s="452">
        <v>82</v>
      </c>
      <c r="J402" s="65">
        <f t="shared" si="6"/>
        <v>278048.78048780491</v>
      </c>
      <c r="K402" s="58" t="s">
        <v>824</v>
      </c>
      <c r="L402" s="57">
        <v>41210</v>
      </c>
      <c r="M402" s="57">
        <v>41393</v>
      </c>
      <c r="N402" s="57"/>
      <c r="O402" s="62">
        <v>4</v>
      </c>
      <c r="P402" s="58" t="s">
        <v>1065</v>
      </c>
      <c r="Q402" s="58" t="s">
        <v>826</v>
      </c>
    </row>
    <row r="403" spans="1:17" ht="16.5" customHeight="1">
      <c r="A403" s="56" t="s">
        <v>827</v>
      </c>
      <c r="B403" s="96">
        <v>41208</v>
      </c>
      <c r="D403" s="58" t="s">
        <v>975</v>
      </c>
      <c r="E403" s="58" t="s">
        <v>1094</v>
      </c>
      <c r="F403" s="95" t="s">
        <v>979</v>
      </c>
      <c r="G403" s="58" t="s">
        <v>823</v>
      </c>
      <c r="H403" s="97">
        <v>17600000</v>
      </c>
      <c r="I403" s="454">
        <v>82</v>
      </c>
      <c r="J403" s="65">
        <f t="shared" si="6"/>
        <v>214634.14634146341</v>
      </c>
      <c r="K403" s="58" t="s">
        <v>824</v>
      </c>
      <c r="L403" s="96">
        <v>41211</v>
      </c>
      <c r="M403" s="96">
        <v>41393</v>
      </c>
      <c r="O403" s="74">
        <v>4</v>
      </c>
      <c r="P403" s="58" t="s">
        <v>1065</v>
      </c>
      <c r="Q403" s="58" t="s">
        <v>826</v>
      </c>
    </row>
    <row r="404" spans="1:17" ht="16.5" customHeight="1">
      <c r="A404" s="56" t="s">
        <v>827</v>
      </c>
      <c r="B404" s="96">
        <v>41208</v>
      </c>
      <c r="D404" s="58" t="s">
        <v>975</v>
      </c>
      <c r="E404" s="58" t="s">
        <v>1094</v>
      </c>
      <c r="F404" s="95" t="s">
        <v>978</v>
      </c>
      <c r="G404" s="95" t="s">
        <v>823</v>
      </c>
      <c r="H404" s="97">
        <v>27000000</v>
      </c>
      <c r="I404" s="454">
        <v>82</v>
      </c>
      <c r="J404" s="65">
        <f t="shared" si="6"/>
        <v>329268.29268292681</v>
      </c>
      <c r="K404" s="58" t="s">
        <v>824</v>
      </c>
      <c r="L404" s="96">
        <v>41211</v>
      </c>
      <c r="M404" s="96">
        <v>41393</v>
      </c>
      <c r="O404" s="74">
        <v>4</v>
      </c>
      <c r="P404" s="58" t="s">
        <v>1065</v>
      </c>
      <c r="Q404" s="58" t="s">
        <v>826</v>
      </c>
    </row>
    <row r="405" spans="1:17" ht="16.5" customHeight="1">
      <c r="A405" s="56" t="s">
        <v>827</v>
      </c>
      <c r="B405" s="96">
        <v>41208</v>
      </c>
      <c r="D405" s="58" t="s">
        <v>975</v>
      </c>
      <c r="E405" s="58" t="s">
        <v>1094</v>
      </c>
      <c r="F405" s="95" t="s">
        <v>980</v>
      </c>
      <c r="G405" s="95" t="s">
        <v>836</v>
      </c>
      <c r="H405" s="97">
        <v>464000</v>
      </c>
      <c r="I405" s="454">
        <v>1</v>
      </c>
      <c r="J405" s="65">
        <f t="shared" si="6"/>
        <v>464000</v>
      </c>
      <c r="K405" s="58" t="s">
        <v>824</v>
      </c>
      <c r="L405" s="96">
        <v>41211</v>
      </c>
      <c r="M405" s="96">
        <v>41392</v>
      </c>
      <c r="O405" s="74">
        <v>3.5</v>
      </c>
      <c r="P405" s="58" t="s">
        <v>1065</v>
      </c>
      <c r="Q405" s="58" t="s">
        <v>826</v>
      </c>
    </row>
    <row r="406" spans="1:17" ht="16.5" customHeight="1">
      <c r="A406" s="56" t="s">
        <v>827</v>
      </c>
      <c r="B406" s="96">
        <v>41211</v>
      </c>
      <c r="D406" s="95" t="s">
        <v>828</v>
      </c>
      <c r="E406" s="95" t="s">
        <v>829</v>
      </c>
      <c r="F406" s="95" t="s">
        <v>983</v>
      </c>
      <c r="G406" s="95" t="s">
        <v>823</v>
      </c>
      <c r="H406" s="97">
        <v>66000000</v>
      </c>
      <c r="I406" s="454">
        <v>82</v>
      </c>
      <c r="J406" s="65">
        <f t="shared" si="6"/>
        <v>804878.04878048785</v>
      </c>
      <c r="K406" s="58" t="s">
        <v>824</v>
      </c>
      <c r="L406" s="96">
        <v>41213</v>
      </c>
      <c r="M406" s="96">
        <v>41578</v>
      </c>
      <c r="O406" s="74">
        <v>3.6</v>
      </c>
      <c r="P406" s="58" t="s">
        <v>1065</v>
      </c>
      <c r="Q406" s="58" t="s">
        <v>826</v>
      </c>
    </row>
    <row r="407" spans="1:17" ht="16.5" customHeight="1">
      <c r="A407" s="56" t="s">
        <v>827</v>
      </c>
      <c r="B407" s="96">
        <v>41211</v>
      </c>
      <c r="D407" s="95" t="s">
        <v>987</v>
      </c>
      <c r="E407" s="95" t="s">
        <v>1090</v>
      </c>
      <c r="F407" s="95" t="s">
        <v>989</v>
      </c>
      <c r="G407" s="95" t="s">
        <v>823</v>
      </c>
      <c r="H407" s="97">
        <v>630000000</v>
      </c>
      <c r="I407" s="454">
        <v>82</v>
      </c>
      <c r="J407" s="65">
        <f t="shared" si="6"/>
        <v>7682926.8292682925</v>
      </c>
      <c r="K407" s="58" t="s">
        <v>824</v>
      </c>
      <c r="L407" s="96">
        <v>41213</v>
      </c>
      <c r="M407" s="96">
        <v>41394</v>
      </c>
      <c r="O407" s="74">
        <v>3.94</v>
      </c>
      <c r="P407" s="58" t="s">
        <v>1065</v>
      </c>
      <c r="Q407" s="58" t="s">
        <v>826</v>
      </c>
    </row>
    <row r="408" spans="1:17" ht="16.5" customHeight="1">
      <c r="A408" s="56" t="s">
        <v>827</v>
      </c>
      <c r="B408" s="96">
        <v>41215</v>
      </c>
      <c r="D408" s="95" t="s">
        <v>987</v>
      </c>
      <c r="E408" s="95" t="s">
        <v>1090</v>
      </c>
      <c r="F408" s="95" t="s">
        <v>999</v>
      </c>
      <c r="G408" s="95" t="s">
        <v>823</v>
      </c>
      <c r="H408" s="97">
        <v>300000000</v>
      </c>
      <c r="I408" s="454">
        <v>82</v>
      </c>
      <c r="J408" s="65">
        <f t="shared" si="6"/>
        <v>3658536.5853658537</v>
      </c>
      <c r="K408" s="58" t="s">
        <v>824</v>
      </c>
      <c r="L408" s="96">
        <v>41219</v>
      </c>
      <c r="M408" s="96">
        <v>41401</v>
      </c>
      <c r="O408" s="74">
        <v>4.04</v>
      </c>
      <c r="P408" s="58" t="s">
        <v>1065</v>
      </c>
      <c r="Q408" s="58" t="s">
        <v>826</v>
      </c>
    </row>
    <row r="409" spans="1:17" ht="16.5" customHeight="1">
      <c r="A409" s="56" t="s">
        <v>827</v>
      </c>
      <c r="B409" s="96">
        <v>41215</v>
      </c>
      <c r="D409" s="95" t="s">
        <v>987</v>
      </c>
      <c r="E409" s="95" t="s">
        <v>1090</v>
      </c>
      <c r="F409" s="95" t="s">
        <v>1000</v>
      </c>
      <c r="G409" s="95" t="s">
        <v>823</v>
      </c>
      <c r="H409" s="97">
        <v>541000000</v>
      </c>
      <c r="I409" s="454">
        <v>82</v>
      </c>
      <c r="J409" s="65">
        <f t="shared" si="6"/>
        <v>6597560.9756097561</v>
      </c>
      <c r="K409" s="58" t="s">
        <v>824</v>
      </c>
      <c r="L409" s="96">
        <v>41219</v>
      </c>
      <c r="M409" s="96">
        <v>41584</v>
      </c>
      <c r="O409" s="74">
        <v>3.8</v>
      </c>
      <c r="P409" s="58" t="s">
        <v>1065</v>
      </c>
      <c r="Q409" s="58" t="s">
        <v>826</v>
      </c>
    </row>
    <row r="410" spans="1:17" ht="16.5" customHeight="1">
      <c r="A410" s="94" t="s">
        <v>832</v>
      </c>
      <c r="B410" s="57">
        <v>41215</v>
      </c>
      <c r="C410" s="209"/>
      <c r="D410" s="58" t="s">
        <v>833</v>
      </c>
      <c r="E410" s="58" t="s">
        <v>834</v>
      </c>
      <c r="F410" s="58" t="s">
        <v>1271</v>
      </c>
      <c r="G410" s="58" t="s">
        <v>836</v>
      </c>
      <c r="H410" s="59">
        <v>72900</v>
      </c>
      <c r="I410" s="452">
        <v>1</v>
      </c>
      <c r="J410" s="65">
        <f t="shared" si="6"/>
        <v>72900</v>
      </c>
      <c r="K410" s="58" t="s">
        <v>847</v>
      </c>
      <c r="L410" s="57">
        <v>41215</v>
      </c>
      <c r="M410" s="57">
        <v>41580</v>
      </c>
      <c r="N410" s="57"/>
      <c r="O410" s="62">
        <v>3.07</v>
      </c>
      <c r="P410" s="95" t="s">
        <v>1057</v>
      </c>
      <c r="Q410" s="95" t="s">
        <v>1058</v>
      </c>
    </row>
    <row r="411" spans="1:17" ht="16.5" customHeight="1">
      <c r="A411" s="56" t="s">
        <v>827</v>
      </c>
      <c r="B411" s="96">
        <v>41218</v>
      </c>
      <c r="D411" s="95" t="s">
        <v>856</v>
      </c>
      <c r="E411" s="95" t="s">
        <v>990</v>
      </c>
      <c r="F411" s="95" t="s">
        <v>991</v>
      </c>
      <c r="G411" s="95" t="s">
        <v>823</v>
      </c>
      <c r="H411" s="97">
        <v>158300000</v>
      </c>
      <c r="I411" s="454">
        <v>82</v>
      </c>
      <c r="J411" s="65">
        <f t="shared" si="6"/>
        <v>1930487.8048780488</v>
      </c>
      <c r="K411" s="58" t="s">
        <v>824</v>
      </c>
      <c r="L411" s="96">
        <v>41227</v>
      </c>
      <c r="M411" s="96">
        <v>41415</v>
      </c>
      <c r="O411" s="74">
        <v>3</v>
      </c>
      <c r="P411" s="58" t="s">
        <v>1065</v>
      </c>
      <c r="Q411" s="58" t="s">
        <v>826</v>
      </c>
    </row>
    <row r="412" spans="1:17" ht="16.5" customHeight="1">
      <c r="A412" s="56" t="s">
        <v>827</v>
      </c>
      <c r="B412" s="96">
        <v>41218</v>
      </c>
      <c r="D412" s="95" t="s">
        <v>925</v>
      </c>
      <c r="E412" s="95" t="s">
        <v>1029</v>
      </c>
      <c r="F412" s="95" t="s">
        <v>1030</v>
      </c>
      <c r="G412" s="95" t="s">
        <v>823</v>
      </c>
      <c r="H412" s="97">
        <v>11700000</v>
      </c>
      <c r="I412" s="454">
        <v>82</v>
      </c>
      <c r="J412" s="65">
        <f t="shared" si="6"/>
        <v>142682.92682926828</v>
      </c>
      <c r="K412" s="58" t="s">
        <v>824</v>
      </c>
      <c r="L412" s="96">
        <v>41220</v>
      </c>
      <c r="M412" s="96">
        <v>41607</v>
      </c>
      <c r="O412" s="74">
        <v>2.95</v>
      </c>
      <c r="P412" s="58" t="s">
        <v>1065</v>
      </c>
      <c r="Q412" s="58" t="s">
        <v>826</v>
      </c>
    </row>
    <row r="413" spans="1:17" ht="16.5" customHeight="1">
      <c r="A413" s="56" t="s">
        <v>827</v>
      </c>
      <c r="B413" s="96">
        <v>41219</v>
      </c>
      <c r="D413" s="95" t="s">
        <v>883</v>
      </c>
      <c r="E413" s="95" t="s">
        <v>1197</v>
      </c>
      <c r="F413" s="95" t="s">
        <v>994</v>
      </c>
      <c r="G413" s="95" t="s">
        <v>823</v>
      </c>
      <c r="H413" s="97">
        <v>95000000</v>
      </c>
      <c r="I413" s="454">
        <v>82</v>
      </c>
      <c r="J413" s="65">
        <f t="shared" si="6"/>
        <v>1158536.5853658537</v>
      </c>
      <c r="K413" s="58" t="s">
        <v>824</v>
      </c>
      <c r="L413" s="96">
        <v>41222</v>
      </c>
      <c r="M413" s="96">
        <v>41587</v>
      </c>
      <c r="O413" s="74">
        <v>4.03</v>
      </c>
      <c r="P413" s="58" t="s">
        <v>1065</v>
      </c>
      <c r="Q413" s="58" t="s">
        <v>826</v>
      </c>
    </row>
    <row r="414" spans="1:17" ht="16.5" customHeight="1">
      <c r="A414" s="56" t="s">
        <v>827</v>
      </c>
      <c r="B414" s="96">
        <v>41221</v>
      </c>
      <c r="D414" s="95" t="s">
        <v>987</v>
      </c>
      <c r="E414" s="95" t="s">
        <v>1090</v>
      </c>
      <c r="F414" s="95" t="s">
        <v>1004</v>
      </c>
      <c r="G414" s="95" t="s">
        <v>823</v>
      </c>
      <c r="H414" s="97">
        <v>100000000</v>
      </c>
      <c r="I414" s="454">
        <v>82</v>
      </c>
      <c r="J414" s="65">
        <f t="shared" si="6"/>
        <v>1219512.1951219512</v>
      </c>
      <c r="K414" s="58" t="s">
        <v>824</v>
      </c>
      <c r="L414" s="96">
        <v>41222</v>
      </c>
      <c r="M414" s="96">
        <v>41403</v>
      </c>
      <c r="O414" s="74">
        <v>4.5999999999999996</v>
      </c>
      <c r="P414" s="58" t="s">
        <v>1065</v>
      </c>
      <c r="Q414" s="58" t="s">
        <v>826</v>
      </c>
    </row>
    <row r="415" spans="1:17" ht="16.5" customHeight="1">
      <c r="A415" s="94" t="s">
        <v>832</v>
      </c>
      <c r="B415" s="57">
        <v>41221</v>
      </c>
      <c r="C415" s="209"/>
      <c r="D415" s="58" t="s">
        <v>949</v>
      </c>
      <c r="E415" s="58" t="s">
        <v>1209</v>
      </c>
      <c r="F415" s="58" t="s">
        <v>1272</v>
      </c>
      <c r="G415" s="58" t="s">
        <v>836</v>
      </c>
      <c r="H415" s="59">
        <v>2000000</v>
      </c>
      <c r="I415" s="452">
        <v>1</v>
      </c>
      <c r="J415" s="65">
        <f t="shared" si="6"/>
        <v>2000000</v>
      </c>
      <c r="K415" s="58" t="s">
        <v>847</v>
      </c>
      <c r="L415" s="57">
        <v>41222</v>
      </c>
      <c r="M415" s="57">
        <v>41587</v>
      </c>
      <c r="N415" s="57"/>
      <c r="O415" s="62">
        <v>2.88</v>
      </c>
      <c r="P415" s="95" t="s">
        <v>1057</v>
      </c>
      <c r="Q415" s="95" t="s">
        <v>1058</v>
      </c>
    </row>
    <row r="416" spans="1:17" ht="16.5" customHeight="1">
      <c r="A416" s="56" t="s">
        <v>827</v>
      </c>
      <c r="B416" s="96">
        <v>41225</v>
      </c>
      <c r="D416" s="95" t="s">
        <v>987</v>
      </c>
      <c r="E416" s="95" t="s">
        <v>1090</v>
      </c>
      <c r="F416" s="95" t="s">
        <v>1273</v>
      </c>
      <c r="G416" s="95" t="s">
        <v>823</v>
      </c>
      <c r="H416" s="97">
        <v>75000000</v>
      </c>
      <c r="I416" s="454">
        <v>82</v>
      </c>
      <c r="J416" s="65">
        <f t="shared" si="6"/>
        <v>914634.14634146343</v>
      </c>
      <c r="K416" s="58" t="s">
        <v>824</v>
      </c>
      <c r="L416" s="96">
        <v>41226</v>
      </c>
      <c r="M416" s="96">
        <v>41408</v>
      </c>
      <c r="O416" s="74">
        <v>3.8</v>
      </c>
      <c r="P416" s="58" t="s">
        <v>1065</v>
      </c>
      <c r="Q416" s="58" t="s">
        <v>826</v>
      </c>
    </row>
    <row r="417" spans="1:17" ht="16.5" customHeight="1">
      <c r="A417" s="56" t="s">
        <v>827</v>
      </c>
      <c r="B417" s="96">
        <v>41225</v>
      </c>
      <c r="D417" s="95" t="s">
        <v>856</v>
      </c>
      <c r="E417" s="95" t="s">
        <v>990</v>
      </c>
      <c r="F417" s="95" t="s">
        <v>1265</v>
      </c>
      <c r="G417" s="95" t="s">
        <v>823</v>
      </c>
      <c r="H417" s="97">
        <v>92000000</v>
      </c>
      <c r="I417" s="454">
        <v>82</v>
      </c>
      <c r="J417" s="65">
        <f t="shared" si="6"/>
        <v>1121951.2195121951</v>
      </c>
      <c r="K417" s="58" t="s">
        <v>824</v>
      </c>
      <c r="L417" s="96">
        <v>41226</v>
      </c>
      <c r="M417" s="96">
        <v>41408</v>
      </c>
      <c r="O417" s="74">
        <v>4</v>
      </c>
      <c r="P417" s="58" t="s">
        <v>1065</v>
      </c>
      <c r="Q417" s="58" t="s">
        <v>826</v>
      </c>
    </row>
    <row r="418" spans="1:17" ht="16.5" customHeight="1">
      <c r="A418" s="56" t="s">
        <v>827</v>
      </c>
      <c r="B418" s="96">
        <v>41226</v>
      </c>
      <c r="D418" s="95" t="s">
        <v>837</v>
      </c>
      <c r="E418" s="95" t="s">
        <v>852</v>
      </c>
      <c r="F418" s="95" t="s">
        <v>1013</v>
      </c>
      <c r="G418" s="95" t="s">
        <v>823</v>
      </c>
      <c r="H418" s="97">
        <v>120000000</v>
      </c>
      <c r="I418" s="454">
        <v>82</v>
      </c>
      <c r="J418" s="65">
        <f t="shared" si="6"/>
        <v>1463414.6341463414</v>
      </c>
      <c r="K418" s="58" t="s">
        <v>824</v>
      </c>
      <c r="L418" s="96">
        <v>41240</v>
      </c>
      <c r="M418" s="96">
        <v>41605</v>
      </c>
      <c r="O418" s="74">
        <v>3.6</v>
      </c>
      <c r="P418" s="58" t="s">
        <v>1065</v>
      </c>
      <c r="Q418" s="58" t="s">
        <v>826</v>
      </c>
    </row>
    <row r="419" spans="1:17" ht="16.5" customHeight="1">
      <c r="A419" s="56" t="s">
        <v>827</v>
      </c>
      <c r="B419" s="96">
        <v>41227</v>
      </c>
      <c r="D419" s="95" t="s">
        <v>856</v>
      </c>
      <c r="E419" s="95" t="s">
        <v>1014</v>
      </c>
      <c r="F419" s="95" t="s">
        <v>1015</v>
      </c>
      <c r="G419" s="95" t="s">
        <v>823</v>
      </c>
      <c r="H419" s="97">
        <v>79500000</v>
      </c>
      <c r="I419" s="454">
        <v>82</v>
      </c>
      <c r="J419" s="65">
        <f t="shared" si="6"/>
        <v>969512.19512195117</v>
      </c>
      <c r="K419" s="58" t="s">
        <v>824</v>
      </c>
      <c r="L419" s="96">
        <v>41236</v>
      </c>
      <c r="M419" s="96">
        <v>41601</v>
      </c>
      <c r="O419" s="74">
        <v>3.9</v>
      </c>
      <c r="P419" s="58" t="s">
        <v>1065</v>
      </c>
      <c r="Q419" s="58" t="s">
        <v>826</v>
      </c>
    </row>
    <row r="420" spans="1:17" ht="16.5" customHeight="1">
      <c r="A420" s="56" t="s">
        <v>827</v>
      </c>
      <c r="B420" s="96">
        <v>41228</v>
      </c>
      <c r="D420" s="95" t="s">
        <v>987</v>
      </c>
      <c r="E420" s="95" t="s">
        <v>1090</v>
      </c>
      <c r="F420" s="95" t="s">
        <v>1011</v>
      </c>
      <c r="G420" s="95" t="s">
        <v>823</v>
      </c>
      <c r="H420" s="97">
        <v>77000000</v>
      </c>
      <c r="I420" s="454">
        <v>82</v>
      </c>
      <c r="J420" s="65">
        <f t="shared" si="6"/>
        <v>939024.39024390245</v>
      </c>
      <c r="K420" s="58" t="s">
        <v>824</v>
      </c>
      <c r="L420" s="96">
        <v>41229</v>
      </c>
      <c r="M420" s="96">
        <v>41410</v>
      </c>
      <c r="O420" s="74">
        <v>4.34</v>
      </c>
      <c r="P420" s="58" t="s">
        <v>1065</v>
      </c>
      <c r="Q420" s="58" t="s">
        <v>826</v>
      </c>
    </row>
    <row r="421" spans="1:17" ht="16.5" customHeight="1">
      <c r="A421" s="56" t="s">
        <v>827</v>
      </c>
      <c r="B421" s="96">
        <v>41228</v>
      </c>
      <c r="D421" s="95" t="s">
        <v>863</v>
      </c>
      <c r="E421" s="95" t="s">
        <v>864</v>
      </c>
      <c r="F421" s="95" t="s">
        <v>865</v>
      </c>
      <c r="G421" s="95" t="s">
        <v>823</v>
      </c>
      <c r="H421" s="97">
        <v>17000000</v>
      </c>
      <c r="I421" s="454">
        <v>82</v>
      </c>
      <c r="J421" s="65">
        <f t="shared" si="6"/>
        <v>207317.07317073172</v>
      </c>
      <c r="K421" s="58" t="s">
        <v>824</v>
      </c>
      <c r="L421" s="96">
        <v>41231</v>
      </c>
      <c r="M421" s="96">
        <v>41596</v>
      </c>
      <c r="O421" s="74">
        <v>4.66</v>
      </c>
      <c r="P421" s="58" t="s">
        <v>1065</v>
      </c>
      <c r="Q421" s="58" t="s">
        <v>826</v>
      </c>
    </row>
    <row r="422" spans="1:17" ht="16.5" customHeight="1">
      <c r="A422" s="94" t="s">
        <v>832</v>
      </c>
      <c r="B422" s="73">
        <v>41233</v>
      </c>
      <c r="C422" s="211"/>
      <c r="D422" s="58" t="s">
        <v>949</v>
      </c>
      <c r="E422" s="58" t="s">
        <v>1209</v>
      </c>
      <c r="F422" s="72" t="s">
        <v>1274</v>
      </c>
      <c r="G422" s="72" t="s">
        <v>895</v>
      </c>
      <c r="H422" s="80">
        <v>109900000</v>
      </c>
      <c r="I422" s="453">
        <v>82</v>
      </c>
      <c r="J422" s="65">
        <f t="shared" si="6"/>
        <v>1340243.9024390243</v>
      </c>
      <c r="K422" s="58" t="s">
        <v>847</v>
      </c>
      <c r="L422" s="73">
        <v>41234</v>
      </c>
      <c r="M422" s="73">
        <v>41415</v>
      </c>
      <c r="N422" s="73"/>
      <c r="O422" s="81">
        <v>3.7</v>
      </c>
      <c r="P422" s="95" t="s">
        <v>1057</v>
      </c>
      <c r="Q422" s="95" t="s">
        <v>1058</v>
      </c>
    </row>
    <row r="423" spans="1:17" ht="16.5" customHeight="1">
      <c r="A423" s="56" t="s">
        <v>827</v>
      </c>
      <c r="B423" s="96">
        <v>41234</v>
      </c>
      <c r="D423" s="95" t="s">
        <v>987</v>
      </c>
      <c r="E423" s="95" t="s">
        <v>1090</v>
      </c>
      <c r="F423" s="95" t="s">
        <v>1017</v>
      </c>
      <c r="G423" s="95" t="s">
        <v>823</v>
      </c>
      <c r="H423" s="97">
        <v>84400000</v>
      </c>
      <c r="I423" s="454">
        <v>82</v>
      </c>
      <c r="J423" s="65">
        <f t="shared" si="6"/>
        <v>1029268.2926829269</v>
      </c>
      <c r="K423" s="58" t="s">
        <v>824</v>
      </c>
      <c r="L423" s="96">
        <v>41235</v>
      </c>
      <c r="M423" s="96">
        <v>41417</v>
      </c>
      <c r="O423" s="74">
        <v>3.9</v>
      </c>
      <c r="P423" s="58" t="s">
        <v>1065</v>
      </c>
      <c r="Q423" s="58" t="s">
        <v>826</v>
      </c>
    </row>
    <row r="424" spans="1:17" ht="16.5" customHeight="1">
      <c r="A424" s="56" t="s">
        <v>827</v>
      </c>
      <c r="B424" s="96">
        <v>41234</v>
      </c>
      <c r="D424" s="95" t="s">
        <v>828</v>
      </c>
      <c r="E424" s="95" t="s">
        <v>1269</v>
      </c>
      <c r="F424" s="95" t="s">
        <v>1021</v>
      </c>
      <c r="G424" s="95" t="s">
        <v>823</v>
      </c>
      <c r="H424" s="97">
        <v>54700000</v>
      </c>
      <c r="I424" s="454">
        <v>82</v>
      </c>
      <c r="J424" s="65">
        <f t="shared" si="6"/>
        <v>667073.17073170736</v>
      </c>
      <c r="K424" s="58" t="s">
        <v>824</v>
      </c>
      <c r="L424" s="96">
        <v>41243</v>
      </c>
      <c r="M424" s="96">
        <v>41608</v>
      </c>
      <c r="O424" s="74">
        <v>3.3</v>
      </c>
      <c r="P424" s="58" t="s">
        <v>1065</v>
      </c>
      <c r="Q424" s="58" t="s">
        <v>826</v>
      </c>
    </row>
    <row r="425" spans="1:17" ht="16.5" customHeight="1">
      <c r="A425" s="56" t="s">
        <v>827</v>
      </c>
      <c r="B425" s="96">
        <v>41240</v>
      </c>
      <c r="D425" s="95" t="s">
        <v>987</v>
      </c>
      <c r="E425" s="95" t="s">
        <v>1090</v>
      </c>
      <c r="F425" s="95" t="s">
        <v>1022</v>
      </c>
      <c r="G425" s="95" t="s">
        <v>823</v>
      </c>
      <c r="H425" s="97">
        <v>208000000</v>
      </c>
      <c r="I425" s="454">
        <v>82</v>
      </c>
      <c r="J425" s="65">
        <f t="shared" si="6"/>
        <v>2536585.3658536584</v>
      </c>
      <c r="K425" s="58" t="s">
        <v>824</v>
      </c>
      <c r="L425" s="96">
        <v>41241</v>
      </c>
      <c r="M425" s="96">
        <v>41422</v>
      </c>
      <c r="O425" s="74">
        <v>3.8</v>
      </c>
      <c r="P425" s="58" t="s">
        <v>1065</v>
      </c>
      <c r="Q425" s="58" t="s">
        <v>826</v>
      </c>
    </row>
    <row r="426" spans="1:17" ht="16.5" customHeight="1">
      <c r="A426" s="56" t="s">
        <v>827</v>
      </c>
      <c r="B426" s="96">
        <v>41240</v>
      </c>
      <c r="D426" s="95" t="s">
        <v>828</v>
      </c>
      <c r="E426" s="95" t="s">
        <v>1269</v>
      </c>
      <c r="F426" s="95" t="s">
        <v>1024</v>
      </c>
      <c r="G426" s="95" t="s">
        <v>823</v>
      </c>
      <c r="H426" s="97">
        <v>31500000</v>
      </c>
      <c r="I426" s="454">
        <v>82</v>
      </c>
      <c r="J426" s="65">
        <f t="shared" si="6"/>
        <v>384146.34146341466</v>
      </c>
      <c r="K426" s="58" t="s">
        <v>824</v>
      </c>
      <c r="L426" s="96">
        <v>41248</v>
      </c>
      <c r="M426" s="96">
        <v>41430</v>
      </c>
      <c r="O426" s="74">
        <v>4.2</v>
      </c>
      <c r="P426" s="58" t="s">
        <v>1065</v>
      </c>
      <c r="Q426" s="58" t="s">
        <v>826</v>
      </c>
    </row>
    <row r="427" spans="1:17" ht="16.5" customHeight="1">
      <c r="A427" s="56" t="s">
        <v>827</v>
      </c>
      <c r="B427" s="96">
        <v>41240</v>
      </c>
      <c r="D427" s="95" t="s">
        <v>975</v>
      </c>
      <c r="E427" s="95" t="s">
        <v>1094</v>
      </c>
      <c r="F427" s="95" t="s">
        <v>1020</v>
      </c>
      <c r="G427" s="95" t="s">
        <v>823</v>
      </c>
      <c r="H427" s="97">
        <v>22000000</v>
      </c>
      <c r="I427" s="454">
        <v>82</v>
      </c>
      <c r="J427" s="65">
        <f t="shared" si="6"/>
        <v>268292.68292682926</v>
      </c>
      <c r="K427" s="58" t="s">
        <v>824</v>
      </c>
      <c r="L427" s="96">
        <v>41242</v>
      </c>
      <c r="M427" s="96">
        <v>41424</v>
      </c>
      <c r="O427" s="74">
        <v>3.5</v>
      </c>
      <c r="P427" s="58" t="s">
        <v>1065</v>
      </c>
      <c r="Q427" s="58" t="s">
        <v>826</v>
      </c>
    </row>
    <row r="428" spans="1:17" ht="16.5" customHeight="1">
      <c r="A428" s="56" t="s">
        <v>827</v>
      </c>
      <c r="B428" s="96">
        <v>41240</v>
      </c>
      <c r="D428" s="95" t="s">
        <v>975</v>
      </c>
      <c r="E428" s="95" t="s">
        <v>1094</v>
      </c>
      <c r="F428" s="95" t="s">
        <v>1007</v>
      </c>
      <c r="G428" s="95" t="s">
        <v>823</v>
      </c>
      <c r="H428" s="97">
        <v>5450000</v>
      </c>
      <c r="I428" s="454">
        <v>82</v>
      </c>
      <c r="J428" s="65">
        <f t="shared" si="6"/>
        <v>66463.414634146335</v>
      </c>
      <c r="K428" s="58" t="s">
        <v>824</v>
      </c>
      <c r="L428" s="96">
        <v>41228</v>
      </c>
      <c r="M428" s="96">
        <v>41409</v>
      </c>
      <c r="O428" s="74">
        <v>3.5</v>
      </c>
      <c r="P428" s="58" t="s">
        <v>1065</v>
      </c>
      <c r="Q428" s="58" t="s">
        <v>826</v>
      </c>
    </row>
    <row r="429" spans="1:17" ht="16.5" customHeight="1">
      <c r="A429" s="56" t="s">
        <v>827</v>
      </c>
      <c r="B429" s="96">
        <v>41240</v>
      </c>
      <c r="D429" s="95" t="s">
        <v>975</v>
      </c>
      <c r="E429" s="95" t="s">
        <v>1094</v>
      </c>
      <c r="F429" s="95" t="s">
        <v>1008</v>
      </c>
      <c r="G429" s="95" t="s">
        <v>823</v>
      </c>
      <c r="H429" s="97">
        <v>51000000</v>
      </c>
      <c r="I429" s="454">
        <v>82</v>
      </c>
      <c r="J429" s="65">
        <f t="shared" si="6"/>
        <v>621951.21951219509</v>
      </c>
      <c r="K429" s="58" t="s">
        <v>824</v>
      </c>
      <c r="L429" s="96">
        <v>41228</v>
      </c>
      <c r="M429" s="96">
        <v>41409</v>
      </c>
      <c r="O429" s="74">
        <v>3.5</v>
      </c>
      <c r="P429" s="58" t="s">
        <v>1065</v>
      </c>
      <c r="Q429" s="58" t="s">
        <v>826</v>
      </c>
    </row>
    <row r="430" spans="1:17" ht="16.5" customHeight="1">
      <c r="A430" s="56" t="s">
        <v>827</v>
      </c>
      <c r="B430" s="96">
        <v>41240</v>
      </c>
      <c r="D430" s="95" t="s">
        <v>975</v>
      </c>
      <c r="E430" s="95" t="s">
        <v>1094</v>
      </c>
      <c r="F430" s="95" t="s">
        <v>980</v>
      </c>
      <c r="G430" s="95" t="s">
        <v>836</v>
      </c>
      <c r="H430" s="97">
        <v>227036</v>
      </c>
      <c r="I430" s="454">
        <v>1</v>
      </c>
      <c r="J430" s="65">
        <f t="shared" si="6"/>
        <v>227036</v>
      </c>
      <c r="K430" s="58" t="s">
        <v>824</v>
      </c>
      <c r="L430" s="96">
        <v>41166</v>
      </c>
      <c r="M430" s="96">
        <v>41347</v>
      </c>
      <c r="O430" s="74">
        <v>3.5</v>
      </c>
      <c r="P430" s="58" t="s">
        <v>1065</v>
      </c>
      <c r="Q430" s="58" t="s">
        <v>826</v>
      </c>
    </row>
    <row r="431" spans="1:17" ht="16.5" customHeight="1">
      <c r="A431" s="56" t="s">
        <v>827</v>
      </c>
      <c r="B431" s="96">
        <v>41240</v>
      </c>
      <c r="D431" s="95" t="s">
        <v>975</v>
      </c>
      <c r="E431" s="95" t="s">
        <v>1094</v>
      </c>
      <c r="F431" s="95" t="s">
        <v>980</v>
      </c>
      <c r="G431" s="95" t="s">
        <v>836</v>
      </c>
      <c r="H431" s="97">
        <v>427240</v>
      </c>
      <c r="I431" s="454">
        <v>1</v>
      </c>
      <c r="J431" s="65">
        <f t="shared" si="6"/>
        <v>427240</v>
      </c>
      <c r="K431" s="58" t="s">
        <v>824</v>
      </c>
      <c r="L431" s="96">
        <v>41076</v>
      </c>
      <c r="M431" s="96">
        <v>41259</v>
      </c>
      <c r="O431" s="74">
        <v>3.5</v>
      </c>
      <c r="P431" s="58" t="s">
        <v>1065</v>
      </c>
      <c r="Q431" s="58" t="s">
        <v>826</v>
      </c>
    </row>
    <row r="432" spans="1:17" ht="16.5" customHeight="1">
      <c r="A432" s="56" t="s">
        <v>827</v>
      </c>
      <c r="B432" s="96">
        <v>41240</v>
      </c>
      <c r="D432" s="95" t="s">
        <v>1025</v>
      </c>
      <c r="E432" s="95" t="s">
        <v>1120</v>
      </c>
      <c r="F432" s="95" t="s">
        <v>1027</v>
      </c>
      <c r="G432" s="95" t="s">
        <v>823</v>
      </c>
      <c r="H432" s="97">
        <v>13300000</v>
      </c>
      <c r="I432" s="454">
        <v>82</v>
      </c>
      <c r="J432" s="65">
        <f t="shared" si="6"/>
        <v>162195.12195121951</v>
      </c>
      <c r="K432" s="58" t="s">
        <v>824</v>
      </c>
      <c r="L432" s="96">
        <v>41243</v>
      </c>
      <c r="M432" s="96">
        <v>41608</v>
      </c>
      <c r="O432" s="74">
        <v>4.3</v>
      </c>
      <c r="P432" s="58" t="s">
        <v>1065</v>
      </c>
      <c r="Q432" s="58" t="s">
        <v>826</v>
      </c>
    </row>
    <row r="433" spans="1:18" ht="16.5" customHeight="1">
      <c r="A433" s="56" t="s">
        <v>827</v>
      </c>
      <c r="B433" s="96">
        <v>41241</v>
      </c>
      <c r="D433" s="95" t="s">
        <v>1025</v>
      </c>
      <c r="E433" s="95" t="s">
        <v>1120</v>
      </c>
      <c r="F433" s="95" t="s">
        <v>1275</v>
      </c>
      <c r="G433" s="95" t="s">
        <v>823</v>
      </c>
      <c r="H433" s="97">
        <v>34000000</v>
      </c>
      <c r="I433" s="454">
        <v>82</v>
      </c>
      <c r="J433" s="65">
        <f t="shared" si="6"/>
        <v>414634.14634146343</v>
      </c>
      <c r="K433" s="58" t="s">
        <v>824</v>
      </c>
      <c r="L433" s="96">
        <v>41242</v>
      </c>
      <c r="M433" s="96">
        <v>41243</v>
      </c>
      <c r="O433" s="74">
        <v>4.22</v>
      </c>
      <c r="P433" s="58" t="s">
        <v>1065</v>
      </c>
      <c r="Q433" s="58" t="s">
        <v>826</v>
      </c>
    </row>
    <row r="434" spans="1:18" ht="16.5" customHeight="1">
      <c r="A434" s="56" t="s">
        <v>827</v>
      </c>
      <c r="B434" s="96">
        <v>41241</v>
      </c>
      <c r="D434" s="95" t="s">
        <v>1025</v>
      </c>
      <c r="E434" s="95" t="s">
        <v>1120</v>
      </c>
      <c r="F434" s="95" t="s">
        <v>1275</v>
      </c>
      <c r="G434" s="95" t="s">
        <v>823</v>
      </c>
      <c r="H434" s="97">
        <v>29600000</v>
      </c>
      <c r="I434" s="454">
        <v>82</v>
      </c>
      <c r="J434" s="65">
        <f t="shared" si="6"/>
        <v>360975.60975609755</v>
      </c>
      <c r="K434" s="58" t="s">
        <v>824</v>
      </c>
      <c r="L434" s="96">
        <v>41242</v>
      </c>
      <c r="M434" s="96">
        <v>42835</v>
      </c>
      <c r="O434" s="74">
        <v>4.59</v>
      </c>
      <c r="P434" s="58" t="s">
        <v>1065</v>
      </c>
      <c r="Q434" s="58" t="s">
        <v>826</v>
      </c>
    </row>
    <row r="435" spans="1:18" ht="16.5" customHeight="1">
      <c r="A435" s="56" t="s">
        <v>827</v>
      </c>
      <c r="B435" s="96">
        <v>41241</v>
      </c>
      <c r="D435" s="95" t="s">
        <v>987</v>
      </c>
      <c r="E435" s="95" t="s">
        <v>1090</v>
      </c>
      <c r="F435" s="95" t="s">
        <v>1023</v>
      </c>
      <c r="G435" s="95" t="s">
        <v>823</v>
      </c>
      <c r="H435" s="97">
        <v>383000000</v>
      </c>
      <c r="I435" s="454">
        <v>82</v>
      </c>
      <c r="J435" s="65">
        <f t="shared" si="6"/>
        <v>4670731.7073170729</v>
      </c>
      <c r="K435" s="58" t="s">
        <v>824</v>
      </c>
      <c r="L435" s="96">
        <v>41242</v>
      </c>
      <c r="M435" s="96">
        <v>41607</v>
      </c>
      <c r="O435" s="74">
        <v>4.0999999999999996</v>
      </c>
      <c r="P435" s="58" t="s">
        <v>1065</v>
      </c>
      <c r="Q435" s="58" t="s">
        <v>826</v>
      </c>
    </row>
    <row r="436" spans="1:18" ht="16.5" customHeight="1">
      <c r="A436" s="56" t="s">
        <v>827</v>
      </c>
      <c r="B436" s="96">
        <v>41242</v>
      </c>
      <c r="D436" s="95" t="s">
        <v>1276</v>
      </c>
      <c r="E436" s="95" t="s">
        <v>1277</v>
      </c>
      <c r="F436" s="95" t="s">
        <v>1278</v>
      </c>
      <c r="G436" s="95" t="s">
        <v>823</v>
      </c>
      <c r="H436" s="97">
        <v>73500000</v>
      </c>
      <c r="I436" s="454">
        <v>82</v>
      </c>
      <c r="J436" s="65">
        <f t="shared" si="6"/>
        <v>896341.46341463411</v>
      </c>
      <c r="K436" s="58" t="s">
        <v>824</v>
      </c>
      <c r="L436" s="96">
        <v>41252</v>
      </c>
      <c r="M436" s="96">
        <v>41982</v>
      </c>
      <c r="O436" s="74">
        <v>4.5</v>
      </c>
      <c r="P436" s="58" t="s">
        <v>1065</v>
      </c>
      <c r="Q436" s="58" t="s">
        <v>826</v>
      </c>
    </row>
    <row r="437" spans="1:18" ht="16.5" customHeight="1">
      <c r="A437" s="56" t="s">
        <v>827</v>
      </c>
      <c r="B437" s="96">
        <v>41242</v>
      </c>
      <c r="D437" s="95" t="s">
        <v>1025</v>
      </c>
      <c r="E437" s="95" t="s">
        <v>1120</v>
      </c>
      <c r="F437" s="95" t="s">
        <v>1275</v>
      </c>
      <c r="G437" s="95" t="s">
        <v>823</v>
      </c>
      <c r="H437" s="97">
        <v>34000000</v>
      </c>
      <c r="I437" s="454">
        <v>82</v>
      </c>
      <c r="J437" s="65">
        <f t="shared" si="6"/>
        <v>414634.14634146343</v>
      </c>
      <c r="K437" s="58" t="s">
        <v>824</v>
      </c>
      <c r="L437" s="96">
        <v>41243</v>
      </c>
      <c r="M437" s="96">
        <v>41608</v>
      </c>
      <c r="O437" s="74">
        <v>4.2300000000000004</v>
      </c>
      <c r="P437" s="58" t="s">
        <v>1065</v>
      </c>
      <c r="Q437" s="58" t="s">
        <v>826</v>
      </c>
    </row>
    <row r="438" spans="1:18" ht="16.5" customHeight="1">
      <c r="A438" s="56" t="s">
        <v>827</v>
      </c>
      <c r="B438" s="96">
        <v>41246</v>
      </c>
      <c r="D438" s="95" t="s">
        <v>987</v>
      </c>
      <c r="E438" s="95" t="s">
        <v>1279</v>
      </c>
      <c r="F438" s="95" t="s">
        <v>1037</v>
      </c>
      <c r="G438" s="95" t="s">
        <v>823</v>
      </c>
      <c r="H438" s="97">
        <v>19000000</v>
      </c>
      <c r="I438" s="454">
        <v>82</v>
      </c>
      <c r="J438" s="65">
        <f t="shared" si="6"/>
        <v>231707.31707317074</v>
      </c>
      <c r="K438" s="58" t="s">
        <v>824</v>
      </c>
      <c r="L438" s="96">
        <v>41246</v>
      </c>
      <c r="M438" s="96">
        <v>41611</v>
      </c>
      <c r="O438" s="74">
        <v>3.89</v>
      </c>
      <c r="P438" s="58" t="s">
        <v>1065</v>
      </c>
      <c r="Q438" s="58" t="s">
        <v>826</v>
      </c>
    </row>
    <row r="439" spans="1:18" ht="16.5" customHeight="1">
      <c r="A439" s="56" t="s">
        <v>827</v>
      </c>
      <c r="B439" s="96">
        <v>41248</v>
      </c>
      <c r="D439" s="95" t="s">
        <v>987</v>
      </c>
      <c r="E439" s="95" t="s">
        <v>1090</v>
      </c>
      <c r="F439" s="95" t="s">
        <v>1038</v>
      </c>
      <c r="G439" s="95" t="s">
        <v>823</v>
      </c>
      <c r="H439" s="97">
        <v>116000000</v>
      </c>
      <c r="I439" s="454">
        <v>82</v>
      </c>
      <c r="J439" s="65">
        <f t="shared" si="6"/>
        <v>1414634.1463414633</v>
      </c>
      <c r="K439" s="58" t="s">
        <v>824</v>
      </c>
      <c r="L439" s="96">
        <v>41248</v>
      </c>
      <c r="M439" s="96">
        <v>41430</v>
      </c>
      <c r="O439" s="74">
        <v>4.09</v>
      </c>
      <c r="P439" s="58" t="s">
        <v>1065</v>
      </c>
      <c r="Q439" s="58" t="s">
        <v>826</v>
      </c>
    </row>
    <row r="440" spans="1:18" ht="16.5" customHeight="1">
      <c r="A440" s="56" t="s">
        <v>827</v>
      </c>
      <c r="B440" s="96">
        <v>41248</v>
      </c>
      <c r="D440" s="95" t="s">
        <v>987</v>
      </c>
      <c r="E440" s="95" t="s">
        <v>1090</v>
      </c>
      <c r="F440" s="95" t="s">
        <v>1039</v>
      </c>
      <c r="G440" s="95" t="s">
        <v>823</v>
      </c>
      <c r="H440" s="97">
        <v>77500000</v>
      </c>
      <c r="I440" s="454">
        <v>82</v>
      </c>
      <c r="J440" s="65">
        <f t="shared" si="6"/>
        <v>945121.95121951215</v>
      </c>
      <c r="K440" s="58" t="s">
        <v>824</v>
      </c>
      <c r="L440" s="96">
        <v>41248</v>
      </c>
      <c r="M440" s="96">
        <v>41430</v>
      </c>
      <c r="O440" s="74">
        <v>4.2699999999999996</v>
      </c>
      <c r="P440" s="58" t="s">
        <v>1065</v>
      </c>
      <c r="Q440" s="58" t="s">
        <v>826</v>
      </c>
    </row>
    <row r="441" spans="1:18" ht="16.5" customHeight="1">
      <c r="A441" s="56" t="s">
        <v>827</v>
      </c>
      <c r="B441" s="96">
        <v>41254</v>
      </c>
      <c r="D441" s="95" t="s">
        <v>856</v>
      </c>
      <c r="E441" s="95" t="s">
        <v>857</v>
      </c>
      <c r="F441" s="95" t="s">
        <v>1280</v>
      </c>
      <c r="G441" s="95" t="s">
        <v>823</v>
      </c>
      <c r="H441" s="97">
        <v>136500000</v>
      </c>
      <c r="I441" s="454">
        <v>82</v>
      </c>
      <c r="J441" s="65">
        <f t="shared" si="6"/>
        <v>1664634.1463414633</v>
      </c>
      <c r="K441" s="58" t="s">
        <v>824</v>
      </c>
      <c r="L441" s="96">
        <v>41254</v>
      </c>
      <c r="M441" s="96">
        <v>42819</v>
      </c>
      <c r="O441" s="74">
        <v>3.48</v>
      </c>
      <c r="P441" s="58" t="s">
        <v>1065</v>
      </c>
      <c r="Q441" s="58" t="s">
        <v>826</v>
      </c>
      <c r="R441" s="67" t="s">
        <v>1281</v>
      </c>
    </row>
    <row r="442" spans="1:18" ht="16.5" customHeight="1">
      <c r="A442" s="56" t="s">
        <v>827</v>
      </c>
      <c r="B442" s="96">
        <v>41254</v>
      </c>
      <c r="D442" s="95" t="s">
        <v>987</v>
      </c>
      <c r="E442" s="95" t="s">
        <v>1090</v>
      </c>
      <c r="F442" s="95" t="s">
        <v>1043</v>
      </c>
      <c r="G442" s="95" t="s">
        <v>823</v>
      </c>
      <c r="H442" s="97">
        <v>890000000</v>
      </c>
      <c r="I442" s="454">
        <v>82</v>
      </c>
      <c r="J442" s="65">
        <f t="shared" si="6"/>
        <v>10853658.536585366</v>
      </c>
      <c r="K442" s="58" t="s">
        <v>824</v>
      </c>
      <c r="L442" s="96">
        <v>41255</v>
      </c>
      <c r="M442" s="96">
        <v>41621</v>
      </c>
      <c r="O442" s="74">
        <v>4.09</v>
      </c>
      <c r="P442" s="58" t="s">
        <v>1065</v>
      </c>
      <c r="Q442" s="58" t="s">
        <v>826</v>
      </c>
    </row>
    <row r="443" spans="1:18" ht="16.5" customHeight="1">
      <c r="A443" s="94" t="s">
        <v>832</v>
      </c>
      <c r="B443" s="73">
        <v>41254</v>
      </c>
      <c r="C443" s="211"/>
      <c r="D443" s="72" t="s">
        <v>828</v>
      </c>
      <c r="E443" s="72" t="s">
        <v>829</v>
      </c>
      <c r="F443" s="72" t="s">
        <v>1282</v>
      </c>
      <c r="G443" s="72" t="s">
        <v>902</v>
      </c>
      <c r="H443" s="80">
        <v>1400000</v>
      </c>
      <c r="I443" s="453">
        <v>82</v>
      </c>
      <c r="J443" s="65">
        <f t="shared" si="6"/>
        <v>17073.170731707316</v>
      </c>
      <c r="K443" s="58" t="s">
        <v>824</v>
      </c>
      <c r="L443" s="73">
        <v>41256</v>
      </c>
      <c r="M443" s="73">
        <v>41621</v>
      </c>
      <c r="N443" s="73"/>
      <c r="O443" s="81">
        <v>3.6</v>
      </c>
      <c r="P443" s="95" t="s">
        <v>1057</v>
      </c>
      <c r="Q443" s="95" t="s">
        <v>1058</v>
      </c>
    </row>
    <row r="444" spans="1:18" ht="16.5" customHeight="1">
      <c r="A444" s="94" t="s">
        <v>832</v>
      </c>
      <c r="B444" s="73">
        <v>41254</v>
      </c>
      <c r="C444" s="211"/>
      <c r="D444" s="72" t="s">
        <v>828</v>
      </c>
      <c r="E444" s="72" t="s">
        <v>829</v>
      </c>
      <c r="F444" s="80" t="s">
        <v>1282</v>
      </c>
      <c r="G444" s="72" t="s">
        <v>902</v>
      </c>
      <c r="H444" s="80">
        <v>730000</v>
      </c>
      <c r="I444" s="453">
        <v>82</v>
      </c>
      <c r="J444" s="65">
        <f t="shared" si="6"/>
        <v>8902.4390243902435</v>
      </c>
      <c r="K444" s="58" t="s">
        <v>824</v>
      </c>
      <c r="L444" s="73">
        <v>41256</v>
      </c>
      <c r="M444" s="73">
        <v>42351</v>
      </c>
      <c r="N444" s="73"/>
      <c r="O444" s="81">
        <v>4.5</v>
      </c>
      <c r="P444" s="95" t="s">
        <v>1057</v>
      </c>
      <c r="Q444" s="95" t="s">
        <v>1058</v>
      </c>
    </row>
    <row r="445" spans="1:18" ht="16.5" customHeight="1">
      <c r="A445" s="56" t="s">
        <v>827</v>
      </c>
      <c r="B445" s="96">
        <v>41257</v>
      </c>
      <c r="D445" s="95" t="s">
        <v>873</v>
      </c>
      <c r="E445" s="95" t="s">
        <v>1051</v>
      </c>
      <c r="F445" s="95" t="s">
        <v>1052</v>
      </c>
      <c r="G445" s="95" t="s">
        <v>823</v>
      </c>
      <c r="H445" s="80">
        <v>160000000</v>
      </c>
      <c r="I445" s="454">
        <v>82</v>
      </c>
      <c r="J445" s="65">
        <f t="shared" si="6"/>
        <v>1951219.512195122</v>
      </c>
      <c r="K445" s="58" t="s">
        <v>824</v>
      </c>
      <c r="L445" s="96">
        <v>41260</v>
      </c>
      <c r="M445" s="96">
        <v>41624</v>
      </c>
      <c r="O445" s="74">
        <v>3.14</v>
      </c>
      <c r="P445" s="58" t="s">
        <v>1065</v>
      </c>
      <c r="Q445" s="58" t="s">
        <v>826</v>
      </c>
    </row>
    <row r="446" spans="1:18" ht="16.5" customHeight="1">
      <c r="A446" s="56" t="s">
        <v>827</v>
      </c>
      <c r="B446" s="96">
        <v>41257</v>
      </c>
      <c r="D446" s="95" t="s">
        <v>987</v>
      </c>
      <c r="E446" s="95" t="s">
        <v>1090</v>
      </c>
      <c r="F446" s="95" t="s">
        <v>1045</v>
      </c>
      <c r="G446" s="95" t="s">
        <v>823</v>
      </c>
      <c r="H446" s="97">
        <v>86700000</v>
      </c>
      <c r="I446" s="454">
        <v>82</v>
      </c>
      <c r="J446" s="65">
        <f t="shared" si="6"/>
        <v>1057317.0731707318</v>
      </c>
      <c r="K446" s="58" t="s">
        <v>824</v>
      </c>
      <c r="L446" s="96">
        <v>41260</v>
      </c>
      <c r="M446" s="96">
        <v>41441</v>
      </c>
      <c r="O446" s="74">
        <v>3.81</v>
      </c>
      <c r="P446" s="58" t="s">
        <v>1065</v>
      </c>
      <c r="Q446" s="58" t="s">
        <v>826</v>
      </c>
    </row>
    <row r="447" spans="1:18" ht="16.5" customHeight="1">
      <c r="A447" s="56" t="s">
        <v>827</v>
      </c>
      <c r="B447" s="96">
        <v>41257</v>
      </c>
      <c r="D447" s="95" t="s">
        <v>987</v>
      </c>
      <c r="E447" s="95" t="s">
        <v>1090</v>
      </c>
      <c r="F447" s="95" t="s">
        <v>1044</v>
      </c>
      <c r="G447" s="95" t="s">
        <v>823</v>
      </c>
      <c r="H447" s="97">
        <v>87900000</v>
      </c>
      <c r="I447" s="454">
        <v>82</v>
      </c>
      <c r="J447" s="65">
        <f t="shared" si="6"/>
        <v>1071951.2195121951</v>
      </c>
      <c r="K447" s="58" t="s">
        <v>824</v>
      </c>
      <c r="L447" s="96">
        <v>41260</v>
      </c>
      <c r="M447" s="96">
        <v>41441</v>
      </c>
      <c r="O447" s="74">
        <v>3.81</v>
      </c>
      <c r="P447" s="58" t="s">
        <v>1065</v>
      </c>
      <c r="Q447" s="58" t="s">
        <v>826</v>
      </c>
    </row>
    <row r="448" spans="1:18" ht="16.5" customHeight="1">
      <c r="A448" s="56" t="s">
        <v>827</v>
      </c>
      <c r="B448" s="96">
        <v>41257</v>
      </c>
      <c r="D448" s="95" t="s">
        <v>869</v>
      </c>
      <c r="E448" s="95" t="s">
        <v>870</v>
      </c>
      <c r="F448" s="95" t="s">
        <v>871</v>
      </c>
      <c r="G448" s="95" t="s">
        <v>836</v>
      </c>
      <c r="H448" s="97">
        <v>500000</v>
      </c>
      <c r="I448" s="454">
        <v>1</v>
      </c>
      <c r="J448" s="65">
        <f t="shared" si="6"/>
        <v>500000</v>
      </c>
      <c r="K448" s="95" t="s">
        <v>847</v>
      </c>
      <c r="L448" s="96">
        <v>41260</v>
      </c>
      <c r="M448" s="96">
        <v>41291</v>
      </c>
      <c r="O448" s="74">
        <v>3.09</v>
      </c>
      <c r="P448" s="58" t="s">
        <v>1065</v>
      </c>
      <c r="Q448" s="58" t="s">
        <v>826</v>
      </c>
    </row>
    <row r="449" spans="1:18" ht="16.5" customHeight="1">
      <c r="A449" s="56" t="s">
        <v>827</v>
      </c>
      <c r="B449" s="96">
        <v>41263</v>
      </c>
      <c r="D449" s="95" t="s">
        <v>1178</v>
      </c>
      <c r="E449" s="95" t="s">
        <v>1283</v>
      </c>
      <c r="F449" s="95" t="s">
        <v>1180</v>
      </c>
      <c r="G449" s="95" t="s">
        <v>823</v>
      </c>
      <c r="H449" s="97">
        <v>2500000</v>
      </c>
      <c r="I449" s="454">
        <v>82</v>
      </c>
      <c r="J449" s="65">
        <f t="shared" si="6"/>
        <v>30487.804878048781</v>
      </c>
      <c r="K449" s="95" t="s">
        <v>847</v>
      </c>
      <c r="L449" s="96">
        <v>41264</v>
      </c>
      <c r="M449" s="96">
        <v>41629</v>
      </c>
      <c r="O449" s="74">
        <v>4.9000000000000004</v>
      </c>
      <c r="P449" s="58" t="s">
        <v>1065</v>
      </c>
      <c r="Q449" s="58" t="s">
        <v>826</v>
      </c>
    </row>
    <row r="450" spans="1:18" ht="16.5" customHeight="1">
      <c r="A450" s="56" t="s">
        <v>827</v>
      </c>
      <c r="B450" s="57">
        <v>41267</v>
      </c>
      <c r="C450" s="209"/>
      <c r="D450" s="58" t="s">
        <v>856</v>
      </c>
      <c r="E450" s="58" t="s">
        <v>1014</v>
      </c>
      <c r="F450" s="58" t="s">
        <v>1054</v>
      </c>
      <c r="G450" s="58" t="s">
        <v>823</v>
      </c>
      <c r="H450" s="76">
        <v>63000000</v>
      </c>
      <c r="I450" s="455">
        <v>82</v>
      </c>
      <c r="J450" s="65">
        <f t="shared" si="6"/>
        <v>768292.68292682932</v>
      </c>
      <c r="K450" s="58" t="s">
        <v>824</v>
      </c>
      <c r="L450" s="57">
        <v>41269</v>
      </c>
      <c r="M450" s="57">
        <v>41451</v>
      </c>
      <c r="N450" s="57"/>
      <c r="O450" s="98">
        <v>3.39</v>
      </c>
      <c r="P450" s="58" t="s">
        <v>1065</v>
      </c>
      <c r="Q450" s="58" t="s">
        <v>826</v>
      </c>
    </row>
    <row r="451" spans="1:18" ht="16.5" customHeight="1">
      <c r="A451" s="56" t="s">
        <v>827</v>
      </c>
      <c r="B451" s="96">
        <v>41281</v>
      </c>
      <c r="D451" s="95" t="s">
        <v>1284</v>
      </c>
      <c r="E451" s="95" t="s">
        <v>881</v>
      </c>
      <c r="F451" s="95" t="s">
        <v>1059</v>
      </c>
      <c r="G451" s="95" t="s">
        <v>823</v>
      </c>
      <c r="H451" s="97">
        <v>60615000</v>
      </c>
      <c r="I451" s="454">
        <v>82</v>
      </c>
      <c r="J451" s="65">
        <f t="shared" si="6"/>
        <v>739207.31707317068</v>
      </c>
      <c r="K451" s="95" t="s">
        <v>824</v>
      </c>
      <c r="L451" s="96">
        <v>41281</v>
      </c>
      <c r="M451" s="96">
        <v>41645</v>
      </c>
      <c r="O451" s="74">
        <v>3.6</v>
      </c>
      <c r="P451" s="95" t="s">
        <v>1057</v>
      </c>
      <c r="Q451" s="95" t="s">
        <v>1058</v>
      </c>
    </row>
    <row r="452" spans="1:18" ht="16.5" customHeight="1">
      <c r="A452" s="56" t="s">
        <v>827</v>
      </c>
      <c r="B452" s="96">
        <v>41282</v>
      </c>
      <c r="D452" s="95" t="s">
        <v>987</v>
      </c>
      <c r="E452" s="95" t="s">
        <v>1090</v>
      </c>
      <c r="F452" s="95" t="s">
        <v>1060</v>
      </c>
      <c r="G452" s="95" t="s">
        <v>823</v>
      </c>
      <c r="H452" s="97">
        <v>87900000</v>
      </c>
      <c r="I452" s="454">
        <v>82</v>
      </c>
      <c r="J452" s="65">
        <f t="shared" si="6"/>
        <v>1071951.2195121951</v>
      </c>
      <c r="K452" s="95" t="s">
        <v>824</v>
      </c>
      <c r="L452" s="96">
        <v>41281</v>
      </c>
      <c r="M452" s="96">
        <v>41469</v>
      </c>
      <c r="O452" s="74">
        <v>3.8</v>
      </c>
      <c r="P452" s="95" t="s">
        <v>1057</v>
      </c>
      <c r="Q452" s="95" t="s">
        <v>1058</v>
      </c>
    </row>
    <row r="453" spans="1:18" ht="16.5" customHeight="1">
      <c r="A453" s="99" t="s">
        <v>832</v>
      </c>
      <c r="B453" s="57">
        <v>41284</v>
      </c>
      <c r="C453" s="209"/>
      <c r="D453" s="58" t="s">
        <v>828</v>
      </c>
      <c r="E453" s="58" t="s">
        <v>829</v>
      </c>
      <c r="F453" s="58" t="s">
        <v>1285</v>
      </c>
      <c r="G453" s="58" t="s">
        <v>823</v>
      </c>
      <c r="H453" s="76">
        <v>44000000</v>
      </c>
      <c r="I453" s="455">
        <v>82</v>
      </c>
      <c r="J453" s="65">
        <f t="shared" ref="J453:J516" si="7">IF(I453="","",H453/I453)</f>
        <v>536585.36585365853</v>
      </c>
      <c r="K453" s="58" t="s">
        <v>824</v>
      </c>
      <c r="L453" s="57">
        <v>41288</v>
      </c>
      <c r="M453" s="57">
        <v>41653</v>
      </c>
      <c r="N453" s="57"/>
      <c r="O453" s="98">
        <v>3.2</v>
      </c>
      <c r="P453" s="58" t="s">
        <v>1057</v>
      </c>
      <c r="Q453" s="58" t="s">
        <v>1058</v>
      </c>
      <c r="R453" s="63"/>
    </row>
    <row r="454" spans="1:18" ht="16.5" customHeight="1">
      <c r="A454" s="56" t="s">
        <v>827</v>
      </c>
      <c r="B454" s="96">
        <v>41288</v>
      </c>
      <c r="D454" s="95" t="s">
        <v>975</v>
      </c>
      <c r="E454" s="95" t="s">
        <v>1061</v>
      </c>
      <c r="F454" s="95" t="s">
        <v>1062</v>
      </c>
      <c r="G454" s="95" t="s">
        <v>823</v>
      </c>
      <c r="H454" s="97">
        <v>24500000</v>
      </c>
      <c r="I454" s="454">
        <v>82</v>
      </c>
      <c r="J454" s="65">
        <f t="shared" si="7"/>
        <v>298780.48780487804</v>
      </c>
      <c r="K454" s="95" t="s">
        <v>824</v>
      </c>
      <c r="L454" s="96">
        <v>41295</v>
      </c>
      <c r="M454" s="96">
        <v>41658</v>
      </c>
      <c r="O454" s="74">
        <v>3.5</v>
      </c>
      <c r="P454" s="95" t="s">
        <v>1057</v>
      </c>
      <c r="Q454" s="95" t="s">
        <v>1058</v>
      </c>
    </row>
    <row r="455" spans="1:18" ht="16.5" customHeight="1">
      <c r="A455" s="56" t="s">
        <v>827</v>
      </c>
      <c r="B455" s="96">
        <v>41289</v>
      </c>
      <c r="D455" s="95" t="s">
        <v>1088</v>
      </c>
      <c r="E455" s="95" t="s">
        <v>998</v>
      </c>
      <c r="F455" s="95" t="s">
        <v>871</v>
      </c>
      <c r="G455" s="95" t="s">
        <v>836</v>
      </c>
      <c r="H455" s="97">
        <v>500000</v>
      </c>
      <c r="I455" s="454">
        <v>1</v>
      </c>
      <c r="J455" s="65">
        <f t="shared" si="7"/>
        <v>500000</v>
      </c>
      <c r="K455" s="95" t="s">
        <v>847</v>
      </c>
      <c r="L455" s="96">
        <v>41289</v>
      </c>
      <c r="M455" s="96">
        <v>41524</v>
      </c>
      <c r="O455" s="74">
        <v>3.1</v>
      </c>
      <c r="P455" s="95" t="s">
        <v>1057</v>
      </c>
      <c r="Q455" s="95" t="s">
        <v>1058</v>
      </c>
    </row>
    <row r="456" spans="1:18" ht="16.5" customHeight="1">
      <c r="A456" s="56" t="s">
        <v>827</v>
      </c>
      <c r="B456" s="96">
        <v>41290</v>
      </c>
      <c r="D456" s="95" t="s">
        <v>987</v>
      </c>
      <c r="E456" s="95" t="s">
        <v>1279</v>
      </c>
      <c r="F456" s="95" t="s">
        <v>1067</v>
      </c>
      <c r="G456" s="95" t="s">
        <v>823</v>
      </c>
      <c r="H456" s="97">
        <v>124800000</v>
      </c>
      <c r="I456" s="454">
        <v>82</v>
      </c>
      <c r="J456" s="65">
        <f t="shared" si="7"/>
        <v>1521951.2195121951</v>
      </c>
      <c r="K456" s="95" t="s">
        <v>824</v>
      </c>
      <c r="L456" s="96">
        <v>41290</v>
      </c>
      <c r="M456" s="96">
        <v>41471</v>
      </c>
      <c r="O456" s="74">
        <v>4.0999999999999996</v>
      </c>
      <c r="P456" s="95" t="s">
        <v>1057</v>
      </c>
      <c r="Q456" s="95" t="s">
        <v>1058</v>
      </c>
    </row>
    <row r="457" spans="1:18" ht="16.5" customHeight="1">
      <c r="A457" s="56" t="s">
        <v>827</v>
      </c>
      <c r="B457" s="96">
        <v>41291</v>
      </c>
      <c r="D457" s="95" t="s">
        <v>987</v>
      </c>
      <c r="E457" s="95" t="s">
        <v>1279</v>
      </c>
      <c r="F457" s="95" t="s">
        <v>1068</v>
      </c>
      <c r="G457" s="95" t="s">
        <v>823</v>
      </c>
      <c r="H457" s="97">
        <v>87900000</v>
      </c>
      <c r="I457" s="454">
        <v>82</v>
      </c>
      <c r="J457" s="65">
        <f t="shared" si="7"/>
        <v>1071951.2195121951</v>
      </c>
      <c r="K457" s="95" t="s">
        <v>824</v>
      </c>
      <c r="L457" s="96">
        <v>41291</v>
      </c>
      <c r="M457" s="96">
        <v>41472</v>
      </c>
      <c r="O457" s="74">
        <v>4.0999999999999996</v>
      </c>
      <c r="P457" s="95" t="s">
        <v>1057</v>
      </c>
      <c r="Q457" s="95" t="s">
        <v>1058</v>
      </c>
    </row>
    <row r="458" spans="1:18" ht="16.5" customHeight="1">
      <c r="A458" s="56" t="s">
        <v>827</v>
      </c>
      <c r="B458" s="96">
        <v>41292</v>
      </c>
      <c r="D458" s="95" t="s">
        <v>1286</v>
      </c>
      <c r="E458" s="95" t="s">
        <v>1082</v>
      </c>
      <c r="F458" s="95" t="s">
        <v>1083</v>
      </c>
      <c r="G458" s="95" t="s">
        <v>823</v>
      </c>
      <c r="H458" s="97">
        <v>120000000</v>
      </c>
      <c r="I458" s="454">
        <v>82</v>
      </c>
      <c r="J458" s="65">
        <f t="shared" si="7"/>
        <v>1463414.6341463414</v>
      </c>
      <c r="K458" s="95" t="s">
        <v>1287</v>
      </c>
      <c r="L458" s="96">
        <v>41306</v>
      </c>
      <c r="M458" s="96">
        <v>41673</v>
      </c>
      <c r="O458" s="74">
        <v>3.96</v>
      </c>
      <c r="P458" s="95" t="s">
        <v>1057</v>
      </c>
      <c r="Q458" s="95" t="s">
        <v>1058</v>
      </c>
    </row>
    <row r="459" spans="1:18" ht="16.5" customHeight="1">
      <c r="A459" s="56" t="s">
        <v>827</v>
      </c>
      <c r="B459" s="96">
        <v>41292</v>
      </c>
      <c r="D459" s="95" t="s">
        <v>987</v>
      </c>
      <c r="E459" s="95" t="s">
        <v>1279</v>
      </c>
      <c r="F459" s="95" t="s">
        <v>1079</v>
      </c>
      <c r="G459" s="95" t="s">
        <v>823</v>
      </c>
      <c r="H459" s="97">
        <v>89800000</v>
      </c>
      <c r="I459" s="454">
        <v>82</v>
      </c>
      <c r="J459" s="65">
        <f t="shared" si="7"/>
        <v>1095121.9512195121</v>
      </c>
      <c r="K459" s="95" t="s">
        <v>824</v>
      </c>
      <c r="L459" s="96">
        <v>41295</v>
      </c>
      <c r="M459" s="96">
        <v>41476</v>
      </c>
      <c r="O459" s="74">
        <v>3.99</v>
      </c>
      <c r="P459" s="95" t="s">
        <v>1057</v>
      </c>
      <c r="Q459" s="95" t="s">
        <v>1058</v>
      </c>
    </row>
    <row r="460" spans="1:18" ht="16.5" customHeight="1">
      <c r="A460" s="56" t="s">
        <v>827</v>
      </c>
      <c r="B460" s="96">
        <v>41296</v>
      </c>
      <c r="D460" s="95" t="s">
        <v>987</v>
      </c>
      <c r="E460" s="95" t="s">
        <v>1279</v>
      </c>
      <c r="F460" s="95" t="s">
        <v>1080</v>
      </c>
      <c r="G460" s="95" t="s">
        <v>823</v>
      </c>
      <c r="H460" s="97">
        <v>88300000</v>
      </c>
      <c r="I460" s="454">
        <v>83</v>
      </c>
      <c r="J460" s="65">
        <f t="shared" si="7"/>
        <v>1063855.4216867469</v>
      </c>
      <c r="K460" s="95" t="s">
        <v>824</v>
      </c>
      <c r="L460" s="96">
        <v>41297</v>
      </c>
      <c r="M460" s="96">
        <v>41478</v>
      </c>
      <c r="O460" s="74">
        <v>4</v>
      </c>
      <c r="P460" s="95" t="s">
        <v>1057</v>
      </c>
      <c r="Q460" s="95" t="s">
        <v>1058</v>
      </c>
    </row>
    <row r="461" spans="1:18" ht="16.5" customHeight="1">
      <c r="A461" s="56" t="s">
        <v>827</v>
      </c>
      <c r="B461" s="96">
        <v>41297</v>
      </c>
      <c r="D461" s="95" t="s">
        <v>873</v>
      </c>
      <c r="E461" s="95" t="s">
        <v>1051</v>
      </c>
      <c r="F461" s="95" t="s">
        <v>1076</v>
      </c>
      <c r="G461" s="95" t="s">
        <v>823</v>
      </c>
      <c r="H461" s="97">
        <v>41000000</v>
      </c>
      <c r="I461" s="454">
        <v>82</v>
      </c>
      <c r="J461" s="65">
        <f t="shared" si="7"/>
        <v>500000</v>
      </c>
      <c r="K461" s="95" t="s">
        <v>824</v>
      </c>
      <c r="L461" s="96">
        <v>41300</v>
      </c>
      <c r="M461" s="96">
        <v>41665</v>
      </c>
      <c r="O461" s="74">
        <v>3.99</v>
      </c>
      <c r="P461" s="95" t="s">
        <v>1057</v>
      </c>
      <c r="Q461" s="95" t="s">
        <v>1058</v>
      </c>
    </row>
    <row r="462" spans="1:18" ht="16.5" customHeight="1">
      <c r="A462" s="56" t="s">
        <v>827</v>
      </c>
      <c r="B462" s="96">
        <v>41298</v>
      </c>
      <c r="D462" s="95" t="s">
        <v>841</v>
      </c>
      <c r="E462" s="95" t="s">
        <v>1288</v>
      </c>
      <c r="F462" s="95" t="s">
        <v>1085</v>
      </c>
      <c r="G462" s="95" t="s">
        <v>823</v>
      </c>
      <c r="H462" s="97">
        <v>28000000</v>
      </c>
      <c r="I462" s="454">
        <v>84</v>
      </c>
      <c r="J462" s="65">
        <f t="shared" si="7"/>
        <v>333333.33333333331</v>
      </c>
      <c r="K462" s="95" t="s">
        <v>824</v>
      </c>
      <c r="L462" s="96">
        <v>41302</v>
      </c>
      <c r="M462" s="96">
        <v>41667</v>
      </c>
      <c r="O462" s="74">
        <v>4</v>
      </c>
      <c r="P462" s="95" t="s">
        <v>1057</v>
      </c>
      <c r="Q462" s="95" t="s">
        <v>1058</v>
      </c>
    </row>
    <row r="463" spans="1:18" ht="16.5" customHeight="1">
      <c r="A463" s="56" t="s">
        <v>827</v>
      </c>
      <c r="B463" s="96">
        <v>41298</v>
      </c>
      <c r="D463" s="95" t="s">
        <v>883</v>
      </c>
      <c r="E463" s="95" t="s">
        <v>964</v>
      </c>
      <c r="F463" s="95" t="s">
        <v>1078</v>
      </c>
      <c r="G463" s="95" t="s">
        <v>836</v>
      </c>
      <c r="H463" s="97">
        <v>160000</v>
      </c>
      <c r="I463" s="454">
        <v>1</v>
      </c>
      <c r="J463" s="65">
        <f t="shared" si="7"/>
        <v>160000</v>
      </c>
      <c r="K463" s="95" t="s">
        <v>824</v>
      </c>
      <c r="L463" s="96">
        <v>41299</v>
      </c>
      <c r="M463" s="96">
        <v>41664</v>
      </c>
      <c r="O463" s="74">
        <v>4.5</v>
      </c>
      <c r="P463" s="95" t="s">
        <v>1057</v>
      </c>
      <c r="Q463" s="95" t="s">
        <v>1058</v>
      </c>
    </row>
    <row r="464" spans="1:18" ht="16.5" customHeight="1">
      <c r="A464" s="56" t="s">
        <v>827</v>
      </c>
      <c r="B464" s="96">
        <v>41305</v>
      </c>
      <c r="D464" s="95" t="s">
        <v>987</v>
      </c>
      <c r="E464" s="95" t="s">
        <v>1279</v>
      </c>
      <c r="F464" s="95" t="s">
        <v>1069</v>
      </c>
      <c r="G464" s="95" t="s">
        <v>823</v>
      </c>
      <c r="H464" s="97">
        <v>87900000</v>
      </c>
      <c r="I464" s="454">
        <v>86</v>
      </c>
      <c r="J464" s="65">
        <f t="shared" si="7"/>
        <v>1022093.023255814</v>
      </c>
      <c r="K464" s="95" t="s">
        <v>824</v>
      </c>
      <c r="L464" s="96">
        <v>41305</v>
      </c>
      <c r="M464" s="96">
        <v>41472</v>
      </c>
      <c r="O464" s="74">
        <v>3.89</v>
      </c>
      <c r="P464" s="95" t="s">
        <v>1057</v>
      </c>
      <c r="Q464" s="95" t="s">
        <v>1058</v>
      </c>
    </row>
    <row r="465" spans="1:18" ht="16.5" customHeight="1">
      <c r="A465" s="94" t="s">
        <v>832</v>
      </c>
      <c r="B465" s="57">
        <v>41312</v>
      </c>
      <c r="C465" s="209"/>
      <c r="D465" s="58" t="s">
        <v>833</v>
      </c>
      <c r="E465" s="58" t="s">
        <v>834</v>
      </c>
      <c r="F465" s="100" t="s">
        <v>1271</v>
      </c>
      <c r="G465" s="58" t="s">
        <v>902</v>
      </c>
      <c r="H465" s="59">
        <v>54180</v>
      </c>
      <c r="I465" s="452">
        <v>90</v>
      </c>
      <c r="J465" s="65">
        <f t="shared" si="7"/>
        <v>602</v>
      </c>
      <c r="K465" s="58" t="s">
        <v>847</v>
      </c>
      <c r="L465" s="70">
        <v>41317</v>
      </c>
      <c r="M465" s="70">
        <v>41559</v>
      </c>
      <c r="N465" s="70"/>
      <c r="O465" s="71">
        <v>3.03</v>
      </c>
      <c r="P465" s="58" t="s">
        <v>1057</v>
      </c>
      <c r="Q465" s="58" t="s">
        <v>1058</v>
      </c>
      <c r="R465" s="63"/>
    </row>
    <row r="466" spans="1:18" ht="16.5" customHeight="1">
      <c r="A466" s="56" t="s">
        <v>827</v>
      </c>
      <c r="B466" s="96">
        <v>41319</v>
      </c>
      <c r="D466" s="95" t="s">
        <v>975</v>
      </c>
      <c r="E466" s="95" t="s">
        <v>1289</v>
      </c>
      <c r="F466" s="95" t="s">
        <v>1095</v>
      </c>
      <c r="G466" s="95" t="s">
        <v>823</v>
      </c>
      <c r="H466" s="97">
        <v>21500000</v>
      </c>
      <c r="I466" s="454">
        <v>87</v>
      </c>
      <c r="J466" s="65">
        <f t="shared" si="7"/>
        <v>247126.4367816092</v>
      </c>
      <c r="K466" s="95" t="s">
        <v>824</v>
      </c>
      <c r="L466" s="96">
        <v>41320</v>
      </c>
      <c r="M466" s="96">
        <v>41688</v>
      </c>
      <c r="O466" s="74">
        <v>3</v>
      </c>
      <c r="P466" s="95" t="s">
        <v>1057</v>
      </c>
      <c r="Q466" s="95" t="s">
        <v>1058</v>
      </c>
    </row>
    <row r="467" spans="1:18" ht="16.5" customHeight="1">
      <c r="A467" s="56" t="s">
        <v>827</v>
      </c>
      <c r="B467" s="96">
        <v>41324</v>
      </c>
      <c r="D467" s="95" t="s">
        <v>1025</v>
      </c>
      <c r="E467" s="95" t="s">
        <v>1098</v>
      </c>
      <c r="F467" s="95" t="s">
        <v>1099</v>
      </c>
      <c r="G467" s="95" t="s">
        <v>823</v>
      </c>
      <c r="H467" s="97">
        <v>110000000</v>
      </c>
      <c r="I467" s="454">
        <v>88</v>
      </c>
      <c r="J467" s="65">
        <f t="shared" si="7"/>
        <v>1250000</v>
      </c>
      <c r="K467" s="95" t="s">
        <v>824</v>
      </c>
      <c r="L467" s="96">
        <v>41330</v>
      </c>
      <c r="M467" s="96">
        <v>41695</v>
      </c>
      <c r="O467" s="74">
        <v>4.1399999999999997</v>
      </c>
      <c r="P467" s="95" t="s">
        <v>1057</v>
      </c>
      <c r="Q467" s="95" t="s">
        <v>1058</v>
      </c>
    </row>
    <row r="468" spans="1:18" ht="16.5" customHeight="1">
      <c r="A468" s="56" t="s">
        <v>827</v>
      </c>
      <c r="B468" s="96">
        <v>41325</v>
      </c>
      <c r="D468" s="95" t="s">
        <v>856</v>
      </c>
      <c r="E468" s="95" t="s">
        <v>990</v>
      </c>
      <c r="F468" s="95" t="s">
        <v>1290</v>
      </c>
      <c r="G468" s="95" t="s">
        <v>823</v>
      </c>
      <c r="H468" s="97">
        <v>54000000</v>
      </c>
      <c r="I468" s="454">
        <v>89</v>
      </c>
      <c r="J468" s="65">
        <f t="shared" si="7"/>
        <v>606741.57303370791</v>
      </c>
      <c r="K468" s="95" t="s">
        <v>824</v>
      </c>
      <c r="L468" s="96">
        <v>41332</v>
      </c>
      <c r="M468" s="96">
        <v>41697</v>
      </c>
      <c r="O468" s="74">
        <v>3</v>
      </c>
      <c r="P468" s="95" t="s">
        <v>1057</v>
      </c>
      <c r="Q468" s="95" t="s">
        <v>1058</v>
      </c>
    </row>
    <row r="469" spans="1:18" ht="16.5" customHeight="1">
      <c r="A469" s="94" t="s">
        <v>832</v>
      </c>
      <c r="B469" s="57">
        <v>41328</v>
      </c>
      <c r="C469" s="209"/>
      <c r="D469" s="58" t="s">
        <v>903</v>
      </c>
      <c r="E469" s="58" t="s">
        <v>1077</v>
      </c>
      <c r="F469" s="58" t="s">
        <v>1291</v>
      </c>
      <c r="G469" s="58" t="s">
        <v>823</v>
      </c>
      <c r="H469" s="59">
        <v>75000000</v>
      </c>
      <c r="I469" s="452">
        <v>90</v>
      </c>
      <c r="J469" s="65">
        <f t="shared" si="7"/>
        <v>833333.33333333337</v>
      </c>
      <c r="K469" s="58" t="s">
        <v>824</v>
      </c>
      <c r="L469" s="70">
        <v>41332</v>
      </c>
      <c r="M469" s="70">
        <v>43158</v>
      </c>
      <c r="N469" s="70"/>
      <c r="O469" s="71">
        <v>3.88</v>
      </c>
      <c r="P469" s="58" t="s">
        <v>1057</v>
      </c>
      <c r="Q469" s="58" t="s">
        <v>1058</v>
      </c>
      <c r="R469" s="63"/>
    </row>
    <row r="470" spans="1:18" ht="16.5" customHeight="1">
      <c r="A470" s="94" t="s">
        <v>832</v>
      </c>
      <c r="B470" s="57">
        <v>41328</v>
      </c>
      <c r="C470" s="209"/>
      <c r="D470" s="58" t="s">
        <v>903</v>
      </c>
      <c r="E470" s="58" t="s">
        <v>1077</v>
      </c>
      <c r="F470" s="58" t="s">
        <v>1291</v>
      </c>
      <c r="G470" s="58" t="s">
        <v>823</v>
      </c>
      <c r="H470" s="59">
        <v>23000000</v>
      </c>
      <c r="I470" s="452">
        <v>90</v>
      </c>
      <c r="J470" s="65">
        <f t="shared" si="7"/>
        <v>255555.55555555556</v>
      </c>
      <c r="K470" s="58" t="s">
        <v>824</v>
      </c>
      <c r="L470" s="70">
        <v>41374</v>
      </c>
      <c r="M470" s="70">
        <v>43200</v>
      </c>
      <c r="N470" s="70"/>
      <c r="O470" s="71">
        <v>3.88</v>
      </c>
      <c r="P470" s="58" t="s">
        <v>1057</v>
      </c>
      <c r="Q470" s="58" t="s">
        <v>1058</v>
      </c>
      <c r="R470" s="63"/>
    </row>
    <row r="471" spans="1:18" ht="16.5" customHeight="1">
      <c r="A471" s="56" t="s">
        <v>827</v>
      </c>
      <c r="B471" s="73">
        <v>41331</v>
      </c>
      <c r="C471" s="211"/>
      <c r="D471" s="95" t="s">
        <v>1088</v>
      </c>
      <c r="E471" s="95" t="s">
        <v>998</v>
      </c>
      <c r="F471" s="95" t="s">
        <v>1292</v>
      </c>
      <c r="G471" s="95" t="s">
        <v>895</v>
      </c>
      <c r="H471" s="80">
        <v>54500000</v>
      </c>
      <c r="I471" s="454">
        <v>89</v>
      </c>
      <c r="J471" s="65">
        <f t="shared" si="7"/>
        <v>612359.55056179781</v>
      </c>
      <c r="K471" s="95" t="s">
        <v>824</v>
      </c>
      <c r="L471" s="73">
        <v>41332</v>
      </c>
      <c r="M471" s="73">
        <v>41697</v>
      </c>
      <c r="N471" s="73"/>
      <c r="O471" s="81">
        <v>3.83</v>
      </c>
      <c r="P471" s="95" t="s">
        <v>1057</v>
      </c>
      <c r="Q471" s="95" t="s">
        <v>1058</v>
      </c>
    </row>
    <row r="472" spans="1:18" ht="16.5" customHeight="1">
      <c r="A472" s="56" t="s">
        <v>827</v>
      </c>
      <c r="B472" s="96">
        <v>41331</v>
      </c>
      <c r="D472" s="95" t="s">
        <v>987</v>
      </c>
      <c r="E472" s="95" t="s">
        <v>1279</v>
      </c>
      <c r="F472" s="95" t="s">
        <v>1102</v>
      </c>
      <c r="G472" s="95" t="s">
        <v>823</v>
      </c>
      <c r="H472" s="97">
        <v>120770000</v>
      </c>
      <c r="I472" s="454">
        <v>91</v>
      </c>
      <c r="J472" s="65">
        <f t="shared" si="7"/>
        <v>1327142.857142857</v>
      </c>
      <c r="K472" s="95" t="s">
        <v>824</v>
      </c>
      <c r="L472" s="96">
        <v>41331</v>
      </c>
      <c r="M472" s="96">
        <v>41511</v>
      </c>
      <c r="O472" s="74">
        <v>5.99</v>
      </c>
      <c r="P472" s="95" t="s">
        <v>1057</v>
      </c>
      <c r="Q472" s="95" t="s">
        <v>1058</v>
      </c>
    </row>
    <row r="473" spans="1:18" ht="16.5" customHeight="1">
      <c r="A473" s="94" t="s">
        <v>832</v>
      </c>
      <c r="B473" s="57">
        <v>41332</v>
      </c>
      <c r="C473" s="209"/>
      <c r="D473" s="58" t="s">
        <v>903</v>
      </c>
      <c r="E473" s="58" t="s">
        <v>1077</v>
      </c>
      <c r="F473" s="58" t="s">
        <v>1291</v>
      </c>
      <c r="G473" s="58" t="s">
        <v>823</v>
      </c>
      <c r="H473" s="59">
        <v>75000000</v>
      </c>
      <c r="I473" s="452">
        <v>90</v>
      </c>
      <c r="J473" s="65">
        <f t="shared" si="7"/>
        <v>833333.33333333337</v>
      </c>
      <c r="K473" s="58" t="s">
        <v>824</v>
      </c>
      <c r="L473" s="70">
        <v>41332</v>
      </c>
      <c r="M473" s="70">
        <v>43158</v>
      </c>
      <c r="N473" s="70"/>
      <c r="O473" s="71">
        <v>3.88</v>
      </c>
      <c r="P473" s="58" t="s">
        <v>1057</v>
      </c>
      <c r="Q473" s="58" t="s">
        <v>1058</v>
      </c>
      <c r="R473" s="63"/>
    </row>
    <row r="474" spans="1:18" ht="16.5" customHeight="1">
      <c r="A474" s="94" t="s">
        <v>832</v>
      </c>
      <c r="B474" s="57">
        <v>41332</v>
      </c>
      <c r="C474" s="209"/>
      <c r="D474" s="58" t="s">
        <v>903</v>
      </c>
      <c r="E474" s="58" t="s">
        <v>1077</v>
      </c>
      <c r="F474" s="58" t="s">
        <v>1291</v>
      </c>
      <c r="G474" s="58" t="s">
        <v>823</v>
      </c>
      <c r="H474" s="59">
        <v>23000000</v>
      </c>
      <c r="I474" s="452">
        <v>90</v>
      </c>
      <c r="J474" s="65">
        <f t="shared" si="7"/>
        <v>255555.55555555556</v>
      </c>
      <c r="K474" s="58" t="s">
        <v>824</v>
      </c>
      <c r="L474" s="70">
        <v>41374</v>
      </c>
      <c r="M474" s="70">
        <v>43200</v>
      </c>
      <c r="N474" s="70"/>
      <c r="O474" s="71">
        <v>3.88</v>
      </c>
      <c r="P474" s="58" t="s">
        <v>1057</v>
      </c>
      <c r="Q474" s="58" t="s">
        <v>1058</v>
      </c>
      <c r="R474" s="63"/>
    </row>
    <row r="475" spans="1:18" ht="16.5" customHeight="1">
      <c r="A475" s="56" t="s">
        <v>827</v>
      </c>
      <c r="B475" s="96">
        <v>41339</v>
      </c>
      <c r="D475" s="95" t="s">
        <v>1286</v>
      </c>
      <c r="E475" s="95" t="s">
        <v>1082</v>
      </c>
      <c r="F475" s="95" t="s">
        <v>1083</v>
      </c>
      <c r="G475" s="95" t="s">
        <v>823</v>
      </c>
      <c r="H475" s="97">
        <v>700000000</v>
      </c>
      <c r="I475" s="454">
        <v>94.23</v>
      </c>
      <c r="J475" s="65">
        <f t="shared" si="7"/>
        <v>7428632.0704658814</v>
      </c>
      <c r="K475" s="95" t="s">
        <v>1287</v>
      </c>
      <c r="L475" s="96">
        <v>41348</v>
      </c>
      <c r="M475" s="96">
        <v>41716</v>
      </c>
      <c r="O475" s="74">
        <v>4.45</v>
      </c>
      <c r="P475" s="95" t="s">
        <v>1057</v>
      </c>
      <c r="Q475" s="95" t="s">
        <v>1058</v>
      </c>
    </row>
    <row r="476" spans="1:18" ht="16.5" customHeight="1">
      <c r="A476" s="56" t="s">
        <v>827</v>
      </c>
      <c r="B476" s="96">
        <v>41341</v>
      </c>
      <c r="D476" s="95" t="s">
        <v>939</v>
      </c>
      <c r="E476" s="95" t="s">
        <v>1293</v>
      </c>
      <c r="F476" s="95" t="s">
        <v>1109</v>
      </c>
      <c r="G476" s="95" t="s">
        <v>836</v>
      </c>
      <c r="H476" s="97">
        <v>3000000</v>
      </c>
      <c r="I476" s="454">
        <v>1</v>
      </c>
      <c r="J476" s="65">
        <f t="shared" si="7"/>
        <v>3000000</v>
      </c>
      <c r="K476" s="95" t="s">
        <v>1287</v>
      </c>
      <c r="L476" s="96">
        <v>41345</v>
      </c>
      <c r="M476" s="96">
        <v>41710</v>
      </c>
      <c r="O476" s="74">
        <v>3.06</v>
      </c>
      <c r="P476" s="95" t="s">
        <v>1057</v>
      </c>
      <c r="Q476" s="95" t="s">
        <v>1058</v>
      </c>
    </row>
    <row r="477" spans="1:18" ht="16.5" customHeight="1">
      <c r="A477" s="56" t="s">
        <v>827</v>
      </c>
      <c r="B477" s="96">
        <v>41346</v>
      </c>
      <c r="D477" s="95" t="s">
        <v>873</v>
      </c>
      <c r="E477" s="95" t="s">
        <v>1048</v>
      </c>
      <c r="F477" s="95" t="s">
        <v>1106</v>
      </c>
      <c r="G477" s="95" t="s">
        <v>823</v>
      </c>
      <c r="H477" s="97">
        <v>21240000</v>
      </c>
      <c r="I477" s="454">
        <v>94.23</v>
      </c>
      <c r="J477" s="65">
        <f t="shared" si="7"/>
        <v>225405.92168099331</v>
      </c>
      <c r="K477" s="95" t="s">
        <v>847</v>
      </c>
      <c r="L477" s="96">
        <v>41350</v>
      </c>
      <c r="M477" s="96">
        <v>41715</v>
      </c>
      <c r="O477" s="74">
        <v>4</v>
      </c>
      <c r="P477" s="95" t="s">
        <v>1057</v>
      </c>
      <c r="Q477" s="95" t="s">
        <v>1058</v>
      </c>
    </row>
    <row r="478" spans="1:18" ht="16.5" customHeight="1">
      <c r="A478" s="56" t="s">
        <v>827</v>
      </c>
      <c r="B478" s="96">
        <v>41347</v>
      </c>
      <c r="D478" s="95" t="s">
        <v>975</v>
      </c>
      <c r="E478" s="95" t="s">
        <v>1289</v>
      </c>
      <c r="F478" s="95" t="s">
        <v>980</v>
      </c>
      <c r="G478" s="95" t="s">
        <v>836</v>
      </c>
      <c r="H478" s="97">
        <v>227036</v>
      </c>
      <c r="I478" s="454">
        <v>1</v>
      </c>
      <c r="J478" s="65">
        <f t="shared" si="7"/>
        <v>227036</v>
      </c>
      <c r="K478" s="95" t="s">
        <v>847</v>
      </c>
      <c r="L478" s="96">
        <v>41347</v>
      </c>
      <c r="M478" s="96">
        <v>41439</v>
      </c>
      <c r="O478" s="74">
        <v>3</v>
      </c>
      <c r="P478" s="95" t="s">
        <v>1057</v>
      </c>
      <c r="Q478" s="95" t="s">
        <v>1058</v>
      </c>
    </row>
    <row r="479" spans="1:18" ht="16.5" customHeight="1">
      <c r="A479" s="56" t="s">
        <v>827</v>
      </c>
      <c r="B479" s="96">
        <v>41348</v>
      </c>
      <c r="D479" s="95" t="s">
        <v>903</v>
      </c>
      <c r="E479" s="95" t="s">
        <v>1035</v>
      </c>
      <c r="F479" s="95" t="s">
        <v>1112</v>
      </c>
      <c r="G479" s="95" t="s">
        <v>823</v>
      </c>
      <c r="H479" s="97">
        <v>91700000</v>
      </c>
      <c r="I479" s="454">
        <v>94.23</v>
      </c>
      <c r="J479" s="65">
        <f t="shared" si="7"/>
        <v>973150.80123103037</v>
      </c>
      <c r="K479" s="95" t="s">
        <v>847</v>
      </c>
      <c r="L479" s="96">
        <v>41355</v>
      </c>
      <c r="M479" s="96">
        <v>41720</v>
      </c>
      <c r="O479" s="74">
        <v>4.3</v>
      </c>
      <c r="P479" s="95" t="s">
        <v>1057</v>
      </c>
      <c r="Q479" s="95" t="s">
        <v>1058</v>
      </c>
    </row>
    <row r="480" spans="1:18" ht="16.5" customHeight="1">
      <c r="A480" s="56" t="s">
        <v>827</v>
      </c>
      <c r="B480" s="57">
        <v>41352</v>
      </c>
      <c r="C480" s="209"/>
      <c r="D480" s="58" t="s">
        <v>851</v>
      </c>
      <c r="E480" s="58" t="s">
        <v>1127</v>
      </c>
      <c r="F480" s="58" t="s">
        <v>1128</v>
      </c>
      <c r="G480" s="58" t="s">
        <v>823</v>
      </c>
      <c r="H480" s="76">
        <v>45000000</v>
      </c>
      <c r="I480" s="455">
        <v>94.23</v>
      </c>
      <c r="J480" s="65">
        <f t="shared" si="7"/>
        <v>477554.91881566378</v>
      </c>
      <c r="K480" s="58" t="s">
        <v>847</v>
      </c>
      <c r="L480" s="57">
        <v>41368</v>
      </c>
      <c r="M480" s="57">
        <v>41733</v>
      </c>
      <c r="N480" s="57"/>
      <c r="O480" s="98">
        <v>4.5</v>
      </c>
      <c r="P480" s="58" t="s">
        <v>1057</v>
      </c>
      <c r="Q480" s="58" t="s">
        <v>1058</v>
      </c>
    </row>
    <row r="481" spans="1:18" ht="16.5" customHeight="1">
      <c r="A481" s="56" t="s">
        <v>827</v>
      </c>
      <c r="B481" s="96">
        <v>41353</v>
      </c>
      <c r="D481" s="95" t="s">
        <v>873</v>
      </c>
      <c r="E481" s="95" t="s">
        <v>1048</v>
      </c>
      <c r="F481" s="95" t="s">
        <v>1263</v>
      </c>
      <c r="G481" s="95" t="s">
        <v>823</v>
      </c>
      <c r="H481" s="97">
        <v>80000000</v>
      </c>
      <c r="I481" s="454">
        <v>94.23</v>
      </c>
      <c r="J481" s="65">
        <f t="shared" si="7"/>
        <v>848986.52233895788</v>
      </c>
      <c r="K481" s="95" t="s">
        <v>824</v>
      </c>
      <c r="L481" s="96">
        <v>41358</v>
      </c>
      <c r="M481" s="96">
        <v>41723</v>
      </c>
      <c r="O481" s="74">
        <v>2.98</v>
      </c>
      <c r="P481" s="95" t="s">
        <v>1057</v>
      </c>
      <c r="Q481" s="95" t="s">
        <v>1058</v>
      </c>
    </row>
    <row r="482" spans="1:18" ht="16.5" customHeight="1">
      <c r="A482" s="101" t="s">
        <v>832</v>
      </c>
      <c r="B482" s="70">
        <v>41353</v>
      </c>
      <c r="C482" s="210"/>
      <c r="D482" s="58" t="s">
        <v>1088</v>
      </c>
      <c r="E482" s="58" t="s">
        <v>998</v>
      </c>
      <c r="F482" s="58" t="s">
        <v>871</v>
      </c>
      <c r="G482" s="58" t="s">
        <v>902</v>
      </c>
      <c r="H482" s="59">
        <v>300000</v>
      </c>
      <c r="I482" s="452">
        <v>94</v>
      </c>
      <c r="J482" s="65">
        <f t="shared" si="7"/>
        <v>3191.4893617021276</v>
      </c>
      <c r="K482" s="58" t="s">
        <v>847</v>
      </c>
      <c r="L482" s="70">
        <v>41353</v>
      </c>
      <c r="M482" s="70">
        <v>41524</v>
      </c>
      <c r="N482" s="70"/>
      <c r="O482" s="71">
        <v>3.1</v>
      </c>
      <c r="P482" s="58" t="s">
        <v>1057</v>
      </c>
      <c r="Q482" s="58" t="s">
        <v>1058</v>
      </c>
      <c r="R482" s="63"/>
    </row>
    <row r="483" spans="1:18" ht="16.5" customHeight="1">
      <c r="A483" s="56" t="s">
        <v>827</v>
      </c>
      <c r="B483" s="96">
        <v>41354</v>
      </c>
      <c r="D483" s="95" t="s">
        <v>903</v>
      </c>
      <c r="E483" s="95" t="s">
        <v>1035</v>
      </c>
      <c r="F483" s="95" t="s">
        <v>1294</v>
      </c>
      <c r="G483" s="95" t="s">
        <v>823</v>
      </c>
      <c r="H483" s="97">
        <v>91700000</v>
      </c>
      <c r="I483" s="454">
        <v>94.23</v>
      </c>
      <c r="J483" s="65">
        <f t="shared" si="7"/>
        <v>973150.80123103037</v>
      </c>
      <c r="K483" s="95" t="s">
        <v>847</v>
      </c>
      <c r="L483" s="96">
        <v>41355</v>
      </c>
      <c r="M483" s="96">
        <v>41720</v>
      </c>
      <c r="O483" s="74">
        <v>4.0999999999999996</v>
      </c>
      <c r="P483" s="95" t="s">
        <v>1057</v>
      </c>
      <c r="Q483" s="95" t="s">
        <v>1058</v>
      </c>
      <c r="R483" s="67" t="s">
        <v>1295</v>
      </c>
    </row>
    <row r="484" spans="1:18" ht="16.5" customHeight="1">
      <c r="A484" s="56" t="s">
        <v>827</v>
      </c>
      <c r="B484" s="96">
        <v>41354</v>
      </c>
      <c r="D484" s="95" t="s">
        <v>873</v>
      </c>
      <c r="E484" s="95" t="s">
        <v>1048</v>
      </c>
      <c r="F484" s="95" t="s">
        <v>1124</v>
      </c>
      <c r="G484" s="95" t="s">
        <v>823</v>
      </c>
      <c r="H484" s="97">
        <v>36600000</v>
      </c>
      <c r="I484" s="454">
        <v>94.23</v>
      </c>
      <c r="J484" s="65">
        <f t="shared" si="7"/>
        <v>388411.3339700732</v>
      </c>
      <c r="K484" s="95" t="s">
        <v>847</v>
      </c>
      <c r="L484" s="96">
        <v>41364</v>
      </c>
      <c r="M484" s="96">
        <v>41729</v>
      </c>
      <c r="O484" s="74">
        <v>3.79</v>
      </c>
      <c r="P484" s="95" t="s">
        <v>1057</v>
      </c>
      <c r="Q484" s="95" t="s">
        <v>1058</v>
      </c>
    </row>
    <row r="485" spans="1:18" ht="16.5" customHeight="1">
      <c r="A485" s="56" t="s">
        <v>827</v>
      </c>
      <c r="B485" s="96">
        <v>41355</v>
      </c>
      <c r="D485" s="95" t="s">
        <v>883</v>
      </c>
      <c r="E485" s="95" t="s">
        <v>1296</v>
      </c>
      <c r="F485" s="95" t="s">
        <v>1297</v>
      </c>
      <c r="G485" s="95" t="s">
        <v>823</v>
      </c>
      <c r="H485" s="97">
        <v>50000000</v>
      </c>
      <c r="I485" s="454">
        <v>94.23</v>
      </c>
      <c r="J485" s="65">
        <f t="shared" si="7"/>
        <v>530616.57646184869</v>
      </c>
      <c r="K485" s="95" t="s">
        <v>847</v>
      </c>
      <c r="L485" s="96">
        <v>41358</v>
      </c>
      <c r="M485" s="96">
        <v>41723</v>
      </c>
      <c r="O485" s="74">
        <v>5.9</v>
      </c>
      <c r="P485" s="95" t="s">
        <v>1057</v>
      </c>
      <c r="Q485" s="95" t="s">
        <v>1058</v>
      </c>
    </row>
    <row r="486" spans="1:18" ht="16.5" customHeight="1">
      <c r="A486" s="56" t="s">
        <v>827</v>
      </c>
      <c r="B486" s="96">
        <v>41355</v>
      </c>
      <c r="D486" s="95" t="s">
        <v>925</v>
      </c>
      <c r="E486" s="95" t="s">
        <v>1298</v>
      </c>
      <c r="F486" s="95" t="s">
        <v>1132</v>
      </c>
      <c r="G486" s="95" t="s">
        <v>823</v>
      </c>
      <c r="H486" s="97">
        <v>81450000</v>
      </c>
      <c r="I486" s="454">
        <v>94.23</v>
      </c>
      <c r="J486" s="65">
        <f t="shared" si="7"/>
        <v>864374.40305635147</v>
      </c>
      <c r="K486" s="95" t="s">
        <v>824</v>
      </c>
      <c r="L486" s="96">
        <v>41362</v>
      </c>
      <c r="M486" s="96">
        <v>41727</v>
      </c>
      <c r="O486" s="74">
        <v>2.5</v>
      </c>
      <c r="P486" s="95" t="s">
        <v>1057</v>
      </c>
      <c r="Q486" s="95" t="s">
        <v>1058</v>
      </c>
    </row>
    <row r="487" spans="1:18" ht="16.5" customHeight="1">
      <c r="A487" s="94" t="s">
        <v>832</v>
      </c>
      <c r="B487" s="70">
        <v>41358</v>
      </c>
      <c r="C487" s="210"/>
      <c r="D487" s="58" t="s">
        <v>1001</v>
      </c>
      <c r="E487" s="58" t="s">
        <v>1299</v>
      </c>
      <c r="F487" s="58" t="s">
        <v>1003</v>
      </c>
      <c r="G487" s="58" t="s">
        <v>902</v>
      </c>
      <c r="H487" s="59">
        <v>22621.200000000001</v>
      </c>
      <c r="I487" s="452">
        <v>94</v>
      </c>
      <c r="J487" s="65">
        <f t="shared" si="7"/>
        <v>240.65106382978723</v>
      </c>
      <c r="K487" s="58" t="s">
        <v>847</v>
      </c>
      <c r="L487" s="70">
        <v>41359</v>
      </c>
      <c r="M487" s="70">
        <v>41724</v>
      </c>
      <c r="N487" s="70"/>
      <c r="O487" s="71">
        <v>4.5</v>
      </c>
      <c r="P487" s="58" t="s">
        <v>1057</v>
      </c>
      <c r="Q487" s="58" t="s">
        <v>1058</v>
      </c>
      <c r="R487" s="63"/>
    </row>
    <row r="488" spans="1:18" ht="16.5" customHeight="1">
      <c r="A488" s="94" t="s">
        <v>832</v>
      </c>
      <c r="B488" s="70">
        <v>41361</v>
      </c>
      <c r="C488" s="210"/>
      <c r="D488" s="58" t="s">
        <v>949</v>
      </c>
      <c r="E488" s="58" t="s">
        <v>1209</v>
      </c>
      <c r="F488" s="58" t="s">
        <v>1300</v>
      </c>
      <c r="G488" s="58" t="s">
        <v>836</v>
      </c>
      <c r="H488" s="59">
        <v>2000000</v>
      </c>
      <c r="I488" s="452">
        <v>94</v>
      </c>
      <c r="J488" s="65">
        <f t="shared" si="7"/>
        <v>21276.59574468085</v>
      </c>
      <c r="K488" s="58" t="s">
        <v>847</v>
      </c>
      <c r="L488" s="70">
        <v>41361</v>
      </c>
      <c r="M488" s="70">
        <v>42091</v>
      </c>
      <c r="N488" s="70"/>
      <c r="O488" s="71">
        <v>3.2</v>
      </c>
      <c r="P488" s="58" t="s">
        <v>1057</v>
      </c>
      <c r="Q488" s="58" t="s">
        <v>1058</v>
      </c>
      <c r="R488" s="67" t="s">
        <v>1301</v>
      </c>
    </row>
    <row r="489" spans="1:18" ht="16.5" customHeight="1">
      <c r="A489" s="94" t="s">
        <v>832</v>
      </c>
      <c r="B489" s="73">
        <v>41361</v>
      </c>
      <c r="C489" s="211"/>
      <c r="D489" s="95" t="s">
        <v>949</v>
      </c>
      <c r="E489" s="95" t="s">
        <v>1209</v>
      </c>
      <c r="F489" s="95" t="s">
        <v>1300</v>
      </c>
      <c r="G489" s="95" t="s">
        <v>836</v>
      </c>
      <c r="H489" s="80">
        <v>3000000</v>
      </c>
      <c r="I489" s="453">
        <v>94</v>
      </c>
      <c r="J489" s="65">
        <f t="shared" si="7"/>
        <v>31914.893617021276</v>
      </c>
      <c r="K489" s="95" t="s">
        <v>847</v>
      </c>
      <c r="L489" s="73">
        <v>41361</v>
      </c>
      <c r="M489" s="73">
        <v>41726</v>
      </c>
      <c r="N489" s="73"/>
      <c r="O489" s="81">
        <v>3.2</v>
      </c>
      <c r="P489" s="95" t="s">
        <v>1057</v>
      </c>
      <c r="Q489" s="95" t="s">
        <v>1058</v>
      </c>
      <c r="R489" s="67" t="s">
        <v>1302</v>
      </c>
    </row>
    <row r="490" spans="1:18" ht="16.5" customHeight="1">
      <c r="A490" s="56" t="s">
        <v>827</v>
      </c>
      <c r="B490" s="96">
        <v>41361</v>
      </c>
      <c r="D490" s="95" t="s">
        <v>856</v>
      </c>
      <c r="E490" s="95" t="s">
        <v>990</v>
      </c>
      <c r="F490" s="95" t="s">
        <v>1265</v>
      </c>
      <c r="G490" s="95" t="s">
        <v>823</v>
      </c>
      <c r="H490" s="97">
        <v>45000000</v>
      </c>
      <c r="I490" s="454">
        <v>94.23</v>
      </c>
      <c r="J490" s="65">
        <f t="shared" si="7"/>
        <v>477554.91881566378</v>
      </c>
      <c r="K490" s="95" t="s">
        <v>824</v>
      </c>
      <c r="L490" s="96">
        <v>41367</v>
      </c>
      <c r="M490" s="96">
        <v>41732</v>
      </c>
      <c r="O490" s="74">
        <v>3</v>
      </c>
      <c r="P490" s="95" t="s">
        <v>1057</v>
      </c>
      <c r="Q490" s="95" t="s">
        <v>1058</v>
      </c>
    </row>
    <row r="491" spans="1:18" ht="16.5" customHeight="1">
      <c r="A491" s="56" t="s">
        <v>827</v>
      </c>
      <c r="B491" s="96">
        <v>41361</v>
      </c>
      <c r="D491" s="95" t="s">
        <v>1303</v>
      </c>
      <c r="E491" s="95" t="s">
        <v>870</v>
      </c>
      <c r="F491" s="95" t="s">
        <v>1304</v>
      </c>
      <c r="G491" s="95" t="s">
        <v>823</v>
      </c>
      <c r="H491" s="97">
        <v>51000000</v>
      </c>
      <c r="I491" s="454">
        <v>94.23</v>
      </c>
      <c r="J491" s="65">
        <f t="shared" si="7"/>
        <v>541228.90799108567</v>
      </c>
      <c r="K491" s="95" t="s">
        <v>847</v>
      </c>
      <c r="L491" s="96">
        <v>41363</v>
      </c>
      <c r="M491" s="96">
        <v>41728</v>
      </c>
      <c r="O491" s="74">
        <v>4</v>
      </c>
      <c r="P491" s="95" t="s">
        <v>1057</v>
      </c>
      <c r="Q491" s="95" t="s">
        <v>1058</v>
      </c>
    </row>
    <row r="492" spans="1:18" ht="16.5" customHeight="1">
      <c r="A492" s="56" t="s">
        <v>827</v>
      </c>
      <c r="B492" s="96">
        <v>41361</v>
      </c>
      <c r="D492" s="95" t="s">
        <v>1303</v>
      </c>
      <c r="E492" s="95" t="s">
        <v>870</v>
      </c>
      <c r="F492" s="95" t="s">
        <v>1304</v>
      </c>
      <c r="G492" s="95" t="s">
        <v>823</v>
      </c>
      <c r="H492" s="97">
        <v>130000000</v>
      </c>
      <c r="I492" s="454">
        <v>94.23</v>
      </c>
      <c r="J492" s="65">
        <f t="shared" si="7"/>
        <v>1379603.0988008066</v>
      </c>
      <c r="K492" s="95" t="s">
        <v>824</v>
      </c>
      <c r="L492" s="96">
        <v>41363</v>
      </c>
      <c r="M492" s="96">
        <v>41728</v>
      </c>
      <c r="O492" s="74">
        <v>4</v>
      </c>
      <c r="P492" s="95" t="s">
        <v>1057</v>
      </c>
      <c r="Q492" s="95" t="s">
        <v>1058</v>
      </c>
    </row>
    <row r="493" spans="1:18" ht="16.5" customHeight="1">
      <c r="A493" s="56" t="s">
        <v>827</v>
      </c>
      <c r="B493" s="96">
        <v>41362</v>
      </c>
      <c r="D493" s="95" t="s">
        <v>851</v>
      </c>
      <c r="E493" s="95" t="s">
        <v>1127</v>
      </c>
      <c r="F493" s="95" t="s">
        <v>1305</v>
      </c>
      <c r="G493" s="95" t="s">
        <v>823</v>
      </c>
      <c r="H493" s="97">
        <v>31800000</v>
      </c>
      <c r="I493" s="454">
        <v>94.23</v>
      </c>
      <c r="J493" s="65">
        <f t="shared" si="7"/>
        <v>337472.14262973575</v>
      </c>
      <c r="K493" s="95" t="s">
        <v>847</v>
      </c>
      <c r="L493" s="96">
        <v>41376</v>
      </c>
      <c r="M493" s="96">
        <v>41741</v>
      </c>
      <c r="O493" s="74">
        <v>4.5</v>
      </c>
      <c r="P493" s="95" t="s">
        <v>1057</v>
      </c>
      <c r="Q493" s="95" t="s">
        <v>1058</v>
      </c>
    </row>
    <row r="494" spans="1:18" ht="16.5" customHeight="1">
      <c r="A494" s="56" t="s">
        <v>827</v>
      </c>
      <c r="B494" s="96">
        <v>41365</v>
      </c>
      <c r="D494" s="95" t="s">
        <v>949</v>
      </c>
      <c r="E494" s="95" t="s">
        <v>1306</v>
      </c>
      <c r="F494" s="95" t="s">
        <v>1131</v>
      </c>
      <c r="G494" s="95" t="s">
        <v>823</v>
      </c>
      <c r="H494" s="97">
        <v>16000000</v>
      </c>
      <c r="I494" s="454">
        <v>97.88</v>
      </c>
      <c r="J494" s="65">
        <f t="shared" si="7"/>
        <v>163465.46791990192</v>
      </c>
      <c r="K494" s="95" t="s">
        <v>847</v>
      </c>
      <c r="L494" s="96">
        <v>41365</v>
      </c>
      <c r="M494" s="96">
        <v>41729</v>
      </c>
      <c r="O494" s="74">
        <v>3.86</v>
      </c>
      <c r="P494" s="95" t="s">
        <v>1057</v>
      </c>
      <c r="Q494" s="95" t="s">
        <v>1058</v>
      </c>
    </row>
    <row r="495" spans="1:18" ht="16.5" customHeight="1">
      <c r="A495" s="56" t="s">
        <v>827</v>
      </c>
      <c r="B495" s="96">
        <v>41366</v>
      </c>
      <c r="D495" s="95" t="s">
        <v>1137</v>
      </c>
      <c r="E495" s="95" t="s">
        <v>1138</v>
      </c>
      <c r="F495" s="95" t="s">
        <v>1139</v>
      </c>
      <c r="G495" s="95" t="s">
        <v>823</v>
      </c>
      <c r="H495" s="97">
        <v>8600000</v>
      </c>
      <c r="I495" s="454">
        <v>97.88</v>
      </c>
      <c r="J495" s="65">
        <f t="shared" si="7"/>
        <v>87862.689006947287</v>
      </c>
      <c r="K495" s="95" t="s">
        <v>847</v>
      </c>
      <c r="L495" s="96">
        <v>41387</v>
      </c>
      <c r="M495" s="96">
        <v>41752</v>
      </c>
      <c r="O495" s="74">
        <v>4.5599999999999996</v>
      </c>
      <c r="P495" s="95" t="s">
        <v>1057</v>
      </c>
      <c r="Q495" s="95" t="s">
        <v>1058</v>
      </c>
    </row>
    <row r="496" spans="1:18" ht="16.5" customHeight="1">
      <c r="A496" s="94" t="s">
        <v>832</v>
      </c>
      <c r="B496" s="73">
        <v>41367</v>
      </c>
      <c r="C496" s="211"/>
      <c r="D496" s="95" t="s">
        <v>833</v>
      </c>
      <c r="E496" s="95" t="s">
        <v>834</v>
      </c>
      <c r="F496" s="95" t="s">
        <v>1271</v>
      </c>
      <c r="G496" s="95" t="s">
        <v>902</v>
      </c>
      <c r="H496" s="80">
        <v>72000</v>
      </c>
      <c r="I496" s="453">
        <v>97</v>
      </c>
      <c r="J496" s="65">
        <f t="shared" si="7"/>
        <v>742.26804123711338</v>
      </c>
      <c r="K496" s="95" t="s">
        <v>847</v>
      </c>
      <c r="L496" s="73">
        <v>41367</v>
      </c>
      <c r="M496" s="73">
        <v>41732</v>
      </c>
      <c r="N496" s="73"/>
      <c r="O496" s="81">
        <v>3</v>
      </c>
      <c r="P496" s="95" t="s">
        <v>1057</v>
      </c>
      <c r="Q496" s="95" t="s">
        <v>1058</v>
      </c>
    </row>
    <row r="497" spans="1:17" ht="16.5" customHeight="1">
      <c r="A497" s="56" t="s">
        <v>827</v>
      </c>
      <c r="B497" s="96">
        <v>41368</v>
      </c>
      <c r="D497" s="95" t="s">
        <v>949</v>
      </c>
      <c r="E497" s="95" t="s">
        <v>1306</v>
      </c>
      <c r="F497" s="95" t="s">
        <v>1140</v>
      </c>
      <c r="G497" s="95" t="s">
        <v>823</v>
      </c>
      <c r="H497" s="97">
        <v>24930000</v>
      </c>
      <c r="I497" s="454">
        <v>97.88</v>
      </c>
      <c r="J497" s="65">
        <f t="shared" si="7"/>
        <v>254699.63220269719</v>
      </c>
      <c r="K497" s="95" t="s">
        <v>847</v>
      </c>
      <c r="L497" s="96">
        <v>41372</v>
      </c>
      <c r="M497" s="96">
        <v>41750</v>
      </c>
      <c r="O497" s="74">
        <v>4.04</v>
      </c>
      <c r="P497" s="95" t="s">
        <v>1057</v>
      </c>
      <c r="Q497" s="95" t="s">
        <v>1058</v>
      </c>
    </row>
    <row r="498" spans="1:17" ht="16.5" customHeight="1">
      <c r="A498" s="56" t="s">
        <v>827</v>
      </c>
      <c r="B498" s="96">
        <v>41368</v>
      </c>
      <c r="D498" s="95" t="s">
        <v>949</v>
      </c>
      <c r="E498" s="95" t="s">
        <v>1306</v>
      </c>
      <c r="F498" s="95" t="s">
        <v>1140</v>
      </c>
      <c r="G498" s="95" t="s">
        <v>823</v>
      </c>
      <c r="H498" s="97">
        <v>46100000</v>
      </c>
      <c r="I498" s="454">
        <v>97.88</v>
      </c>
      <c r="J498" s="65">
        <f t="shared" si="7"/>
        <v>470984.87944421743</v>
      </c>
      <c r="K498" s="95" t="s">
        <v>847</v>
      </c>
      <c r="L498" s="96">
        <v>41372</v>
      </c>
      <c r="M498" s="96">
        <v>41735</v>
      </c>
      <c r="O498" s="74">
        <v>4.2300000000000004</v>
      </c>
      <c r="P498" s="95" t="s">
        <v>1057</v>
      </c>
      <c r="Q498" s="95" t="s">
        <v>1058</v>
      </c>
    </row>
    <row r="499" spans="1:17" ht="16.5" customHeight="1">
      <c r="A499" s="94" t="s">
        <v>832</v>
      </c>
      <c r="B499" s="96">
        <v>41372</v>
      </c>
      <c r="D499" s="95" t="s">
        <v>975</v>
      </c>
      <c r="E499" s="95" t="s">
        <v>1307</v>
      </c>
      <c r="F499" s="95" t="s">
        <v>980</v>
      </c>
      <c r="G499" s="95" t="s">
        <v>836</v>
      </c>
      <c r="H499" s="97">
        <v>221817</v>
      </c>
      <c r="I499" s="454">
        <v>97</v>
      </c>
      <c r="J499" s="65">
        <f t="shared" si="7"/>
        <v>2286.7731958762888</v>
      </c>
      <c r="K499" s="95" t="s">
        <v>847</v>
      </c>
      <c r="L499" s="96">
        <v>41374</v>
      </c>
      <c r="M499" s="96">
        <v>41465</v>
      </c>
      <c r="O499" s="74">
        <v>3</v>
      </c>
      <c r="P499" s="95" t="s">
        <v>1057</v>
      </c>
      <c r="Q499" s="95" t="s">
        <v>1058</v>
      </c>
    </row>
    <row r="500" spans="1:17" ht="16.5" customHeight="1">
      <c r="A500" s="56" t="s">
        <v>827</v>
      </c>
      <c r="B500" s="57">
        <v>41373</v>
      </c>
      <c r="C500" s="209"/>
      <c r="D500" s="58" t="s">
        <v>1161</v>
      </c>
      <c r="E500" s="58" t="s">
        <v>1162</v>
      </c>
      <c r="F500" s="58" t="s">
        <v>1163</v>
      </c>
      <c r="G500" s="58" t="s">
        <v>823</v>
      </c>
      <c r="H500" s="76">
        <v>15000000</v>
      </c>
      <c r="I500" s="454">
        <v>97.88</v>
      </c>
      <c r="J500" s="65">
        <f t="shared" si="7"/>
        <v>153248.87617490804</v>
      </c>
      <c r="K500" s="58" t="s">
        <v>847</v>
      </c>
      <c r="L500" s="57">
        <v>41388</v>
      </c>
      <c r="M500" s="57">
        <v>41753</v>
      </c>
      <c r="N500" s="57"/>
      <c r="O500" s="98">
        <v>3.7</v>
      </c>
      <c r="P500" s="58" t="s">
        <v>1057</v>
      </c>
      <c r="Q500" s="58" t="s">
        <v>1058</v>
      </c>
    </row>
    <row r="501" spans="1:17" ht="16.5" customHeight="1">
      <c r="A501" s="56" t="s">
        <v>827</v>
      </c>
      <c r="B501" s="57">
        <v>41374</v>
      </c>
      <c r="C501" s="209"/>
      <c r="D501" s="58" t="s">
        <v>903</v>
      </c>
      <c r="E501" s="58" t="s">
        <v>1077</v>
      </c>
      <c r="F501" s="58" t="s">
        <v>1136</v>
      </c>
      <c r="G501" s="58" t="s">
        <v>836</v>
      </c>
      <c r="H501" s="76">
        <v>3000000</v>
      </c>
      <c r="I501" s="455">
        <v>1</v>
      </c>
      <c r="J501" s="65">
        <f t="shared" si="7"/>
        <v>3000000</v>
      </c>
      <c r="K501" s="58" t="s">
        <v>847</v>
      </c>
      <c r="L501" s="57">
        <v>41376</v>
      </c>
      <c r="M501" s="57">
        <v>41559</v>
      </c>
      <c r="N501" s="57"/>
      <c r="O501" s="98">
        <v>2.2999999999999998</v>
      </c>
      <c r="P501" s="58" t="s">
        <v>1057</v>
      </c>
      <c r="Q501" s="58" t="s">
        <v>1058</v>
      </c>
    </row>
    <row r="502" spans="1:17" ht="16.5" customHeight="1">
      <c r="A502" s="56" t="s">
        <v>827</v>
      </c>
      <c r="B502" s="57">
        <v>41376</v>
      </c>
      <c r="C502" s="209"/>
      <c r="D502" s="58" t="s">
        <v>949</v>
      </c>
      <c r="E502" s="58" t="s">
        <v>1306</v>
      </c>
      <c r="F502" s="58" t="s">
        <v>1148</v>
      </c>
      <c r="G502" s="58" t="s">
        <v>823</v>
      </c>
      <c r="H502" s="76">
        <v>37000000</v>
      </c>
      <c r="I502" s="454">
        <v>97.88</v>
      </c>
      <c r="J502" s="65">
        <f t="shared" si="7"/>
        <v>378013.89456477319</v>
      </c>
      <c r="K502" s="58" t="s">
        <v>847</v>
      </c>
      <c r="L502" s="57">
        <v>41379</v>
      </c>
      <c r="M502" s="57">
        <v>41743</v>
      </c>
      <c r="N502" s="57"/>
      <c r="O502" s="98">
        <v>4.6100000000000003</v>
      </c>
      <c r="P502" s="58" t="s">
        <v>1057</v>
      </c>
      <c r="Q502" s="58" t="s">
        <v>1058</v>
      </c>
    </row>
    <row r="503" spans="1:17" ht="16.5" customHeight="1">
      <c r="A503" s="94" t="s">
        <v>832</v>
      </c>
      <c r="B503" s="73">
        <v>41376</v>
      </c>
      <c r="C503" s="211"/>
      <c r="D503" s="95" t="s">
        <v>1088</v>
      </c>
      <c r="E503" s="95" t="s">
        <v>998</v>
      </c>
      <c r="F503" s="95" t="s">
        <v>871</v>
      </c>
      <c r="G503" s="95" t="s">
        <v>902</v>
      </c>
      <c r="H503" s="80">
        <v>200000</v>
      </c>
      <c r="I503" s="453">
        <v>97</v>
      </c>
      <c r="J503" s="65">
        <f t="shared" si="7"/>
        <v>2061.855670103093</v>
      </c>
      <c r="K503" s="95" t="s">
        <v>847</v>
      </c>
      <c r="L503" s="73">
        <v>41379</v>
      </c>
      <c r="M503" s="73">
        <v>41580</v>
      </c>
      <c r="N503" s="73"/>
      <c r="O503" s="81">
        <v>3.1</v>
      </c>
      <c r="P503" s="95" t="s">
        <v>1057</v>
      </c>
      <c r="Q503" s="95" t="s">
        <v>1058</v>
      </c>
    </row>
    <row r="504" spans="1:17" ht="16.5" customHeight="1">
      <c r="A504" s="56" t="s">
        <v>827</v>
      </c>
      <c r="B504" s="57">
        <v>41379</v>
      </c>
      <c r="C504" s="209"/>
      <c r="D504" s="58" t="s">
        <v>1088</v>
      </c>
      <c r="E504" s="58" t="s">
        <v>998</v>
      </c>
      <c r="F504" s="58" t="s">
        <v>1308</v>
      </c>
      <c r="G504" s="58" t="s">
        <v>1309</v>
      </c>
      <c r="H504" s="76">
        <v>28000000</v>
      </c>
      <c r="I504" s="454">
        <v>97.88</v>
      </c>
      <c r="J504" s="65">
        <f t="shared" si="7"/>
        <v>286064.5688598284</v>
      </c>
      <c r="K504" s="58" t="s">
        <v>824</v>
      </c>
      <c r="L504" s="57">
        <v>41379</v>
      </c>
      <c r="M504" s="57">
        <v>41469</v>
      </c>
      <c r="N504" s="57"/>
      <c r="O504" s="98">
        <v>3.88</v>
      </c>
      <c r="P504" s="58" t="s">
        <v>1057</v>
      </c>
      <c r="Q504" s="58" t="s">
        <v>1058</v>
      </c>
    </row>
    <row r="505" spans="1:17" ht="16.5" customHeight="1">
      <c r="A505" s="56" t="s">
        <v>827</v>
      </c>
      <c r="B505" s="57">
        <v>41379</v>
      </c>
      <c r="C505" s="209"/>
      <c r="D505" s="58" t="s">
        <v>1310</v>
      </c>
      <c r="E505" s="58" t="s">
        <v>1159</v>
      </c>
      <c r="F505" s="58" t="s">
        <v>1160</v>
      </c>
      <c r="G505" s="58" t="s">
        <v>836</v>
      </c>
      <c r="H505" s="100">
        <v>1150000</v>
      </c>
      <c r="I505" s="455">
        <v>1</v>
      </c>
      <c r="J505" s="65">
        <f t="shared" si="7"/>
        <v>1150000</v>
      </c>
      <c r="K505" s="58" t="s">
        <v>847</v>
      </c>
      <c r="L505" s="57">
        <v>41386</v>
      </c>
      <c r="M505" s="57">
        <v>41751</v>
      </c>
      <c r="N505" s="57"/>
      <c r="O505" s="98">
        <v>4.58</v>
      </c>
      <c r="P505" s="58" t="s">
        <v>1057</v>
      </c>
      <c r="Q505" s="58" t="s">
        <v>1058</v>
      </c>
    </row>
    <row r="506" spans="1:17" ht="16.5" customHeight="1">
      <c r="A506" s="56" t="s">
        <v>827</v>
      </c>
      <c r="B506" s="57">
        <v>41379</v>
      </c>
      <c r="C506" s="209"/>
      <c r="D506" s="58" t="s">
        <v>954</v>
      </c>
      <c r="E506" s="58" t="s">
        <v>1267</v>
      </c>
      <c r="F506" s="58" t="s">
        <v>955</v>
      </c>
      <c r="G506" s="58" t="s">
        <v>823</v>
      </c>
      <c r="H506" s="76">
        <v>65000000</v>
      </c>
      <c r="I506" s="454">
        <v>97.88</v>
      </c>
      <c r="J506" s="65">
        <f t="shared" si="7"/>
        <v>664078.46342460159</v>
      </c>
      <c r="K506" s="58" t="s">
        <v>824</v>
      </c>
      <c r="L506" s="57">
        <v>41379</v>
      </c>
      <c r="M506" s="57">
        <v>41562</v>
      </c>
      <c r="N506" s="57"/>
      <c r="O506" s="98">
        <v>3.95</v>
      </c>
      <c r="P506" s="58" t="s">
        <v>1057</v>
      </c>
      <c r="Q506" s="58" t="s">
        <v>1058</v>
      </c>
    </row>
    <row r="507" spans="1:17" ht="16.5" customHeight="1">
      <c r="A507" s="56" t="s">
        <v>827</v>
      </c>
      <c r="B507" s="96">
        <v>41379</v>
      </c>
      <c r="D507" s="95" t="s">
        <v>1150</v>
      </c>
      <c r="E507" s="95" t="s">
        <v>1311</v>
      </c>
      <c r="F507" s="95" t="s">
        <v>1152</v>
      </c>
      <c r="G507" s="95" t="s">
        <v>823</v>
      </c>
      <c r="H507" s="97">
        <v>18000000</v>
      </c>
      <c r="I507" s="454">
        <v>97.88</v>
      </c>
      <c r="J507" s="65">
        <f t="shared" si="7"/>
        <v>183898.65140988966</v>
      </c>
      <c r="K507" s="95" t="s">
        <v>824</v>
      </c>
      <c r="L507" s="96">
        <v>41379</v>
      </c>
      <c r="M507" s="96">
        <v>41744</v>
      </c>
      <c r="O507" s="74">
        <v>4.58</v>
      </c>
      <c r="P507" s="95" t="s">
        <v>1057</v>
      </c>
      <c r="Q507" s="95" t="s">
        <v>1058</v>
      </c>
    </row>
    <row r="508" spans="1:17" ht="16.5" customHeight="1">
      <c r="A508" s="56" t="s">
        <v>827</v>
      </c>
      <c r="B508" s="96">
        <v>41379</v>
      </c>
      <c r="D508" s="95" t="s">
        <v>828</v>
      </c>
      <c r="E508" s="95" t="s">
        <v>1269</v>
      </c>
      <c r="F508" s="95" t="s">
        <v>1155</v>
      </c>
      <c r="G508" s="95" t="s">
        <v>823</v>
      </c>
      <c r="H508" s="97">
        <v>28700000</v>
      </c>
      <c r="I508" s="454">
        <v>97.88</v>
      </c>
      <c r="J508" s="65">
        <f t="shared" si="7"/>
        <v>293216.1830813241</v>
      </c>
      <c r="K508" s="95" t="s">
        <v>824</v>
      </c>
      <c r="L508" s="96">
        <v>41382</v>
      </c>
      <c r="M508" s="96">
        <v>41747</v>
      </c>
      <c r="O508" s="74">
        <v>3.74</v>
      </c>
      <c r="P508" s="95" t="s">
        <v>1057</v>
      </c>
      <c r="Q508" s="95" t="s">
        <v>1058</v>
      </c>
    </row>
    <row r="509" spans="1:17" ht="16.5" customHeight="1">
      <c r="A509" s="56" t="s">
        <v>827</v>
      </c>
      <c r="B509" s="96">
        <v>41383</v>
      </c>
      <c r="D509" s="95" t="s">
        <v>949</v>
      </c>
      <c r="E509" s="95" t="s">
        <v>1306</v>
      </c>
      <c r="F509" s="95" t="s">
        <v>1167</v>
      </c>
      <c r="G509" s="95" t="s">
        <v>823</v>
      </c>
      <c r="H509" s="97">
        <v>33900000</v>
      </c>
      <c r="I509" s="454">
        <v>97.88</v>
      </c>
      <c r="J509" s="65">
        <f t="shared" si="7"/>
        <v>346342.46015529224</v>
      </c>
      <c r="K509" s="95" t="s">
        <v>847</v>
      </c>
      <c r="L509" s="96">
        <v>41393</v>
      </c>
      <c r="M509" s="96">
        <v>41756</v>
      </c>
      <c r="O509" s="74">
        <v>4.93</v>
      </c>
      <c r="P509" s="95" t="s">
        <v>1057</v>
      </c>
      <c r="Q509" s="95" t="s">
        <v>1058</v>
      </c>
    </row>
    <row r="510" spans="1:17" ht="16.5" customHeight="1">
      <c r="A510" s="56" t="s">
        <v>827</v>
      </c>
      <c r="B510" s="96">
        <v>41386</v>
      </c>
      <c r="D510" s="95" t="s">
        <v>848</v>
      </c>
      <c r="E510" s="95" t="s">
        <v>1156</v>
      </c>
      <c r="F510" s="95" t="s">
        <v>1157</v>
      </c>
      <c r="G510" s="95" t="s">
        <v>823</v>
      </c>
      <c r="H510" s="97">
        <v>110000000</v>
      </c>
      <c r="I510" s="454">
        <v>97.88</v>
      </c>
      <c r="J510" s="65">
        <f t="shared" si="7"/>
        <v>1123825.0919493258</v>
      </c>
      <c r="K510" s="95" t="s">
        <v>847</v>
      </c>
      <c r="L510" s="96">
        <v>41388</v>
      </c>
      <c r="M510" s="96">
        <v>41753</v>
      </c>
      <c r="O510" s="74">
        <v>3.27</v>
      </c>
      <c r="P510" s="95" t="s">
        <v>1057</v>
      </c>
      <c r="Q510" s="95" t="s">
        <v>1058</v>
      </c>
    </row>
    <row r="511" spans="1:17" ht="16.5" customHeight="1">
      <c r="A511" s="94" t="s">
        <v>832</v>
      </c>
      <c r="B511" s="96">
        <v>41386</v>
      </c>
      <c r="D511" s="95" t="s">
        <v>903</v>
      </c>
      <c r="E511" s="95" t="s">
        <v>1035</v>
      </c>
      <c r="F511" s="95" t="s">
        <v>1036</v>
      </c>
      <c r="G511" s="95" t="s">
        <v>823</v>
      </c>
      <c r="H511" s="80">
        <v>15000000</v>
      </c>
      <c r="I511" s="453">
        <v>97</v>
      </c>
      <c r="J511" s="65">
        <f t="shared" si="7"/>
        <v>154639.17525773196</v>
      </c>
      <c r="K511" s="95" t="s">
        <v>1312</v>
      </c>
      <c r="L511" s="73">
        <v>41387</v>
      </c>
      <c r="M511" s="73">
        <v>41752</v>
      </c>
      <c r="N511" s="73"/>
      <c r="O511" s="81">
        <v>2.95</v>
      </c>
      <c r="P511" s="95" t="s">
        <v>1057</v>
      </c>
      <c r="Q511" s="95" t="s">
        <v>1058</v>
      </c>
    </row>
    <row r="512" spans="1:17" ht="16.5" customHeight="1">
      <c r="A512" s="56" t="s">
        <v>827</v>
      </c>
      <c r="B512" s="96">
        <v>41387</v>
      </c>
      <c r="D512" s="95" t="s">
        <v>966</v>
      </c>
      <c r="E512" s="95" t="s">
        <v>1270</v>
      </c>
      <c r="F512" s="95" t="s">
        <v>968</v>
      </c>
      <c r="G512" s="95" t="s">
        <v>823</v>
      </c>
      <c r="H512" s="97">
        <v>210000000</v>
      </c>
      <c r="I512" s="454">
        <v>97.88</v>
      </c>
      <c r="J512" s="65">
        <f t="shared" si="7"/>
        <v>2145484.2664487129</v>
      </c>
      <c r="K512" s="95" t="s">
        <v>824</v>
      </c>
      <c r="L512" s="96">
        <v>41389</v>
      </c>
      <c r="M512" s="96">
        <v>41754</v>
      </c>
      <c r="O512" s="74">
        <v>4</v>
      </c>
      <c r="P512" s="95" t="s">
        <v>1057</v>
      </c>
      <c r="Q512" s="95" t="s">
        <v>1058</v>
      </c>
    </row>
    <row r="513" spans="1:17" ht="16.5" customHeight="1">
      <c r="A513" s="56" t="s">
        <v>827</v>
      </c>
      <c r="B513" s="96">
        <v>41388</v>
      </c>
      <c r="D513" s="95" t="s">
        <v>903</v>
      </c>
      <c r="E513" s="95" t="s">
        <v>1164</v>
      </c>
      <c r="F513" s="95" t="s">
        <v>1165</v>
      </c>
      <c r="G513" s="95" t="s">
        <v>823</v>
      </c>
      <c r="H513" s="97">
        <v>24000000</v>
      </c>
      <c r="I513" s="454">
        <v>97.88</v>
      </c>
      <c r="J513" s="65">
        <f t="shared" si="7"/>
        <v>245198.20187985289</v>
      </c>
      <c r="K513" s="95" t="s">
        <v>847</v>
      </c>
      <c r="L513" s="96">
        <v>41390</v>
      </c>
      <c r="M513" s="96">
        <v>41755</v>
      </c>
      <c r="O513" s="74">
        <v>4.1900000000000004</v>
      </c>
      <c r="P513" s="95" t="s">
        <v>1057</v>
      </c>
      <c r="Q513" s="95" t="s">
        <v>1058</v>
      </c>
    </row>
    <row r="514" spans="1:17" ht="16.5" customHeight="1">
      <c r="A514" s="56" t="s">
        <v>827</v>
      </c>
      <c r="B514" s="96">
        <v>41389</v>
      </c>
      <c r="D514" s="95" t="s">
        <v>1168</v>
      </c>
      <c r="E514" s="95" t="s">
        <v>1002</v>
      </c>
      <c r="F514" s="95" t="s">
        <v>1170</v>
      </c>
      <c r="G514" s="95" t="s">
        <v>823</v>
      </c>
      <c r="H514" s="97">
        <v>118200000</v>
      </c>
      <c r="I514" s="454">
        <v>97.88</v>
      </c>
      <c r="J514" s="65">
        <f t="shared" si="7"/>
        <v>1207601.1442582754</v>
      </c>
      <c r="K514" s="95" t="s">
        <v>847</v>
      </c>
      <c r="L514" s="96">
        <v>41389</v>
      </c>
      <c r="M514" s="96">
        <v>41754</v>
      </c>
      <c r="O514" s="74">
        <v>3.9</v>
      </c>
      <c r="P514" s="95" t="s">
        <v>1057</v>
      </c>
      <c r="Q514" s="95" t="s">
        <v>1058</v>
      </c>
    </row>
    <row r="515" spans="1:17" ht="16.5" customHeight="1">
      <c r="A515" s="56" t="s">
        <v>827</v>
      </c>
      <c r="B515" s="96">
        <v>41390</v>
      </c>
      <c r="D515" s="95" t="s">
        <v>975</v>
      </c>
      <c r="E515" s="95" t="s">
        <v>1307</v>
      </c>
      <c r="F515" s="95" t="s">
        <v>977</v>
      </c>
      <c r="G515" s="95" t="s">
        <v>1309</v>
      </c>
      <c r="H515" s="97">
        <v>20500000</v>
      </c>
      <c r="I515" s="454">
        <v>97.88</v>
      </c>
      <c r="J515" s="65">
        <f t="shared" si="7"/>
        <v>209440.13077237434</v>
      </c>
      <c r="K515" s="95" t="s">
        <v>824</v>
      </c>
      <c r="L515" s="96">
        <v>41393</v>
      </c>
      <c r="M515" s="96">
        <v>41758</v>
      </c>
      <c r="O515" s="74">
        <v>4.5</v>
      </c>
      <c r="P515" s="95" t="s">
        <v>1057</v>
      </c>
      <c r="Q515" s="95" t="s">
        <v>1058</v>
      </c>
    </row>
    <row r="516" spans="1:17" ht="16.5" customHeight="1">
      <c r="A516" s="56" t="s">
        <v>827</v>
      </c>
      <c r="B516" s="96">
        <v>41390</v>
      </c>
      <c r="D516" s="95" t="s">
        <v>975</v>
      </c>
      <c r="E516" s="95" t="s">
        <v>1307</v>
      </c>
      <c r="F516" s="95" t="s">
        <v>979</v>
      </c>
      <c r="G516" s="95" t="s">
        <v>823</v>
      </c>
      <c r="H516" s="97">
        <v>15800000</v>
      </c>
      <c r="I516" s="454">
        <v>97.88</v>
      </c>
      <c r="J516" s="65">
        <f t="shared" si="7"/>
        <v>161422.14957090316</v>
      </c>
      <c r="K516" s="95" t="s">
        <v>824</v>
      </c>
      <c r="L516" s="96">
        <v>41393</v>
      </c>
      <c r="M516" s="96">
        <v>41758</v>
      </c>
      <c r="O516" s="74">
        <v>4.5</v>
      </c>
      <c r="P516" s="95" t="s">
        <v>1057</v>
      </c>
      <c r="Q516" s="95" t="s">
        <v>1058</v>
      </c>
    </row>
    <row r="517" spans="1:17" ht="16.5" customHeight="1">
      <c r="A517" s="56" t="s">
        <v>827</v>
      </c>
      <c r="B517" s="96">
        <v>41390</v>
      </c>
      <c r="D517" s="95" t="s">
        <v>975</v>
      </c>
      <c r="E517" s="95" t="s">
        <v>1307</v>
      </c>
      <c r="F517" s="95" t="s">
        <v>978</v>
      </c>
      <c r="G517" s="95" t="s">
        <v>823</v>
      </c>
      <c r="H517" s="97">
        <v>24300000</v>
      </c>
      <c r="I517" s="454">
        <v>97.88</v>
      </c>
      <c r="J517" s="65">
        <f t="shared" ref="J517:J580" si="8">IF(I517="","",H517/I517)</f>
        <v>248263.17940335107</v>
      </c>
      <c r="K517" s="95" t="s">
        <v>824</v>
      </c>
      <c r="L517" s="96">
        <v>41393</v>
      </c>
      <c r="M517" s="96">
        <v>41758</v>
      </c>
      <c r="O517" s="74">
        <v>4.5</v>
      </c>
      <c r="P517" s="95" t="s">
        <v>1057</v>
      </c>
      <c r="Q517" s="95" t="s">
        <v>1058</v>
      </c>
    </row>
    <row r="518" spans="1:17" ht="16.5" customHeight="1">
      <c r="A518" s="56" t="s">
        <v>827</v>
      </c>
      <c r="B518" s="96">
        <v>41390</v>
      </c>
      <c r="D518" s="95" t="s">
        <v>1025</v>
      </c>
      <c r="E518" s="95" t="s">
        <v>1120</v>
      </c>
      <c r="F518" s="95" t="s">
        <v>1172</v>
      </c>
      <c r="G518" s="95" t="s">
        <v>823</v>
      </c>
      <c r="H518" s="97">
        <v>83000000</v>
      </c>
      <c r="I518" s="454">
        <v>97.88</v>
      </c>
      <c r="J518" s="65">
        <f t="shared" si="8"/>
        <v>847977.11483449128</v>
      </c>
      <c r="K518" s="95" t="s">
        <v>824</v>
      </c>
      <c r="L518" s="96">
        <v>41393</v>
      </c>
      <c r="M518" s="96">
        <v>41757</v>
      </c>
      <c r="O518" s="74">
        <v>4.5</v>
      </c>
      <c r="P518" s="95" t="s">
        <v>1057</v>
      </c>
      <c r="Q518" s="95" t="s">
        <v>1058</v>
      </c>
    </row>
    <row r="519" spans="1:17" ht="16.5" customHeight="1">
      <c r="A519" s="56" t="s">
        <v>827</v>
      </c>
      <c r="B519" s="96">
        <v>41397</v>
      </c>
      <c r="D519" s="95" t="s">
        <v>833</v>
      </c>
      <c r="E519" s="95" t="s">
        <v>834</v>
      </c>
      <c r="F519" s="95" t="s">
        <v>835</v>
      </c>
      <c r="G519" s="95" t="s">
        <v>836</v>
      </c>
      <c r="H519" s="97">
        <v>136405</v>
      </c>
      <c r="I519" s="454">
        <v>1</v>
      </c>
      <c r="J519" s="65">
        <f t="shared" si="8"/>
        <v>136405</v>
      </c>
      <c r="K519" s="95" t="s">
        <v>847</v>
      </c>
      <c r="L519" s="96">
        <v>41397</v>
      </c>
      <c r="M519" s="96">
        <v>41762</v>
      </c>
      <c r="O519" s="74">
        <v>3.06</v>
      </c>
      <c r="P519" s="95" t="s">
        <v>1057</v>
      </c>
      <c r="Q519" s="95" t="s">
        <v>1058</v>
      </c>
    </row>
    <row r="520" spans="1:17" ht="16.5" customHeight="1">
      <c r="A520" s="56" t="s">
        <v>827</v>
      </c>
      <c r="B520" s="96">
        <v>41401</v>
      </c>
      <c r="D520" s="95" t="s">
        <v>1286</v>
      </c>
      <c r="E520" s="95" t="s">
        <v>1173</v>
      </c>
      <c r="F520" s="95" t="s">
        <v>1174</v>
      </c>
      <c r="G520" s="95" t="s">
        <v>823</v>
      </c>
      <c r="H520" s="97">
        <v>24000000</v>
      </c>
      <c r="I520" s="454">
        <v>101.05</v>
      </c>
      <c r="J520" s="65">
        <f t="shared" si="8"/>
        <v>237506.18505690253</v>
      </c>
      <c r="K520" s="95" t="s">
        <v>847</v>
      </c>
      <c r="L520" s="96">
        <v>41407</v>
      </c>
      <c r="M520" s="96">
        <v>41771</v>
      </c>
      <c r="O520" s="74">
        <v>4</v>
      </c>
      <c r="P520" s="95" t="s">
        <v>1057</v>
      </c>
      <c r="Q520" s="95" t="s">
        <v>1058</v>
      </c>
    </row>
    <row r="521" spans="1:17" ht="16.5" customHeight="1">
      <c r="A521" s="56" t="s">
        <v>827</v>
      </c>
      <c r="B521" s="96">
        <v>41401</v>
      </c>
      <c r="D521" s="95" t="s">
        <v>975</v>
      </c>
      <c r="E521" s="95" t="s">
        <v>1307</v>
      </c>
      <c r="F521" s="95" t="s">
        <v>1007</v>
      </c>
      <c r="G521" s="95" t="s">
        <v>823</v>
      </c>
      <c r="H521" s="97">
        <v>3700000</v>
      </c>
      <c r="I521" s="454">
        <v>101.05</v>
      </c>
      <c r="J521" s="65">
        <f t="shared" si="8"/>
        <v>36615.536862939138</v>
      </c>
      <c r="K521" s="95" t="s">
        <v>880</v>
      </c>
      <c r="L521" s="96">
        <v>41401</v>
      </c>
      <c r="M521" s="96">
        <v>41774</v>
      </c>
      <c r="O521" s="74">
        <v>3.4</v>
      </c>
      <c r="P521" s="95" t="s">
        <v>1057</v>
      </c>
      <c r="Q521" s="95" t="s">
        <v>1058</v>
      </c>
    </row>
    <row r="522" spans="1:17" ht="16.5" customHeight="1">
      <c r="A522" s="56" t="s">
        <v>827</v>
      </c>
      <c r="B522" s="96">
        <v>41403</v>
      </c>
      <c r="D522" s="95" t="s">
        <v>856</v>
      </c>
      <c r="E522" s="95" t="s">
        <v>990</v>
      </c>
      <c r="F522" s="95" t="s">
        <v>1265</v>
      </c>
      <c r="G522" s="95" t="s">
        <v>823</v>
      </c>
      <c r="H522" s="97">
        <v>92000000</v>
      </c>
      <c r="I522" s="454">
        <v>101.05</v>
      </c>
      <c r="J522" s="65">
        <f t="shared" si="8"/>
        <v>910440.37605145969</v>
      </c>
      <c r="K522" s="95" t="s">
        <v>880</v>
      </c>
      <c r="L522" s="96">
        <v>41408</v>
      </c>
      <c r="M522" s="96">
        <v>41773</v>
      </c>
      <c r="O522" s="74">
        <v>3</v>
      </c>
      <c r="P522" s="95" t="s">
        <v>1057</v>
      </c>
      <c r="Q522" s="95" t="s">
        <v>1058</v>
      </c>
    </row>
    <row r="523" spans="1:17" ht="16.5" customHeight="1">
      <c r="A523" s="56" t="s">
        <v>827</v>
      </c>
      <c r="B523" s="96">
        <v>41403</v>
      </c>
      <c r="D523" s="95" t="s">
        <v>851</v>
      </c>
      <c r="E523" s="95" t="s">
        <v>1018</v>
      </c>
      <c r="F523" s="95" t="s">
        <v>1313</v>
      </c>
      <c r="G523" s="95" t="s">
        <v>836</v>
      </c>
      <c r="H523" s="97">
        <v>3000000</v>
      </c>
      <c r="I523" s="454">
        <v>1</v>
      </c>
      <c r="J523" s="65">
        <f t="shared" si="8"/>
        <v>3000000</v>
      </c>
      <c r="K523" s="95" t="s">
        <v>880</v>
      </c>
      <c r="L523" s="96">
        <v>41403</v>
      </c>
      <c r="M523" s="96">
        <v>41768</v>
      </c>
      <c r="O523" s="74">
        <v>5.9</v>
      </c>
      <c r="P523" s="95" t="s">
        <v>1057</v>
      </c>
      <c r="Q523" s="95" t="s">
        <v>1058</v>
      </c>
    </row>
    <row r="524" spans="1:17" ht="16.5" customHeight="1">
      <c r="A524" s="56" t="s">
        <v>827</v>
      </c>
      <c r="B524" s="96">
        <v>41404</v>
      </c>
      <c r="D524" s="95" t="s">
        <v>995</v>
      </c>
      <c r="E524" s="95" t="s">
        <v>996</v>
      </c>
      <c r="F524" s="95" t="s">
        <v>997</v>
      </c>
      <c r="G524" s="95" t="s">
        <v>823</v>
      </c>
      <c r="H524" s="97">
        <v>36000000</v>
      </c>
      <c r="I524" s="454">
        <v>101.05</v>
      </c>
      <c r="J524" s="65">
        <f t="shared" si="8"/>
        <v>356259.27758535382</v>
      </c>
      <c r="K524" s="95" t="s">
        <v>880</v>
      </c>
      <c r="L524" s="96">
        <v>41423</v>
      </c>
      <c r="M524" s="96">
        <v>41788</v>
      </c>
      <c r="O524" s="74">
        <v>3.96</v>
      </c>
      <c r="P524" s="95" t="s">
        <v>1057</v>
      </c>
      <c r="Q524" s="95" t="s">
        <v>1058</v>
      </c>
    </row>
    <row r="525" spans="1:17" ht="16.5" customHeight="1">
      <c r="A525" s="94" t="s">
        <v>832</v>
      </c>
      <c r="B525" s="73">
        <v>41407</v>
      </c>
      <c r="C525" s="211"/>
      <c r="D525" s="95" t="s">
        <v>1088</v>
      </c>
      <c r="E525" s="95" t="s">
        <v>998</v>
      </c>
      <c r="F525" s="95" t="s">
        <v>871</v>
      </c>
      <c r="G525" s="95" t="s">
        <v>1314</v>
      </c>
      <c r="H525" s="80">
        <v>200000</v>
      </c>
      <c r="I525" s="453">
        <v>1</v>
      </c>
      <c r="J525" s="65">
        <f t="shared" si="8"/>
        <v>200000</v>
      </c>
      <c r="K525" s="95" t="s">
        <v>847</v>
      </c>
      <c r="L525" s="73">
        <v>41408</v>
      </c>
      <c r="M525" s="73">
        <v>41500</v>
      </c>
      <c r="N525" s="73"/>
      <c r="O525" s="81">
        <v>3.1</v>
      </c>
      <c r="P525" s="95" t="s">
        <v>1057</v>
      </c>
      <c r="Q525" s="95" t="s">
        <v>1058</v>
      </c>
    </row>
    <row r="526" spans="1:17" ht="16.5" customHeight="1">
      <c r="A526" s="56" t="s">
        <v>827</v>
      </c>
      <c r="B526" s="96">
        <v>41408</v>
      </c>
      <c r="D526" s="95" t="s">
        <v>975</v>
      </c>
      <c r="E526" s="95" t="s">
        <v>1307</v>
      </c>
      <c r="F526" s="95" t="s">
        <v>1008</v>
      </c>
      <c r="G526" s="95" t="s">
        <v>823</v>
      </c>
      <c r="H526" s="97">
        <v>45900000</v>
      </c>
      <c r="I526" s="454">
        <v>101.05</v>
      </c>
      <c r="J526" s="65">
        <f t="shared" si="8"/>
        <v>454230.57892132609</v>
      </c>
      <c r="K526" s="95" t="s">
        <v>880</v>
      </c>
      <c r="L526" s="96">
        <v>41409</v>
      </c>
      <c r="M526" s="96">
        <v>41774</v>
      </c>
      <c r="O526" s="74">
        <v>4.0999999999999996</v>
      </c>
      <c r="P526" s="95" t="s">
        <v>1057</v>
      </c>
      <c r="Q526" s="95" t="s">
        <v>1058</v>
      </c>
    </row>
    <row r="527" spans="1:17" ht="16.5" customHeight="1">
      <c r="A527" s="56" t="s">
        <v>827</v>
      </c>
      <c r="B527" s="96">
        <v>41409</v>
      </c>
      <c r="D527" s="95" t="s">
        <v>883</v>
      </c>
      <c r="E527" s="95" t="s">
        <v>1315</v>
      </c>
      <c r="F527" s="95" t="s">
        <v>1183</v>
      </c>
      <c r="G527" s="95" t="s">
        <v>823</v>
      </c>
      <c r="H527" s="97">
        <v>26400000</v>
      </c>
      <c r="I527" s="454">
        <v>101.05</v>
      </c>
      <c r="J527" s="65">
        <f t="shared" si="8"/>
        <v>261256.80356259277</v>
      </c>
      <c r="K527" s="95" t="s">
        <v>847</v>
      </c>
      <c r="L527" s="96">
        <v>41417</v>
      </c>
      <c r="M527" s="96">
        <v>41782</v>
      </c>
      <c r="O527" s="74">
        <v>4</v>
      </c>
      <c r="P527" s="95" t="s">
        <v>1057</v>
      </c>
      <c r="Q527" s="95" t="s">
        <v>1058</v>
      </c>
    </row>
    <row r="528" spans="1:17" ht="16.5" customHeight="1">
      <c r="A528" s="56" t="s">
        <v>827</v>
      </c>
      <c r="B528" s="96">
        <v>41410</v>
      </c>
      <c r="D528" s="95" t="s">
        <v>925</v>
      </c>
      <c r="E528" s="95" t="s">
        <v>1316</v>
      </c>
      <c r="F528" s="95" t="s">
        <v>1191</v>
      </c>
      <c r="G528" s="95" t="s">
        <v>823</v>
      </c>
      <c r="H528" s="97">
        <v>41000000</v>
      </c>
      <c r="I528" s="454">
        <v>101.05</v>
      </c>
      <c r="J528" s="65">
        <f t="shared" si="8"/>
        <v>405739.73280554183</v>
      </c>
      <c r="K528" s="95" t="s">
        <v>847</v>
      </c>
      <c r="L528" s="96">
        <v>41418</v>
      </c>
      <c r="M528" s="96">
        <v>41783</v>
      </c>
      <c r="O528" s="74">
        <v>2.95</v>
      </c>
      <c r="P528" s="95" t="s">
        <v>1057</v>
      </c>
      <c r="Q528" s="95" t="s">
        <v>1058</v>
      </c>
    </row>
    <row r="529" spans="1:17" ht="16.5" customHeight="1">
      <c r="A529" s="56" t="s">
        <v>827</v>
      </c>
      <c r="B529" s="96">
        <v>41410</v>
      </c>
      <c r="D529" s="95" t="s">
        <v>925</v>
      </c>
      <c r="E529" s="95" t="s">
        <v>1316</v>
      </c>
      <c r="F529" s="95" t="s">
        <v>1192</v>
      </c>
      <c r="G529" s="95" t="s">
        <v>823</v>
      </c>
      <c r="H529" s="97">
        <v>180180000</v>
      </c>
      <c r="I529" s="454">
        <v>101.05</v>
      </c>
      <c r="J529" s="65">
        <f t="shared" si="8"/>
        <v>1783077.6843146957</v>
      </c>
      <c r="K529" s="95" t="s">
        <v>847</v>
      </c>
      <c r="L529" s="96">
        <v>41418</v>
      </c>
      <c r="M529" s="96">
        <v>41783</v>
      </c>
      <c r="O529" s="74">
        <v>2.95</v>
      </c>
      <c r="P529" s="95" t="s">
        <v>1057</v>
      </c>
      <c r="Q529" s="95" t="s">
        <v>1058</v>
      </c>
    </row>
    <row r="530" spans="1:17" ht="16.5" customHeight="1">
      <c r="A530" s="56" t="s">
        <v>827</v>
      </c>
      <c r="B530" s="96">
        <v>41414</v>
      </c>
      <c r="D530" s="95" t="s">
        <v>848</v>
      </c>
      <c r="E530" s="95" t="s">
        <v>1156</v>
      </c>
      <c r="F530" s="95" t="s">
        <v>1182</v>
      </c>
      <c r="G530" s="95" t="s">
        <v>823</v>
      </c>
      <c r="H530" s="97">
        <v>98000000</v>
      </c>
      <c r="I530" s="454">
        <v>101.05</v>
      </c>
      <c r="J530" s="65">
        <f t="shared" si="8"/>
        <v>969816.92231568531</v>
      </c>
      <c r="K530" s="95" t="s">
        <v>847</v>
      </c>
      <c r="L530" s="96">
        <v>41418</v>
      </c>
      <c r="M530" s="96">
        <v>41783</v>
      </c>
      <c r="O530" s="74">
        <v>3.5</v>
      </c>
      <c r="P530" s="95" t="s">
        <v>1057</v>
      </c>
      <c r="Q530" s="95" t="s">
        <v>1058</v>
      </c>
    </row>
    <row r="531" spans="1:17" ht="16.5" customHeight="1">
      <c r="A531" s="56" t="s">
        <v>827</v>
      </c>
      <c r="B531" s="96">
        <v>41414</v>
      </c>
      <c r="D531" s="95" t="s">
        <v>1284</v>
      </c>
      <c r="E531" s="95" t="s">
        <v>881</v>
      </c>
      <c r="F531" s="95" t="s">
        <v>983</v>
      </c>
      <c r="G531" s="95" t="s">
        <v>823</v>
      </c>
      <c r="H531" s="97">
        <v>40000000</v>
      </c>
      <c r="I531" s="454">
        <v>101.05</v>
      </c>
      <c r="J531" s="65">
        <f t="shared" si="8"/>
        <v>395843.64176150423</v>
      </c>
      <c r="K531" s="95" t="s">
        <v>880</v>
      </c>
      <c r="L531" s="96">
        <v>41414</v>
      </c>
      <c r="M531" s="96">
        <v>41775</v>
      </c>
      <c r="O531" s="74">
        <v>3.8</v>
      </c>
      <c r="P531" s="95" t="s">
        <v>1057</v>
      </c>
      <c r="Q531" s="95" t="s">
        <v>1058</v>
      </c>
    </row>
    <row r="532" spans="1:17" ht="16.5" customHeight="1">
      <c r="A532" s="94" t="s">
        <v>832</v>
      </c>
      <c r="B532" s="73">
        <v>41415</v>
      </c>
      <c r="C532" s="211"/>
      <c r="D532" s="95" t="s">
        <v>1317</v>
      </c>
      <c r="E532" s="95" t="s">
        <v>1318</v>
      </c>
      <c r="F532" s="95" t="s">
        <v>1319</v>
      </c>
      <c r="G532" s="95" t="s">
        <v>1320</v>
      </c>
      <c r="H532" s="80">
        <v>57000000</v>
      </c>
      <c r="I532" s="453">
        <v>101</v>
      </c>
      <c r="J532" s="65">
        <f t="shared" si="8"/>
        <v>564356.43564356433</v>
      </c>
      <c r="K532" s="95" t="s">
        <v>1321</v>
      </c>
      <c r="L532" s="73">
        <v>41417</v>
      </c>
      <c r="M532" s="73">
        <v>41782</v>
      </c>
      <c r="N532" s="73"/>
      <c r="O532" s="81">
        <v>3.5</v>
      </c>
      <c r="P532" s="95" t="s">
        <v>1057</v>
      </c>
      <c r="Q532" s="95" t="s">
        <v>1058</v>
      </c>
    </row>
    <row r="533" spans="1:17" ht="16.5" customHeight="1">
      <c r="A533" s="56" t="s">
        <v>827</v>
      </c>
      <c r="B533" s="96">
        <v>41416</v>
      </c>
      <c r="D533" s="95" t="s">
        <v>848</v>
      </c>
      <c r="E533" s="95" t="s">
        <v>1156</v>
      </c>
      <c r="F533" s="95" t="s">
        <v>1186</v>
      </c>
      <c r="G533" s="95" t="s">
        <v>823</v>
      </c>
      <c r="H533" s="97">
        <v>60000000</v>
      </c>
      <c r="I533" s="454">
        <v>101.05</v>
      </c>
      <c r="J533" s="65">
        <f t="shared" si="8"/>
        <v>593765.46264225629</v>
      </c>
      <c r="K533" s="95" t="s">
        <v>847</v>
      </c>
      <c r="L533" s="96">
        <v>41422</v>
      </c>
      <c r="M533" s="96">
        <v>41787</v>
      </c>
      <c r="O533" s="74">
        <v>3.18</v>
      </c>
      <c r="P533" s="95" t="s">
        <v>1057</v>
      </c>
      <c r="Q533" s="95" t="s">
        <v>1058</v>
      </c>
    </row>
    <row r="534" spans="1:17" ht="16.5" customHeight="1">
      <c r="A534" s="56" t="s">
        <v>827</v>
      </c>
      <c r="B534" s="96">
        <v>41417</v>
      </c>
      <c r="D534" s="95" t="s">
        <v>873</v>
      </c>
      <c r="E534" s="95" t="s">
        <v>1048</v>
      </c>
      <c r="F534" s="95" t="s">
        <v>1187</v>
      </c>
      <c r="G534" s="95" t="s">
        <v>1309</v>
      </c>
      <c r="H534" s="97">
        <v>36000000</v>
      </c>
      <c r="I534" s="454">
        <v>101.05</v>
      </c>
      <c r="J534" s="65">
        <f t="shared" si="8"/>
        <v>356259.27758535382</v>
      </c>
      <c r="K534" s="95" t="s">
        <v>847</v>
      </c>
      <c r="L534" s="96">
        <v>41424</v>
      </c>
      <c r="M534" s="96">
        <v>41789</v>
      </c>
      <c r="O534" s="74">
        <v>4.3</v>
      </c>
      <c r="P534" s="95" t="s">
        <v>1057</v>
      </c>
      <c r="Q534" s="95" t="s">
        <v>1058</v>
      </c>
    </row>
    <row r="535" spans="1:17" ht="16.5" customHeight="1">
      <c r="A535" s="56" t="s">
        <v>827</v>
      </c>
      <c r="B535" s="96">
        <v>41417</v>
      </c>
      <c r="D535" s="95" t="s">
        <v>883</v>
      </c>
      <c r="E535" s="95" t="s">
        <v>1197</v>
      </c>
      <c r="F535" s="95" t="s">
        <v>1202</v>
      </c>
      <c r="G535" s="95" t="s">
        <v>823</v>
      </c>
      <c r="H535" s="97">
        <v>23700000</v>
      </c>
      <c r="I535" s="454">
        <v>101.05</v>
      </c>
      <c r="J535" s="65">
        <f t="shared" si="8"/>
        <v>234537.35774369125</v>
      </c>
      <c r="K535" s="95" t="s">
        <v>847</v>
      </c>
      <c r="L535" s="96">
        <v>41417</v>
      </c>
      <c r="M535" s="96">
        <v>41445</v>
      </c>
      <c r="O535" s="74">
        <v>3.19</v>
      </c>
      <c r="P535" s="95" t="s">
        <v>1057</v>
      </c>
      <c r="Q535" s="95" t="s">
        <v>1058</v>
      </c>
    </row>
    <row r="536" spans="1:17" ht="16.5" customHeight="1">
      <c r="A536" s="56" t="s">
        <v>827</v>
      </c>
      <c r="B536" s="96">
        <v>41417</v>
      </c>
      <c r="D536" s="95" t="s">
        <v>873</v>
      </c>
      <c r="E536" s="95" t="s">
        <v>874</v>
      </c>
      <c r="F536" s="95" t="s">
        <v>1188</v>
      </c>
      <c r="G536" s="95" t="s">
        <v>823</v>
      </c>
      <c r="H536" s="97">
        <v>90000000</v>
      </c>
      <c r="I536" s="454">
        <v>101.05</v>
      </c>
      <c r="J536" s="65">
        <f t="shared" si="8"/>
        <v>890648.19396338449</v>
      </c>
      <c r="K536" s="95" t="s">
        <v>847</v>
      </c>
      <c r="L536" s="96">
        <v>41422</v>
      </c>
      <c r="M536" s="96">
        <v>41787</v>
      </c>
      <c r="O536" s="74">
        <v>3.1</v>
      </c>
      <c r="P536" s="95" t="s">
        <v>1057</v>
      </c>
      <c r="Q536" s="95" t="s">
        <v>1058</v>
      </c>
    </row>
    <row r="537" spans="1:17" ht="16.5" customHeight="1">
      <c r="A537" s="56" t="s">
        <v>827</v>
      </c>
      <c r="B537" s="96">
        <v>41422</v>
      </c>
      <c r="D537" s="95" t="s">
        <v>1001</v>
      </c>
      <c r="E537" s="95" t="s">
        <v>1299</v>
      </c>
      <c r="F537" s="95" t="s">
        <v>1003</v>
      </c>
      <c r="G537" s="95" t="s">
        <v>836</v>
      </c>
      <c r="H537" s="97">
        <v>415000</v>
      </c>
      <c r="I537" s="454">
        <v>1</v>
      </c>
      <c r="J537" s="65">
        <f t="shared" si="8"/>
        <v>415000</v>
      </c>
      <c r="K537" s="95" t="s">
        <v>847</v>
      </c>
      <c r="L537" s="96">
        <v>41423</v>
      </c>
      <c r="M537" s="96">
        <v>41788</v>
      </c>
      <c r="O537" s="74">
        <v>4.75</v>
      </c>
      <c r="P537" s="95" t="s">
        <v>1057</v>
      </c>
      <c r="Q537" s="95" t="s">
        <v>1058</v>
      </c>
    </row>
    <row r="538" spans="1:17" ht="16.5" customHeight="1">
      <c r="A538" s="56" t="s">
        <v>827</v>
      </c>
      <c r="B538" s="96">
        <v>41422</v>
      </c>
      <c r="D538" s="95" t="s">
        <v>1284</v>
      </c>
      <c r="E538" s="95" t="s">
        <v>881</v>
      </c>
      <c r="F538" s="95" t="s">
        <v>1034</v>
      </c>
      <c r="G538" s="95" t="s">
        <v>1309</v>
      </c>
      <c r="H538" s="97">
        <v>100000000</v>
      </c>
      <c r="I538" s="454">
        <v>101.05</v>
      </c>
      <c r="J538" s="65">
        <f t="shared" si="8"/>
        <v>989609.10440376052</v>
      </c>
      <c r="K538" s="95" t="s">
        <v>880</v>
      </c>
      <c r="L538" s="96">
        <v>41422</v>
      </c>
      <c r="M538" s="96">
        <v>41787</v>
      </c>
      <c r="O538" s="74">
        <v>3.85</v>
      </c>
      <c r="P538" s="95" t="s">
        <v>1057</v>
      </c>
      <c r="Q538" s="95" t="s">
        <v>1058</v>
      </c>
    </row>
    <row r="539" spans="1:17" ht="16.5" customHeight="1">
      <c r="A539" s="56" t="s">
        <v>827</v>
      </c>
      <c r="B539" s="96">
        <v>41423</v>
      </c>
      <c r="D539" s="95" t="s">
        <v>1178</v>
      </c>
      <c r="E539" s="95" t="s">
        <v>1283</v>
      </c>
      <c r="F539" s="95" t="s">
        <v>1180</v>
      </c>
      <c r="G539" s="95" t="s">
        <v>1309</v>
      </c>
      <c r="H539" s="97">
        <v>15750000</v>
      </c>
      <c r="I539" s="454">
        <v>101.05</v>
      </c>
      <c r="J539" s="65">
        <f t="shared" si="8"/>
        <v>155863.43394359227</v>
      </c>
      <c r="K539" s="95" t="s">
        <v>880</v>
      </c>
      <c r="L539" s="96">
        <v>41425</v>
      </c>
      <c r="M539" s="96">
        <v>41790</v>
      </c>
      <c r="O539" s="74">
        <v>3.67</v>
      </c>
      <c r="P539" s="95" t="s">
        <v>1057</v>
      </c>
      <c r="Q539" s="95" t="s">
        <v>1058</v>
      </c>
    </row>
    <row r="540" spans="1:17" ht="16.5" customHeight="1">
      <c r="A540" s="75" t="s">
        <v>827</v>
      </c>
      <c r="B540" s="96">
        <v>41429</v>
      </c>
      <c r="D540" s="95" t="s">
        <v>1001</v>
      </c>
      <c r="E540" s="95" t="s">
        <v>1299</v>
      </c>
      <c r="F540" s="95" t="s">
        <v>1199</v>
      </c>
      <c r="G540" s="95" t="s">
        <v>823</v>
      </c>
      <c r="H540" s="97">
        <v>176935000</v>
      </c>
      <c r="I540" s="454">
        <v>98.5</v>
      </c>
      <c r="J540" s="65">
        <f t="shared" si="8"/>
        <v>1796294.4162436549</v>
      </c>
      <c r="K540" s="95" t="s">
        <v>880</v>
      </c>
      <c r="L540" s="96">
        <v>41430</v>
      </c>
      <c r="M540" s="96">
        <v>41795</v>
      </c>
      <c r="O540" s="74">
        <v>3.15</v>
      </c>
      <c r="P540" s="95" t="s">
        <v>1057</v>
      </c>
      <c r="Q540" s="95" t="s">
        <v>1058</v>
      </c>
    </row>
    <row r="541" spans="1:17" ht="16.5" customHeight="1">
      <c r="A541" s="75" t="s">
        <v>827</v>
      </c>
      <c r="B541" s="96">
        <v>41430</v>
      </c>
      <c r="D541" s="95" t="s">
        <v>1284</v>
      </c>
      <c r="E541" s="95" t="s">
        <v>1322</v>
      </c>
      <c r="F541" s="95" t="s">
        <v>1024</v>
      </c>
      <c r="G541" s="95" t="s">
        <v>823</v>
      </c>
      <c r="H541" s="97">
        <v>31500000</v>
      </c>
      <c r="I541" s="454">
        <v>98.5</v>
      </c>
      <c r="J541" s="65">
        <f t="shared" si="8"/>
        <v>319796.95431472082</v>
      </c>
      <c r="K541" s="95" t="s">
        <v>880</v>
      </c>
      <c r="L541" s="96">
        <v>41430</v>
      </c>
      <c r="M541" s="96">
        <v>41795</v>
      </c>
      <c r="O541" s="74">
        <v>4</v>
      </c>
      <c r="P541" s="95" t="s">
        <v>1057</v>
      </c>
      <c r="Q541" s="95" t="s">
        <v>1058</v>
      </c>
    </row>
    <row r="542" spans="1:17" ht="16.5" customHeight="1">
      <c r="A542" s="75" t="s">
        <v>827</v>
      </c>
      <c r="B542" s="96">
        <v>41435</v>
      </c>
      <c r="D542" s="95" t="s">
        <v>1040</v>
      </c>
      <c r="E542" s="95" t="s">
        <v>1041</v>
      </c>
      <c r="F542" s="95" t="s">
        <v>1042</v>
      </c>
      <c r="G542" s="95" t="s">
        <v>823</v>
      </c>
      <c r="H542" s="97">
        <v>20400000</v>
      </c>
      <c r="I542" s="454">
        <v>98.5</v>
      </c>
      <c r="J542" s="65">
        <f t="shared" si="8"/>
        <v>207106.59898477158</v>
      </c>
      <c r="K542" s="95" t="s">
        <v>880</v>
      </c>
      <c r="L542" s="96">
        <v>41447</v>
      </c>
      <c r="M542" s="96">
        <v>41812</v>
      </c>
      <c r="O542" s="74">
        <v>4.5</v>
      </c>
      <c r="P542" s="95" t="s">
        <v>1057</v>
      </c>
      <c r="Q542" s="95" t="s">
        <v>1058</v>
      </c>
    </row>
    <row r="543" spans="1:17" ht="16.5" customHeight="1">
      <c r="A543" s="94" t="s">
        <v>832</v>
      </c>
      <c r="B543" s="96">
        <v>41435</v>
      </c>
      <c r="D543" s="95" t="s">
        <v>833</v>
      </c>
      <c r="E543" s="95" t="s">
        <v>834</v>
      </c>
      <c r="F543" s="95" t="s">
        <v>1092</v>
      </c>
      <c r="G543" s="95" t="s">
        <v>836</v>
      </c>
      <c r="H543" s="97">
        <v>90000</v>
      </c>
      <c r="I543" s="454">
        <v>1</v>
      </c>
      <c r="J543" s="65">
        <f t="shared" si="8"/>
        <v>90000</v>
      </c>
      <c r="K543" s="95" t="s">
        <v>847</v>
      </c>
      <c r="L543" s="96">
        <v>41437</v>
      </c>
      <c r="M543" s="96">
        <v>41802</v>
      </c>
      <c r="O543" s="74">
        <v>2.85</v>
      </c>
      <c r="P543" s="95" t="s">
        <v>1057</v>
      </c>
      <c r="Q543" s="95" t="s">
        <v>1058</v>
      </c>
    </row>
    <row r="544" spans="1:17" ht="16.5" customHeight="1">
      <c r="A544" s="75" t="s">
        <v>827</v>
      </c>
      <c r="B544" s="96">
        <v>41437</v>
      </c>
      <c r="D544" s="95" t="s">
        <v>833</v>
      </c>
      <c r="E544" s="95" t="s">
        <v>834</v>
      </c>
      <c r="F544" s="95" t="s">
        <v>835</v>
      </c>
      <c r="G544" s="95" t="s">
        <v>836</v>
      </c>
      <c r="H544" s="97">
        <v>54880</v>
      </c>
      <c r="I544" s="454">
        <v>1</v>
      </c>
      <c r="J544" s="65">
        <f t="shared" si="8"/>
        <v>54880</v>
      </c>
      <c r="K544" s="95" t="s">
        <v>847</v>
      </c>
      <c r="L544" s="96">
        <v>41438</v>
      </c>
      <c r="M544" s="96">
        <v>41803</v>
      </c>
      <c r="O544" s="74">
        <v>2.85</v>
      </c>
      <c r="P544" s="95" t="s">
        <v>1057</v>
      </c>
      <c r="Q544" s="95" t="s">
        <v>1058</v>
      </c>
    </row>
    <row r="545" spans="1:18" ht="16.5" customHeight="1">
      <c r="A545" s="75" t="s">
        <v>827</v>
      </c>
      <c r="B545" s="96">
        <v>41437</v>
      </c>
      <c r="D545" s="95" t="s">
        <v>848</v>
      </c>
      <c r="E545" s="95" t="s">
        <v>1323</v>
      </c>
      <c r="F545" s="95" t="s">
        <v>1198</v>
      </c>
      <c r="G545" s="95" t="s">
        <v>1309</v>
      </c>
      <c r="H545" s="97">
        <v>50000000</v>
      </c>
      <c r="I545" s="454">
        <v>98.5</v>
      </c>
      <c r="J545" s="65">
        <f t="shared" si="8"/>
        <v>507614.21319796954</v>
      </c>
      <c r="K545" s="95" t="s">
        <v>847</v>
      </c>
      <c r="L545" s="96">
        <v>41432</v>
      </c>
      <c r="M545" s="96">
        <v>41797</v>
      </c>
      <c r="O545" s="74">
        <v>3.75</v>
      </c>
      <c r="P545" s="95" t="s">
        <v>1057</v>
      </c>
      <c r="Q545" s="95" t="s">
        <v>1058</v>
      </c>
    </row>
    <row r="546" spans="1:18" ht="16.5" customHeight="1">
      <c r="A546" s="75" t="s">
        <v>827</v>
      </c>
      <c r="B546" s="96">
        <v>41437</v>
      </c>
      <c r="D546" s="95" t="s">
        <v>848</v>
      </c>
      <c r="E546" s="95" t="s">
        <v>1323</v>
      </c>
      <c r="F546" s="95" t="s">
        <v>963</v>
      </c>
      <c r="G546" s="95" t="s">
        <v>823</v>
      </c>
      <c r="H546" s="97">
        <v>15700000</v>
      </c>
      <c r="I546" s="454">
        <v>98.5</v>
      </c>
      <c r="J546" s="65">
        <f t="shared" si="8"/>
        <v>159390.86294416245</v>
      </c>
      <c r="K546" s="95" t="s">
        <v>1312</v>
      </c>
      <c r="L546" s="96">
        <v>41439</v>
      </c>
      <c r="M546" s="96">
        <v>41805</v>
      </c>
      <c r="O546" s="74">
        <v>3.4</v>
      </c>
      <c r="P546" s="95" t="s">
        <v>1057</v>
      </c>
      <c r="Q546" s="95" t="s">
        <v>1058</v>
      </c>
    </row>
    <row r="547" spans="1:18" ht="16.5" customHeight="1">
      <c r="A547" s="94" t="s">
        <v>832</v>
      </c>
      <c r="B547" s="73">
        <v>41437</v>
      </c>
      <c r="C547" s="211"/>
      <c r="D547" s="95" t="s">
        <v>828</v>
      </c>
      <c r="E547" s="95" t="s">
        <v>829</v>
      </c>
      <c r="F547" s="95" t="s">
        <v>1282</v>
      </c>
      <c r="G547" s="95" t="s">
        <v>902</v>
      </c>
      <c r="H547" s="80">
        <v>500000</v>
      </c>
      <c r="I547" s="453">
        <v>1</v>
      </c>
      <c r="J547" s="65">
        <f t="shared" si="8"/>
        <v>500000</v>
      </c>
      <c r="K547" s="95" t="s">
        <v>1312</v>
      </c>
      <c r="L547" s="73">
        <v>41439</v>
      </c>
      <c r="M547" s="73">
        <v>42535</v>
      </c>
      <c r="N547" s="73"/>
      <c r="O547" s="81">
        <v>4.2</v>
      </c>
      <c r="P547" s="95" t="s">
        <v>1057</v>
      </c>
      <c r="Q547" s="95" t="s">
        <v>1058</v>
      </c>
    </row>
    <row r="548" spans="1:18" ht="16.5" customHeight="1">
      <c r="A548" s="94" t="s">
        <v>832</v>
      </c>
      <c r="B548" s="73">
        <v>41437</v>
      </c>
      <c r="C548" s="211"/>
      <c r="D548" s="95" t="s">
        <v>828</v>
      </c>
      <c r="E548" s="95" t="s">
        <v>829</v>
      </c>
      <c r="F548" s="95" t="s">
        <v>1282</v>
      </c>
      <c r="G548" s="95" t="s">
        <v>1314</v>
      </c>
      <c r="H548" s="80">
        <v>730000</v>
      </c>
      <c r="I548" s="453">
        <v>1</v>
      </c>
      <c r="J548" s="65">
        <f t="shared" si="8"/>
        <v>730000</v>
      </c>
      <c r="K548" s="95" t="s">
        <v>1312</v>
      </c>
      <c r="L548" s="73">
        <v>41439</v>
      </c>
      <c r="M548" s="73">
        <v>41804</v>
      </c>
      <c r="N548" s="73"/>
      <c r="O548" s="81">
        <v>3.5</v>
      </c>
      <c r="P548" s="95" t="s">
        <v>1057</v>
      </c>
      <c r="Q548" s="95" t="s">
        <v>1058</v>
      </c>
    </row>
    <row r="549" spans="1:18" ht="16.5" customHeight="1">
      <c r="A549" s="75" t="s">
        <v>827</v>
      </c>
      <c r="B549" s="96">
        <v>41438</v>
      </c>
      <c r="D549" s="95" t="s">
        <v>949</v>
      </c>
      <c r="E549" s="95" t="s">
        <v>1306</v>
      </c>
      <c r="F549" s="95" t="s">
        <v>1204</v>
      </c>
      <c r="G549" s="95" t="s">
        <v>823</v>
      </c>
      <c r="H549" s="97">
        <v>28000000</v>
      </c>
      <c r="I549" s="454">
        <v>98.5</v>
      </c>
      <c r="J549" s="65">
        <f t="shared" si="8"/>
        <v>284263.95939086296</v>
      </c>
      <c r="K549" s="95" t="s">
        <v>847</v>
      </c>
      <c r="L549" s="96">
        <v>41443</v>
      </c>
      <c r="M549" s="96">
        <v>41808</v>
      </c>
      <c r="O549" s="74">
        <v>4.1500000000000004</v>
      </c>
      <c r="P549" s="95" t="s">
        <v>1057</v>
      </c>
      <c r="Q549" s="95" t="s">
        <v>1058</v>
      </c>
    </row>
    <row r="550" spans="1:18" ht="16.5" customHeight="1">
      <c r="A550" s="75" t="s">
        <v>1324</v>
      </c>
      <c r="B550" s="96">
        <v>41439</v>
      </c>
      <c r="D550" s="95" t="s">
        <v>987</v>
      </c>
      <c r="E550" s="95" t="s">
        <v>1090</v>
      </c>
      <c r="F550" s="95" t="s">
        <v>1325</v>
      </c>
      <c r="G550" s="95" t="s">
        <v>823</v>
      </c>
      <c r="H550" s="97">
        <v>37500000</v>
      </c>
      <c r="I550" s="454">
        <v>98.5</v>
      </c>
      <c r="J550" s="65">
        <f t="shared" si="8"/>
        <v>380710.65989847714</v>
      </c>
      <c r="K550" s="95" t="s">
        <v>880</v>
      </c>
      <c r="L550" s="96">
        <v>41442</v>
      </c>
      <c r="M550" s="96">
        <v>41807</v>
      </c>
      <c r="O550" s="74">
        <v>3.87</v>
      </c>
      <c r="P550" s="95" t="s">
        <v>1057</v>
      </c>
      <c r="Q550" s="95" t="s">
        <v>1058</v>
      </c>
      <c r="R550" s="67" t="s">
        <v>1326</v>
      </c>
    </row>
    <row r="551" spans="1:18" ht="16.5" customHeight="1">
      <c r="A551" s="75" t="s">
        <v>827</v>
      </c>
      <c r="B551" s="96">
        <v>41439</v>
      </c>
      <c r="D551" s="95" t="s">
        <v>975</v>
      </c>
      <c r="E551" s="95" t="s">
        <v>1307</v>
      </c>
      <c r="F551" s="95" t="s">
        <v>980</v>
      </c>
      <c r="G551" s="95" t="s">
        <v>836</v>
      </c>
      <c r="H551" s="97">
        <v>227036</v>
      </c>
      <c r="I551" s="454">
        <v>1</v>
      </c>
      <c r="J551" s="65">
        <f t="shared" si="8"/>
        <v>227036</v>
      </c>
      <c r="K551" s="95" t="s">
        <v>847</v>
      </c>
      <c r="L551" s="96">
        <v>41439</v>
      </c>
      <c r="M551" s="96">
        <v>41533</v>
      </c>
      <c r="O551" s="74">
        <v>3</v>
      </c>
      <c r="P551" s="95" t="s">
        <v>1057</v>
      </c>
      <c r="Q551" s="95" t="s">
        <v>1058</v>
      </c>
    </row>
    <row r="552" spans="1:18" ht="16.5" customHeight="1">
      <c r="A552" s="75" t="s">
        <v>827</v>
      </c>
      <c r="B552" s="96">
        <v>41442</v>
      </c>
      <c r="D552" s="95" t="s">
        <v>873</v>
      </c>
      <c r="E552" s="95" t="s">
        <v>1048</v>
      </c>
      <c r="F552" s="95" t="s">
        <v>1106</v>
      </c>
      <c r="G552" s="95" t="s">
        <v>823</v>
      </c>
      <c r="H552" s="97">
        <v>10600000</v>
      </c>
      <c r="I552" s="454">
        <v>98.5</v>
      </c>
      <c r="J552" s="65">
        <f t="shared" si="8"/>
        <v>107614.21319796954</v>
      </c>
      <c r="K552" s="95" t="s">
        <v>847</v>
      </c>
      <c r="L552" s="96">
        <v>41444</v>
      </c>
      <c r="M552" s="96">
        <v>41809</v>
      </c>
      <c r="O552" s="74">
        <v>3.5</v>
      </c>
      <c r="P552" s="95" t="s">
        <v>1057</v>
      </c>
      <c r="Q552" s="95" t="s">
        <v>1058</v>
      </c>
    </row>
    <row r="553" spans="1:18" ht="16.5" customHeight="1">
      <c r="A553" s="75" t="s">
        <v>827</v>
      </c>
      <c r="B553" s="96">
        <v>41444</v>
      </c>
      <c r="D553" s="95" t="s">
        <v>873</v>
      </c>
      <c r="E553" s="95" t="s">
        <v>874</v>
      </c>
      <c r="F553" s="95" t="s">
        <v>1130</v>
      </c>
      <c r="G553" s="95" t="s">
        <v>823</v>
      </c>
      <c r="H553" s="97">
        <v>59600000</v>
      </c>
      <c r="I553" s="454">
        <v>98.5</v>
      </c>
      <c r="J553" s="65">
        <f t="shared" si="8"/>
        <v>605076.14213197969</v>
      </c>
      <c r="K553" s="95" t="s">
        <v>847</v>
      </c>
      <c r="L553" s="96">
        <v>41449</v>
      </c>
      <c r="M553" s="96">
        <v>41813</v>
      </c>
      <c r="O553" s="74">
        <v>3.4</v>
      </c>
      <c r="P553" s="95" t="s">
        <v>1057</v>
      </c>
      <c r="Q553" s="95" t="s">
        <v>1058</v>
      </c>
    </row>
    <row r="554" spans="1:18" ht="16.5" customHeight="1">
      <c r="A554" s="75" t="s">
        <v>827</v>
      </c>
      <c r="B554" s="96">
        <v>41444</v>
      </c>
      <c r="D554" s="95" t="s">
        <v>1025</v>
      </c>
      <c r="E554" s="95" t="s">
        <v>1120</v>
      </c>
      <c r="F554" s="95" t="s">
        <v>1212</v>
      </c>
      <c r="G554" s="95" t="s">
        <v>823</v>
      </c>
      <c r="H554" s="97">
        <v>200000000</v>
      </c>
      <c r="I554" s="454">
        <v>98.5</v>
      </c>
      <c r="J554" s="65">
        <f t="shared" si="8"/>
        <v>2030456.8527918782</v>
      </c>
      <c r="K554" s="95" t="s">
        <v>880</v>
      </c>
      <c r="L554" s="96">
        <v>41444</v>
      </c>
      <c r="M554" s="96">
        <v>41809</v>
      </c>
      <c r="O554" s="74">
        <v>3.7</v>
      </c>
      <c r="P554" s="95" t="s">
        <v>1057</v>
      </c>
      <c r="Q554" s="95" t="s">
        <v>1058</v>
      </c>
    </row>
    <row r="555" spans="1:18" ht="16.5" customHeight="1">
      <c r="A555" s="75" t="s">
        <v>827</v>
      </c>
      <c r="B555" s="96">
        <v>41444</v>
      </c>
      <c r="D555" s="95" t="s">
        <v>975</v>
      </c>
      <c r="E555" s="95" t="s">
        <v>1327</v>
      </c>
      <c r="F555" s="95" t="s">
        <v>1211</v>
      </c>
      <c r="G555" s="95" t="s">
        <v>823</v>
      </c>
      <c r="H555" s="97">
        <v>35100000</v>
      </c>
      <c r="I555" s="454">
        <v>98.5</v>
      </c>
      <c r="J555" s="65">
        <f t="shared" si="8"/>
        <v>356345.17766497465</v>
      </c>
      <c r="K555" s="95" t="s">
        <v>847</v>
      </c>
      <c r="L555" s="96">
        <v>41453</v>
      </c>
      <c r="M555" s="96">
        <v>41819</v>
      </c>
      <c r="O555" s="74">
        <v>2.9</v>
      </c>
      <c r="P555" s="95" t="s">
        <v>1057</v>
      </c>
      <c r="Q555" s="95" t="s">
        <v>1058</v>
      </c>
    </row>
    <row r="556" spans="1:18" ht="16.5" customHeight="1">
      <c r="A556" s="75" t="s">
        <v>827</v>
      </c>
      <c r="B556" s="96">
        <v>41444</v>
      </c>
      <c r="D556" s="95" t="s">
        <v>975</v>
      </c>
      <c r="E556" s="95" t="s">
        <v>1327</v>
      </c>
      <c r="F556" s="95" t="s">
        <v>1211</v>
      </c>
      <c r="G556" s="95" t="s">
        <v>823</v>
      </c>
      <c r="H556" s="97">
        <v>23000000</v>
      </c>
      <c r="I556" s="454">
        <v>98.5</v>
      </c>
      <c r="J556" s="65">
        <f t="shared" si="8"/>
        <v>233502.538071066</v>
      </c>
      <c r="K556" s="95" t="s">
        <v>880</v>
      </c>
      <c r="L556" s="96">
        <v>41453</v>
      </c>
      <c r="M556" s="96">
        <v>41819</v>
      </c>
      <c r="O556" s="74">
        <v>2.9</v>
      </c>
      <c r="P556" s="95" t="s">
        <v>1057</v>
      </c>
      <c r="Q556" s="95" t="s">
        <v>1058</v>
      </c>
    </row>
    <row r="557" spans="1:18" ht="16.5" customHeight="1">
      <c r="A557" s="75" t="s">
        <v>827</v>
      </c>
      <c r="B557" s="96">
        <v>41445</v>
      </c>
      <c r="D557" s="95" t="s">
        <v>873</v>
      </c>
      <c r="E557" s="95" t="s">
        <v>1048</v>
      </c>
      <c r="F557" s="95" t="s">
        <v>1217</v>
      </c>
      <c r="G557" s="95" t="s">
        <v>823</v>
      </c>
      <c r="H557" s="97">
        <v>30000000</v>
      </c>
      <c r="I557" s="454">
        <v>98.5</v>
      </c>
      <c r="J557" s="65">
        <f t="shared" si="8"/>
        <v>304568.52791878174</v>
      </c>
      <c r="K557" s="95" t="s">
        <v>880</v>
      </c>
      <c r="L557" s="96">
        <v>41446</v>
      </c>
      <c r="M557" s="96">
        <v>41812</v>
      </c>
      <c r="O557" s="74">
        <v>5</v>
      </c>
      <c r="P557" s="95" t="s">
        <v>1057</v>
      </c>
      <c r="Q557" s="95" t="s">
        <v>1058</v>
      </c>
    </row>
    <row r="558" spans="1:18" ht="16.5" customHeight="1">
      <c r="A558" s="75" t="s">
        <v>827</v>
      </c>
      <c r="B558" s="96">
        <v>41446</v>
      </c>
      <c r="D558" s="95" t="s">
        <v>1214</v>
      </c>
      <c r="E558" s="95" t="s">
        <v>1328</v>
      </c>
      <c r="F558" s="95" t="s">
        <v>1216</v>
      </c>
      <c r="G558" s="95" t="s">
        <v>823</v>
      </c>
      <c r="H558" s="97">
        <v>50000000</v>
      </c>
      <c r="I558" s="454">
        <v>98.5</v>
      </c>
      <c r="J558" s="65">
        <f t="shared" si="8"/>
        <v>507614.21319796954</v>
      </c>
      <c r="K558" s="95" t="s">
        <v>847</v>
      </c>
      <c r="L558" s="96">
        <v>41446</v>
      </c>
      <c r="M558" s="96">
        <v>41811</v>
      </c>
      <c r="O558" s="74" t="s">
        <v>900</v>
      </c>
      <c r="P558" s="95" t="s">
        <v>1057</v>
      </c>
      <c r="Q558" s="95" t="s">
        <v>1058</v>
      </c>
    </row>
    <row r="559" spans="1:18" ht="16.5" customHeight="1">
      <c r="A559" s="94" t="s">
        <v>832</v>
      </c>
      <c r="B559" s="96">
        <v>41449</v>
      </c>
      <c r="D559" s="95" t="s">
        <v>883</v>
      </c>
      <c r="E559" s="95" t="s">
        <v>1315</v>
      </c>
      <c r="F559" s="95" t="s">
        <v>1329</v>
      </c>
      <c r="G559" s="95" t="s">
        <v>836</v>
      </c>
      <c r="H559" s="97">
        <v>827932.35</v>
      </c>
      <c r="I559" s="454">
        <v>1</v>
      </c>
      <c r="J559" s="65">
        <f t="shared" si="8"/>
        <v>827932.35</v>
      </c>
      <c r="K559" s="95" t="s">
        <v>847</v>
      </c>
      <c r="L559" s="96">
        <v>41450</v>
      </c>
      <c r="M559" s="96">
        <v>41538</v>
      </c>
      <c r="O559" s="74">
        <v>4</v>
      </c>
      <c r="P559" s="95" t="s">
        <v>1057</v>
      </c>
      <c r="Q559" s="95" t="s">
        <v>1058</v>
      </c>
    </row>
    <row r="560" spans="1:18" ht="16.5" customHeight="1">
      <c r="A560" s="75" t="s">
        <v>827</v>
      </c>
      <c r="B560" s="96">
        <v>41452</v>
      </c>
      <c r="D560" s="95" t="s">
        <v>1025</v>
      </c>
      <c r="E560" s="95" t="s">
        <v>1098</v>
      </c>
      <c r="F560" s="95" t="s">
        <v>1221</v>
      </c>
      <c r="G560" s="95" t="s">
        <v>836</v>
      </c>
      <c r="H560" s="97">
        <v>425000</v>
      </c>
      <c r="I560" s="454">
        <v>1</v>
      </c>
      <c r="J560" s="65">
        <f t="shared" si="8"/>
        <v>425000</v>
      </c>
      <c r="K560" s="95" t="s">
        <v>880</v>
      </c>
      <c r="L560" s="96">
        <v>41457</v>
      </c>
      <c r="M560" s="96">
        <v>41822</v>
      </c>
      <c r="O560" s="74">
        <v>3.42</v>
      </c>
      <c r="P560" s="95" t="s">
        <v>1057</v>
      </c>
      <c r="Q560" s="95" t="s">
        <v>1058</v>
      </c>
    </row>
    <row r="561" spans="1:17" ht="16.5" customHeight="1">
      <c r="A561" s="75" t="s">
        <v>827</v>
      </c>
      <c r="B561" s="96">
        <v>41452</v>
      </c>
      <c r="D561" s="95" t="s">
        <v>1284</v>
      </c>
      <c r="E561" s="95" t="s">
        <v>1218</v>
      </c>
      <c r="F561" s="95" t="s">
        <v>1055</v>
      </c>
      <c r="G561" s="95" t="s">
        <v>823</v>
      </c>
      <c r="H561" s="97">
        <v>2054000000</v>
      </c>
      <c r="I561" s="454">
        <v>98.5</v>
      </c>
      <c r="J561" s="65">
        <f t="shared" si="8"/>
        <v>20852791.878172588</v>
      </c>
      <c r="K561" s="95" t="s">
        <v>880</v>
      </c>
      <c r="L561" s="96">
        <v>41452</v>
      </c>
      <c r="M561" s="96">
        <v>41817</v>
      </c>
      <c r="O561" s="74">
        <v>4.2</v>
      </c>
      <c r="P561" s="95" t="s">
        <v>1057</v>
      </c>
      <c r="Q561" s="95" t="s">
        <v>1058</v>
      </c>
    </row>
    <row r="562" spans="1:17" ht="16.5" customHeight="1">
      <c r="A562" s="75" t="s">
        <v>827</v>
      </c>
      <c r="B562" s="96">
        <v>41456</v>
      </c>
      <c r="D562" s="95" t="s">
        <v>856</v>
      </c>
      <c r="E562" s="95" t="s">
        <v>1014</v>
      </c>
      <c r="F562" s="95" t="s">
        <v>1223</v>
      </c>
      <c r="G562" s="95" t="s">
        <v>823</v>
      </c>
      <c r="H562" s="97">
        <v>60000000</v>
      </c>
      <c r="I562" s="454">
        <v>98.08</v>
      </c>
      <c r="J562" s="65">
        <f t="shared" si="8"/>
        <v>611745.51386623166</v>
      </c>
      <c r="K562" s="95" t="s">
        <v>847</v>
      </c>
      <c r="L562" s="96">
        <v>41456</v>
      </c>
      <c r="M562" s="96">
        <v>41819</v>
      </c>
      <c r="O562" s="74">
        <v>2.73</v>
      </c>
      <c r="P562" s="95" t="s">
        <v>1057</v>
      </c>
      <c r="Q562" s="95" t="s">
        <v>1058</v>
      </c>
    </row>
    <row r="563" spans="1:17" ht="16.5" customHeight="1">
      <c r="A563" s="75" t="s">
        <v>827</v>
      </c>
      <c r="B563" s="96">
        <v>41459</v>
      </c>
      <c r="D563" s="95" t="s">
        <v>975</v>
      </c>
      <c r="E563" s="95" t="s">
        <v>1330</v>
      </c>
      <c r="F563" s="95" t="s">
        <v>1331</v>
      </c>
      <c r="G563" s="95" t="s">
        <v>823</v>
      </c>
      <c r="H563" s="97">
        <v>42000000</v>
      </c>
      <c r="I563" s="454">
        <v>98.08</v>
      </c>
      <c r="J563" s="65">
        <f t="shared" si="8"/>
        <v>428221.85970636219</v>
      </c>
      <c r="K563" s="95" t="s">
        <v>880</v>
      </c>
      <c r="L563" s="96">
        <v>41460</v>
      </c>
      <c r="M563" s="96">
        <v>41826</v>
      </c>
      <c r="O563" s="74">
        <v>3.25</v>
      </c>
      <c r="P563" s="95" t="s">
        <v>1057</v>
      </c>
      <c r="Q563" s="95" t="s">
        <v>1058</v>
      </c>
    </row>
    <row r="564" spans="1:17" ht="16.5" customHeight="1">
      <c r="A564" s="75" t="s">
        <v>827</v>
      </c>
      <c r="B564" s="96">
        <v>41463</v>
      </c>
      <c r="D564" s="95" t="s">
        <v>1225</v>
      </c>
      <c r="E564" s="95" t="s">
        <v>1226</v>
      </c>
      <c r="F564" s="95" t="s">
        <v>1227</v>
      </c>
      <c r="G564" s="95" t="s">
        <v>823</v>
      </c>
      <c r="H564" s="97">
        <v>30000000</v>
      </c>
      <c r="I564" s="454">
        <v>98.08</v>
      </c>
      <c r="J564" s="65">
        <f t="shared" si="8"/>
        <v>305872.75693311583</v>
      </c>
      <c r="K564" s="95" t="s">
        <v>847</v>
      </c>
      <c r="L564" s="96">
        <v>41464</v>
      </c>
      <c r="M564" s="96">
        <v>41830</v>
      </c>
      <c r="O564" s="74">
        <v>3.7</v>
      </c>
      <c r="P564" s="95" t="s">
        <v>1057</v>
      </c>
      <c r="Q564" s="95" t="s">
        <v>1058</v>
      </c>
    </row>
    <row r="565" spans="1:17" ht="16.5" customHeight="1">
      <c r="A565" s="75" t="s">
        <v>827</v>
      </c>
      <c r="B565" s="96">
        <v>41465</v>
      </c>
      <c r="D565" s="95" t="s">
        <v>1284</v>
      </c>
      <c r="E565" s="95" t="s">
        <v>881</v>
      </c>
      <c r="F565" s="95" t="s">
        <v>822</v>
      </c>
      <c r="G565" s="95" t="s">
        <v>823</v>
      </c>
      <c r="H565" s="97">
        <v>45800000</v>
      </c>
      <c r="I565" s="454">
        <v>98.08</v>
      </c>
      <c r="J565" s="65">
        <f t="shared" si="8"/>
        <v>466965.74225122348</v>
      </c>
      <c r="K565" s="95" t="s">
        <v>880</v>
      </c>
      <c r="L565" s="96">
        <v>41465</v>
      </c>
      <c r="M565" s="96">
        <v>41830</v>
      </c>
      <c r="O565" s="74">
        <v>3.5</v>
      </c>
      <c r="P565" s="95" t="s">
        <v>1057</v>
      </c>
      <c r="Q565" s="95" t="s">
        <v>1058</v>
      </c>
    </row>
    <row r="566" spans="1:17" ht="16.5" customHeight="1">
      <c r="A566" s="75" t="s">
        <v>827</v>
      </c>
      <c r="B566" s="96">
        <v>41465</v>
      </c>
      <c r="D566" s="95" t="s">
        <v>975</v>
      </c>
      <c r="E566" s="95" t="s">
        <v>1307</v>
      </c>
      <c r="F566" s="95" t="s">
        <v>980</v>
      </c>
      <c r="G566" s="95" t="s">
        <v>836</v>
      </c>
      <c r="H566" s="97">
        <v>221817</v>
      </c>
      <c r="I566" s="454">
        <v>1</v>
      </c>
      <c r="J566" s="65">
        <f t="shared" si="8"/>
        <v>221817</v>
      </c>
      <c r="K566" s="95" t="s">
        <v>847</v>
      </c>
      <c r="L566" s="96">
        <v>41465</v>
      </c>
      <c r="M566" s="96">
        <v>41557</v>
      </c>
      <c r="O566" s="74">
        <v>3</v>
      </c>
      <c r="P566" s="95" t="s">
        <v>1057</v>
      </c>
      <c r="Q566" s="95" t="s">
        <v>1058</v>
      </c>
    </row>
    <row r="567" spans="1:17" ht="16.5" customHeight="1">
      <c r="A567" s="75" t="s">
        <v>827</v>
      </c>
      <c r="B567" s="96">
        <v>41471</v>
      </c>
      <c r="D567" s="95" t="s">
        <v>841</v>
      </c>
      <c r="E567" s="95" t="s">
        <v>1332</v>
      </c>
      <c r="F567" s="95" t="s">
        <v>843</v>
      </c>
      <c r="G567" s="95" t="s">
        <v>823</v>
      </c>
      <c r="H567" s="97">
        <v>70000000</v>
      </c>
      <c r="I567" s="454">
        <v>98.08</v>
      </c>
      <c r="J567" s="65">
        <f t="shared" si="8"/>
        <v>713703.09951060358</v>
      </c>
      <c r="K567" s="95" t="s">
        <v>880</v>
      </c>
      <c r="L567" s="96">
        <v>41473</v>
      </c>
      <c r="M567" s="96">
        <v>41838</v>
      </c>
      <c r="O567" s="74">
        <v>3.5</v>
      </c>
      <c r="P567" s="95" t="s">
        <v>1057</v>
      </c>
      <c r="Q567" s="95" t="s">
        <v>1058</v>
      </c>
    </row>
    <row r="568" spans="1:17" ht="16.5" customHeight="1">
      <c r="A568" s="75" t="s">
        <v>827</v>
      </c>
      <c r="B568" s="96">
        <v>41473</v>
      </c>
      <c r="D568" s="95" t="s">
        <v>848</v>
      </c>
      <c r="E568" s="95" t="s">
        <v>1156</v>
      </c>
      <c r="F568" s="95" t="s">
        <v>850</v>
      </c>
      <c r="G568" s="95" t="s">
        <v>823</v>
      </c>
      <c r="H568" s="97">
        <v>104000000</v>
      </c>
      <c r="I568" s="454">
        <v>98.08</v>
      </c>
      <c r="J568" s="65">
        <f t="shared" si="8"/>
        <v>1060358.8907014681</v>
      </c>
      <c r="K568" s="95" t="s">
        <v>847</v>
      </c>
      <c r="L568" s="96">
        <v>41480</v>
      </c>
      <c r="M568" s="96">
        <v>41845</v>
      </c>
      <c r="O568" s="74">
        <v>3.65</v>
      </c>
      <c r="P568" s="95" t="s">
        <v>1057</v>
      </c>
      <c r="Q568" s="95" t="s">
        <v>1058</v>
      </c>
    </row>
    <row r="569" spans="1:17" ht="16.5" customHeight="1">
      <c r="A569" s="75" t="s">
        <v>827</v>
      </c>
      <c r="B569" s="96">
        <v>41480</v>
      </c>
      <c r="D569" s="95" t="s">
        <v>1088</v>
      </c>
      <c r="E569" s="95" t="s">
        <v>1333</v>
      </c>
      <c r="F569" s="95" t="s">
        <v>998</v>
      </c>
      <c r="G569" s="95" t="s">
        <v>823</v>
      </c>
      <c r="H569" s="97">
        <v>40000000</v>
      </c>
      <c r="I569" s="454">
        <v>98.08</v>
      </c>
      <c r="J569" s="65">
        <f t="shared" si="8"/>
        <v>407830.34257748775</v>
      </c>
      <c r="K569" s="95" t="s">
        <v>880</v>
      </c>
      <c r="L569" s="96">
        <v>41481</v>
      </c>
      <c r="M569" s="96">
        <v>41846</v>
      </c>
      <c r="O569" s="74">
        <v>3.95</v>
      </c>
      <c r="P569" s="95" t="s">
        <v>1057</v>
      </c>
      <c r="Q569" s="95" t="s">
        <v>1058</v>
      </c>
    </row>
    <row r="570" spans="1:17" ht="16.5" customHeight="1">
      <c r="A570" s="75" t="s">
        <v>827</v>
      </c>
      <c r="B570" s="96">
        <v>41480</v>
      </c>
      <c r="D570" s="95" t="s">
        <v>851</v>
      </c>
      <c r="E570" s="95" t="s">
        <v>1334</v>
      </c>
      <c r="F570" s="95" t="s">
        <v>1335</v>
      </c>
      <c r="G570" s="95" t="s">
        <v>836</v>
      </c>
      <c r="H570" s="97">
        <v>1500000</v>
      </c>
      <c r="I570" s="454">
        <v>1</v>
      </c>
      <c r="J570" s="65">
        <f t="shared" si="8"/>
        <v>1500000</v>
      </c>
      <c r="K570" s="95" t="s">
        <v>847</v>
      </c>
      <c r="L570" s="96">
        <v>41485</v>
      </c>
      <c r="M570" s="96">
        <v>41850</v>
      </c>
      <c r="O570" s="74">
        <v>3.49</v>
      </c>
      <c r="P570" s="95" t="s">
        <v>1057</v>
      </c>
      <c r="Q570" s="95" t="s">
        <v>1058</v>
      </c>
    </row>
    <row r="571" spans="1:17" ht="16.5" customHeight="1">
      <c r="A571" s="94" t="s">
        <v>832</v>
      </c>
      <c r="B571" s="73">
        <v>41480</v>
      </c>
      <c r="C571" s="211"/>
      <c r="D571" s="95" t="s">
        <v>833</v>
      </c>
      <c r="E571" s="95" t="s">
        <v>834</v>
      </c>
      <c r="F571" s="95" t="s">
        <v>1092</v>
      </c>
      <c r="G571" s="95" t="s">
        <v>902</v>
      </c>
      <c r="H571" s="80">
        <v>150000</v>
      </c>
      <c r="I571" s="453">
        <v>1</v>
      </c>
      <c r="J571" s="65">
        <f t="shared" si="8"/>
        <v>150000</v>
      </c>
      <c r="K571" s="95" t="s">
        <v>847</v>
      </c>
      <c r="L571" s="73">
        <v>41480</v>
      </c>
      <c r="M571" s="73">
        <v>41845</v>
      </c>
      <c r="N571" s="73"/>
      <c r="O571" s="81">
        <v>2.6</v>
      </c>
      <c r="P571" s="95" t="s">
        <v>1057</v>
      </c>
      <c r="Q571" s="95" t="s">
        <v>1058</v>
      </c>
    </row>
    <row r="572" spans="1:17" ht="16.5" customHeight="1">
      <c r="A572" s="75" t="s">
        <v>827</v>
      </c>
      <c r="B572" s="96">
        <v>41484</v>
      </c>
      <c r="D572" s="95" t="s">
        <v>1161</v>
      </c>
      <c r="E572" s="95" t="s">
        <v>1336</v>
      </c>
      <c r="F572" s="95" t="s">
        <v>1239</v>
      </c>
      <c r="G572" s="95" t="s">
        <v>823</v>
      </c>
      <c r="H572" s="97">
        <v>10000000</v>
      </c>
      <c r="I572" s="454">
        <v>98.08</v>
      </c>
      <c r="J572" s="65">
        <f t="shared" si="8"/>
        <v>101957.58564437194</v>
      </c>
      <c r="K572" s="95" t="s">
        <v>847</v>
      </c>
      <c r="L572" s="96">
        <v>41489</v>
      </c>
      <c r="M572" s="96">
        <v>41854</v>
      </c>
      <c r="O572" s="74">
        <v>3.53</v>
      </c>
      <c r="P572" s="95" t="s">
        <v>1057</v>
      </c>
      <c r="Q572" s="95" t="s">
        <v>1058</v>
      </c>
    </row>
    <row r="573" spans="1:17" ht="16.5" customHeight="1">
      <c r="A573" s="75" t="s">
        <v>827</v>
      </c>
      <c r="B573" s="96">
        <v>41484</v>
      </c>
      <c r="D573" s="95" t="s">
        <v>1161</v>
      </c>
      <c r="E573" s="95" t="s">
        <v>1336</v>
      </c>
      <c r="F573" s="95" t="s">
        <v>1337</v>
      </c>
      <c r="G573" s="95" t="s">
        <v>823</v>
      </c>
      <c r="H573" s="97">
        <v>19970000</v>
      </c>
      <c r="I573" s="454">
        <v>98.08</v>
      </c>
      <c r="J573" s="65">
        <f t="shared" si="8"/>
        <v>203609.29853181078</v>
      </c>
      <c r="K573" s="95" t="s">
        <v>847</v>
      </c>
      <c r="L573" s="96">
        <v>41489</v>
      </c>
      <c r="M573" s="96">
        <v>41854</v>
      </c>
      <c r="O573" s="74">
        <v>3.53</v>
      </c>
      <c r="P573" s="95" t="s">
        <v>1057</v>
      </c>
      <c r="Q573" s="95" t="s">
        <v>1058</v>
      </c>
    </row>
    <row r="574" spans="1:17" ht="16.5" customHeight="1">
      <c r="A574" s="75" t="s">
        <v>827</v>
      </c>
      <c r="B574" s="96">
        <v>41485</v>
      </c>
      <c r="D574" s="95" t="s">
        <v>837</v>
      </c>
      <c r="E574" s="95" t="s">
        <v>852</v>
      </c>
      <c r="F574" s="95" t="s">
        <v>1238</v>
      </c>
      <c r="G574" s="95" t="s">
        <v>823</v>
      </c>
      <c r="H574" s="97">
        <v>27330000</v>
      </c>
      <c r="I574" s="454">
        <v>98.08</v>
      </c>
      <c r="J574" s="65">
        <f t="shared" si="8"/>
        <v>278650.08156606852</v>
      </c>
      <c r="K574" s="95" t="s">
        <v>847</v>
      </c>
      <c r="L574" s="96">
        <v>41491</v>
      </c>
      <c r="M574" s="96">
        <v>41855</v>
      </c>
      <c r="O574" s="74">
        <v>3.47</v>
      </c>
      <c r="P574" s="95" t="s">
        <v>1057</v>
      </c>
      <c r="Q574" s="95" t="s">
        <v>1058</v>
      </c>
    </row>
    <row r="575" spans="1:17" ht="16.5" customHeight="1">
      <c r="A575" s="75" t="s">
        <v>827</v>
      </c>
      <c r="B575" s="96">
        <v>41487</v>
      </c>
      <c r="D575" s="95" t="s">
        <v>939</v>
      </c>
      <c r="E575" s="95" t="s">
        <v>1293</v>
      </c>
      <c r="F575" s="95" t="s">
        <v>1072</v>
      </c>
      <c r="G575" s="95" t="s">
        <v>836</v>
      </c>
      <c r="H575" s="97">
        <v>2000000</v>
      </c>
      <c r="I575" s="454">
        <v>1</v>
      </c>
      <c r="J575" s="65">
        <f t="shared" si="8"/>
        <v>2000000</v>
      </c>
      <c r="K575" s="95" t="s">
        <v>847</v>
      </c>
      <c r="L575" s="96">
        <v>41488</v>
      </c>
      <c r="M575" s="96">
        <v>41672</v>
      </c>
      <c r="O575" s="74">
        <v>1.75</v>
      </c>
      <c r="P575" s="95" t="s">
        <v>1057</v>
      </c>
      <c r="Q575" s="95" t="s">
        <v>1058</v>
      </c>
    </row>
    <row r="576" spans="1:17" ht="16.5" customHeight="1">
      <c r="A576" s="75" t="s">
        <v>827</v>
      </c>
      <c r="B576" s="96">
        <v>41487</v>
      </c>
      <c r="D576" s="95" t="s">
        <v>939</v>
      </c>
      <c r="E576" s="95" t="s">
        <v>1293</v>
      </c>
      <c r="F576" s="95" t="s">
        <v>1072</v>
      </c>
      <c r="G576" s="95" t="s">
        <v>836</v>
      </c>
      <c r="H576" s="97">
        <v>1700000</v>
      </c>
      <c r="I576" s="454">
        <v>1</v>
      </c>
      <c r="J576" s="65">
        <f t="shared" si="8"/>
        <v>1700000</v>
      </c>
      <c r="K576" s="95" t="s">
        <v>847</v>
      </c>
      <c r="L576" s="96">
        <v>41488</v>
      </c>
      <c r="M576" s="96">
        <v>41700</v>
      </c>
      <c r="O576" s="74">
        <v>1.75</v>
      </c>
      <c r="P576" s="95" t="s">
        <v>1057</v>
      </c>
      <c r="Q576" s="95" t="s">
        <v>1058</v>
      </c>
    </row>
    <row r="577" spans="1:17" ht="16.5" customHeight="1">
      <c r="A577" s="75" t="s">
        <v>827</v>
      </c>
      <c r="B577" s="96">
        <v>41491</v>
      </c>
      <c r="D577" s="95" t="s">
        <v>856</v>
      </c>
      <c r="E577" s="95" t="s">
        <v>990</v>
      </c>
      <c r="F577" s="95" t="s">
        <v>858</v>
      </c>
      <c r="G577" s="95" t="s">
        <v>823</v>
      </c>
      <c r="H577" s="97">
        <v>49500000</v>
      </c>
      <c r="I577" s="454">
        <v>97.83</v>
      </c>
      <c r="J577" s="65">
        <f t="shared" si="8"/>
        <v>505979.76080956764</v>
      </c>
      <c r="K577" s="95" t="s">
        <v>847</v>
      </c>
      <c r="L577" s="96">
        <v>41491</v>
      </c>
      <c r="M577" s="96">
        <v>41856</v>
      </c>
      <c r="O577" s="74">
        <v>4</v>
      </c>
      <c r="P577" s="95" t="s">
        <v>1057</v>
      </c>
      <c r="Q577" s="95" t="s">
        <v>1058</v>
      </c>
    </row>
    <row r="578" spans="1:17" ht="16.5" customHeight="1">
      <c r="A578" s="75" t="s">
        <v>827</v>
      </c>
      <c r="B578" s="96">
        <v>41491</v>
      </c>
      <c r="D578" s="95" t="s">
        <v>851</v>
      </c>
      <c r="E578" s="95" t="s">
        <v>1338</v>
      </c>
      <c r="F578" s="95" t="s">
        <v>1339</v>
      </c>
      <c r="G578" s="95" t="s">
        <v>823</v>
      </c>
      <c r="H578" s="97">
        <v>50000000</v>
      </c>
      <c r="I578" s="454">
        <v>97.83</v>
      </c>
      <c r="J578" s="65">
        <f t="shared" si="8"/>
        <v>511090.66748441174</v>
      </c>
      <c r="K578" s="95" t="s">
        <v>847</v>
      </c>
      <c r="L578" s="96">
        <v>41493</v>
      </c>
      <c r="M578" s="96">
        <v>41858</v>
      </c>
      <c r="O578" s="74">
        <v>4.0999999999999996</v>
      </c>
      <c r="P578" s="95" t="s">
        <v>1057</v>
      </c>
      <c r="Q578" s="95" t="s">
        <v>1058</v>
      </c>
    </row>
    <row r="579" spans="1:17" ht="16.5" customHeight="1">
      <c r="A579" s="75" t="s">
        <v>827</v>
      </c>
      <c r="B579" s="96">
        <v>41505</v>
      </c>
      <c r="D579" s="95" t="s">
        <v>848</v>
      </c>
      <c r="E579" s="95" t="s">
        <v>1323</v>
      </c>
      <c r="F579" s="95" t="s">
        <v>1250</v>
      </c>
      <c r="G579" s="95" t="s">
        <v>823</v>
      </c>
      <c r="H579" s="97">
        <v>63700000</v>
      </c>
      <c r="I579" s="454">
        <v>97.83</v>
      </c>
      <c r="J579" s="65">
        <f t="shared" si="8"/>
        <v>651129.51037514058</v>
      </c>
      <c r="K579" s="95" t="s">
        <v>880</v>
      </c>
      <c r="L579" s="96">
        <v>41506</v>
      </c>
      <c r="M579" s="96">
        <v>41871</v>
      </c>
      <c r="O579" s="74">
        <v>3.8</v>
      </c>
      <c r="P579" s="95" t="s">
        <v>1057</v>
      </c>
      <c r="Q579" s="95" t="s">
        <v>1058</v>
      </c>
    </row>
    <row r="580" spans="1:17" ht="16.5" customHeight="1">
      <c r="A580" s="75" t="s">
        <v>827</v>
      </c>
      <c r="B580" s="96">
        <v>41512</v>
      </c>
      <c r="D580" s="95" t="s">
        <v>848</v>
      </c>
      <c r="E580" s="95" t="s">
        <v>1156</v>
      </c>
      <c r="F580" s="95" t="s">
        <v>1340</v>
      </c>
      <c r="G580" s="95" t="s">
        <v>823</v>
      </c>
      <c r="H580" s="97">
        <v>31000000</v>
      </c>
      <c r="I580" s="454">
        <v>97.83</v>
      </c>
      <c r="J580" s="65">
        <f t="shared" si="8"/>
        <v>316876.21384033526</v>
      </c>
      <c r="K580" s="95" t="s">
        <v>880</v>
      </c>
      <c r="L580" s="96">
        <v>41519</v>
      </c>
      <c r="M580" s="96">
        <v>41883</v>
      </c>
      <c r="O580" s="74">
        <v>3</v>
      </c>
      <c r="P580" s="95" t="s">
        <v>1057</v>
      </c>
      <c r="Q580" s="95" t="s">
        <v>1058</v>
      </c>
    </row>
    <row r="581" spans="1:17" ht="16.5" customHeight="1">
      <c r="A581" s="75" t="s">
        <v>827</v>
      </c>
      <c r="B581" s="96">
        <v>41519</v>
      </c>
      <c r="D581" s="95" t="s">
        <v>877</v>
      </c>
      <c r="E581" s="95" t="s">
        <v>1251</v>
      </c>
      <c r="F581" s="95" t="s">
        <v>879</v>
      </c>
      <c r="G581" s="95" t="s">
        <v>823</v>
      </c>
      <c r="H581" s="97">
        <v>120000000</v>
      </c>
      <c r="I581" s="454">
        <v>97.83</v>
      </c>
      <c r="J581" s="65">
        <f t="shared" ref="J581:J644" si="9">IF(I581="","",H581/I581)</f>
        <v>1226617.6019625883</v>
      </c>
      <c r="K581" s="95" t="s">
        <v>880</v>
      </c>
      <c r="L581" s="96">
        <v>41519</v>
      </c>
      <c r="M581" s="96">
        <v>41577</v>
      </c>
      <c r="O581" s="74">
        <v>2.2999999999999998</v>
      </c>
      <c r="P581" s="95" t="s">
        <v>1057</v>
      </c>
      <c r="Q581" s="95" t="s">
        <v>1058</v>
      </c>
    </row>
    <row r="582" spans="1:17" ht="16.5" customHeight="1">
      <c r="A582" s="75" t="s">
        <v>827</v>
      </c>
      <c r="B582" s="96">
        <v>41526</v>
      </c>
      <c r="D582" s="95" t="s">
        <v>939</v>
      </c>
      <c r="E582" s="95" t="s">
        <v>1341</v>
      </c>
      <c r="F582" s="95" t="s">
        <v>1190</v>
      </c>
      <c r="G582" s="95" t="s">
        <v>823</v>
      </c>
      <c r="H582" s="97">
        <v>29500000</v>
      </c>
      <c r="I582" s="454">
        <v>97.83</v>
      </c>
      <c r="J582" s="65">
        <f t="shared" si="9"/>
        <v>301543.49381580291</v>
      </c>
      <c r="K582" s="95" t="s">
        <v>880</v>
      </c>
      <c r="L582" s="96">
        <v>41526</v>
      </c>
      <c r="M582" s="96">
        <v>41795</v>
      </c>
      <c r="O582" s="74">
        <v>3.6</v>
      </c>
      <c r="P582" s="95" t="s">
        <v>1057</v>
      </c>
      <c r="Q582" s="95" t="s">
        <v>1058</v>
      </c>
    </row>
    <row r="583" spans="1:17" ht="16.5" customHeight="1">
      <c r="A583" s="75" t="s">
        <v>827</v>
      </c>
      <c r="B583" s="96">
        <v>41542</v>
      </c>
      <c r="D583" s="95" t="s">
        <v>873</v>
      </c>
      <c r="E583" s="95" t="s">
        <v>1051</v>
      </c>
      <c r="F583" s="95" t="s">
        <v>947</v>
      </c>
      <c r="G583" s="95" t="s">
        <v>823</v>
      </c>
      <c r="H583" s="97">
        <v>66000000</v>
      </c>
      <c r="I583" s="454">
        <v>97.83</v>
      </c>
      <c r="J583" s="65">
        <f t="shared" si="9"/>
        <v>674639.68107942352</v>
      </c>
      <c r="K583" s="95" t="s">
        <v>880</v>
      </c>
      <c r="L583" s="96">
        <v>41549</v>
      </c>
      <c r="M583" s="96">
        <v>41914</v>
      </c>
      <c r="O583" s="74">
        <v>3.5</v>
      </c>
      <c r="P583" s="95" t="s">
        <v>1057</v>
      </c>
      <c r="Q583" s="95" t="s">
        <v>1058</v>
      </c>
    </row>
    <row r="584" spans="1:17" ht="16.5" customHeight="1">
      <c r="A584" s="75" t="s">
        <v>827</v>
      </c>
      <c r="B584" s="96">
        <v>41544</v>
      </c>
      <c r="D584" s="95" t="s">
        <v>851</v>
      </c>
      <c r="E584" s="95" t="s">
        <v>1338</v>
      </c>
      <c r="F584" s="95" t="s">
        <v>1342</v>
      </c>
      <c r="G584" s="95" t="s">
        <v>823</v>
      </c>
      <c r="H584" s="97">
        <v>21000000</v>
      </c>
      <c r="I584" s="454">
        <v>97.83</v>
      </c>
      <c r="J584" s="65">
        <f t="shared" si="9"/>
        <v>214658.08034345292</v>
      </c>
      <c r="K584" s="95" t="s">
        <v>880</v>
      </c>
      <c r="L584" s="96">
        <v>41545</v>
      </c>
      <c r="M584" s="96">
        <v>41910</v>
      </c>
      <c r="O584" s="74">
        <v>3.9</v>
      </c>
      <c r="P584" s="95" t="s">
        <v>1057</v>
      </c>
      <c r="Q584" s="95" t="s">
        <v>1058</v>
      </c>
    </row>
    <row r="585" spans="1:17" ht="16.5" customHeight="1">
      <c r="A585" s="75" t="s">
        <v>827</v>
      </c>
      <c r="B585" s="96">
        <v>41551</v>
      </c>
      <c r="D585" s="95" t="s">
        <v>903</v>
      </c>
      <c r="E585" s="95" t="s">
        <v>1077</v>
      </c>
      <c r="F585" s="95" t="s">
        <v>1136</v>
      </c>
      <c r="G585" s="95" t="s">
        <v>836</v>
      </c>
      <c r="H585" s="97">
        <v>3000000</v>
      </c>
      <c r="I585" s="454">
        <v>97.83</v>
      </c>
      <c r="J585" s="65">
        <f t="shared" si="9"/>
        <v>30665.440049064706</v>
      </c>
      <c r="K585" s="95" t="s">
        <v>1343</v>
      </c>
      <c r="L585" s="96">
        <v>41559</v>
      </c>
      <c r="M585" s="96">
        <v>41741</v>
      </c>
      <c r="O585" s="74">
        <v>2.1</v>
      </c>
      <c r="P585" s="95" t="s">
        <v>1057</v>
      </c>
      <c r="Q585" s="95" t="s">
        <v>1058</v>
      </c>
    </row>
    <row r="586" spans="1:17" ht="16.5" customHeight="1">
      <c r="A586" s="75" t="s">
        <v>827</v>
      </c>
      <c r="B586" s="96">
        <v>41557</v>
      </c>
      <c r="D586" s="95" t="s">
        <v>833</v>
      </c>
      <c r="E586" s="95" t="s">
        <v>834</v>
      </c>
      <c r="F586" s="95" t="s">
        <v>1271</v>
      </c>
      <c r="G586" s="95" t="s">
        <v>836</v>
      </c>
      <c r="H586" s="97">
        <v>54180</v>
      </c>
      <c r="I586" s="454">
        <v>1</v>
      </c>
      <c r="J586" s="65">
        <f t="shared" si="9"/>
        <v>54180</v>
      </c>
      <c r="K586" s="95" t="s">
        <v>847</v>
      </c>
      <c r="L586" s="96">
        <v>41559</v>
      </c>
      <c r="M586" s="96">
        <v>41620</v>
      </c>
      <c r="O586" s="74">
        <v>3.02</v>
      </c>
      <c r="P586" s="95" t="s">
        <v>1057</v>
      </c>
      <c r="Q586" s="95" t="s">
        <v>1058</v>
      </c>
    </row>
    <row r="587" spans="1:17" ht="16.5" customHeight="1">
      <c r="A587" s="75" t="s">
        <v>827</v>
      </c>
      <c r="B587" s="96">
        <v>41557</v>
      </c>
      <c r="D587" s="95" t="s">
        <v>833</v>
      </c>
      <c r="E587" s="95" t="s">
        <v>834</v>
      </c>
      <c r="F587" s="95" t="s">
        <v>1271</v>
      </c>
      <c r="G587" s="95" t="s">
        <v>836</v>
      </c>
      <c r="H587" s="97">
        <v>72900</v>
      </c>
      <c r="I587" s="454">
        <v>1</v>
      </c>
      <c r="J587" s="65">
        <f t="shared" si="9"/>
        <v>72900</v>
      </c>
      <c r="K587" s="95" t="s">
        <v>847</v>
      </c>
      <c r="L587" s="96">
        <v>41580</v>
      </c>
      <c r="M587" s="96">
        <v>41641</v>
      </c>
      <c r="O587" s="74">
        <v>3.02</v>
      </c>
      <c r="P587" s="95" t="s">
        <v>1057</v>
      </c>
      <c r="Q587" s="95" t="s">
        <v>1058</v>
      </c>
    </row>
    <row r="588" spans="1:17" ht="16.5" customHeight="1">
      <c r="A588" s="75" t="s">
        <v>827</v>
      </c>
      <c r="B588" s="96">
        <v>41561</v>
      </c>
      <c r="D588" s="95" t="s">
        <v>848</v>
      </c>
      <c r="E588" s="95" t="s">
        <v>1323</v>
      </c>
      <c r="F588" s="95" t="s">
        <v>960</v>
      </c>
      <c r="G588" s="95" t="s">
        <v>823</v>
      </c>
      <c r="H588" s="97">
        <v>12900000</v>
      </c>
      <c r="I588" s="454">
        <v>97.83</v>
      </c>
      <c r="J588" s="65">
        <f t="shared" si="9"/>
        <v>131861.39221097823</v>
      </c>
      <c r="K588" s="95" t="s">
        <v>1312</v>
      </c>
      <c r="L588" s="96">
        <v>41561</v>
      </c>
      <c r="M588" s="96">
        <v>41926</v>
      </c>
      <c r="O588" s="74">
        <v>3.25</v>
      </c>
      <c r="P588" s="95" t="s">
        <v>1057</v>
      </c>
      <c r="Q588" s="95" t="s">
        <v>1058</v>
      </c>
    </row>
    <row r="589" spans="1:17" ht="16.5" customHeight="1">
      <c r="A589" s="75" t="s">
        <v>827</v>
      </c>
      <c r="B589" s="96">
        <v>41561</v>
      </c>
      <c r="D589" s="95" t="s">
        <v>848</v>
      </c>
      <c r="E589" s="95" t="s">
        <v>1323</v>
      </c>
      <c r="F589" s="95" t="s">
        <v>963</v>
      </c>
      <c r="G589" s="95" t="s">
        <v>823</v>
      </c>
      <c r="H589" s="97">
        <v>75000000</v>
      </c>
      <c r="I589" s="454">
        <v>97.83</v>
      </c>
      <c r="J589" s="65">
        <f t="shared" si="9"/>
        <v>766636.00122661761</v>
      </c>
      <c r="K589" s="95" t="s">
        <v>1312</v>
      </c>
      <c r="L589" s="96">
        <v>41562</v>
      </c>
      <c r="M589" s="96">
        <v>41927</v>
      </c>
      <c r="O589" s="74">
        <v>3.45</v>
      </c>
      <c r="P589" s="95" t="s">
        <v>1057</v>
      </c>
      <c r="Q589" s="95" t="s">
        <v>1058</v>
      </c>
    </row>
    <row r="590" spans="1:17" ht="16.5" customHeight="1">
      <c r="A590" s="75" t="s">
        <v>827</v>
      </c>
      <c r="B590" s="96">
        <v>41562</v>
      </c>
      <c r="D590" s="95" t="s">
        <v>954</v>
      </c>
      <c r="E590" s="95" t="s">
        <v>1267</v>
      </c>
      <c r="F590" s="95" t="s">
        <v>955</v>
      </c>
      <c r="G590" s="95" t="s">
        <v>823</v>
      </c>
      <c r="H590" s="97">
        <v>45000000</v>
      </c>
      <c r="I590" s="454">
        <v>97.83</v>
      </c>
      <c r="J590" s="65">
        <f t="shared" si="9"/>
        <v>459981.6007359706</v>
      </c>
      <c r="K590" s="95" t="s">
        <v>880</v>
      </c>
      <c r="L590" s="96">
        <v>41562</v>
      </c>
      <c r="M590" s="96">
        <v>41744</v>
      </c>
      <c r="O590" s="74">
        <v>3.79</v>
      </c>
      <c r="P590" s="95" t="s">
        <v>1057</v>
      </c>
      <c r="Q590" s="95" t="s">
        <v>1058</v>
      </c>
    </row>
    <row r="591" spans="1:17" ht="16.5" customHeight="1">
      <c r="A591" s="75" t="s">
        <v>827</v>
      </c>
      <c r="B591" s="96">
        <v>41568</v>
      </c>
      <c r="D591" s="95" t="s">
        <v>848</v>
      </c>
      <c r="E591" s="95" t="s">
        <v>1323</v>
      </c>
      <c r="F591" s="95" t="s">
        <v>969</v>
      </c>
      <c r="G591" s="95" t="s">
        <v>823</v>
      </c>
      <c r="H591" s="97">
        <v>61000000</v>
      </c>
      <c r="I591" s="454">
        <v>97.83</v>
      </c>
      <c r="J591" s="65">
        <f t="shared" si="9"/>
        <v>623530.61433098232</v>
      </c>
      <c r="K591" s="95" t="s">
        <v>880</v>
      </c>
      <c r="L591" s="96">
        <v>41568</v>
      </c>
      <c r="M591" s="96">
        <v>41933</v>
      </c>
      <c r="O591" s="74">
        <v>2.9</v>
      </c>
      <c r="P591" s="95" t="s">
        <v>1057</v>
      </c>
      <c r="Q591" s="95" t="s">
        <v>1058</v>
      </c>
    </row>
    <row r="592" spans="1:17" ht="16.5" customHeight="1">
      <c r="A592" s="75" t="s">
        <v>827</v>
      </c>
      <c r="B592" s="96">
        <v>41571</v>
      </c>
      <c r="D592" s="95" t="s">
        <v>848</v>
      </c>
      <c r="E592" s="95" t="s">
        <v>1156</v>
      </c>
      <c r="F592" s="95" t="s">
        <v>984</v>
      </c>
      <c r="G592" s="95" t="s">
        <v>823</v>
      </c>
      <c r="H592" s="97">
        <v>39870000</v>
      </c>
      <c r="I592" s="454">
        <v>97</v>
      </c>
      <c r="J592" s="65">
        <f t="shared" si="9"/>
        <v>411030.92783505155</v>
      </c>
      <c r="K592" s="95" t="s">
        <v>880</v>
      </c>
      <c r="L592" s="96">
        <v>41577</v>
      </c>
      <c r="M592" s="96">
        <v>41942</v>
      </c>
      <c r="O592" s="74">
        <v>3.9</v>
      </c>
      <c r="P592" s="95" t="s">
        <v>1057</v>
      </c>
      <c r="Q592" s="95" t="s">
        <v>1058</v>
      </c>
    </row>
    <row r="593" spans="1:17" ht="16.5" customHeight="1">
      <c r="A593" s="75" t="s">
        <v>827</v>
      </c>
      <c r="B593" s="96">
        <v>41575</v>
      </c>
      <c r="D593" s="95" t="s">
        <v>1284</v>
      </c>
      <c r="E593" s="95" t="s">
        <v>1322</v>
      </c>
      <c r="F593" s="95" t="s">
        <v>982</v>
      </c>
      <c r="G593" s="95" t="s">
        <v>823</v>
      </c>
      <c r="H593" s="97">
        <v>19400000</v>
      </c>
      <c r="I593" s="454">
        <v>97</v>
      </c>
      <c r="J593" s="65">
        <f t="shared" si="9"/>
        <v>200000</v>
      </c>
      <c r="K593" s="95" t="s">
        <v>880</v>
      </c>
      <c r="L593" s="96">
        <v>41578</v>
      </c>
      <c r="M593" s="96">
        <v>41943</v>
      </c>
      <c r="O593" s="74">
        <v>3.7</v>
      </c>
      <c r="P593" s="95" t="s">
        <v>1057</v>
      </c>
      <c r="Q593" s="95" t="s">
        <v>1058</v>
      </c>
    </row>
    <row r="594" spans="1:17" ht="16.5" customHeight="1">
      <c r="A594" s="75" t="s">
        <v>827</v>
      </c>
      <c r="B594" s="96">
        <v>41578</v>
      </c>
      <c r="D594" s="95" t="s">
        <v>877</v>
      </c>
      <c r="E594" s="95" t="s">
        <v>1251</v>
      </c>
      <c r="F594" s="95" t="s">
        <v>879</v>
      </c>
      <c r="G594" s="95" t="s">
        <v>823</v>
      </c>
      <c r="H594" s="97">
        <v>120000000</v>
      </c>
      <c r="I594" s="454">
        <v>97</v>
      </c>
      <c r="J594" s="65">
        <f t="shared" si="9"/>
        <v>1237113.4020618557</v>
      </c>
      <c r="K594" s="95" t="s">
        <v>880</v>
      </c>
      <c r="L594" s="96">
        <v>41578</v>
      </c>
      <c r="M594" s="96">
        <v>41943</v>
      </c>
      <c r="O594" s="74">
        <v>2.2999999999999998</v>
      </c>
      <c r="P594" s="95" t="s">
        <v>1057</v>
      </c>
      <c r="Q594" s="95" t="s">
        <v>1058</v>
      </c>
    </row>
    <row r="595" spans="1:17" ht="16.5" customHeight="1">
      <c r="A595" s="75" t="s">
        <v>827</v>
      </c>
      <c r="B595" s="96">
        <v>41589</v>
      </c>
      <c r="D595" s="95" t="s">
        <v>1284</v>
      </c>
      <c r="E595" s="95" t="s">
        <v>1322</v>
      </c>
      <c r="F595" s="95" t="s">
        <v>1005</v>
      </c>
      <c r="G595" s="95" t="s">
        <v>823</v>
      </c>
      <c r="H595" s="97">
        <v>53700000</v>
      </c>
      <c r="I595" s="454">
        <v>98</v>
      </c>
      <c r="J595" s="65">
        <f t="shared" si="9"/>
        <v>547959.18367346935</v>
      </c>
      <c r="K595" s="95" t="s">
        <v>880</v>
      </c>
      <c r="L595" s="96">
        <v>41593</v>
      </c>
      <c r="M595" s="96">
        <v>41958</v>
      </c>
      <c r="O595" s="74">
        <v>3.7</v>
      </c>
      <c r="P595" s="95" t="s">
        <v>1057</v>
      </c>
      <c r="Q595" s="95" t="s">
        <v>1058</v>
      </c>
    </row>
    <row r="596" spans="1:17" ht="16.5" customHeight="1">
      <c r="A596" s="75" t="s">
        <v>827</v>
      </c>
      <c r="B596" s="96">
        <v>41591</v>
      </c>
      <c r="D596" s="95" t="s">
        <v>1284</v>
      </c>
      <c r="E596" s="95" t="s">
        <v>1322</v>
      </c>
      <c r="F596" s="95" t="s">
        <v>1021</v>
      </c>
      <c r="G596" s="95" t="s">
        <v>823</v>
      </c>
      <c r="H596" s="97">
        <v>54700000</v>
      </c>
      <c r="I596" s="454">
        <v>98</v>
      </c>
      <c r="J596" s="65">
        <f t="shared" si="9"/>
        <v>558163.26530612248</v>
      </c>
      <c r="K596" s="95" t="s">
        <v>880</v>
      </c>
      <c r="L596" s="96">
        <v>41607</v>
      </c>
      <c r="M596" s="96">
        <v>41973</v>
      </c>
      <c r="O596" s="74">
        <v>3.1</v>
      </c>
      <c r="P596" s="95" t="s">
        <v>1057</v>
      </c>
      <c r="Q596" s="95" t="s">
        <v>1058</v>
      </c>
    </row>
    <row r="597" spans="1:17" ht="16.5" customHeight="1">
      <c r="A597" s="75" t="s">
        <v>827</v>
      </c>
      <c r="B597" s="96">
        <v>41598</v>
      </c>
      <c r="D597" s="95" t="s">
        <v>856</v>
      </c>
      <c r="E597" s="95" t="s">
        <v>1014</v>
      </c>
      <c r="F597" s="95" t="s">
        <v>1015</v>
      </c>
      <c r="G597" s="95" t="s">
        <v>823</v>
      </c>
      <c r="H597" s="97">
        <v>76900000</v>
      </c>
      <c r="I597" s="454">
        <v>98</v>
      </c>
      <c r="J597" s="65">
        <f t="shared" si="9"/>
        <v>784693.87755102036</v>
      </c>
      <c r="K597" s="95" t="s">
        <v>880</v>
      </c>
      <c r="L597" s="96">
        <v>41601</v>
      </c>
      <c r="M597" s="96">
        <v>41966</v>
      </c>
      <c r="O597" s="74">
        <v>3</v>
      </c>
      <c r="P597" s="95" t="s">
        <v>1057</v>
      </c>
      <c r="Q597" s="95" t="s">
        <v>1058</v>
      </c>
    </row>
    <row r="598" spans="1:17" ht="16.5" customHeight="1">
      <c r="A598" s="75" t="s">
        <v>827</v>
      </c>
      <c r="B598" s="96">
        <v>41607</v>
      </c>
      <c r="D598" s="95" t="s">
        <v>1025</v>
      </c>
      <c r="E598" s="95" t="s">
        <v>1120</v>
      </c>
      <c r="F598" s="95" t="s">
        <v>1027</v>
      </c>
      <c r="G598" s="95" t="s">
        <v>823</v>
      </c>
      <c r="H598" s="97">
        <v>13300000</v>
      </c>
      <c r="I598" s="454">
        <v>98</v>
      </c>
      <c r="J598" s="65">
        <f t="shared" si="9"/>
        <v>135714.28571428571</v>
      </c>
      <c r="K598" s="95" t="s">
        <v>880</v>
      </c>
      <c r="L598" s="96">
        <v>41607</v>
      </c>
      <c r="M598" s="96">
        <v>41973</v>
      </c>
      <c r="O598" s="74">
        <v>3.5</v>
      </c>
      <c r="P598" s="95" t="s">
        <v>1057</v>
      </c>
      <c r="Q598" s="95" t="s">
        <v>1058</v>
      </c>
    </row>
    <row r="599" spans="1:17" ht="16.5" customHeight="1">
      <c r="A599" s="75" t="s">
        <v>827</v>
      </c>
      <c r="B599" s="96">
        <v>41613</v>
      </c>
      <c r="D599" s="95" t="s">
        <v>949</v>
      </c>
      <c r="E599" s="95" t="s">
        <v>1344</v>
      </c>
      <c r="F599" s="95" t="s">
        <v>1345</v>
      </c>
      <c r="G599" s="95" t="s">
        <v>836</v>
      </c>
      <c r="H599" s="97">
        <v>5000000</v>
      </c>
      <c r="I599" s="454">
        <v>1</v>
      </c>
      <c r="J599" s="65">
        <f t="shared" si="9"/>
        <v>5000000</v>
      </c>
      <c r="K599" s="95" t="s">
        <v>1343</v>
      </c>
      <c r="L599" s="96">
        <v>41614</v>
      </c>
      <c r="M599" s="96">
        <v>42710</v>
      </c>
      <c r="O599" s="74">
        <v>2</v>
      </c>
      <c r="P599" s="95" t="s">
        <v>1057</v>
      </c>
      <c r="Q599" s="95" t="s">
        <v>1058</v>
      </c>
    </row>
    <row r="600" spans="1:17" ht="16.5" customHeight="1">
      <c r="A600" s="75" t="s">
        <v>827</v>
      </c>
      <c r="B600" s="96">
        <v>41617</v>
      </c>
      <c r="D600" s="95" t="s">
        <v>873</v>
      </c>
      <c r="E600" s="95" t="s">
        <v>1051</v>
      </c>
      <c r="F600" s="95" t="s">
        <v>1052</v>
      </c>
      <c r="G600" s="95" t="s">
        <v>823</v>
      </c>
      <c r="H600" s="97">
        <v>160000000</v>
      </c>
      <c r="I600" s="454">
        <v>103</v>
      </c>
      <c r="J600" s="65">
        <f t="shared" si="9"/>
        <v>1553398.0582524273</v>
      </c>
      <c r="K600" s="95" t="s">
        <v>880</v>
      </c>
      <c r="L600" s="96">
        <v>41624</v>
      </c>
      <c r="M600" s="96">
        <v>41989</v>
      </c>
      <c r="O600" s="74">
        <v>3.1</v>
      </c>
      <c r="P600" s="95" t="s">
        <v>1057</v>
      </c>
      <c r="Q600" s="95" t="s">
        <v>1058</v>
      </c>
    </row>
    <row r="601" spans="1:17" ht="16.5" customHeight="1">
      <c r="A601" s="75" t="s">
        <v>827</v>
      </c>
      <c r="B601" s="96">
        <v>41631</v>
      </c>
      <c r="D601" s="95" t="s">
        <v>1121</v>
      </c>
      <c r="E601" s="95" t="s">
        <v>1283</v>
      </c>
      <c r="F601" s="95" t="s">
        <v>1180</v>
      </c>
      <c r="G601" s="95" t="s">
        <v>823</v>
      </c>
      <c r="H601" s="97">
        <v>2500000</v>
      </c>
      <c r="I601" s="454">
        <v>104</v>
      </c>
      <c r="J601" s="65">
        <f t="shared" si="9"/>
        <v>24038.461538461539</v>
      </c>
      <c r="K601" s="95" t="s">
        <v>847</v>
      </c>
      <c r="L601" s="96">
        <v>41631</v>
      </c>
      <c r="M601" s="96">
        <v>41994</v>
      </c>
      <c r="O601" s="74">
        <v>5.65</v>
      </c>
      <c r="P601" s="95" t="s">
        <v>1057</v>
      </c>
      <c r="Q601" s="95" t="s">
        <v>1058</v>
      </c>
    </row>
    <row r="602" spans="1:17" ht="16.5" customHeight="1">
      <c r="A602" s="75" t="s">
        <v>827</v>
      </c>
      <c r="B602" s="96">
        <v>41641</v>
      </c>
      <c r="D602" s="95" t="s">
        <v>883</v>
      </c>
      <c r="E602" s="95" t="s">
        <v>1061</v>
      </c>
      <c r="F602" s="95" t="s">
        <v>1064</v>
      </c>
      <c r="G602" s="95" t="s">
        <v>823</v>
      </c>
      <c r="H602" s="97">
        <v>72500000</v>
      </c>
      <c r="I602" s="454">
        <v>104</v>
      </c>
      <c r="J602" s="65">
        <f t="shared" si="9"/>
        <v>697115.38461538462</v>
      </c>
      <c r="K602" s="95" t="s">
        <v>880</v>
      </c>
      <c r="L602" s="96">
        <v>41652</v>
      </c>
      <c r="M602" s="96">
        <v>42015</v>
      </c>
      <c r="O602" s="74">
        <v>3.5</v>
      </c>
      <c r="P602" s="95" t="s">
        <v>1057</v>
      </c>
      <c r="Q602" s="95" t="s">
        <v>1058</v>
      </c>
    </row>
    <row r="603" spans="1:17" ht="16.5" customHeight="1">
      <c r="A603" s="75" t="s">
        <v>827</v>
      </c>
      <c r="B603" s="96">
        <v>41652</v>
      </c>
      <c r="D603" s="95" t="s">
        <v>883</v>
      </c>
      <c r="E603" s="95" t="s">
        <v>1346</v>
      </c>
      <c r="F603" s="95" t="s">
        <v>1347</v>
      </c>
      <c r="G603" s="95" t="s">
        <v>836</v>
      </c>
      <c r="H603" s="97">
        <v>895000</v>
      </c>
      <c r="I603" s="454">
        <v>1</v>
      </c>
      <c r="J603" s="65">
        <f t="shared" si="9"/>
        <v>895000</v>
      </c>
      <c r="K603" s="95" t="s">
        <v>880</v>
      </c>
      <c r="L603" s="96">
        <v>41664</v>
      </c>
      <c r="M603" s="96">
        <v>42029</v>
      </c>
      <c r="O603" s="74">
        <v>4.46</v>
      </c>
      <c r="P603" s="95" t="s">
        <v>1057</v>
      </c>
      <c r="Q603" s="95" t="s">
        <v>1058</v>
      </c>
    </row>
    <row r="604" spans="1:17" ht="16.5" customHeight="1">
      <c r="A604" s="75" t="s">
        <v>827</v>
      </c>
      <c r="B604" s="96">
        <v>41662</v>
      </c>
      <c r="D604" s="95" t="s">
        <v>1286</v>
      </c>
      <c r="E604" s="95" t="s">
        <v>1082</v>
      </c>
      <c r="F604" s="95" t="s">
        <v>1083</v>
      </c>
      <c r="G604" s="95" t="s">
        <v>823</v>
      </c>
      <c r="H604" s="97">
        <v>120000000</v>
      </c>
      <c r="I604" s="454">
        <v>102</v>
      </c>
      <c r="J604" s="65">
        <f t="shared" si="9"/>
        <v>1176470.5882352942</v>
      </c>
      <c r="K604" s="95" t="s">
        <v>1287</v>
      </c>
      <c r="L604" s="96">
        <v>41673</v>
      </c>
      <c r="M604" s="96">
        <v>42038</v>
      </c>
      <c r="O604" s="74">
        <v>3.94</v>
      </c>
      <c r="P604" s="95" t="s">
        <v>1057</v>
      </c>
      <c r="Q604" s="95" t="s">
        <v>1058</v>
      </c>
    </row>
    <row r="605" spans="1:17" ht="16.5" customHeight="1">
      <c r="A605" s="75" t="s">
        <v>827</v>
      </c>
      <c r="B605" s="96">
        <v>41662</v>
      </c>
      <c r="D605" s="95" t="s">
        <v>1286</v>
      </c>
      <c r="E605" s="95" t="s">
        <v>1082</v>
      </c>
      <c r="F605" s="95" t="s">
        <v>1083</v>
      </c>
      <c r="G605" s="95" t="s">
        <v>823</v>
      </c>
      <c r="H605" s="97">
        <v>700000000</v>
      </c>
      <c r="I605" s="454">
        <v>102</v>
      </c>
      <c r="J605" s="65">
        <f t="shared" si="9"/>
        <v>6862745.0980392154</v>
      </c>
      <c r="K605" s="95" t="s">
        <v>1287</v>
      </c>
      <c r="L605" s="96">
        <v>41673</v>
      </c>
      <c r="M605" s="96">
        <v>42038</v>
      </c>
      <c r="O605" s="74">
        <v>4.43</v>
      </c>
      <c r="P605" s="95" t="s">
        <v>1057</v>
      </c>
      <c r="Q605" s="95" t="s">
        <v>1058</v>
      </c>
    </row>
    <row r="606" spans="1:17" ht="16.5" customHeight="1">
      <c r="A606" s="94" t="s">
        <v>832</v>
      </c>
      <c r="B606" s="73">
        <v>41663</v>
      </c>
      <c r="C606" s="211"/>
      <c r="D606" s="95" t="s">
        <v>1088</v>
      </c>
      <c r="E606" s="95" t="s">
        <v>1348</v>
      </c>
      <c r="F606" s="95" t="s">
        <v>871</v>
      </c>
      <c r="G606" s="95" t="s">
        <v>902</v>
      </c>
      <c r="H606" s="80">
        <v>100000</v>
      </c>
      <c r="I606" s="453">
        <v>1</v>
      </c>
      <c r="J606" s="65">
        <f t="shared" si="9"/>
        <v>100000</v>
      </c>
      <c r="K606" s="95" t="s">
        <v>847</v>
      </c>
      <c r="L606" s="73">
        <v>41663</v>
      </c>
      <c r="M606" s="73">
        <v>41844</v>
      </c>
      <c r="N606" s="73"/>
      <c r="O606" s="81">
        <v>3.3</v>
      </c>
      <c r="P606" s="95" t="s">
        <v>1057</v>
      </c>
      <c r="Q606" s="95" t="s">
        <v>1058</v>
      </c>
    </row>
    <row r="607" spans="1:17" ht="16.5" customHeight="1">
      <c r="A607" s="75" t="s">
        <v>827</v>
      </c>
      <c r="B607" s="96">
        <v>41673</v>
      </c>
      <c r="D607" s="95" t="s">
        <v>939</v>
      </c>
      <c r="E607" s="95" t="s">
        <v>1293</v>
      </c>
      <c r="F607" s="95" t="s">
        <v>1072</v>
      </c>
      <c r="G607" s="95" t="s">
        <v>836</v>
      </c>
      <c r="H607" s="97">
        <v>1700000</v>
      </c>
      <c r="I607" s="454">
        <v>1</v>
      </c>
      <c r="J607" s="65">
        <f t="shared" si="9"/>
        <v>1700000</v>
      </c>
      <c r="K607" s="95" t="s">
        <v>847</v>
      </c>
      <c r="L607" s="96">
        <v>41673</v>
      </c>
      <c r="M607" s="96">
        <v>41853</v>
      </c>
      <c r="O607" s="74">
        <v>1.73</v>
      </c>
      <c r="P607" s="95" t="s">
        <v>1057</v>
      </c>
      <c r="Q607" s="95" t="s">
        <v>1058</v>
      </c>
    </row>
    <row r="608" spans="1:17" ht="16.5" customHeight="1">
      <c r="A608" s="75" t="s">
        <v>827</v>
      </c>
      <c r="B608" s="96">
        <v>41673</v>
      </c>
      <c r="D608" s="95" t="s">
        <v>939</v>
      </c>
      <c r="E608" s="95" t="s">
        <v>1293</v>
      </c>
      <c r="F608" s="95" t="s">
        <v>1072</v>
      </c>
      <c r="G608" s="95" t="s">
        <v>836</v>
      </c>
      <c r="H608" s="97">
        <v>2000000</v>
      </c>
      <c r="I608" s="454">
        <v>1</v>
      </c>
      <c r="J608" s="65">
        <f t="shared" si="9"/>
        <v>2000000</v>
      </c>
      <c r="K608" s="95" t="s">
        <v>847</v>
      </c>
      <c r="L608" s="96">
        <v>41673</v>
      </c>
      <c r="M608" s="96">
        <v>41853</v>
      </c>
      <c r="O608" s="74">
        <v>1.73</v>
      </c>
      <c r="P608" s="95" t="s">
        <v>1057</v>
      </c>
      <c r="Q608" s="95" t="s">
        <v>1058</v>
      </c>
    </row>
    <row r="609" spans="1:17" ht="16.5" customHeight="1">
      <c r="A609" s="94" t="s">
        <v>832</v>
      </c>
      <c r="B609" s="73">
        <v>41683</v>
      </c>
      <c r="C609" s="211"/>
      <c r="D609" s="95" t="s">
        <v>833</v>
      </c>
      <c r="E609" s="95" t="s">
        <v>1349</v>
      </c>
      <c r="F609" s="95" t="s">
        <v>1092</v>
      </c>
      <c r="G609" s="95" t="s">
        <v>902</v>
      </c>
      <c r="H609" s="80">
        <v>36000</v>
      </c>
      <c r="I609" s="453">
        <v>1</v>
      </c>
      <c r="J609" s="65">
        <f t="shared" si="9"/>
        <v>36000</v>
      </c>
      <c r="K609" s="95" t="s">
        <v>847</v>
      </c>
      <c r="L609" s="73">
        <v>41684</v>
      </c>
      <c r="M609" s="73">
        <v>42049</v>
      </c>
      <c r="N609" s="73"/>
      <c r="O609" s="81">
        <v>3.1</v>
      </c>
      <c r="P609" s="95" t="s">
        <v>1057</v>
      </c>
      <c r="Q609" s="95" t="s">
        <v>1058</v>
      </c>
    </row>
    <row r="610" spans="1:17" ht="16.5" customHeight="1">
      <c r="A610" s="75" t="s">
        <v>827</v>
      </c>
      <c r="B610" s="96">
        <v>41691</v>
      </c>
      <c r="D610" s="95" t="s">
        <v>856</v>
      </c>
      <c r="E610" s="95" t="s">
        <v>990</v>
      </c>
      <c r="F610" s="95" t="s">
        <v>1350</v>
      </c>
      <c r="G610" s="95" t="s">
        <v>823</v>
      </c>
      <c r="H610" s="97">
        <v>54000000</v>
      </c>
      <c r="I610" s="454">
        <v>101</v>
      </c>
      <c r="J610" s="65">
        <f t="shared" si="9"/>
        <v>534653.46534653462</v>
      </c>
      <c r="K610" s="95" t="s">
        <v>824</v>
      </c>
      <c r="L610" s="96">
        <v>41697</v>
      </c>
      <c r="M610" s="96">
        <v>42062</v>
      </c>
      <c r="O610" s="74">
        <v>3</v>
      </c>
      <c r="P610" s="95" t="s">
        <v>1057</v>
      </c>
      <c r="Q610" s="95" t="s">
        <v>1058</v>
      </c>
    </row>
    <row r="611" spans="1:17" ht="16.5" customHeight="1">
      <c r="A611" s="75" t="s">
        <v>827</v>
      </c>
      <c r="B611" s="96">
        <v>41697</v>
      </c>
      <c r="D611" s="95" t="s">
        <v>848</v>
      </c>
      <c r="E611" s="95" t="s">
        <v>1323</v>
      </c>
      <c r="F611" s="95" t="s">
        <v>1103</v>
      </c>
      <c r="G611" s="95" t="s">
        <v>823</v>
      </c>
      <c r="H611" s="97">
        <v>70000000</v>
      </c>
      <c r="I611" s="454">
        <v>101</v>
      </c>
      <c r="J611" s="65">
        <f t="shared" si="9"/>
        <v>693069.3069306931</v>
      </c>
      <c r="K611" s="95" t="s">
        <v>824</v>
      </c>
      <c r="L611" s="96">
        <v>41697</v>
      </c>
      <c r="M611" s="96">
        <v>42062</v>
      </c>
      <c r="O611" s="74">
        <v>5</v>
      </c>
      <c r="P611" s="95" t="s">
        <v>1057</v>
      </c>
      <c r="Q611" s="95" t="s">
        <v>1058</v>
      </c>
    </row>
    <row r="612" spans="1:17" ht="16.5" customHeight="1">
      <c r="A612" s="75" t="s">
        <v>827</v>
      </c>
      <c r="B612" s="96">
        <v>41708</v>
      </c>
      <c r="D612" s="95" t="s">
        <v>939</v>
      </c>
      <c r="E612" s="95" t="s">
        <v>1293</v>
      </c>
      <c r="F612" s="95" t="s">
        <v>1109</v>
      </c>
      <c r="G612" s="95" t="s">
        <v>836</v>
      </c>
      <c r="H612" s="97">
        <v>3000000</v>
      </c>
      <c r="I612" s="454">
        <v>1</v>
      </c>
      <c r="J612" s="65">
        <f t="shared" si="9"/>
        <v>3000000</v>
      </c>
      <c r="K612" s="95" t="s">
        <v>1287</v>
      </c>
      <c r="L612" s="96">
        <v>41708</v>
      </c>
      <c r="M612" s="96">
        <v>42075</v>
      </c>
      <c r="O612" s="74">
        <v>3.02</v>
      </c>
      <c r="P612" s="95" t="s">
        <v>1057</v>
      </c>
      <c r="Q612" s="95" t="s">
        <v>1058</v>
      </c>
    </row>
    <row r="613" spans="1:17" ht="16.5" customHeight="1">
      <c r="A613" s="75" t="s">
        <v>827</v>
      </c>
      <c r="B613" s="96">
        <v>41709</v>
      </c>
      <c r="D613" s="95" t="s">
        <v>873</v>
      </c>
      <c r="E613" s="95" t="s">
        <v>1048</v>
      </c>
      <c r="F613" s="95" t="s">
        <v>1106</v>
      </c>
      <c r="G613" s="95" t="s">
        <v>823</v>
      </c>
      <c r="H613" s="97">
        <v>21240000</v>
      </c>
      <c r="I613" s="454">
        <v>101</v>
      </c>
      <c r="J613" s="65">
        <f t="shared" si="9"/>
        <v>210297.02970297029</v>
      </c>
      <c r="K613" s="95" t="s">
        <v>847</v>
      </c>
      <c r="L613" s="96">
        <v>41715</v>
      </c>
      <c r="M613" s="96">
        <v>41809</v>
      </c>
      <c r="O613" s="74">
        <v>2.58</v>
      </c>
      <c r="P613" s="95" t="s">
        <v>1057</v>
      </c>
      <c r="Q613" s="95" t="s">
        <v>1058</v>
      </c>
    </row>
    <row r="614" spans="1:17" ht="16.5" customHeight="1">
      <c r="A614" s="75" t="s">
        <v>827</v>
      </c>
      <c r="B614" s="96">
        <v>41715</v>
      </c>
      <c r="D614" s="95" t="s">
        <v>883</v>
      </c>
      <c r="E614" s="95" t="s">
        <v>1296</v>
      </c>
      <c r="F614" s="95" t="s">
        <v>1297</v>
      </c>
      <c r="G614" s="95" t="s">
        <v>823</v>
      </c>
      <c r="H614" s="97">
        <v>50000000</v>
      </c>
      <c r="I614" s="454">
        <v>101</v>
      </c>
      <c r="J614" s="65">
        <f t="shared" si="9"/>
        <v>495049.50495049503</v>
      </c>
      <c r="K614" s="95" t="s">
        <v>847</v>
      </c>
      <c r="L614" s="96">
        <v>41723</v>
      </c>
      <c r="M614" s="96">
        <v>42088</v>
      </c>
      <c r="O614" s="74">
        <v>5.9</v>
      </c>
      <c r="P614" s="95" t="s">
        <v>1057</v>
      </c>
      <c r="Q614" s="95" t="s">
        <v>1058</v>
      </c>
    </row>
    <row r="615" spans="1:17" ht="16.5" customHeight="1">
      <c r="A615" s="102" t="s">
        <v>832</v>
      </c>
      <c r="B615" s="103">
        <v>41716</v>
      </c>
      <c r="C615" s="215"/>
      <c r="D615" s="67" t="s">
        <v>903</v>
      </c>
      <c r="E615" s="67" t="s">
        <v>1077</v>
      </c>
      <c r="F615" s="67" t="s">
        <v>1351</v>
      </c>
      <c r="G615" s="67" t="s">
        <v>823</v>
      </c>
      <c r="H615" s="104">
        <v>186565000</v>
      </c>
      <c r="I615" s="456">
        <v>101</v>
      </c>
      <c r="J615" s="65">
        <f t="shared" si="9"/>
        <v>1847178.2178217822</v>
      </c>
      <c r="K615" s="67" t="s">
        <v>880</v>
      </c>
      <c r="L615" s="103">
        <v>42083</v>
      </c>
      <c r="M615" s="103">
        <v>42083</v>
      </c>
      <c r="N615" s="103"/>
      <c r="O615" s="105">
        <v>1.75</v>
      </c>
      <c r="P615" s="95" t="s">
        <v>1057</v>
      </c>
      <c r="Q615" s="95" t="s">
        <v>1058</v>
      </c>
    </row>
    <row r="616" spans="1:17" ht="16.5" customHeight="1">
      <c r="A616" s="75" t="s">
        <v>827</v>
      </c>
      <c r="B616" s="96">
        <v>41719</v>
      </c>
      <c r="D616" s="95" t="s">
        <v>903</v>
      </c>
      <c r="E616" s="95" t="s">
        <v>1164</v>
      </c>
      <c r="F616" s="95" t="s">
        <v>1294</v>
      </c>
      <c r="G616" s="95" t="s">
        <v>823</v>
      </c>
      <c r="H616" s="97">
        <v>91700000</v>
      </c>
      <c r="I616" s="454">
        <v>101</v>
      </c>
      <c r="J616" s="65">
        <f t="shared" si="9"/>
        <v>907920.79207920795</v>
      </c>
      <c r="K616" s="95" t="s">
        <v>847</v>
      </c>
      <c r="L616" s="96">
        <v>41722</v>
      </c>
      <c r="M616" s="96">
        <v>42085</v>
      </c>
      <c r="O616" s="74">
        <v>3.88</v>
      </c>
      <c r="P616" s="95" t="s">
        <v>1057</v>
      </c>
      <c r="Q616" s="95" t="s">
        <v>1058</v>
      </c>
    </row>
    <row r="617" spans="1:17" ht="16.5" customHeight="1">
      <c r="A617" s="75" t="s">
        <v>827</v>
      </c>
      <c r="B617" s="96">
        <v>41719</v>
      </c>
      <c r="D617" s="95" t="s">
        <v>873</v>
      </c>
      <c r="E617" s="95" t="s">
        <v>1048</v>
      </c>
      <c r="F617" s="95" t="s">
        <v>1263</v>
      </c>
      <c r="G617" s="95" t="s">
        <v>823</v>
      </c>
      <c r="H617" s="97">
        <v>80000000</v>
      </c>
      <c r="I617" s="454">
        <v>101</v>
      </c>
      <c r="J617" s="65">
        <f t="shared" si="9"/>
        <v>792079.20792079205</v>
      </c>
      <c r="K617" s="95" t="s">
        <v>880</v>
      </c>
      <c r="L617" s="96">
        <v>41723</v>
      </c>
      <c r="M617" s="96">
        <v>42088</v>
      </c>
      <c r="O617" s="74">
        <v>2.5</v>
      </c>
      <c r="P617" s="95" t="s">
        <v>1352</v>
      </c>
      <c r="Q617" s="95" t="s">
        <v>1058</v>
      </c>
    </row>
    <row r="618" spans="1:17" ht="16.5" customHeight="1">
      <c r="A618" s="75" t="s">
        <v>827</v>
      </c>
      <c r="B618" s="96">
        <v>41719</v>
      </c>
      <c r="D618" s="95" t="s">
        <v>949</v>
      </c>
      <c r="E618" s="95" t="s">
        <v>1353</v>
      </c>
      <c r="F618" s="95" t="s">
        <v>1131</v>
      </c>
      <c r="G618" s="95" t="s">
        <v>823</v>
      </c>
      <c r="H618" s="97">
        <v>16000000</v>
      </c>
      <c r="I618" s="454">
        <v>101</v>
      </c>
      <c r="J618" s="65">
        <f t="shared" si="9"/>
        <v>158415.84158415842</v>
      </c>
      <c r="K618" s="95" t="s">
        <v>847</v>
      </c>
      <c r="L618" s="96">
        <v>41729</v>
      </c>
      <c r="M618" s="96">
        <v>42094</v>
      </c>
      <c r="O618" s="74">
        <v>3.78</v>
      </c>
      <c r="P618" s="95" t="s">
        <v>1352</v>
      </c>
      <c r="Q618" s="95" t="s">
        <v>1058</v>
      </c>
    </row>
    <row r="619" spans="1:17" ht="16.5" customHeight="1">
      <c r="A619" s="75" t="s">
        <v>827</v>
      </c>
      <c r="B619" s="96">
        <v>41723</v>
      </c>
      <c r="D619" s="95" t="s">
        <v>1303</v>
      </c>
      <c r="E619" s="95" t="s">
        <v>870</v>
      </c>
      <c r="F619" s="95" t="s">
        <v>1304</v>
      </c>
      <c r="G619" s="95" t="s">
        <v>823</v>
      </c>
      <c r="H619" s="97">
        <v>51000000</v>
      </c>
      <c r="I619" s="454">
        <v>101</v>
      </c>
      <c r="J619" s="65">
        <f t="shared" si="9"/>
        <v>504950.49504950497</v>
      </c>
      <c r="K619" s="95" t="s">
        <v>847</v>
      </c>
      <c r="L619" s="96">
        <v>41728</v>
      </c>
      <c r="M619" s="96">
        <v>42093</v>
      </c>
      <c r="O619" s="74">
        <v>3.98</v>
      </c>
      <c r="P619" s="95" t="s">
        <v>1352</v>
      </c>
      <c r="Q619" s="95" t="s">
        <v>1058</v>
      </c>
    </row>
    <row r="620" spans="1:17" ht="16.5" customHeight="1">
      <c r="A620" s="75" t="s">
        <v>827</v>
      </c>
      <c r="B620" s="96">
        <v>41723</v>
      </c>
      <c r="D620" s="95" t="s">
        <v>1303</v>
      </c>
      <c r="E620" s="95" t="s">
        <v>870</v>
      </c>
      <c r="F620" s="95" t="s">
        <v>1304</v>
      </c>
      <c r="G620" s="95" t="s">
        <v>823</v>
      </c>
      <c r="H620" s="97">
        <v>130000000</v>
      </c>
      <c r="I620" s="454">
        <v>101</v>
      </c>
      <c r="J620" s="65">
        <f t="shared" si="9"/>
        <v>1287128.712871287</v>
      </c>
      <c r="K620" s="95" t="s">
        <v>847</v>
      </c>
      <c r="L620" s="96">
        <v>41728</v>
      </c>
      <c r="M620" s="96">
        <v>42093</v>
      </c>
      <c r="O620" s="74">
        <v>3.4</v>
      </c>
      <c r="P620" s="95" t="s">
        <v>1352</v>
      </c>
      <c r="Q620" s="95" t="s">
        <v>1058</v>
      </c>
    </row>
    <row r="621" spans="1:17" ht="16.5" customHeight="1">
      <c r="A621" s="75" t="s">
        <v>827</v>
      </c>
      <c r="B621" s="96">
        <v>41725</v>
      </c>
      <c r="D621" s="95" t="s">
        <v>873</v>
      </c>
      <c r="E621" s="95" t="s">
        <v>1048</v>
      </c>
      <c r="F621" s="95" t="s">
        <v>1124</v>
      </c>
      <c r="G621" s="95" t="s">
        <v>823</v>
      </c>
      <c r="H621" s="97">
        <v>36600000</v>
      </c>
      <c r="I621" s="454">
        <v>101</v>
      </c>
      <c r="J621" s="65">
        <f t="shared" si="9"/>
        <v>362376.2376237624</v>
      </c>
      <c r="K621" s="95" t="s">
        <v>847</v>
      </c>
      <c r="L621" s="96">
        <v>41729</v>
      </c>
      <c r="M621" s="96">
        <v>42094</v>
      </c>
      <c r="O621" s="74">
        <v>3</v>
      </c>
      <c r="P621" s="95" t="s">
        <v>1352</v>
      </c>
      <c r="Q621" s="95" t="s">
        <v>1058</v>
      </c>
    </row>
    <row r="622" spans="1:17" ht="16.5" customHeight="1">
      <c r="A622" s="75" t="s">
        <v>827</v>
      </c>
      <c r="B622" s="96">
        <v>41731</v>
      </c>
      <c r="D622" s="95" t="s">
        <v>851</v>
      </c>
      <c r="E622" s="95" t="s">
        <v>1338</v>
      </c>
      <c r="F622" s="95" t="s">
        <v>1128</v>
      </c>
      <c r="G622" s="95" t="s">
        <v>823</v>
      </c>
      <c r="H622" s="97">
        <v>40500000</v>
      </c>
      <c r="I622" s="454">
        <v>103</v>
      </c>
      <c r="J622" s="65">
        <f t="shared" si="9"/>
        <v>393203.88349514565</v>
      </c>
      <c r="K622" s="95" t="s">
        <v>847</v>
      </c>
      <c r="L622" s="96">
        <v>41733</v>
      </c>
      <c r="M622" s="96">
        <v>42098</v>
      </c>
      <c r="O622" s="74">
        <v>4.26</v>
      </c>
      <c r="P622" s="95" t="s">
        <v>1057</v>
      </c>
      <c r="Q622" s="95" t="s">
        <v>1058</v>
      </c>
    </row>
    <row r="623" spans="1:17" ht="16.5" customHeight="1">
      <c r="A623" s="75" t="s">
        <v>827</v>
      </c>
      <c r="B623" s="96">
        <v>41731</v>
      </c>
      <c r="D623" s="95" t="s">
        <v>851</v>
      </c>
      <c r="E623" s="95" t="s">
        <v>1338</v>
      </c>
      <c r="F623" s="95" t="s">
        <v>1305</v>
      </c>
      <c r="G623" s="95" t="s">
        <v>823</v>
      </c>
      <c r="H623" s="97">
        <v>31800000</v>
      </c>
      <c r="I623" s="454">
        <v>103</v>
      </c>
      <c r="J623" s="65">
        <f t="shared" si="9"/>
        <v>308737.86407766992</v>
      </c>
      <c r="K623" s="95" t="s">
        <v>847</v>
      </c>
      <c r="L623" s="96">
        <v>41741</v>
      </c>
      <c r="M623" s="96">
        <v>42106</v>
      </c>
      <c r="O623" s="74">
        <v>5.7</v>
      </c>
      <c r="P623" s="95" t="s">
        <v>1057</v>
      </c>
      <c r="Q623" s="95" t="s">
        <v>1058</v>
      </c>
    </row>
    <row r="624" spans="1:17" ht="16.5" customHeight="1">
      <c r="A624" s="94" t="s">
        <v>832</v>
      </c>
      <c r="B624" s="73">
        <v>41731</v>
      </c>
      <c r="C624" s="211"/>
      <c r="D624" s="72" t="s">
        <v>833</v>
      </c>
      <c r="E624" s="72" t="s">
        <v>1349</v>
      </c>
      <c r="F624" s="72" t="s">
        <v>1271</v>
      </c>
      <c r="G624" s="72" t="s">
        <v>902</v>
      </c>
      <c r="H624" s="80">
        <v>285000</v>
      </c>
      <c r="I624" s="453">
        <v>1</v>
      </c>
      <c r="J624" s="65">
        <f t="shared" si="9"/>
        <v>285000</v>
      </c>
      <c r="K624" s="72" t="s">
        <v>847</v>
      </c>
      <c r="L624" s="73">
        <v>41733</v>
      </c>
      <c r="M624" s="73">
        <v>42098</v>
      </c>
      <c r="N624" s="73"/>
      <c r="O624" s="81">
        <v>4.5</v>
      </c>
      <c r="P624" s="95" t="s">
        <v>1057</v>
      </c>
      <c r="Q624" s="95" t="s">
        <v>1058</v>
      </c>
    </row>
    <row r="625" spans="1:17" ht="16.5" customHeight="1">
      <c r="A625" s="75" t="s">
        <v>827</v>
      </c>
      <c r="B625" s="96">
        <v>41739</v>
      </c>
      <c r="D625" s="95" t="s">
        <v>903</v>
      </c>
      <c r="E625" s="95" t="s">
        <v>1077</v>
      </c>
      <c r="F625" s="95" t="s">
        <v>1136</v>
      </c>
      <c r="G625" s="95" t="s">
        <v>836</v>
      </c>
      <c r="H625" s="97">
        <v>3000000</v>
      </c>
      <c r="I625" s="454">
        <v>1</v>
      </c>
      <c r="J625" s="65">
        <f t="shared" si="9"/>
        <v>3000000</v>
      </c>
      <c r="K625" s="95" t="s">
        <v>847</v>
      </c>
      <c r="L625" s="96">
        <v>41741</v>
      </c>
      <c r="M625" s="96">
        <v>42106</v>
      </c>
      <c r="O625" s="74">
        <v>2.17</v>
      </c>
      <c r="P625" s="95" t="s">
        <v>1057</v>
      </c>
      <c r="Q625" s="95" t="s">
        <v>1058</v>
      </c>
    </row>
    <row r="626" spans="1:17" ht="16.5" customHeight="1">
      <c r="A626" s="75" t="s">
        <v>827</v>
      </c>
      <c r="B626" s="96">
        <v>41743</v>
      </c>
      <c r="D626" s="95" t="s">
        <v>949</v>
      </c>
      <c r="E626" s="95" t="s">
        <v>1353</v>
      </c>
      <c r="F626" s="95" t="s">
        <v>1140</v>
      </c>
      <c r="G626" s="95" t="s">
        <v>823</v>
      </c>
      <c r="H626" s="97">
        <v>24930000</v>
      </c>
      <c r="I626" s="454">
        <v>101</v>
      </c>
      <c r="J626" s="65">
        <f t="shared" si="9"/>
        <v>246831.68316831684</v>
      </c>
      <c r="K626" s="95" t="s">
        <v>847</v>
      </c>
      <c r="L626" s="96">
        <v>41750</v>
      </c>
      <c r="M626" s="96">
        <v>42115</v>
      </c>
      <c r="O626" s="74">
        <v>4.4000000000000004</v>
      </c>
      <c r="P626" s="95" t="s">
        <v>1057</v>
      </c>
      <c r="Q626" s="95" t="s">
        <v>1058</v>
      </c>
    </row>
    <row r="627" spans="1:17" ht="16.5" customHeight="1">
      <c r="A627" s="75" t="s">
        <v>827</v>
      </c>
      <c r="B627" s="96">
        <v>41743</v>
      </c>
      <c r="D627" s="95" t="s">
        <v>1354</v>
      </c>
      <c r="E627" s="95" t="s">
        <v>1355</v>
      </c>
      <c r="F627" s="95" t="s">
        <v>955</v>
      </c>
      <c r="G627" s="95" t="s">
        <v>823</v>
      </c>
      <c r="H627" s="97">
        <v>45000000</v>
      </c>
      <c r="I627" s="454">
        <v>101</v>
      </c>
      <c r="J627" s="65">
        <f t="shared" si="9"/>
        <v>445544.55445544556</v>
      </c>
      <c r="K627" s="95" t="s">
        <v>880</v>
      </c>
      <c r="L627" s="96">
        <v>41744</v>
      </c>
      <c r="M627" s="96">
        <v>42109</v>
      </c>
      <c r="O627" s="74">
        <v>3.1</v>
      </c>
      <c r="P627" s="95" t="s">
        <v>1057</v>
      </c>
      <c r="Q627" s="95" t="s">
        <v>1058</v>
      </c>
    </row>
    <row r="628" spans="1:17" ht="16.5" customHeight="1">
      <c r="A628" s="75" t="s">
        <v>827</v>
      </c>
      <c r="B628" s="96">
        <v>41743</v>
      </c>
      <c r="D628" s="95" t="s">
        <v>949</v>
      </c>
      <c r="E628" s="95" t="s">
        <v>1353</v>
      </c>
      <c r="F628" s="95" t="s">
        <v>1148</v>
      </c>
      <c r="G628" s="95" t="s">
        <v>823</v>
      </c>
      <c r="H628" s="97">
        <v>37000000</v>
      </c>
      <c r="I628" s="454">
        <v>101</v>
      </c>
      <c r="J628" s="65">
        <f t="shared" si="9"/>
        <v>366336.63366336632</v>
      </c>
      <c r="K628" s="95" t="s">
        <v>847</v>
      </c>
      <c r="L628" s="96">
        <v>41743</v>
      </c>
      <c r="M628" s="96">
        <v>42108</v>
      </c>
      <c r="O628" s="74">
        <v>4.63</v>
      </c>
      <c r="P628" s="95" t="s">
        <v>1057</v>
      </c>
      <c r="Q628" s="95" t="s">
        <v>1058</v>
      </c>
    </row>
    <row r="629" spans="1:17" ht="16.5" customHeight="1">
      <c r="A629" s="56" t="s">
        <v>827</v>
      </c>
      <c r="B629" s="96">
        <v>41745</v>
      </c>
      <c r="D629" s="95" t="s">
        <v>903</v>
      </c>
      <c r="E629" s="95" t="s">
        <v>1151</v>
      </c>
      <c r="F629" s="95" t="s">
        <v>1036</v>
      </c>
      <c r="G629" s="95" t="s">
        <v>823</v>
      </c>
      <c r="H629" s="97">
        <v>15000000</v>
      </c>
      <c r="I629" s="454">
        <v>101</v>
      </c>
      <c r="J629" s="65">
        <f t="shared" si="9"/>
        <v>148514.85148514851</v>
      </c>
      <c r="K629" s="95" t="s">
        <v>880</v>
      </c>
      <c r="L629" s="96">
        <v>41752</v>
      </c>
      <c r="M629" s="96">
        <v>42117</v>
      </c>
      <c r="O629" s="74">
        <v>2.96</v>
      </c>
      <c r="P629" s="95" t="s">
        <v>1057</v>
      </c>
      <c r="Q629" s="95" t="s">
        <v>1058</v>
      </c>
    </row>
    <row r="630" spans="1:17" ht="16.5" customHeight="1">
      <c r="A630" s="56" t="s">
        <v>827</v>
      </c>
      <c r="B630" s="96">
        <v>41746</v>
      </c>
      <c r="D630" s="95" t="s">
        <v>949</v>
      </c>
      <c r="E630" s="95" t="s">
        <v>1353</v>
      </c>
      <c r="F630" s="95" t="s">
        <v>1167</v>
      </c>
      <c r="G630" s="95" t="s">
        <v>823</v>
      </c>
      <c r="H630" s="97">
        <v>33900000</v>
      </c>
      <c r="I630" s="454">
        <v>101</v>
      </c>
      <c r="J630" s="65">
        <f t="shared" si="9"/>
        <v>335643.56435643567</v>
      </c>
      <c r="K630" s="95" t="s">
        <v>847</v>
      </c>
      <c r="L630" s="96">
        <v>41757</v>
      </c>
      <c r="M630" s="96">
        <v>42121</v>
      </c>
      <c r="O630" s="74">
        <v>4.7</v>
      </c>
      <c r="P630" s="95" t="s">
        <v>1057</v>
      </c>
      <c r="Q630" s="95" t="s">
        <v>1058</v>
      </c>
    </row>
    <row r="631" spans="1:17" ht="16.5" customHeight="1">
      <c r="A631" s="56" t="s">
        <v>827</v>
      </c>
      <c r="B631" s="96">
        <v>41751</v>
      </c>
      <c r="D631" s="95" t="s">
        <v>848</v>
      </c>
      <c r="E631" s="95" t="s">
        <v>1090</v>
      </c>
      <c r="F631" s="95" t="s">
        <v>1157</v>
      </c>
      <c r="G631" s="95" t="s">
        <v>823</v>
      </c>
      <c r="H631" s="97">
        <v>110000000</v>
      </c>
      <c r="I631" s="454">
        <v>101</v>
      </c>
      <c r="J631" s="65">
        <f t="shared" si="9"/>
        <v>1089108.9108910891</v>
      </c>
      <c r="K631" s="95" t="s">
        <v>847</v>
      </c>
      <c r="L631" s="96">
        <v>41753</v>
      </c>
      <c r="M631" s="96">
        <v>42118</v>
      </c>
      <c r="O631" s="74">
        <v>3</v>
      </c>
      <c r="P631" s="95" t="s">
        <v>1057</v>
      </c>
      <c r="Q631" s="95" t="s">
        <v>1058</v>
      </c>
    </row>
    <row r="632" spans="1:17" ht="16.5" customHeight="1">
      <c r="A632" s="56" t="s">
        <v>827</v>
      </c>
      <c r="B632" s="96">
        <v>41751</v>
      </c>
      <c r="D632" s="95" t="s">
        <v>1161</v>
      </c>
      <c r="E632" s="95" t="s">
        <v>1122</v>
      </c>
      <c r="F632" s="95" t="s">
        <v>1163</v>
      </c>
      <c r="G632" s="95" t="s">
        <v>823</v>
      </c>
      <c r="H632" s="97">
        <v>15000000</v>
      </c>
      <c r="I632" s="454">
        <v>101</v>
      </c>
      <c r="J632" s="65">
        <f t="shared" si="9"/>
        <v>148514.85148514851</v>
      </c>
      <c r="K632" s="95" t="s">
        <v>847</v>
      </c>
      <c r="L632" s="96">
        <v>41753</v>
      </c>
      <c r="M632" s="96">
        <v>42118</v>
      </c>
      <c r="O632" s="74">
        <v>3.8</v>
      </c>
      <c r="P632" s="95" t="s">
        <v>1057</v>
      </c>
      <c r="Q632" s="95" t="s">
        <v>1058</v>
      </c>
    </row>
    <row r="633" spans="1:17" ht="16.5" customHeight="1">
      <c r="A633" s="56" t="s">
        <v>827</v>
      </c>
      <c r="B633" s="96">
        <v>41752</v>
      </c>
      <c r="D633" s="95" t="s">
        <v>903</v>
      </c>
      <c r="E633" s="95" t="s">
        <v>1164</v>
      </c>
      <c r="F633" s="95" t="s">
        <v>1165</v>
      </c>
      <c r="G633" s="95" t="s">
        <v>823</v>
      </c>
      <c r="H633" s="97">
        <v>24000000</v>
      </c>
      <c r="I633" s="454">
        <v>101</v>
      </c>
      <c r="J633" s="65">
        <f t="shared" si="9"/>
        <v>237623.76237623763</v>
      </c>
      <c r="K633" s="95" t="s">
        <v>847</v>
      </c>
      <c r="L633" s="96">
        <v>41757</v>
      </c>
      <c r="M633" s="96">
        <v>42120</v>
      </c>
      <c r="O633" s="74">
        <v>4.0199999999999996</v>
      </c>
      <c r="P633" s="95" t="s">
        <v>1057</v>
      </c>
      <c r="Q633" s="95" t="s">
        <v>1058</v>
      </c>
    </row>
    <row r="634" spans="1:17" ht="16.5" customHeight="1">
      <c r="A634" s="56" t="s">
        <v>827</v>
      </c>
      <c r="B634" s="96">
        <v>41752</v>
      </c>
      <c r="D634" s="95" t="s">
        <v>949</v>
      </c>
      <c r="E634" s="95" t="s">
        <v>1353</v>
      </c>
      <c r="F634" s="95" t="s">
        <v>1167</v>
      </c>
      <c r="G634" s="95" t="s">
        <v>823</v>
      </c>
      <c r="H634" s="97">
        <v>33900000</v>
      </c>
      <c r="I634" s="454">
        <v>101</v>
      </c>
      <c r="J634" s="65">
        <f t="shared" si="9"/>
        <v>335643.56435643567</v>
      </c>
      <c r="K634" s="95" t="s">
        <v>847</v>
      </c>
      <c r="L634" s="96">
        <v>41756</v>
      </c>
      <c r="M634" s="96">
        <v>42121</v>
      </c>
      <c r="O634" s="74">
        <v>4.5</v>
      </c>
      <c r="P634" s="95" t="s">
        <v>1057</v>
      </c>
      <c r="Q634" s="95" t="s">
        <v>1058</v>
      </c>
    </row>
    <row r="635" spans="1:17" ht="16.5" customHeight="1">
      <c r="A635" s="56" t="s">
        <v>827</v>
      </c>
      <c r="B635" s="96">
        <v>41754</v>
      </c>
      <c r="D635" s="95" t="s">
        <v>1168</v>
      </c>
      <c r="E635" s="95" t="s">
        <v>1002</v>
      </c>
      <c r="F635" s="95" t="s">
        <v>1170</v>
      </c>
      <c r="G635" s="95" t="s">
        <v>823</v>
      </c>
      <c r="H635" s="106">
        <v>118200000</v>
      </c>
      <c r="I635" s="454">
        <v>101</v>
      </c>
      <c r="J635" s="65">
        <f t="shared" si="9"/>
        <v>1170297.0297029703</v>
      </c>
      <c r="K635" s="95" t="s">
        <v>847</v>
      </c>
      <c r="L635" s="96">
        <v>41754</v>
      </c>
      <c r="M635" s="96">
        <v>42119</v>
      </c>
      <c r="O635" s="74">
        <v>3.88</v>
      </c>
      <c r="P635" s="95" t="s">
        <v>1057</v>
      </c>
      <c r="Q635" s="95" t="s">
        <v>1058</v>
      </c>
    </row>
    <row r="636" spans="1:17" ht="16.5" customHeight="1">
      <c r="A636" s="56" t="s">
        <v>827</v>
      </c>
      <c r="B636" s="96">
        <v>41754</v>
      </c>
      <c r="D636" s="95" t="s">
        <v>851</v>
      </c>
      <c r="E636" s="95" t="s">
        <v>1356</v>
      </c>
      <c r="F636" s="95" t="s">
        <v>1313</v>
      </c>
      <c r="G636" s="95" t="s">
        <v>836</v>
      </c>
      <c r="H636" s="97">
        <v>3000000</v>
      </c>
      <c r="I636" s="454">
        <v>1</v>
      </c>
      <c r="J636" s="65">
        <f t="shared" si="9"/>
        <v>3000000</v>
      </c>
      <c r="K636" s="95" t="s">
        <v>880</v>
      </c>
      <c r="L636" s="96">
        <v>41768</v>
      </c>
      <c r="M636" s="96">
        <v>42133</v>
      </c>
      <c r="O636" s="74">
        <v>4.4000000000000004</v>
      </c>
      <c r="P636" s="95" t="s">
        <v>1057</v>
      </c>
      <c r="Q636" s="95" t="s">
        <v>1058</v>
      </c>
    </row>
    <row r="637" spans="1:17" ht="16.5" customHeight="1">
      <c r="A637" s="56" t="s">
        <v>827</v>
      </c>
      <c r="B637" s="96">
        <v>41754</v>
      </c>
      <c r="D637" s="95" t="s">
        <v>859</v>
      </c>
      <c r="E637" s="95" t="s">
        <v>1357</v>
      </c>
      <c r="F637" s="95" t="s">
        <v>861</v>
      </c>
      <c r="G637" s="95" t="s">
        <v>836</v>
      </c>
      <c r="H637" s="97">
        <v>150000</v>
      </c>
      <c r="I637" s="454">
        <v>1</v>
      </c>
      <c r="J637" s="65">
        <f t="shared" si="9"/>
        <v>150000</v>
      </c>
      <c r="K637" s="95" t="s">
        <v>880</v>
      </c>
      <c r="L637" s="96">
        <v>41754</v>
      </c>
      <c r="M637" s="96">
        <v>41784</v>
      </c>
      <c r="O637" s="74">
        <v>3.5</v>
      </c>
      <c r="P637" s="95" t="s">
        <v>1057</v>
      </c>
      <c r="Q637" s="95" t="s">
        <v>1058</v>
      </c>
    </row>
    <row r="638" spans="1:17" ht="16.5" customHeight="1">
      <c r="A638" s="94" t="s">
        <v>832</v>
      </c>
      <c r="B638" s="73">
        <v>41754</v>
      </c>
      <c r="C638" s="211"/>
      <c r="D638" s="72" t="s">
        <v>949</v>
      </c>
      <c r="E638" s="72" t="s">
        <v>1209</v>
      </c>
      <c r="F638" s="72" t="s">
        <v>1358</v>
      </c>
      <c r="G638" s="72" t="s">
        <v>902</v>
      </c>
      <c r="H638" s="80">
        <v>5000000</v>
      </c>
      <c r="I638" s="453">
        <v>1</v>
      </c>
      <c r="J638" s="65">
        <f t="shared" si="9"/>
        <v>5000000</v>
      </c>
      <c r="K638" s="72" t="s">
        <v>847</v>
      </c>
      <c r="L638" s="73">
        <v>41757</v>
      </c>
      <c r="M638" s="73">
        <v>42122</v>
      </c>
      <c r="N638" s="73"/>
      <c r="O638" s="81">
        <v>3.42</v>
      </c>
      <c r="P638" s="95" t="s">
        <v>1057</v>
      </c>
      <c r="Q638" s="95" t="s">
        <v>1058</v>
      </c>
    </row>
    <row r="639" spans="1:17" ht="16.5" customHeight="1">
      <c r="A639" s="56" t="s">
        <v>827</v>
      </c>
      <c r="B639" s="96">
        <v>41767</v>
      </c>
      <c r="D639" s="95" t="s">
        <v>1286</v>
      </c>
      <c r="E639" s="95" t="s">
        <v>1359</v>
      </c>
      <c r="F639" s="95" t="s">
        <v>1174</v>
      </c>
      <c r="G639" s="95" t="s">
        <v>823</v>
      </c>
      <c r="H639" s="97">
        <v>24000000</v>
      </c>
      <c r="I639" s="454">
        <v>101</v>
      </c>
      <c r="J639" s="65">
        <f t="shared" si="9"/>
        <v>237623.76237623763</v>
      </c>
      <c r="K639" s="95" t="s">
        <v>847</v>
      </c>
      <c r="L639" s="96">
        <v>41771</v>
      </c>
      <c r="M639" s="96">
        <v>42136</v>
      </c>
      <c r="O639" s="74">
        <v>3.88</v>
      </c>
      <c r="P639" s="95" t="s">
        <v>1057</v>
      </c>
      <c r="Q639" s="95" t="s">
        <v>1058</v>
      </c>
    </row>
    <row r="640" spans="1:17" ht="16.5" customHeight="1">
      <c r="A640" s="56" t="s">
        <v>827</v>
      </c>
      <c r="B640" s="96">
        <v>41767</v>
      </c>
      <c r="D640" s="95" t="s">
        <v>975</v>
      </c>
      <c r="E640" s="95" t="s">
        <v>1360</v>
      </c>
      <c r="F640" s="95" t="s">
        <v>1007</v>
      </c>
      <c r="G640" s="95" t="s">
        <v>823</v>
      </c>
      <c r="H640" s="97">
        <v>3700000</v>
      </c>
      <c r="I640" s="454">
        <v>101</v>
      </c>
      <c r="J640" s="65">
        <f t="shared" si="9"/>
        <v>36633.66336633663</v>
      </c>
      <c r="K640" s="95" t="s">
        <v>880</v>
      </c>
      <c r="L640" s="96">
        <v>41767</v>
      </c>
      <c r="M640" s="96">
        <v>42132</v>
      </c>
      <c r="O640" s="74">
        <v>3.4</v>
      </c>
      <c r="P640" s="95" t="s">
        <v>1057</v>
      </c>
      <c r="Q640" s="95" t="s">
        <v>1058</v>
      </c>
    </row>
    <row r="641" spans="1:17" ht="16.5" customHeight="1">
      <c r="A641" s="94" t="s">
        <v>832</v>
      </c>
      <c r="B641" s="73">
        <v>41775</v>
      </c>
      <c r="C641" s="211"/>
      <c r="D641" s="72" t="s">
        <v>949</v>
      </c>
      <c r="E641" s="72" t="s">
        <v>1209</v>
      </c>
      <c r="F641" s="72" t="s">
        <v>1070</v>
      </c>
      <c r="G641" s="72" t="s">
        <v>902</v>
      </c>
      <c r="H641" s="80">
        <v>5000000</v>
      </c>
      <c r="I641" s="453">
        <v>1</v>
      </c>
      <c r="J641" s="65">
        <f t="shared" si="9"/>
        <v>5000000</v>
      </c>
      <c r="K641" s="72" t="s">
        <v>847</v>
      </c>
      <c r="L641" s="73">
        <v>41778</v>
      </c>
      <c r="M641" s="73">
        <v>42874</v>
      </c>
      <c r="N641" s="73"/>
      <c r="O641" s="81">
        <v>3.6</v>
      </c>
      <c r="P641" s="95" t="s">
        <v>1057</v>
      </c>
      <c r="Q641" s="95" t="s">
        <v>1058</v>
      </c>
    </row>
    <row r="642" spans="1:17" ht="16.5" customHeight="1">
      <c r="A642" s="94" t="s">
        <v>832</v>
      </c>
      <c r="B642" s="73">
        <v>41778</v>
      </c>
      <c r="C642" s="211"/>
      <c r="D642" s="72" t="s">
        <v>833</v>
      </c>
      <c r="E642" s="72" t="s">
        <v>1349</v>
      </c>
      <c r="F642" s="72" t="s">
        <v>1271</v>
      </c>
      <c r="G642" s="72" t="s">
        <v>902</v>
      </c>
      <c r="H642" s="80">
        <v>39600</v>
      </c>
      <c r="I642" s="453">
        <v>1</v>
      </c>
      <c r="J642" s="65">
        <f t="shared" si="9"/>
        <v>39600</v>
      </c>
      <c r="K642" s="72" t="s">
        <v>847</v>
      </c>
      <c r="L642" s="73">
        <v>41778</v>
      </c>
      <c r="M642" s="73">
        <v>42143</v>
      </c>
      <c r="N642" s="73"/>
      <c r="O642" s="81">
        <v>4.5</v>
      </c>
      <c r="P642" s="95" t="s">
        <v>1057</v>
      </c>
      <c r="Q642" s="95" t="s">
        <v>1058</v>
      </c>
    </row>
    <row r="643" spans="1:17" ht="16.5" customHeight="1">
      <c r="A643" s="75" t="s">
        <v>827</v>
      </c>
      <c r="B643" s="96">
        <v>41780</v>
      </c>
      <c r="D643" s="95" t="s">
        <v>873</v>
      </c>
      <c r="E643" s="95" t="s">
        <v>1048</v>
      </c>
      <c r="F643" s="95" t="s">
        <v>1187</v>
      </c>
      <c r="G643" s="95" t="s">
        <v>823</v>
      </c>
      <c r="H643" s="97">
        <v>36000000</v>
      </c>
      <c r="I643" s="454">
        <v>101</v>
      </c>
      <c r="J643" s="65">
        <f t="shared" si="9"/>
        <v>356435.64356435643</v>
      </c>
      <c r="K643" s="95" t="s">
        <v>847</v>
      </c>
      <c r="L643" s="96">
        <v>41789</v>
      </c>
      <c r="M643" s="96">
        <v>42154</v>
      </c>
      <c r="O643" s="74">
        <v>3.78</v>
      </c>
      <c r="P643" s="95" t="s">
        <v>1352</v>
      </c>
      <c r="Q643" s="95" t="s">
        <v>1058</v>
      </c>
    </row>
    <row r="644" spans="1:17" ht="16.5" customHeight="1">
      <c r="A644" s="75" t="s">
        <v>827</v>
      </c>
      <c r="B644" s="96">
        <v>41781</v>
      </c>
      <c r="D644" s="95" t="s">
        <v>848</v>
      </c>
      <c r="E644" s="95" t="s">
        <v>1090</v>
      </c>
      <c r="F644" s="95" t="s">
        <v>1182</v>
      </c>
      <c r="G644" s="95" t="s">
        <v>823</v>
      </c>
      <c r="H644" s="97">
        <v>98000000</v>
      </c>
      <c r="I644" s="454">
        <v>101</v>
      </c>
      <c r="J644" s="65">
        <f t="shared" si="9"/>
        <v>970297.02970297029</v>
      </c>
      <c r="K644" s="95" t="s">
        <v>847</v>
      </c>
      <c r="L644" s="96">
        <v>41782</v>
      </c>
      <c r="M644" s="96">
        <v>42147</v>
      </c>
      <c r="O644" s="74">
        <v>3.6</v>
      </c>
      <c r="P644" s="95" t="s">
        <v>1352</v>
      </c>
      <c r="Q644" s="95" t="s">
        <v>1058</v>
      </c>
    </row>
    <row r="645" spans="1:17" ht="16.5" customHeight="1">
      <c r="A645" s="56" t="s">
        <v>827</v>
      </c>
      <c r="B645" s="96">
        <v>41782</v>
      </c>
      <c r="D645" s="95" t="s">
        <v>859</v>
      </c>
      <c r="E645" s="95" t="s">
        <v>1357</v>
      </c>
      <c r="F645" s="95" t="s">
        <v>861</v>
      </c>
      <c r="G645" s="95" t="s">
        <v>836</v>
      </c>
      <c r="H645" s="97">
        <v>150000</v>
      </c>
      <c r="I645" s="454">
        <v>1</v>
      </c>
      <c r="J645" s="65">
        <f t="shared" ref="J645:J708" si="10">IF(I645="","",H645/I645)</f>
        <v>150000</v>
      </c>
      <c r="K645" s="95" t="s">
        <v>880</v>
      </c>
      <c r="L645" s="96">
        <v>41782</v>
      </c>
      <c r="M645" s="96">
        <v>42149</v>
      </c>
      <c r="O645" s="74">
        <v>3.5</v>
      </c>
      <c r="P645" s="95" t="s">
        <v>1057</v>
      </c>
      <c r="Q645" s="95" t="s">
        <v>1058</v>
      </c>
    </row>
    <row r="646" spans="1:17" ht="16.5" customHeight="1">
      <c r="A646" s="75" t="s">
        <v>827</v>
      </c>
      <c r="B646" s="96">
        <v>41785</v>
      </c>
      <c r="D646" s="95" t="s">
        <v>873</v>
      </c>
      <c r="E646" s="95" t="s">
        <v>1361</v>
      </c>
      <c r="F646" s="95" t="s">
        <v>1188</v>
      </c>
      <c r="G646" s="95" t="s">
        <v>823</v>
      </c>
      <c r="H646" s="97">
        <v>90000000</v>
      </c>
      <c r="I646" s="454">
        <v>101</v>
      </c>
      <c r="J646" s="65">
        <f t="shared" si="10"/>
        <v>891089.10891089111</v>
      </c>
      <c r="K646" s="95" t="s">
        <v>847</v>
      </c>
      <c r="L646" s="96">
        <v>41787</v>
      </c>
      <c r="M646" s="96">
        <v>42152</v>
      </c>
      <c r="O646" s="74">
        <v>3.1</v>
      </c>
      <c r="P646" s="95" t="s">
        <v>1352</v>
      </c>
      <c r="Q646" s="95" t="s">
        <v>1058</v>
      </c>
    </row>
    <row r="647" spans="1:17" ht="16.5" customHeight="1">
      <c r="A647" s="56" t="s">
        <v>827</v>
      </c>
      <c r="B647" s="96">
        <v>41786</v>
      </c>
      <c r="D647" s="95" t="s">
        <v>848</v>
      </c>
      <c r="E647" s="95" t="s">
        <v>1090</v>
      </c>
      <c r="F647" s="95" t="s">
        <v>1186</v>
      </c>
      <c r="G647" s="95" t="s">
        <v>823</v>
      </c>
      <c r="H647" s="97">
        <v>60000000</v>
      </c>
      <c r="I647" s="454">
        <v>102</v>
      </c>
      <c r="J647" s="65">
        <f t="shared" si="10"/>
        <v>588235.29411764711</v>
      </c>
      <c r="K647" s="95" t="s">
        <v>847</v>
      </c>
      <c r="L647" s="96">
        <v>41787</v>
      </c>
      <c r="M647" s="96">
        <v>42152</v>
      </c>
      <c r="O647" s="74">
        <v>3.16</v>
      </c>
      <c r="P647" s="95" t="s">
        <v>1057</v>
      </c>
      <c r="Q647" s="95" t="s">
        <v>1058</v>
      </c>
    </row>
    <row r="648" spans="1:17" ht="16.5" customHeight="1">
      <c r="A648" s="56" t="s">
        <v>827</v>
      </c>
      <c r="B648" s="96">
        <v>41788</v>
      </c>
      <c r="D648" s="95" t="s">
        <v>833</v>
      </c>
      <c r="E648" s="95" t="s">
        <v>1349</v>
      </c>
      <c r="F648" s="95" t="s">
        <v>997</v>
      </c>
      <c r="G648" s="95" t="s">
        <v>823</v>
      </c>
      <c r="H648" s="97">
        <v>28800000</v>
      </c>
      <c r="I648" s="454">
        <v>102</v>
      </c>
      <c r="J648" s="65">
        <f t="shared" si="10"/>
        <v>282352.9411764706</v>
      </c>
      <c r="K648" s="95" t="s">
        <v>847</v>
      </c>
      <c r="L648" s="96">
        <v>41788</v>
      </c>
      <c r="M648" s="96">
        <v>42153</v>
      </c>
      <c r="O648" s="74">
        <v>3.5</v>
      </c>
      <c r="P648" s="95" t="s">
        <v>1057</v>
      </c>
      <c r="Q648" s="95" t="s">
        <v>1058</v>
      </c>
    </row>
    <row r="649" spans="1:17" ht="16.5" customHeight="1">
      <c r="A649" s="56" t="s">
        <v>827</v>
      </c>
      <c r="B649" s="96">
        <v>41793</v>
      </c>
      <c r="D649" s="95" t="s">
        <v>1284</v>
      </c>
      <c r="E649" s="95" t="s">
        <v>881</v>
      </c>
      <c r="F649" s="95" t="s">
        <v>1034</v>
      </c>
      <c r="G649" s="95" t="s">
        <v>823</v>
      </c>
      <c r="H649" s="97">
        <v>100000000</v>
      </c>
      <c r="I649" s="454">
        <v>101</v>
      </c>
      <c r="J649" s="65">
        <f t="shared" si="10"/>
        <v>990099.00990099006</v>
      </c>
      <c r="K649" s="95" t="s">
        <v>880</v>
      </c>
      <c r="L649" s="96">
        <v>41787</v>
      </c>
      <c r="M649" s="96">
        <v>42152</v>
      </c>
      <c r="O649" s="74">
        <v>3.5</v>
      </c>
      <c r="P649" s="95" t="s">
        <v>1057</v>
      </c>
      <c r="Q649" s="95" t="s">
        <v>1058</v>
      </c>
    </row>
    <row r="650" spans="1:17" ht="16.5" customHeight="1">
      <c r="A650" s="56" t="s">
        <v>827</v>
      </c>
      <c r="B650" s="96">
        <v>41799</v>
      </c>
      <c r="D650" s="95" t="s">
        <v>848</v>
      </c>
      <c r="E650" s="95" t="s">
        <v>1323</v>
      </c>
      <c r="F650" s="95" t="s">
        <v>1198</v>
      </c>
      <c r="G650" s="95" t="s">
        <v>823</v>
      </c>
      <c r="H650" s="97">
        <v>50000000</v>
      </c>
      <c r="I650" s="454">
        <v>101</v>
      </c>
      <c r="J650" s="65">
        <f t="shared" si="10"/>
        <v>495049.50495049503</v>
      </c>
      <c r="K650" s="95" t="s">
        <v>847</v>
      </c>
      <c r="L650" s="96">
        <v>41799</v>
      </c>
      <c r="M650" s="96">
        <v>42162</v>
      </c>
      <c r="O650" s="74">
        <v>3.7</v>
      </c>
      <c r="P650" s="95" t="s">
        <v>1057</v>
      </c>
      <c r="Q650" s="95" t="s">
        <v>1058</v>
      </c>
    </row>
    <row r="651" spans="1:17" ht="16.5" customHeight="1">
      <c r="A651" s="56" t="s">
        <v>827</v>
      </c>
      <c r="B651" s="96">
        <v>41801</v>
      </c>
      <c r="D651" s="95" t="s">
        <v>873</v>
      </c>
      <c r="E651" s="95" t="s">
        <v>1048</v>
      </c>
      <c r="F651" s="95" t="s">
        <v>1106</v>
      </c>
      <c r="G651" s="95" t="s">
        <v>823</v>
      </c>
      <c r="H651" s="97">
        <v>10600000</v>
      </c>
      <c r="I651" s="454">
        <v>101</v>
      </c>
      <c r="J651" s="65">
        <f t="shared" si="10"/>
        <v>104950.49504950496</v>
      </c>
      <c r="K651" s="95" t="s">
        <v>847</v>
      </c>
      <c r="L651" s="96">
        <v>41806</v>
      </c>
      <c r="M651" s="96">
        <v>42171</v>
      </c>
      <c r="O651" s="74">
        <v>2.4</v>
      </c>
      <c r="P651" s="95" t="s">
        <v>1057</v>
      </c>
      <c r="Q651" s="95" t="s">
        <v>1058</v>
      </c>
    </row>
    <row r="652" spans="1:17" ht="16.5" customHeight="1">
      <c r="A652" s="56" t="s">
        <v>827</v>
      </c>
      <c r="B652" s="96">
        <v>41801</v>
      </c>
      <c r="D652" s="95" t="s">
        <v>873</v>
      </c>
      <c r="E652" s="95" t="s">
        <v>1048</v>
      </c>
      <c r="F652" s="95" t="s">
        <v>1106</v>
      </c>
      <c r="G652" s="95" t="s">
        <v>823</v>
      </c>
      <c r="H652" s="97">
        <v>21240000</v>
      </c>
      <c r="I652" s="454">
        <v>101</v>
      </c>
      <c r="J652" s="65">
        <f t="shared" si="10"/>
        <v>210297.02970297029</v>
      </c>
      <c r="K652" s="95" t="s">
        <v>847</v>
      </c>
      <c r="L652" s="96">
        <v>41806</v>
      </c>
      <c r="M652" s="96">
        <v>42171</v>
      </c>
      <c r="O652" s="74">
        <v>2.4</v>
      </c>
      <c r="P652" s="95" t="s">
        <v>1057</v>
      </c>
      <c r="Q652" s="95" t="s">
        <v>1058</v>
      </c>
    </row>
    <row r="653" spans="1:17" ht="16.5" customHeight="1">
      <c r="A653" s="56" t="s">
        <v>827</v>
      </c>
      <c r="B653" s="96">
        <v>41806</v>
      </c>
      <c r="D653" s="95" t="s">
        <v>949</v>
      </c>
      <c r="E653" s="95" t="s">
        <v>1353</v>
      </c>
      <c r="F653" s="95" t="s">
        <v>1204</v>
      </c>
      <c r="G653" s="95" t="s">
        <v>823</v>
      </c>
      <c r="H653" s="97">
        <v>28000000</v>
      </c>
      <c r="I653" s="454">
        <v>101</v>
      </c>
      <c r="J653" s="65">
        <f t="shared" si="10"/>
        <v>277227.72277227725</v>
      </c>
      <c r="K653" s="95" t="s">
        <v>847</v>
      </c>
      <c r="L653" s="96">
        <v>41808</v>
      </c>
      <c r="M653" s="96">
        <v>42173</v>
      </c>
      <c r="O653" s="74">
        <v>4.13</v>
      </c>
      <c r="P653" s="95" t="s">
        <v>1057</v>
      </c>
      <c r="Q653" s="95" t="s">
        <v>1058</v>
      </c>
    </row>
    <row r="654" spans="1:17" ht="16.5" customHeight="1">
      <c r="A654" s="56" t="s">
        <v>827</v>
      </c>
      <c r="B654" s="96">
        <v>41808</v>
      </c>
      <c r="D654" s="95" t="s">
        <v>873</v>
      </c>
      <c r="E654" s="95" t="s">
        <v>1048</v>
      </c>
      <c r="F654" s="95" t="s">
        <v>1217</v>
      </c>
      <c r="G654" s="95" t="s">
        <v>823</v>
      </c>
      <c r="H654" s="97">
        <v>30000000</v>
      </c>
      <c r="I654" s="454">
        <v>101</v>
      </c>
      <c r="J654" s="65">
        <f t="shared" si="10"/>
        <v>297029.70297029702</v>
      </c>
      <c r="K654" s="95" t="s">
        <v>880</v>
      </c>
      <c r="L654" s="96">
        <v>41809</v>
      </c>
      <c r="M654" s="96">
        <v>42177</v>
      </c>
      <c r="O654" s="74">
        <v>7</v>
      </c>
      <c r="P654" s="95" t="s">
        <v>1057</v>
      </c>
      <c r="Q654" s="95" t="s">
        <v>1058</v>
      </c>
    </row>
    <row r="655" spans="1:17" ht="16.5" customHeight="1">
      <c r="A655" s="56" t="s">
        <v>827</v>
      </c>
      <c r="B655" s="96">
        <v>41808</v>
      </c>
      <c r="D655" s="95" t="s">
        <v>841</v>
      </c>
      <c r="E655" s="95" t="s">
        <v>1362</v>
      </c>
      <c r="F655" s="95" t="s">
        <v>1363</v>
      </c>
      <c r="G655" s="95" t="s">
        <v>823</v>
      </c>
      <c r="H655" s="97">
        <v>136700000</v>
      </c>
      <c r="I655" s="454">
        <v>101</v>
      </c>
      <c r="J655" s="65">
        <f t="shared" si="10"/>
        <v>1353465.3465346536</v>
      </c>
      <c r="K655" s="95" t="s">
        <v>847</v>
      </c>
      <c r="L655" s="96">
        <v>41810</v>
      </c>
      <c r="M655" s="96">
        <v>42178</v>
      </c>
      <c r="O655" s="74">
        <v>3.48</v>
      </c>
      <c r="P655" s="95" t="s">
        <v>1057</v>
      </c>
      <c r="Q655" s="95" t="s">
        <v>1058</v>
      </c>
    </row>
    <row r="656" spans="1:17" ht="16.5" customHeight="1">
      <c r="A656" s="56" t="s">
        <v>827</v>
      </c>
      <c r="B656" s="96">
        <v>41808</v>
      </c>
      <c r="D656" s="95" t="s">
        <v>841</v>
      </c>
      <c r="E656" s="95" t="s">
        <v>1362</v>
      </c>
      <c r="F656" s="95" t="s">
        <v>1363</v>
      </c>
      <c r="G656" s="95" t="s">
        <v>823</v>
      </c>
      <c r="H656" s="97">
        <v>33300000</v>
      </c>
      <c r="I656" s="454">
        <v>101</v>
      </c>
      <c r="J656" s="65">
        <f t="shared" si="10"/>
        <v>329702.97029702971</v>
      </c>
      <c r="K656" s="95" t="s">
        <v>847</v>
      </c>
      <c r="L656" s="96">
        <v>41810</v>
      </c>
      <c r="M656" s="96">
        <v>42178</v>
      </c>
      <c r="O656" s="74">
        <v>3.48</v>
      </c>
      <c r="P656" s="95" t="s">
        <v>1057</v>
      </c>
      <c r="Q656" s="95" t="s">
        <v>1058</v>
      </c>
    </row>
    <row r="657" spans="1:17" ht="16.5" customHeight="1">
      <c r="A657" s="56" t="s">
        <v>827</v>
      </c>
      <c r="B657" s="96">
        <v>41809</v>
      </c>
      <c r="D657" s="95" t="s">
        <v>856</v>
      </c>
      <c r="E657" s="95" t="s">
        <v>1364</v>
      </c>
      <c r="F657" s="95" t="s">
        <v>1223</v>
      </c>
      <c r="G657" s="95" t="s">
        <v>823</v>
      </c>
      <c r="H657" s="97">
        <v>60000000</v>
      </c>
      <c r="I657" s="454">
        <v>101</v>
      </c>
      <c r="J657" s="65">
        <f t="shared" si="10"/>
        <v>594059.40594059404</v>
      </c>
      <c r="K657" s="95" t="s">
        <v>847</v>
      </c>
      <c r="L657" s="96">
        <v>41820</v>
      </c>
      <c r="M657" s="96">
        <v>42184</v>
      </c>
      <c r="O657" s="74">
        <v>2.69</v>
      </c>
      <c r="P657" s="95" t="s">
        <v>1057</v>
      </c>
      <c r="Q657" s="95" t="s">
        <v>1058</v>
      </c>
    </row>
    <row r="658" spans="1:17" ht="16.5" customHeight="1">
      <c r="A658" s="56" t="s">
        <v>827</v>
      </c>
      <c r="B658" s="96">
        <v>41809</v>
      </c>
      <c r="D658" s="95" t="s">
        <v>873</v>
      </c>
      <c r="E658" s="95" t="s">
        <v>1361</v>
      </c>
      <c r="F658" s="95" t="s">
        <v>1130</v>
      </c>
      <c r="G658" s="95" t="s">
        <v>823</v>
      </c>
      <c r="H658" s="97">
        <v>59600000</v>
      </c>
      <c r="I658" s="454">
        <v>101</v>
      </c>
      <c r="J658" s="65">
        <f t="shared" si="10"/>
        <v>590099.00990099006</v>
      </c>
      <c r="K658" s="95" t="s">
        <v>847</v>
      </c>
      <c r="L658" s="96">
        <v>41813</v>
      </c>
      <c r="M658" s="96">
        <v>42178</v>
      </c>
      <c r="O658" s="74">
        <v>3.4</v>
      </c>
      <c r="P658" s="95" t="s">
        <v>1057</v>
      </c>
      <c r="Q658" s="95" t="s">
        <v>1058</v>
      </c>
    </row>
    <row r="659" spans="1:17" ht="16.5" customHeight="1">
      <c r="A659" s="56" t="s">
        <v>827</v>
      </c>
      <c r="B659" s="96">
        <v>41813</v>
      </c>
      <c r="D659" s="95" t="s">
        <v>1040</v>
      </c>
      <c r="E659" s="95" t="s">
        <v>1365</v>
      </c>
      <c r="F659" s="95" t="s">
        <v>1042</v>
      </c>
      <c r="G659" s="95" t="s">
        <v>823</v>
      </c>
      <c r="H659" s="97">
        <v>20400000</v>
      </c>
      <c r="I659" s="454">
        <v>101</v>
      </c>
      <c r="J659" s="65">
        <f t="shared" si="10"/>
        <v>201980.19801980199</v>
      </c>
      <c r="K659" s="95" t="s">
        <v>880</v>
      </c>
      <c r="L659" s="96">
        <v>41813</v>
      </c>
      <c r="M659" s="96">
        <v>42178</v>
      </c>
      <c r="O659" s="74">
        <v>4.18</v>
      </c>
      <c r="P659" s="95" t="s">
        <v>1057</v>
      </c>
      <c r="Q659" s="95" t="s">
        <v>1058</v>
      </c>
    </row>
    <row r="660" spans="1:17" ht="16.5" customHeight="1">
      <c r="A660" s="56" t="s">
        <v>827</v>
      </c>
      <c r="B660" s="96">
        <v>41813</v>
      </c>
      <c r="D660" s="95" t="s">
        <v>1366</v>
      </c>
      <c r="E660" s="95" t="s">
        <v>1367</v>
      </c>
      <c r="F660" s="95" t="s">
        <v>1216</v>
      </c>
      <c r="G660" s="95" t="s">
        <v>823</v>
      </c>
      <c r="H660" s="97">
        <v>50000000</v>
      </c>
      <c r="I660" s="454">
        <v>101</v>
      </c>
      <c r="J660" s="65">
        <f t="shared" si="10"/>
        <v>495049.50495049503</v>
      </c>
      <c r="K660" s="95" t="s">
        <v>847</v>
      </c>
      <c r="L660" s="96">
        <v>41813</v>
      </c>
      <c r="M660" s="96">
        <v>42176</v>
      </c>
      <c r="O660" s="74">
        <v>4.9000000000000004</v>
      </c>
      <c r="P660" s="95" t="s">
        <v>1057</v>
      </c>
      <c r="Q660" s="95" t="s">
        <v>1058</v>
      </c>
    </row>
    <row r="661" spans="1:17" ht="16.5" customHeight="1">
      <c r="A661" s="56" t="s">
        <v>827</v>
      </c>
      <c r="B661" s="96">
        <v>41814</v>
      </c>
      <c r="D661" s="95" t="s">
        <v>975</v>
      </c>
      <c r="E661" s="95" t="s">
        <v>1327</v>
      </c>
      <c r="F661" s="95" t="s">
        <v>1211</v>
      </c>
      <c r="G661" s="95" t="s">
        <v>823</v>
      </c>
      <c r="H661" s="97">
        <v>35100000</v>
      </c>
      <c r="I661" s="454">
        <v>101</v>
      </c>
      <c r="J661" s="65">
        <f t="shared" si="10"/>
        <v>347524.75247524754</v>
      </c>
      <c r="K661" s="95" t="s">
        <v>847</v>
      </c>
      <c r="L661" s="96">
        <v>41817</v>
      </c>
      <c r="M661" s="96">
        <v>42184</v>
      </c>
      <c r="O661" s="74">
        <v>2.8</v>
      </c>
      <c r="P661" s="95" t="s">
        <v>1057</v>
      </c>
      <c r="Q661" s="95" t="s">
        <v>1058</v>
      </c>
    </row>
    <row r="662" spans="1:17" ht="16.5" customHeight="1">
      <c r="A662" s="56" t="s">
        <v>827</v>
      </c>
      <c r="B662" s="96">
        <v>41814</v>
      </c>
      <c r="D662" s="95" t="s">
        <v>975</v>
      </c>
      <c r="E662" s="95" t="s">
        <v>1327</v>
      </c>
      <c r="F662" s="95" t="s">
        <v>1211</v>
      </c>
      <c r="G662" s="95" t="s">
        <v>823</v>
      </c>
      <c r="H662" s="97">
        <v>23000000</v>
      </c>
      <c r="I662" s="454">
        <v>101</v>
      </c>
      <c r="J662" s="65">
        <f t="shared" si="10"/>
        <v>227722.77227722772</v>
      </c>
      <c r="K662" s="95" t="s">
        <v>880</v>
      </c>
      <c r="L662" s="96">
        <v>41817</v>
      </c>
      <c r="M662" s="96">
        <v>42184</v>
      </c>
      <c r="O662" s="74">
        <v>2.8</v>
      </c>
      <c r="P662" s="95" t="s">
        <v>1057</v>
      </c>
      <c r="Q662" s="95" t="s">
        <v>1058</v>
      </c>
    </row>
    <row r="663" spans="1:17" ht="16.5" customHeight="1">
      <c r="A663" s="56" t="s">
        <v>827</v>
      </c>
      <c r="B663" s="96">
        <v>41814</v>
      </c>
      <c r="D663" s="95" t="s">
        <v>1284</v>
      </c>
      <c r="E663" s="95" t="s">
        <v>998</v>
      </c>
      <c r="F663" s="95" t="s">
        <v>1368</v>
      </c>
      <c r="G663" s="95" t="s">
        <v>823</v>
      </c>
      <c r="H663" s="97">
        <v>1555000000</v>
      </c>
      <c r="I663" s="454">
        <v>101</v>
      </c>
      <c r="J663" s="65">
        <f t="shared" si="10"/>
        <v>15396039.603960397</v>
      </c>
      <c r="K663" s="95" t="s">
        <v>880</v>
      </c>
      <c r="L663" s="96">
        <v>41817</v>
      </c>
      <c r="M663" s="96">
        <v>42182</v>
      </c>
      <c r="O663" s="74">
        <v>3.8</v>
      </c>
      <c r="P663" s="95" t="s">
        <v>1057</v>
      </c>
      <c r="Q663" s="95" t="s">
        <v>1058</v>
      </c>
    </row>
    <row r="664" spans="1:17" ht="16.5" customHeight="1">
      <c r="A664" s="56" t="s">
        <v>827</v>
      </c>
      <c r="B664" s="96">
        <v>41821</v>
      </c>
      <c r="D664" s="95" t="s">
        <v>1025</v>
      </c>
      <c r="E664" s="95" t="s">
        <v>1369</v>
      </c>
      <c r="F664" s="95" t="s">
        <v>1221</v>
      </c>
      <c r="G664" s="95" t="s">
        <v>836</v>
      </c>
      <c r="H664" s="97">
        <v>384000</v>
      </c>
      <c r="I664" s="454">
        <v>1</v>
      </c>
      <c r="J664" s="65">
        <f t="shared" si="10"/>
        <v>384000</v>
      </c>
      <c r="K664" s="95" t="s">
        <v>880</v>
      </c>
      <c r="L664" s="96">
        <v>41822</v>
      </c>
      <c r="M664" s="96">
        <v>42187</v>
      </c>
      <c r="O664" s="74">
        <v>3</v>
      </c>
      <c r="P664" s="95" t="s">
        <v>1057</v>
      </c>
      <c r="Q664" s="95" t="s">
        <v>1058</v>
      </c>
    </row>
    <row r="665" spans="1:17" ht="16.5" customHeight="1">
      <c r="A665" s="56" t="s">
        <v>827</v>
      </c>
      <c r="B665" s="96">
        <v>41827</v>
      </c>
      <c r="D665" s="95" t="s">
        <v>975</v>
      </c>
      <c r="E665" s="95" t="s">
        <v>1330</v>
      </c>
      <c r="F665" s="95" t="s">
        <v>1331</v>
      </c>
      <c r="G665" s="95" t="s">
        <v>1309</v>
      </c>
      <c r="H665" s="97">
        <v>42000000</v>
      </c>
      <c r="I665" s="454">
        <v>101</v>
      </c>
      <c r="J665" s="65">
        <f t="shared" si="10"/>
        <v>415841.58415841585</v>
      </c>
      <c r="K665" s="95" t="s">
        <v>880</v>
      </c>
      <c r="L665" s="96">
        <v>41827</v>
      </c>
      <c r="M665" s="96">
        <v>42192</v>
      </c>
      <c r="O665" s="74">
        <v>2.9</v>
      </c>
      <c r="P665" s="95" t="s">
        <v>1057</v>
      </c>
      <c r="Q665" s="95" t="s">
        <v>1058</v>
      </c>
    </row>
    <row r="666" spans="1:17" ht="16.5" customHeight="1">
      <c r="A666" s="56" t="s">
        <v>827</v>
      </c>
      <c r="B666" s="96">
        <v>41836</v>
      </c>
      <c r="D666" s="95" t="s">
        <v>841</v>
      </c>
      <c r="E666" s="95" t="s">
        <v>1332</v>
      </c>
      <c r="F666" s="95" t="s">
        <v>843</v>
      </c>
      <c r="G666" s="95" t="s">
        <v>823</v>
      </c>
      <c r="H666" s="97">
        <v>70000000</v>
      </c>
      <c r="I666" s="454">
        <v>101</v>
      </c>
      <c r="J666" s="65">
        <f t="shared" si="10"/>
        <v>693069.3069306931</v>
      </c>
      <c r="K666" s="95" t="s">
        <v>880</v>
      </c>
      <c r="L666" s="96">
        <v>41838</v>
      </c>
      <c r="M666" s="96">
        <v>42203</v>
      </c>
      <c r="O666" s="74">
        <v>3.3</v>
      </c>
      <c r="P666" s="95" t="s">
        <v>1057</v>
      </c>
      <c r="Q666" s="95" t="s">
        <v>1058</v>
      </c>
    </row>
    <row r="667" spans="1:17" ht="16.5" customHeight="1">
      <c r="A667" s="94" t="s">
        <v>832</v>
      </c>
      <c r="B667" s="73">
        <v>41838</v>
      </c>
      <c r="C667" s="211"/>
      <c r="D667" s="72" t="s">
        <v>949</v>
      </c>
      <c r="E667" s="72" t="s">
        <v>1209</v>
      </c>
      <c r="F667" s="72" t="s">
        <v>1370</v>
      </c>
      <c r="G667" s="72" t="s">
        <v>902</v>
      </c>
      <c r="H667" s="80">
        <v>1000000</v>
      </c>
      <c r="I667" s="453">
        <v>1</v>
      </c>
      <c r="J667" s="65">
        <f t="shared" si="10"/>
        <v>1000000</v>
      </c>
      <c r="K667" s="72" t="s">
        <v>847</v>
      </c>
      <c r="L667" s="73">
        <v>41838</v>
      </c>
      <c r="M667" s="73">
        <v>42203</v>
      </c>
      <c r="N667" s="73"/>
      <c r="O667" s="81">
        <v>3.91</v>
      </c>
      <c r="P667" s="95" t="s">
        <v>1057</v>
      </c>
      <c r="Q667" s="95" t="s">
        <v>1058</v>
      </c>
    </row>
    <row r="668" spans="1:17" ht="16.5" customHeight="1">
      <c r="A668" s="56" t="s">
        <v>827</v>
      </c>
      <c r="B668" s="96">
        <v>41842</v>
      </c>
      <c r="D668" s="95" t="s">
        <v>1284</v>
      </c>
      <c r="E668" s="95" t="s">
        <v>881</v>
      </c>
      <c r="F668" s="95" t="s">
        <v>831</v>
      </c>
      <c r="G668" s="95" t="s">
        <v>823</v>
      </c>
      <c r="H668" s="97">
        <v>80500000</v>
      </c>
      <c r="I668" s="454">
        <v>101</v>
      </c>
      <c r="J668" s="65">
        <f t="shared" si="10"/>
        <v>797029.70297029708</v>
      </c>
      <c r="K668" s="95" t="s">
        <v>880</v>
      </c>
      <c r="L668" s="96">
        <v>41835</v>
      </c>
      <c r="M668" s="96">
        <v>42200</v>
      </c>
      <c r="O668" s="74">
        <v>3.7</v>
      </c>
      <c r="P668" s="95" t="s">
        <v>1057</v>
      </c>
      <c r="Q668" s="95" t="s">
        <v>1058</v>
      </c>
    </row>
    <row r="669" spans="1:17" ht="16.5" customHeight="1">
      <c r="A669" s="75" t="s">
        <v>827</v>
      </c>
      <c r="B669" s="96">
        <v>41844</v>
      </c>
      <c r="D669" s="95" t="s">
        <v>837</v>
      </c>
      <c r="E669" s="95" t="s">
        <v>852</v>
      </c>
      <c r="F669" s="95" t="s">
        <v>1238</v>
      </c>
      <c r="G669" s="95" t="s">
        <v>823</v>
      </c>
      <c r="H669" s="97">
        <v>27330000</v>
      </c>
      <c r="I669" s="454">
        <v>101</v>
      </c>
      <c r="J669" s="65">
        <f t="shared" si="10"/>
        <v>270594.05940594058</v>
      </c>
      <c r="K669" s="95" t="s">
        <v>847</v>
      </c>
      <c r="L669" s="96">
        <v>41855</v>
      </c>
      <c r="M669" s="96">
        <v>42220</v>
      </c>
      <c r="O669" s="74">
        <v>3.46</v>
      </c>
      <c r="P669" s="95" t="s">
        <v>1352</v>
      </c>
      <c r="Q669" s="95" t="s">
        <v>1058</v>
      </c>
    </row>
    <row r="670" spans="1:17" ht="16.5" customHeight="1">
      <c r="A670" s="75" t="s">
        <v>827</v>
      </c>
      <c r="B670" s="96">
        <v>41845</v>
      </c>
      <c r="D670" s="95" t="s">
        <v>859</v>
      </c>
      <c r="E670" s="95" t="s">
        <v>1371</v>
      </c>
      <c r="F670" s="95" t="s">
        <v>861</v>
      </c>
      <c r="G670" s="95" t="s">
        <v>836</v>
      </c>
      <c r="H670" s="97">
        <v>150000</v>
      </c>
      <c r="I670" s="454">
        <v>1</v>
      </c>
      <c r="J670" s="65">
        <f t="shared" si="10"/>
        <v>150000</v>
      </c>
      <c r="K670" s="95" t="s">
        <v>880</v>
      </c>
      <c r="L670" s="96">
        <v>41845</v>
      </c>
      <c r="M670" s="96">
        <v>42241</v>
      </c>
      <c r="O670" s="74">
        <v>3.5</v>
      </c>
      <c r="P670" s="95" t="s">
        <v>1352</v>
      </c>
      <c r="Q670" s="95" t="s">
        <v>1058</v>
      </c>
    </row>
    <row r="671" spans="1:17" ht="16.5" customHeight="1">
      <c r="A671" s="56" t="s">
        <v>827</v>
      </c>
      <c r="B671" s="96">
        <v>41852</v>
      </c>
      <c r="D671" s="95" t="s">
        <v>1161</v>
      </c>
      <c r="E671" s="95" t="s">
        <v>1122</v>
      </c>
      <c r="F671" s="95" t="s">
        <v>1239</v>
      </c>
      <c r="G671" s="95" t="s">
        <v>823</v>
      </c>
      <c r="H671" s="97">
        <v>19970000</v>
      </c>
      <c r="I671" s="454">
        <v>101</v>
      </c>
      <c r="J671" s="65">
        <f t="shared" si="10"/>
        <v>197722.77227722772</v>
      </c>
      <c r="K671" s="95" t="s">
        <v>847</v>
      </c>
      <c r="L671" s="96">
        <v>41854</v>
      </c>
      <c r="M671" s="96">
        <v>42219</v>
      </c>
      <c r="O671" s="74">
        <v>3.5</v>
      </c>
      <c r="P671" s="95" t="s">
        <v>1057</v>
      </c>
      <c r="Q671" s="95" t="s">
        <v>1058</v>
      </c>
    </row>
    <row r="672" spans="1:17" ht="16.5" customHeight="1">
      <c r="A672" s="56" t="s">
        <v>827</v>
      </c>
      <c r="B672" s="96">
        <v>41855</v>
      </c>
      <c r="D672" s="95" t="s">
        <v>939</v>
      </c>
      <c r="E672" s="95" t="s">
        <v>1293</v>
      </c>
      <c r="F672" s="95" t="s">
        <v>1072</v>
      </c>
      <c r="G672" s="95" t="s">
        <v>836</v>
      </c>
      <c r="H672" s="97">
        <v>1700000</v>
      </c>
      <c r="I672" s="454">
        <v>1</v>
      </c>
      <c r="J672" s="65">
        <f t="shared" si="10"/>
        <v>1700000</v>
      </c>
      <c r="K672" s="95" t="s">
        <v>847</v>
      </c>
      <c r="L672" s="96">
        <v>41855</v>
      </c>
      <c r="M672" s="96">
        <v>42039</v>
      </c>
      <c r="O672" s="74">
        <v>1.72</v>
      </c>
      <c r="P672" s="95" t="s">
        <v>1057</v>
      </c>
      <c r="Q672" s="95" t="s">
        <v>1058</v>
      </c>
    </row>
    <row r="673" spans="1:18" ht="16.5" customHeight="1">
      <c r="A673" s="56" t="s">
        <v>827</v>
      </c>
      <c r="B673" s="96">
        <v>41855</v>
      </c>
      <c r="D673" s="95" t="s">
        <v>939</v>
      </c>
      <c r="E673" s="95" t="s">
        <v>1293</v>
      </c>
      <c r="F673" s="95" t="s">
        <v>1072</v>
      </c>
      <c r="G673" s="95" t="s">
        <v>836</v>
      </c>
      <c r="H673" s="97">
        <v>2000000</v>
      </c>
      <c r="I673" s="454">
        <v>1</v>
      </c>
      <c r="J673" s="65">
        <f t="shared" si="10"/>
        <v>2000000</v>
      </c>
      <c r="K673" s="95" t="s">
        <v>847</v>
      </c>
      <c r="L673" s="96">
        <v>41855</v>
      </c>
      <c r="M673" s="96">
        <v>42037</v>
      </c>
      <c r="O673" s="74">
        <v>1.72</v>
      </c>
      <c r="P673" s="95" t="s">
        <v>1057</v>
      </c>
      <c r="Q673" s="95" t="s">
        <v>1058</v>
      </c>
    </row>
    <row r="674" spans="1:18" ht="16.5" customHeight="1">
      <c r="A674" s="56" t="s">
        <v>827</v>
      </c>
      <c r="B674" s="96">
        <v>41856</v>
      </c>
      <c r="D674" s="95" t="s">
        <v>851</v>
      </c>
      <c r="E674" s="95" t="s">
        <v>1372</v>
      </c>
      <c r="F674" s="95" t="s">
        <v>1339</v>
      </c>
      <c r="G674" s="95" t="s">
        <v>823</v>
      </c>
      <c r="H674" s="97">
        <v>20000000</v>
      </c>
      <c r="I674" s="454">
        <v>102</v>
      </c>
      <c r="J674" s="65">
        <f t="shared" si="10"/>
        <v>196078.43137254901</v>
      </c>
      <c r="K674" s="95" t="s">
        <v>847</v>
      </c>
      <c r="L674" s="96">
        <v>41858</v>
      </c>
      <c r="M674" s="96">
        <v>42223</v>
      </c>
      <c r="O674" s="74">
        <v>3.48</v>
      </c>
      <c r="P674" s="95" t="s">
        <v>1057</v>
      </c>
      <c r="Q674" s="95" t="s">
        <v>1058</v>
      </c>
    </row>
    <row r="675" spans="1:18" ht="16.5" customHeight="1">
      <c r="A675" s="56" t="s">
        <v>827</v>
      </c>
      <c r="B675" s="96">
        <v>41856</v>
      </c>
      <c r="D675" s="95" t="s">
        <v>856</v>
      </c>
      <c r="E675" s="95" t="s">
        <v>1373</v>
      </c>
      <c r="F675" s="95" t="s">
        <v>858</v>
      </c>
      <c r="G675" s="95" t="s">
        <v>823</v>
      </c>
      <c r="H675" s="97">
        <v>49500000</v>
      </c>
      <c r="I675" s="454">
        <v>102</v>
      </c>
      <c r="J675" s="65">
        <f t="shared" si="10"/>
        <v>485294.1176470588</v>
      </c>
      <c r="K675" s="95" t="s">
        <v>847</v>
      </c>
      <c r="L675" s="96">
        <v>41856</v>
      </c>
      <c r="M675" s="96">
        <v>42221</v>
      </c>
      <c r="O675" s="74">
        <v>4</v>
      </c>
      <c r="P675" s="95" t="s">
        <v>1057</v>
      </c>
      <c r="Q675" s="95" t="s">
        <v>1058</v>
      </c>
    </row>
    <row r="676" spans="1:18" ht="16.5" customHeight="1">
      <c r="A676" s="56" t="s">
        <v>827</v>
      </c>
      <c r="B676" s="57">
        <v>41869</v>
      </c>
      <c r="C676" s="209"/>
      <c r="D676" s="58" t="s">
        <v>848</v>
      </c>
      <c r="E676" s="58" t="s">
        <v>1323</v>
      </c>
      <c r="F676" s="58" t="s">
        <v>1250</v>
      </c>
      <c r="G676" s="58" t="s">
        <v>823</v>
      </c>
      <c r="H676" s="76">
        <v>63700000</v>
      </c>
      <c r="I676" s="455">
        <v>102</v>
      </c>
      <c r="J676" s="65">
        <f t="shared" si="10"/>
        <v>624509.80392156867</v>
      </c>
      <c r="K676" s="58" t="s">
        <v>880</v>
      </c>
      <c r="L676" s="57">
        <v>41871</v>
      </c>
      <c r="M676" s="57">
        <v>42236</v>
      </c>
      <c r="N676" s="57"/>
      <c r="O676" s="98">
        <v>3.35</v>
      </c>
      <c r="P676" s="58" t="s">
        <v>1057</v>
      </c>
      <c r="Q676" s="58" t="s">
        <v>1058</v>
      </c>
      <c r="R676" s="63"/>
    </row>
    <row r="677" spans="1:18" ht="16.5" customHeight="1">
      <c r="A677" s="56" t="s">
        <v>827</v>
      </c>
      <c r="B677" s="96">
        <v>41883</v>
      </c>
      <c r="D677" s="95" t="s">
        <v>848</v>
      </c>
      <c r="E677" s="95" t="s">
        <v>1090</v>
      </c>
      <c r="F677" s="95" t="s">
        <v>1340</v>
      </c>
      <c r="G677" s="95" t="s">
        <v>823</v>
      </c>
      <c r="H677" s="97">
        <v>31000000</v>
      </c>
      <c r="I677" s="454">
        <v>105</v>
      </c>
      <c r="J677" s="65">
        <f t="shared" si="10"/>
        <v>295238.09523809527</v>
      </c>
      <c r="K677" s="95" t="s">
        <v>880</v>
      </c>
      <c r="L677" s="96">
        <v>41883</v>
      </c>
      <c r="M677" s="96">
        <v>42248</v>
      </c>
      <c r="O677" s="74">
        <v>2.97</v>
      </c>
      <c r="P677" s="95" t="s">
        <v>1057</v>
      </c>
      <c r="Q677" s="95" t="s">
        <v>1058</v>
      </c>
    </row>
    <row r="678" spans="1:18" ht="16.5" customHeight="1">
      <c r="A678" s="56" t="s">
        <v>827</v>
      </c>
      <c r="B678" s="96">
        <v>41884</v>
      </c>
      <c r="D678" s="95" t="s">
        <v>1284</v>
      </c>
      <c r="E678" s="95" t="s">
        <v>881</v>
      </c>
      <c r="F678" s="95" t="s">
        <v>876</v>
      </c>
      <c r="G678" s="95" t="s">
        <v>823</v>
      </c>
      <c r="H678" s="97">
        <v>25000000</v>
      </c>
      <c r="I678" s="454">
        <v>105</v>
      </c>
      <c r="J678" s="65">
        <f t="shared" si="10"/>
        <v>238095.23809523811</v>
      </c>
      <c r="K678" s="95" t="s">
        <v>880</v>
      </c>
      <c r="L678" s="96">
        <v>41880</v>
      </c>
      <c r="M678" s="96">
        <v>42245</v>
      </c>
      <c r="O678" s="74">
        <v>3.17</v>
      </c>
      <c r="P678" s="95" t="s">
        <v>1057</v>
      </c>
      <c r="Q678" s="95" t="s">
        <v>1058</v>
      </c>
    </row>
    <row r="679" spans="1:18" ht="16.5" customHeight="1">
      <c r="A679" s="56" t="s">
        <v>827</v>
      </c>
      <c r="B679" s="96">
        <v>41905</v>
      </c>
      <c r="D679" s="95" t="s">
        <v>859</v>
      </c>
      <c r="E679" s="95" t="s">
        <v>1371</v>
      </c>
      <c r="F679" s="95" t="s">
        <v>861</v>
      </c>
      <c r="G679" s="95" t="s">
        <v>836</v>
      </c>
      <c r="H679" s="97">
        <v>150000</v>
      </c>
      <c r="I679" s="454">
        <v>1</v>
      </c>
      <c r="J679" s="65">
        <f t="shared" si="10"/>
        <v>150000</v>
      </c>
      <c r="K679" s="95" t="s">
        <v>880</v>
      </c>
      <c r="L679" s="96">
        <v>41907</v>
      </c>
      <c r="M679" s="96">
        <v>42274</v>
      </c>
      <c r="O679" s="74">
        <v>3.5</v>
      </c>
      <c r="P679" s="95" t="s">
        <v>1057</v>
      </c>
      <c r="Q679" s="95" t="s">
        <v>1058</v>
      </c>
    </row>
    <row r="680" spans="1:18" ht="16.5" customHeight="1">
      <c r="A680" s="56" t="s">
        <v>827</v>
      </c>
      <c r="B680" s="96">
        <v>41911</v>
      </c>
      <c r="D680" s="95" t="s">
        <v>873</v>
      </c>
      <c r="E680" s="95" t="s">
        <v>1374</v>
      </c>
      <c r="F680" s="95" t="s">
        <v>947</v>
      </c>
      <c r="G680" s="95" t="s">
        <v>823</v>
      </c>
      <c r="H680" s="97">
        <v>66000000</v>
      </c>
      <c r="I680" s="454">
        <v>109</v>
      </c>
      <c r="J680" s="65">
        <f t="shared" si="10"/>
        <v>605504.58715596329</v>
      </c>
      <c r="K680" s="95" t="s">
        <v>880</v>
      </c>
      <c r="L680" s="96">
        <v>41914</v>
      </c>
      <c r="M680" s="96">
        <v>42279</v>
      </c>
      <c r="O680" s="74">
        <v>3</v>
      </c>
      <c r="P680" s="95" t="s">
        <v>1057</v>
      </c>
      <c r="Q680" s="95" t="s">
        <v>1058</v>
      </c>
    </row>
    <row r="681" spans="1:18" ht="16.5" customHeight="1">
      <c r="A681" s="94" t="s">
        <v>832</v>
      </c>
      <c r="B681" s="96">
        <v>41919</v>
      </c>
      <c r="D681" s="95" t="s">
        <v>859</v>
      </c>
      <c r="E681" s="95" t="s">
        <v>1371</v>
      </c>
      <c r="F681" s="95" t="s">
        <v>861</v>
      </c>
      <c r="G681" s="95" t="s">
        <v>836</v>
      </c>
      <c r="H681" s="97">
        <v>150000</v>
      </c>
      <c r="I681" s="454">
        <v>1</v>
      </c>
      <c r="J681" s="65">
        <f t="shared" si="10"/>
        <v>150000</v>
      </c>
      <c r="K681" s="95" t="s">
        <v>880</v>
      </c>
      <c r="L681" s="96">
        <v>41919</v>
      </c>
      <c r="M681" s="96">
        <v>41950</v>
      </c>
      <c r="O681" s="74">
        <v>3.5</v>
      </c>
      <c r="P681" s="95" t="s">
        <v>1057</v>
      </c>
      <c r="Q681" s="95" t="s">
        <v>1058</v>
      </c>
    </row>
    <row r="682" spans="1:18" ht="16.5" customHeight="1">
      <c r="A682" s="56" t="s">
        <v>827</v>
      </c>
      <c r="B682" s="96">
        <v>41927</v>
      </c>
      <c r="D682" s="95" t="s">
        <v>848</v>
      </c>
      <c r="E682" s="95" t="s">
        <v>1323</v>
      </c>
      <c r="F682" s="95" t="s">
        <v>969</v>
      </c>
      <c r="G682" s="95" t="s">
        <v>823</v>
      </c>
      <c r="H682" s="97">
        <v>61000000</v>
      </c>
      <c r="I682" s="454">
        <v>107</v>
      </c>
      <c r="J682" s="65">
        <f t="shared" si="10"/>
        <v>570093.45794392528</v>
      </c>
      <c r="K682" s="95" t="s">
        <v>880</v>
      </c>
      <c r="L682" s="96">
        <v>41933</v>
      </c>
      <c r="M682" s="96">
        <v>42298</v>
      </c>
      <c r="O682" s="74">
        <v>2.87</v>
      </c>
      <c r="P682" s="95" t="s">
        <v>1057</v>
      </c>
      <c r="Q682" s="95" t="s">
        <v>1058</v>
      </c>
    </row>
    <row r="683" spans="1:18" ht="16.5" customHeight="1">
      <c r="A683" s="94" t="s">
        <v>832</v>
      </c>
      <c r="B683" s="96">
        <v>41932</v>
      </c>
      <c r="D683" s="95" t="s">
        <v>1088</v>
      </c>
      <c r="E683" s="95" t="s">
        <v>1299</v>
      </c>
      <c r="F683" s="95" t="s">
        <v>871</v>
      </c>
      <c r="G683" s="95" t="s">
        <v>836</v>
      </c>
      <c r="H683" s="97">
        <v>200000</v>
      </c>
      <c r="I683" s="454">
        <v>1</v>
      </c>
      <c r="J683" s="65">
        <f t="shared" si="10"/>
        <v>200000</v>
      </c>
      <c r="K683" s="95" t="s">
        <v>847</v>
      </c>
      <c r="L683" s="96">
        <v>41934</v>
      </c>
      <c r="M683" s="96">
        <v>41995</v>
      </c>
      <c r="O683" s="81">
        <v>3</v>
      </c>
      <c r="P683" s="95" t="s">
        <v>1057</v>
      </c>
      <c r="Q683" s="95" t="s">
        <v>1058</v>
      </c>
    </row>
    <row r="684" spans="1:18" ht="16.5" customHeight="1">
      <c r="A684" s="56" t="s">
        <v>827</v>
      </c>
      <c r="B684" s="96">
        <v>41939</v>
      </c>
      <c r="D684" s="95" t="s">
        <v>859</v>
      </c>
      <c r="E684" s="95" t="s">
        <v>1371</v>
      </c>
      <c r="F684" s="95" t="s">
        <v>861</v>
      </c>
      <c r="G684" s="95" t="s">
        <v>836</v>
      </c>
      <c r="H684" s="97">
        <v>150000</v>
      </c>
      <c r="I684" s="454">
        <v>1</v>
      </c>
      <c r="J684" s="65">
        <f t="shared" si="10"/>
        <v>150000</v>
      </c>
      <c r="K684" s="95" t="s">
        <v>1312</v>
      </c>
      <c r="L684" s="96">
        <v>41937</v>
      </c>
      <c r="M684" s="96">
        <v>41968</v>
      </c>
      <c r="O684" s="74">
        <v>3.5</v>
      </c>
      <c r="P684" s="95" t="s">
        <v>1057</v>
      </c>
      <c r="Q684" s="95" t="s">
        <v>1058</v>
      </c>
    </row>
    <row r="685" spans="1:18" ht="16.5" customHeight="1">
      <c r="A685" s="56" t="s">
        <v>827</v>
      </c>
      <c r="B685" s="96">
        <v>41940</v>
      </c>
      <c r="D685" s="95" t="s">
        <v>848</v>
      </c>
      <c r="E685" s="95" t="s">
        <v>1090</v>
      </c>
      <c r="F685" s="95" t="s">
        <v>984</v>
      </c>
      <c r="G685" s="95" t="s">
        <v>823</v>
      </c>
      <c r="H685" s="97">
        <v>39870000</v>
      </c>
      <c r="I685" s="454">
        <v>1</v>
      </c>
      <c r="J685" s="65">
        <f t="shared" si="10"/>
        <v>39870000</v>
      </c>
      <c r="K685" s="95" t="s">
        <v>880</v>
      </c>
      <c r="L685" s="96">
        <v>41942</v>
      </c>
      <c r="M685" s="96">
        <v>42307</v>
      </c>
      <c r="O685" s="74">
        <v>3</v>
      </c>
      <c r="P685" s="95" t="s">
        <v>1057</v>
      </c>
      <c r="Q685" s="95" t="s">
        <v>1058</v>
      </c>
    </row>
    <row r="686" spans="1:18" ht="16.5" customHeight="1">
      <c r="A686" s="56" t="s">
        <v>827</v>
      </c>
      <c r="B686" s="96">
        <v>41942</v>
      </c>
      <c r="D686" s="95" t="s">
        <v>877</v>
      </c>
      <c r="E686" s="95" t="s">
        <v>1251</v>
      </c>
      <c r="F686" s="95" t="s">
        <v>879</v>
      </c>
      <c r="G686" s="95" t="s">
        <v>1375</v>
      </c>
      <c r="H686" s="97">
        <v>120000000</v>
      </c>
      <c r="I686" s="454">
        <v>109</v>
      </c>
      <c r="J686" s="65">
        <f t="shared" si="10"/>
        <v>1100917.4311926605</v>
      </c>
      <c r="K686" s="95" t="s">
        <v>880</v>
      </c>
      <c r="L686" s="96">
        <v>41942</v>
      </c>
      <c r="M686" s="96">
        <v>42308</v>
      </c>
      <c r="O686" s="74">
        <v>2.09</v>
      </c>
      <c r="P686" s="95" t="s">
        <v>1057</v>
      </c>
      <c r="Q686" s="95" t="s">
        <v>1058</v>
      </c>
    </row>
    <row r="687" spans="1:18" ht="16.5" customHeight="1">
      <c r="A687" s="56" t="s">
        <v>827</v>
      </c>
      <c r="B687" s="96">
        <v>41950</v>
      </c>
      <c r="D687" s="95" t="s">
        <v>859</v>
      </c>
      <c r="E687" s="95" t="s">
        <v>1371</v>
      </c>
      <c r="F687" s="95" t="s">
        <v>861</v>
      </c>
      <c r="G687" s="95" t="s">
        <v>836</v>
      </c>
      <c r="H687" s="97">
        <v>150000</v>
      </c>
      <c r="I687" s="454">
        <v>1</v>
      </c>
      <c r="J687" s="65">
        <f t="shared" si="10"/>
        <v>150000</v>
      </c>
      <c r="K687" s="95" t="s">
        <v>1312</v>
      </c>
      <c r="L687" s="96">
        <v>41950</v>
      </c>
      <c r="M687" s="96">
        <v>41980</v>
      </c>
      <c r="O687" s="74">
        <v>3.5</v>
      </c>
      <c r="P687" s="95" t="s">
        <v>1057</v>
      </c>
      <c r="Q687" s="95" t="s">
        <v>1058</v>
      </c>
    </row>
    <row r="688" spans="1:18" ht="16.5" customHeight="1">
      <c r="A688" s="56" t="s">
        <v>827</v>
      </c>
      <c r="B688" s="96">
        <v>41968</v>
      </c>
      <c r="D688" s="95" t="s">
        <v>859</v>
      </c>
      <c r="E688" s="95" t="s">
        <v>1371</v>
      </c>
      <c r="F688" s="95" t="s">
        <v>861</v>
      </c>
      <c r="G688" s="95" t="s">
        <v>836</v>
      </c>
      <c r="H688" s="97">
        <v>150000</v>
      </c>
      <c r="I688" s="454">
        <v>1</v>
      </c>
      <c r="J688" s="65">
        <f t="shared" si="10"/>
        <v>150000</v>
      </c>
      <c r="K688" s="95" t="s">
        <v>1312</v>
      </c>
      <c r="L688" s="96">
        <v>41968</v>
      </c>
      <c r="M688" s="96">
        <v>41998</v>
      </c>
      <c r="O688" s="74">
        <v>3.5</v>
      </c>
      <c r="P688" s="95" t="s">
        <v>1057</v>
      </c>
      <c r="Q688" s="95" t="s">
        <v>1058</v>
      </c>
    </row>
    <row r="689" spans="1:17" ht="16.5" customHeight="1">
      <c r="A689" s="56" t="s">
        <v>827</v>
      </c>
      <c r="B689" s="96">
        <v>41978</v>
      </c>
      <c r="D689" s="95" t="s">
        <v>873</v>
      </c>
      <c r="E689" s="95" t="s">
        <v>1374</v>
      </c>
      <c r="F689" s="95" t="s">
        <v>1052</v>
      </c>
      <c r="G689" s="95" t="s">
        <v>823</v>
      </c>
      <c r="H689" s="97">
        <v>160000000</v>
      </c>
      <c r="I689" s="454">
        <v>112</v>
      </c>
      <c r="J689" s="65">
        <f t="shared" si="10"/>
        <v>1428571.4285714286</v>
      </c>
      <c r="K689" s="95" t="s">
        <v>880</v>
      </c>
      <c r="L689" s="96">
        <v>41989</v>
      </c>
      <c r="M689" s="96">
        <v>42354</v>
      </c>
      <c r="O689" s="74">
        <v>2.95</v>
      </c>
      <c r="P689" s="95" t="s">
        <v>1057</v>
      </c>
      <c r="Q689" s="95" t="s">
        <v>1058</v>
      </c>
    </row>
    <row r="690" spans="1:17" ht="16.5" customHeight="1">
      <c r="A690" s="56" t="s">
        <v>827</v>
      </c>
      <c r="B690" s="96">
        <v>41981</v>
      </c>
      <c r="D690" s="95" t="s">
        <v>859</v>
      </c>
      <c r="E690" s="95" t="s">
        <v>1371</v>
      </c>
      <c r="F690" s="95" t="s">
        <v>861</v>
      </c>
      <c r="G690" s="95" t="s">
        <v>836</v>
      </c>
      <c r="H690" s="97">
        <v>150000</v>
      </c>
      <c r="I690" s="454">
        <v>1</v>
      </c>
      <c r="J690" s="65">
        <f t="shared" si="10"/>
        <v>150000</v>
      </c>
      <c r="K690" s="95" t="s">
        <v>1312</v>
      </c>
      <c r="L690" s="96">
        <v>41981</v>
      </c>
      <c r="M690" s="96">
        <v>42012</v>
      </c>
      <c r="O690" s="74">
        <v>3.5</v>
      </c>
      <c r="P690" s="95" t="s">
        <v>1057</v>
      </c>
      <c r="Q690" s="95" t="s">
        <v>1058</v>
      </c>
    </row>
    <row r="691" spans="1:17" ht="16.5" customHeight="1">
      <c r="A691" s="56" t="s">
        <v>827</v>
      </c>
      <c r="B691" s="96">
        <v>41983</v>
      </c>
      <c r="D691" s="95" t="s">
        <v>859</v>
      </c>
      <c r="E691" s="95" t="s">
        <v>1371</v>
      </c>
      <c r="F691" s="95" t="s">
        <v>861</v>
      </c>
      <c r="G691" s="95" t="s">
        <v>1376</v>
      </c>
      <c r="H691" s="97">
        <v>150000</v>
      </c>
      <c r="I691" s="454">
        <v>1</v>
      </c>
      <c r="J691" s="65">
        <f t="shared" si="10"/>
        <v>150000</v>
      </c>
      <c r="K691" s="95" t="s">
        <v>1312</v>
      </c>
      <c r="L691" s="96">
        <v>41998</v>
      </c>
      <c r="M691" s="96">
        <v>42029</v>
      </c>
      <c r="O691" s="74">
        <v>3.5</v>
      </c>
      <c r="P691" s="95" t="s">
        <v>1057</v>
      </c>
      <c r="Q691" s="95" t="s">
        <v>1058</v>
      </c>
    </row>
    <row r="692" spans="1:17" ht="16.5" customHeight="1">
      <c r="A692" s="94" t="s">
        <v>832</v>
      </c>
      <c r="B692" s="96">
        <v>42004</v>
      </c>
      <c r="D692" s="95" t="s">
        <v>925</v>
      </c>
      <c r="E692" s="95" t="s">
        <v>1377</v>
      </c>
      <c r="F692" s="383" t="s">
        <v>1149</v>
      </c>
      <c r="G692" s="95" t="s">
        <v>836</v>
      </c>
      <c r="H692" s="97">
        <v>1000000</v>
      </c>
      <c r="I692" s="454">
        <v>1</v>
      </c>
      <c r="J692" s="65">
        <f t="shared" si="10"/>
        <v>1000000</v>
      </c>
      <c r="K692" s="95" t="s">
        <v>847</v>
      </c>
      <c r="L692" s="96">
        <v>42006</v>
      </c>
      <c r="M692" s="96">
        <v>42371</v>
      </c>
      <c r="O692" s="81">
        <v>2.5099999999999998</v>
      </c>
      <c r="P692" s="95" t="s">
        <v>1057</v>
      </c>
      <c r="Q692" s="95" t="s">
        <v>1058</v>
      </c>
    </row>
    <row r="693" spans="1:17" ht="16.5" customHeight="1">
      <c r="A693" s="94" t="s">
        <v>832</v>
      </c>
      <c r="B693" s="96">
        <v>42006</v>
      </c>
      <c r="D693" s="72" t="s">
        <v>899</v>
      </c>
      <c r="E693" s="72" t="s">
        <v>1077</v>
      </c>
      <c r="F693" s="72" t="s">
        <v>1378</v>
      </c>
      <c r="G693" s="72" t="s">
        <v>902</v>
      </c>
      <c r="H693" s="80">
        <v>5000000</v>
      </c>
      <c r="I693" s="453">
        <v>1</v>
      </c>
      <c r="J693" s="65">
        <f t="shared" si="10"/>
        <v>5000000</v>
      </c>
      <c r="K693" s="72" t="s">
        <v>847</v>
      </c>
      <c r="L693" s="73">
        <v>42010</v>
      </c>
      <c r="M693" s="73">
        <v>42191</v>
      </c>
      <c r="N693" s="73"/>
      <c r="O693" s="81">
        <v>1.62</v>
      </c>
      <c r="P693" s="95" t="s">
        <v>1057</v>
      </c>
      <c r="Q693" s="95" t="s">
        <v>1058</v>
      </c>
    </row>
    <row r="694" spans="1:17" ht="16.5" customHeight="1">
      <c r="A694" s="56" t="s">
        <v>827</v>
      </c>
      <c r="B694" s="96">
        <v>42011</v>
      </c>
      <c r="D694" s="95" t="s">
        <v>1310</v>
      </c>
      <c r="E694" s="95" t="s">
        <v>1061</v>
      </c>
      <c r="F694" s="95" t="s">
        <v>1064</v>
      </c>
      <c r="G694" s="95" t="s">
        <v>1309</v>
      </c>
      <c r="H694" s="97">
        <v>72500000</v>
      </c>
      <c r="I694" s="454">
        <v>118</v>
      </c>
      <c r="J694" s="65">
        <f t="shared" si="10"/>
        <v>614406.779661017</v>
      </c>
      <c r="K694" s="95" t="s">
        <v>880</v>
      </c>
      <c r="L694" s="96">
        <v>42016</v>
      </c>
      <c r="M694" s="96">
        <v>42380</v>
      </c>
      <c r="O694" s="74">
        <v>2.9</v>
      </c>
      <c r="P694" s="95" t="s">
        <v>1057</v>
      </c>
      <c r="Q694" s="95" t="s">
        <v>1058</v>
      </c>
    </row>
    <row r="695" spans="1:17" ht="16.5" customHeight="1">
      <c r="A695" s="94" t="s">
        <v>832</v>
      </c>
      <c r="B695" s="96">
        <v>42013</v>
      </c>
      <c r="D695" s="95" t="s">
        <v>1379</v>
      </c>
      <c r="E695" s="95" t="s">
        <v>1151</v>
      </c>
      <c r="F695" s="95" t="s">
        <v>1036</v>
      </c>
      <c r="G695" s="95" t="s">
        <v>823</v>
      </c>
      <c r="H695" s="80">
        <v>20000000</v>
      </c>
      <c r="I695" s="453">
        <v>118</v>
      </c>
      <c r="J695" s="65">
        <f t="shared" si="10"/>
        <v>169491.5254237288</v>
      </c>
      <c r="K695" s="72" t="s">
        <v>1312</v>
      </c>
      <c r="L695" s="73">
        <v>42017</v>
      </c>
      <c r="M695" s="73">
        <v>42382</v>
      </c>
      <c r="N695" s="73"/>
      <c r="O695" s="81">
        <v>2.92</v>
      </c>
      <c r="P695" s="95" t="s">
        <v>1057</v>
      </c>
      <c r="Q695" s="95" t="s">
        <v>1058</v>
      </c>
    </row>
    <row r="696" spans="1:17" ht="16.5" customHeight="1">
      <c r="A696" s="56" t="s">
        <v>827</v>
      </c>
      <c r="B696" s="96">
        <v>42016</v>
      </c>
      <c r="D696" s="95" t="s">
        <v>828</v>
      </c>
      <c r="E696" s="95" t="s">
        <v>829</v>
      </c>
      <c r="F696" s="95" t="s">
        <v>1285</v>
      </c>
      <c r="G696" s="95" t="s">
        <v>823</v>
      </c>
      <c r="H696" s="97">
        <v>44000000</v>
      </c>
      <c r="I696" s="454">
        <v>118</v>
      </c>
      <c r="J696" s="65">
        <f t="shared" si="10"/>
        <v>372881.35593220341</v>
      </c>
      <c r="K696" s="95" t="s">
        <v>880</v>
      </c>
      <c r="L696" s="96">
        <v>42018</v>
      </c>
      <c r="M696" s="96">
        <v>42383</v>
      </c>
      <c r="O696" s="74">
        <v>2.94</v>
      </c>
      <c r="P696" s="95" t="s">
        <v>1057</v>
      </c>
      <c r="Q696" s="95" t="s">
        <v>1058</v>
      </c>
    </row>
    <row r="697" spans="1:17" ht="16.5" customHeight="1">
      <c r="A697" s="56" t="s">
        <v>827</v>
      </c>
      <c r="B697" s="96">
        <v>42016</v>
      </c>
      <c r="D697" s="95" t="s">
        <v>828</v>
      </c>
      <c r="E697" s="95" t="s">
        <v>829</v>
      </c>
      <c r="F697" s="95" t="s">
        <v>1066</v>
      </c>
      <c r="G697" s="95" t="s">
        <v>823</v>
      </c>
      <c r="H697" s="97">
        <v>40500000</v>
      </c>
      <c r="I697" s="454">
        <v>118</v>
      </c>
      <c r="J697" s="65">
        <f t="shared" si="10"/>
        <v>343220.33898305084</v>
      </c>
      <c r="K697" s="95" t="s">
        <v>1312</v>
      </c>
      <c r="L697" s="96">
        <v>42018</v>
      </c>
      <c r="M697" s="96">
        <v>42383</v>
      </c>
      <c r="O697" s="74">
        <v>5.2</v>
      </c>
      <c r="P697" s="95" t="s">
        <v>1057</v>
      </c>
      <c r="Q697" s="95" t="s">
        <v>1058</v>
      </c>
    </row>
    <row r="698" spans="1:17" ht="16.5" customHeight="1">
      <c r="A698" s="87" t="s">
        <v>827</v>
      </c>
      <c r="B698" s="73">
        <v>42030</v>
      </c>
      <c r="C698" s="211"/>
      <c r="D698" s="72" t="s">
        <v>859</v>
      </c>
      <c r="E698" s="72" t="s">
        <v>1371</v>
      </c>
      <c r="F698" s="72" t="s">
        <v>861</v>
      </c>
      <c r="G698" s="106" t="s">
        <v>836</v>
      </c>
      <c r="H698" s="80">
        <v>150000</v>
      </c>
      <c r="I698" s="452">
        <v>1</v>
      </c>
      <c r="J698" s="65">
        <f t="shared" si="10"/>
        <v>150000</v>
      </c>
      <c r="K698" s="72" t="s">
        <v>1312</v>
      </c>
      <c r="L698" s="73">
        <v>42011</v>
      </c>
      <c r="M698" s="73">
        <v>42042</v>
      </c>
      <c r="N698" s="73"/>
      <c r="O698" s="81">
        <v>3.5</v>
      </c>
      <c r="P698" s="95" t="s">
        <v>1057</v>
      </c>
      <c r="Q698" s="95" t="s">
        <v>1058</v>
      </c>
    </row>
    <row r="699" spans="1:17" ht="16.5" customHeight="1">
      <c r="A699" s="87" t="s">
        <v>827</v>
      </c>
      <c r="B699" s="73">
        <v>42030</v>
      </c>
      <c r="C699" s="211"/>
      <c r="D699" s="72" t="s">
        <v>859</v>
      </c>
      <c r="E699" s="72" t="s">
        <v>1371</v>
      </c>
      <c r="F699" s="72" t="s">
        <v>861</v>
      </c>
      <c r="G699" s="106" t="s">
        <v>836</v>
      </c>
      <c r="H699" s="80">
        <v>150000</v>
      </c>
      <c r="I699" s="452">
        <v>1</v>
      </c>
      <c r="J699" s="65">
        <f t="shared" si="10"/>
        <v>150000</v>
      </c>
      <c r="K699" s="72" t="s">
        <v>1312</v>
      </c>
      <c r="L699" s="73">
        <v>42011</v>
      </c>
      <c r="M699" s="73">
        <v>42042</v>
      </c>
      <c r="N699" s="73"/>
      <c r="O699" s="81">
        <v>3.5</v>
      </c>
      <c r="P699" s="95" t="s">
        <v>1057</v>
      </c>
      <c r="Q699" s="95" t="s">
        <v>1058</v>
      </c>
    </row>
    <row r="700" spans="1:17" ht="16.5" customHeight="1">
      <c r="A700" s="87" t="s">
        <v>1565</v>
      </c>
      <c r="B700" s="73">
        <v>42032</v>
      </c>
      <c r="C700" s="211"/>
      <c r="D700" s="72" t="s">
        <v>1566</v>
      </c>
      <c r="E700" s="72" t="s">
        <v>1567</v>
      </c>
      <c r="F700" s="72" t="s">
        <v>1568</v>
      </c>
      <c r="G700" s="80" t="s">
        <v>1569</v>
      </c>
      <c r="H700" s="80">
        <v>2000000</v>
      </c>
      <c r="I700" s="452">
        <v>1</v>
      </c>
      <c r="J700" s="65">
        <f t="shared" si="10"/>
        <v>2000000</v>
      </c>
      <c r="K700" s="72" t="s">
        <v>1570</v>
      </c>
      <c r="L700" s="73">
        <v>42037</v>
      </c>
      <c r="M700" s="73">
        <v>42218</v>
      </c>
      <c r="N700" s="73"/>
      <c r="O700" s="81">
        <v>1.73</v>
      </c>
      <c r="P700" s="95" t="s">
        <v>1571</v>
      </c>
      <c r="Q700" s="95" t="s">
        <v>1572</v>
      </c>
    </row>
    <row r="701" spans="1:17" ht="16.5" customHeight="1">
      <c r="A701" s="87" t="s">
        <v>1565</v>
      </c>
      <c r="B701" s="73">
        <v>42033</v>
      </c>
      <c r="C701" s="211"/>
      <c r="D701" s="72" t="s">
        <v>1566</v>
      </c>
      <c r="E701" s="72" t="s">
        <v>1567</v>
      </c>
      <c r="F701" s="72" t="s">
        <v>1568</v>
      </c>
      <c r="G701" s="80" t="s">
        <v>1573</v>
      </c>
      <c r="H701" s="80">
        <v>1700000</v>
      </c>
      <c r="I701" s="452">
        <v>1</v>
      </c>
      <c r="J701" s="65">
        <f t="shared" si="10"/>
        <v>1700000</v>
      </c>
      <c r="K701" s="72" t="s">
        <v>1570</v>
      </c>
      <c r="L701" s="73">
        <v>42037</v>
      </c>
      <c r="M701" s="73">
        <v>42218</v>
      </c>
      <c r="N701" s="73"/>
      <c r="O701" s="81">
        <v>1.73</v>
      </c>
      <c r="P701" s="95" t="s">
        <v>1571</v>
      </c>
      <c r="Q701" s="95" t="s">
        <v>1572</v>
      </c>
    </row>
    <row r="702" spans="1:17" ht="16.5" customHeight="1">
      <c r="A702" s="87" t="s">
        <v>1565</v>
      </c>
      <c r="B702" s="73">
        <v>42060</v>
      </c>
      <c r="C702" s="211"/>
      <c r="D702" s="72" t="s">
        <v>1574</v>
      </c>
      <c r="E702" s="72" t="s">
        <v>1575</v>
      </c>
      <c r="F702" s="72" t="s">
        <v>1576</v>
      </c>
      <c r="G702" s="80" t="s">
        <v>1577</v>
      </c>
      <c r="H702" s="80">
        <v>186565000</v>
      </c>
      <c r="I702" s="452">
        <v>121</v>
      </c>
      <c r="J702" s="65">
        <f t="shared" si="10"/>
        <v>1541859.5041322315</v>
      </c>
      <c r="K702" s="72" t="s">
        <v>1321</v>
      </c>
      <c r="L702" s="73">
        <v>42062</v>
      </c>
      <c r="M702" s="73">
        <v>42454</v>
      </c>
      <c r="N702" s="73"/>
      <c r="O702" s="81">
        <v>2.2400000000000002</v>
      </c>
      <c r="P702" s="95" t="s">
        <v>1571</v>
      </c>
      <c r="Q702" s="95" t="s">
        <v>1572</v>
      </c>
    </row>
    <row r="703" spans="1:17" ht="16.5" customHeight="1">
      <c r="A703" s="87" t="s">
        <v>1565</v>
      </c>
      <c r="B703" s="73">
        <v>42061</v>
      </c>
      <c r="C703" s="211"/>
      <c r="D703" s="72" t="s">
        <v>1578</v>
      </c>
      <c r="E703" s="72" t="s">
        <v>1579</v>
      </c>
      <c r="F703" s="72" t="s">
        <v>1580</v>
      </c>
      <c r="G703" s="80" t="s">
        <v>1577</v>
      </c>
      <c r="H703" s="80">
        <v>54000000</v>
      </c>
      <c r="I703" s="452">
        <v>121</v>
      </c>
      <c r="J703" s="65">
        <f t="shared" si="10"/>
        <v>446280.99173553719</v>
      </c>
      <c r="K703" s="72" t="s">
        <v>1321</v>
      </c>
      <c r="L703" s="73">
        <v>42062</v>
      </c>
      <c r="M703" s="73">
        <v>42427</v>
      </c>
      <c r="N703" s="73"/>
      <c r="O703" s="81">
        <v>3.5</v>
      </c>
      <c r="P703" s="95" t="s">
        <v>1571</v>
      </c>
      <c r="Q703" s="95" t="s">
        <v>1572</v>
      </c>
    </row>
    <row r="704" spans="1:17" ht="16.5" customHeight="1">
      <c r="A704" s="87" t="s">
        <v>1563</v>
      </c>
      <c r="B704" s="73">
        <v>42062</v>
      </c>
      <c r="C704" s="211"/>
      <c r="D704" s="72" t="s">
        <v>1581</v>
      </c>
      <c r="E704" s="72" t="s">
        <v>1582</v>
      </c>
      <c r="F704" s="72" t="s">
        <v>1583</v>
      </c>
      <c r="G704" s="80" t="s">
        <v>1577</v>
      </c>
      <c r="H704" s="80">
        <v>19000000</v>
      </c>
      <c r="I704" s="452">
        <v>121</v>
      </c>
      <c r="J704" s="65">
        <f t="shared" si="10"/>
        <v>157024.79338842974</v>
      </c>
      <c r="K704" s="72" t="s">
        <v>1584</v>
      </c>
      <c r="L704" s="73">
        <v>42065</v>
      </c>
      <c r="M704" s="73">
        <v>42431</v>
      </c>
      <c r="N704" s="73"/>
      <c r="O704" s="81">
        <v>2.5299999999999998</v>
      </c>
      <c r="P704" s="95" t="s">
        <v>1571</v>
      </c>
      <c r="Q704" s="95" t="s">
        <v>1572</v>
      </c>
    </row>
    <row r="705" spans="1:17" ht="16.5" customHeight="1">
      <c r="A705" s="87" t="s">
        <v>1565</v>
      </c>
      <c r="B705" s="73">
        <v>42073</v>
      </c>
      <c r="C705" s="211"/>
      <c r="D705" s="72" t="s">
        <v>1566</v>
      </c>
      <c r="E705" s="72" t="s">
        <v>1567</v>
      </c>
      <c r="F705" s="72" t="s">
        <v>1585</v>
      </c>
      <c r="G705" s="80" t="s">
        <v>1569</v>
      </c>
      <c r="H705" s="80">
        <v>3000000</v>
      </c>
      <c r="I705" s="452">
        <v>1</v>
      </c>
      <c r="J705" s="65">
        <f t="shared" si="10"/>
        <v>3000000</v>
      </c>
      <c r="K705" s="72" t="s">
        <v>1570</v>
      </c>
      <c r="L705" s="73">
        <v>42075</v>
      </c>
      <c r="M705" s="73">
        <v>42441</v>
      </c>
      <c r="N705" s="73"/>
      <c r="O705" s="81">
        <v>3.02</v>
      </c>
      <c r="P705" s="95" t="s">
        <v>1571</v>
      </c>
      <c r="Q705" s="95" t="s">
        <v>1572</v>
      </c>
    </row>
    <row r="706" spans="1:17" ht="16.5" customHeight="1">
      <c r="A706" s="87" t="s">
        <v>1586</v>
      </c>
      <c r="B706" s="73">
        <v>42083</v>
      </c>
      <c r="C706" s="211"/>
      <c r="D706" s="72" t="s">
        <v>1581</v>
      </c>
      <c r="E706" s="72" t="s">
        <v>1582</v>
      </c>
      <c r="F706" s="72" t="s">
        <v>1587</v>
      </c>
      <c r="G706" s="80" t="s">
        <v>1577</v>
      </c>
      <c r="H706" s="80">
        <v>91700000</v>
      </c>
      <c r="I706" s="452">
        <v>119</v>
      </c>
      <c r="J706" s="65">
        <f t="shared" si="10"/>
        <v>770588.23529411759</v>
      </c>
      <c r="K706" s="72" t="s">
        <v>1570</v>
      </c>
      <c r="L706" s="73">
        <v>42083</v>
      </c>
      <c r="M706" s="73">
        <v>42086</v>
      </c>
      <c r="N706" s="73"/>
      <c r="O706" s="81">
        <v>3.36</v>
      </c>
      <c r="P706" s="95" t="s">
        <v>1571</v>
      </c>
      <c r="Q706" s="95" t="s">
        <v>1572</v>
      </c>
    </row>
    <row r="707" spans="1:17" ht="16.5" customHeight="1">
      <c r="A707" s="87" t="s">
        <v>1565</v>
      </c>
      <c r="B707" s="73">
        <v>42086</v>
      </c>
      <c r="C707" s="211"/>
      <c r="D707" s="72" t="s">
        <v>1581</v>
      </c>
      <c r="E707" s="72" t="s">
        <v>1582</v>
      </c>
      <c r="F707" s="72" t="s">
        <v>1587</v>
      </c>
      <c r="G707" s="80" t="s">
        <v>1577</v>
      </c>
      <c r="H707" s="80">
        <v>91700000</v>
      </c>
      <c r="I707" s="452">
        <v>119</v>
      </c>
      <c r="J707" s="65">
        <f t="shared" si="10"/>
        <v>770588.23529411759</v>
      </c>
      <c r="K707" s="72" t="s">
        <v>1570</v>
      </c>
      <c r="L707" s="73">
        <v>42086</v>
      </c>
      <c r="M707" s="73">
        <v>42452</v>
      </c>
      <c r="N707" s="73"/>
      <c r="O707" s="81">
        <v>3.36</v>
      </c>
      <c r="P707" s="95" t="s">
        <v>1571</v>
      </c>
      <c r="Q707" s="95" t="s">
        <v>1572</v>
      </c>
    </row>
    <row r="708" spans="1:17" ht="16.5" customHeight="1">
      <c r="A708" s="87" t="s">
        <v>1565</v>
      </c>
      <c r="B708" s="73">
        <v>42088</v>
      </c>
      <c r="C708" s="211"/>
      <c r="D708" s="72" t="s">
        <v>1588</v>
      </c>
      <c r="E708" s="72" t="s">
        <v>1589</v>
      </c>
      <c r="F708" s="72" t="s">
        <v>1590</v>
      </c>
      <c r="G708" s="80" t="s">
        <v>1577</v>
      </c>
      <c r="H708" s="80">
        <v>50000000</v>
      </c>
      <c r="I708" s="452">
        <v>119</v>
      </c>
      <c r="J708" s="65">
        <f t="shared" si="10"/>
        <v>420168.06722689077</v>
      </c>
      <c r="K708" s="72" t="s">
        <v>1570</v>
      </c>
      <c r="L708" s="73">
        <v>42088</v>
      </c>
      <c r="M708" s="73">
        <v>42454</v>
      </c>
      <c r="N708" s="73"/>
      <c r="O708" s="81">
        <v>4.9000000000000004</v>
      </c>
      <c r="P708" s="95" t="s">
        <v>1571</v>
      </c>
      <c r="Q708" s="95" t="s">
        <v>1572</v>
      </c>
    </row>
    <row r="709" spans="1:17" ht="16.5" customHeight="1">
      <c r="A709" s="87" t="s">
        <v>1565</v>
      </c>
      <c r="B709" s="73">
        <v>42088</v>
      </c>
      <c r="C709" s="211"/>
      <c r="D709" s="72" t="s">
        <v>1591</v>
      </c>
      <c r="E709" s="72" t="s">
        <v>1592</v>
      </c>
      <c r="F709" s="72" t="s">
        <v>930</v>
      </c>
      <c r="G709" s="80" t="s">
        <v>1577</v>
      </c>
      <c r="H709" s="80">
        <v>80000000</v>
      </c>
      <c r="I709" s="452">
        <v>119</v>
      </c>
      <c r="J709" s="65">
        <f t="shared" ref="J709:J772" si="11">IF(I709="","",H709/I709)</f>
        <v>672268.90756302525</v>
      </c>
      <c r="K709" s="72" t="s">
        <v>1321</v>
      </c>
      <c r="L709" s="73">
        <v>42088</v>
      </c>
      <c r="M709" s="73">
        <v>42454</v>
      </c>
      <c r="N709" s="73"/>
      <c r="O709" s="81">
        <v>2.67</v>
      </c>
      <c r="P709" s="95" t="s">
        <v>1571</v>
      </c>
      <c r="Q709" s="95" t="s">
        <v>1572</v>
      </c>
    </row>
    <row r="710" spans="1:17" ht="16.5" customHeight="1">
      <c r="A710" s="87" t="s">
        <v>1563</v>
      </c>
      <c r="B710" s="73">
        <v>42090</v>
      </c>
      <c r="C710" s="211"/>
      <c r="D710" s="72" t="s">
        <v>1593</v>
      </c>
      <c r="E710" s="72" t="s">
        <v>1594</v>
      </c>
      <c r="F710" s="72" t="s">
        <v>1595</v>
      </c>
      <c r="G710" s="80" t="s">
        <v>1577</v>
      </c>
      <c r="H710" s="80">
        <v>138150000</v>
      </c>
      <c r="I710" s="452">
        <v>119</v>
      </c>
      <c r="J710" s="65">
        <f t="shared" si="11"/>
        <v>1160924.3697478992</v>
      </c>
      <c r="K710" s="72" t="s">
        <v>1321</v>
      </c>
      <c r="L710" s="73">
        <v>42090</v>
      </c>
      <c r="M710" s="73">
        <v>43186</v>
      </c>
      <c r="N710" s="73"/>
      <c r="O710" s="81">
        <v>2.5</v>
      </c>
      <c r="P710" s="95" t="s">
        <v>1571</v>
      </c>
      <c r="Q710" s="95" t="s">
        <v>1572</v>
      </c>
    </row>
    <row r="711" spans="1:17" ht="16.5" customHeight="1">
      <c r="A711" s="87" t="s">
        <v>1565</v>
      </c>
      <c r="B711" s="73">
        <v>42093</v>
      </c>
      <c r="C711" s="211"/>
      <c r="D711" s="72" t="s">
        <v>1596</v>
      </c>
      <c r="E711" s="72" t="s">
        <v>1597</v>
      </c>
      <c r="F711" s="72" t="s">
        <v>1598</v>
      </c>
      <c r="G711" s="80" t="s">
        <v>1577</v>
      </c>
      <c r="H711" s="80">
        <v>16000000</v>
      </c>
      <c r="I711" s="452">
        <v>119</v>
      </c>
      <c r="J711" s="65">
        <f t="shared" si="11"/>
        <v>134453.78151260506</v>
      </c>
      <c r="K711" s="72" t="s">
        <v>1570</v>
      </c>
      <c r="L711" s="73">
        <v>42093</v>
      </c>
      <c r="M711" s="73">
        <v>42460</v>
      </c>
      <c r="N711" s="73"/>
      <c r="O711" s="81">
        <v>3.2</v>
      </c>
      <c r="P711" s="95" t="s">
        <v>1571</v>
      </c>
      <c r="Q711" s="95" t="s">
        <v>1572</v>
      </c>
    </row>
    <row r="712" spans="1:17" ht="16.5" customHeight="1">
      <c r="A712" s="87" t="s">
        <v>1565</v>
      </c>
      <c r="B712" s="73">
        <v>42094</v>
      </c>
      <c r="C712" s="211"/>
      <c r="D712" s="72" t="s">
        <v>1574</v>
      </c>
      <c r="E712" s="72" t="s">
        <v>1575</v>
      </c>
      <c r="F712" s="72" t="s">
        <v>1599</v>
      </c>
      <c r="G712" s="80" t="s">
        <v>1569</v>
      </c>
      <c r="H712" s="80">
        <v>3000000</v>
      </c>
      <c r="I712" s="452">
        <v>1</v>
      </c>
      <c r="J712" s="65">
        <f t="shared" si="11"/>
        <v>3000000</v>
      </c>
      <c r="K712" s="72" t="s">
        <v>1570</v>
      </c>
      <c r="L712" s="73">
        <v>42106</v>
      </c>
      <c r="M712" s="73">
        <v>42289</v>
      </c>
      <c r="N712" s="73"/>
      <c r="O712" s="81">
        <v>2.1800000000000002</v>
      </c>
      <c r="P712" s="95" t="s">
        <v>1571</v>
      </c>
      <c r="Q712" s="95" t="s">
        <v>1572</v>
      </c>
    </row>
    <row r="713" spans="1:17" ht="16.5" customHeight="1">
      <c r="A713" s="87" t="s">
        <v>1565</v>
      </c>
      <c r="B713" s="73">
        <v>42096</v>
      </c>
      <c r="C713" s="211"/>
      <c r="D713" s="72" t="s">
        <v>1591</v>
      </c>
      <c r="E713" s="72" t="s">
        <v>1592</v>
      </c>
      <c r="F713" s="72" t="s">
        <v>1600</v>
      </c>
      <c r="G713" s="80" t="s">
        <v>1577</v>
      </c>
      <c r="H713" s="80">
        <v>24000000</v>
      </c>
      <c r="I713" s="452">
        <v>119</v>
      </c>
      <c r="J713" s="65">
        <f t="shared" si="11"/>
        <v>201680.67226890757</v>
      </c>
      <c r="K713" s="72" t="s">
        <v>1570</v>
      </c>
      <c r="L713" s="73">
        <v>42094</v>
      </c>
      <c r="M713" s="73">
        <v>42460</v>
      </c>
      <c r="N713" s="73"/>
      <c r="O713" s="81">
        <v>2.87</v>
      </c>
      <c r="P713" s="95" t="s">
        <v>1571</v>
      </c>
      <c r="Q713" s="95" t="s">
        <v>1572</v>
      </c>
    </row>
    <row r="714" spans="1:17" ht="16.5" customHeight="1">
      <c r="A714" s="87" t="s">
        <v>1565</v>
      </c>
      <c r="B714" s="73">
        <v>42100</v>
      </c>
      <c r="C714" s="211"/>
      <c r="D714" s="72" t="s">
        <v>1601</v>
      </c>
      <c r="E714" s="72" t="s">
        <v>1602</v>
      </c>
      <c r="F714" s="72" t="s">
        <v>1603</v>
      </c>
      <c r="G714" s="80" t="s">
        <v>1577</v>
      </c>
      <c r="H714" s="80">
        <v>37500000</v>
      </c>
      <c r="I714" s="452">
        <v>120</v>
      </c>
      <c r="J714" s="65">
        <f t="shared" si="11"/>
        <v>312500</v>
      </c>
      <c r="K714" s="72" t="s">
        <v>1570</v>
      </c>
      <c r="L714" s="73">
        <v>42100</v>
      </c>
      <c r="M714" s="73">
        <v>42464</v>
      </c>
      <c r="N714" s="73"/>
      <c r="O714" s="81">
        <v>4.17</v>
      </c>
      <c r="P714" s="95" t="s">
        <v>1571</v>
      </c>
      <c r="Q714" s="95" t="s">
        <v>1572</v>
      </c>
    </row>
    <row r="715" spans="1:17" ht="16.5" customHeight="1">
      <c r="A715" s="87" t="s">
        <v>1565</v>
      </c>
      <c r="B715" s="73">
        <v>42103</v>
      </c>
      <c r="C715" s="211"/>
      <c r="D715" s="72" t="s">
        <v>1596</v>
      </c>
      <c r="E715" s="72" t="s">
        <v>1597</v>
      </c>
      <c r="F715" s="72" t="s">
        <v>1604</v>
      </c>
      <c r="G715" s="80" t="s">
        <v>1577</v>
      </c>
      <c r="H715" s="80">
        <v>37000000</v>
      </c>
      <c r="I715" s="452">
        <v>120</v>
      </c>
      <c r="J715" s="65">
        <f t="shared" si="11"/>
        <v>308333.33333333331</v>
      </c>
      <c r="K715" s="72" t="s">
        <v>1570</v>
      </c>
      <c r="L715" s="73">
        <v>42108</v>
      </c>
      <c r="M715" s="73" t="s">
        <v>1605</v>
      </c>
      <c r="N715" s="73"/>
      <c r="O715" s="81">
        <v>4.5999999999999996</v>
      </c>
      <c r="P715" s="95" t="s">
        <v>1571</v>
      </c>
      <c r="Q715" s="95" t="s">
        <v>1572</v>
      </c>
    </row>
    <row r="716" spans="1:17" ht="16.5" customHeight="1">
      <c r="A716" s="87" t="s">
        <v>1563</v>
      </c>
      <c r="B716" s="73">
        <v>42107</v>
      </c>
      <c r="C716" s="211"/>
      <c r="D716" s="72" t="s">
        <v>1601</v>
      </c>
      <c r="E716" s="72" t="s">
        <v>1606</v>
      </c>
      <c r="F716" s="72" t="s">
        <v>1607</v>
      </c>
      <c r="G716" s="80" t="s">
        <v>1569</v>
      </c>
      <c r="H716" s="80">
        <v>3000000</v>
      </c>
      <c r="I716" s="452">
        <v>1</v>
      </c>
      <c r="J716" s="65">
        <f t="shared" si="11"/>
        <v>3000000</v>
      </c>
      <c r="K716" s="72" t="s">
        <v>1570</v>
      </c>
      <c r="L716" s="73">
        <v>42111</v>
      </c>
      <c r="M716" s="73">
        <v>43207</v>
      </c>
      <c r="N716" s="73"/>
      <c r="O716" s="81">
        <v>2.97</v>
      </c>
      <c r="P716" s="95" t="s">
        <v>1571</v>
      </c>
      <c r="Q716" s="95" t="s">
        <v>1572</v>
      </c>
    </row>
    <row r="717" spans="1:17" ht="16.5" customHeight="1">
      <c r="A717" s="87" t="s">
        <v>1563</v>
      </c>
      <c r="B717" s="73">
        <v>42110</v>
      </c>
      <c r="C717" s="211"/>
      <c r="D717" s="72" t="s">
        <v>1596</v>
      </c>
      <c r="E717" s="72" t="s">
        <v>1608</v>
      </c>
      <c r="F717" s="72" t="s">
        <v>1609</v>
      </c>
      <c r="G717" s="80" t="s">
        <v>1569</v>
      </c>
      <c r="H717" s="80">
        <v>5000000</v>
      </c>
      <c r="I717" s="452">
        <v>1</v>
      </c>
      <c r="J717" s="65">
        <f t="shared" si="11"/>
        <v>5000000</v>
      </c>
      <c r="K717" s="72" t="s">
        <v>1570</v>
      </c>
      <c r="L717" s="73">
        <v>42115</v>
      </c>
      <c r="M717" s="73">
        <v>43211</v>
      </c>
      <c r="N717" s="73"/>
      <c r="O717" s="81">
        <v>3.4</v>
      </c>
      <c r="P717" s="95" t="s">
        <v>1571</v>
      </c>
      <c r="Q717" s="95" t="s">
        <v>1572</v>
      </c>
    </row>
    <row r="718" spans="1:17" ht="16.5" customHeight="1">
      <c r="A718" s="87" t="s">
        <v>1565</v>
      </c>
      <c r="B718" s="73">
        <v>42109</v>
      </c>
      <c r="C718" s="211"/>
      <c r="D718" s="72" t="s">
        <v>1596</v>
      </c>
      <c r="E718" s="72" t="s">
        <v>1610</v>
      </c>
      <c r="F718" s="72" t="s">
        <v>1611</v>
      </c>
      <c r="G718" s="80" t="s">
        <v>1577</v>
      </c>
      <c r="H718" s="80">
        <v>188000000</v>
      </c>
      <c r="I718" s="452">
        <v>119</v>
      </c>
      <c r="J718" s="65">
        <f t="shared" si="11"/>
        <v>1579831.9327731093</v>
      </c>
      <c r="K718" s="72" t="s">
        <v>1321</v>
      </c>
      <c r="L718" s="73">
        <v>42115</v>
      </c>
      <c r="M718" s="73">
        <v>42481</v>
      </c>
      <c r="N718" s="73"/>
      <c r="O718" s="81">
        <v>3.13</v>
      </c>
      <c r="P718" s="95" t="s">
        <v>1571</v>
      </c>
      <c r="Q718" s="95" t="s">
        <v>1572</v>
      </c>
    </row>
    <row r="719" spans="1:17" ht="16.5" customHeight="1">
      <c r="A719" s="87" t="s">
        <v>1565</v>
      </c>
      <c r="B719" s="73">
        <v>42109</v>
      </c>
      <c r="C719" s="211"/>
      <c r="D719" s="72" t="s">
        <v>1596</v>
      </c>
      <c r="E719" s="72" t="s">
        <v>1610</v>
      </c>
      <c r="F719" s="72" t="s">
        <v>1612</v>
      </c>
      <c r="G719" s="80" t="s">
        <v>1577</v>
      </c>
      <c r="H719" s="80">
        <v>120000000</v>
      </c>
      <c r="I719" s="452">
        <v>119</v>
      </c>
      <c r="J719" s="65">
        <f t="shared" si="11"/>
        <v>1008403.3613445378</v>
      </c>
      <c r="K719" s="72" t="s">
        <v>1570</v>
      </c>
      <c r="L719" s="73">
        <v>42127</v>
      </c>
      <c r="M719" s="73">
        <v>42493</v>
      </c>
      <c r="N719" s="73"/>
      <c r="O719" s="81">
        <v>3.13</v>
      </c>
      <c r="P719" s="95" t="s">
        <v>1571</v>
      </c>
      <c r="Q719" s="95" t="s">
        <v>1572</v>
      </c>
    </row>
    <row r="720" spans="1:17" ht="16.5" customHeight="1">
      <c r="A720" s="87" t="s">
        <v>1565</v>
      </c>
      <c r="B720" s="73">
        <v>42118</v>
      </c>
      <c r="C720" s="211"/>
      <c r="D720" s="72" t="s">
        <v>1613</v>
      </c>
      <c r="E720" s="72" t="s">
        <v>1614</v>
      </c>
      <c r="F720" s="72" t="s">
        <v>1615</v>
      </c>
      <c r="G720" s="80" t="s">
        <v>1577</v>
      </c>
      <c r="H720" s="80">
        <v>118200000</v>
      </c>
      <c r="I720" s="452">
        <v>119</v>
      </c>
      <c r="J720" s="65">
        <f t="shared" si="11"/>
        <v>993277.31092436973</v>
      </c>
      <c r="K720" s="72" t="s">
        <v>1570</v>
      </c>
      <c r="L720" s="73">
        <v>42118</v>
      </c>
      <c r="M720" s="73">
        <v>42485</v>
      </c>
      <c r="N720" s="73"/>
      <c r="O720" s="81">
        <v>3.8</v>
      </c>
      <c r="P720" s="95" t="s">
        <v>1571</v>
      </c>
      <c r="Q720" s="95" t="s">
        <v>1572</v>
      </c>
    </row>
    <row r="721" spans="1:17" ht="16.5" customHeight="1">
      <c r="A721" s="87" t="s">
        <v>1565</v>
      </c>
      <c r="B721" s="73">
        <v>42115</v>
      </c>
      <c r="C721" s="211"/>
      <c r="D721" s="72" t="s">
        <v>1581</v>
      </c>
      <c r="E721" s="72" t="s">
        <v>1616</v>
      </c>
      <c r="F721" s="72" t="s">
        <v>1617</v>
      </c>
      <c r="G721" s="80" t="s">
        <v>1577</v>
      </c>
      <c r="H721" s="80">
        <v>24000000</v>
      </c>
      <c r="I721" s="452">
        <v>119</v>
      </c>
      <c r="J721" s="65">
        <f t="shared" si="11"/>
        <v>201680.67226890757</v>
      </c>
      <c r="K721" s="72" t="s">
        <v>1570</v>
      </c>
      <c r="L721" s="73">
        <v>42120</v>
      </c>
      <c r="M721" s="73">
        <v>42486</v>
      </c>
      <c r="N721" s="73"/>
      <c r="O721" s="81">
        <v>3.87</v>
      </c>
      <c r="P721" s="95" t="s">
        <v>1571</v>
      </c>
      <c r="Q721" s="95" t="s">
        <v>1572</v>
      </c>
    </row>
    <row r="722" spans="1:17" ht="16.5" customHeight="1">
      <c r="A722" s="87" t="s">
        <v>1565</v>
      </c>
      <c r="B722" s="73">
        <v>42115</v>
      </c>
      <c r="C722" s="211"/>
      <c r="D722" s="72" t="s">
        <v>1601</v>
      </c>
      <c r="E722" s="72" t="s">
        <v>1618</v>
      </c>
      <c r="F722" s="72" t="s">
        <v>1619</v>
      </c>
      <c r="G722" s="80" t="s">
        <v>1569</v>
      </c>
      <c r="H722" s="80">
        <v>3000000</v>
      </c>
      <c r="I722" s="452">
        <v>1</v>
      </c>
      <c r="J722" s="65">
        <f t="shared" si="11"/>
        <v>3000000</v>
      </c>
      <c r="K722" s="72" t="s">
        <v>1321</v>
      </c>
      <c r="L722" s="73">
        <v>42133</v>
      </c>
      <c r="M722" s="73">
        <v>42499</v>
      </c>
      <c r="N722" s="73"/>
      <c r="O722" s="81">
        <v>4.43</v>
      </c>
      <c r="P722" s="95" t="s">
        <v>1571</v>
      </c>
      <c r="Q722" s="95" t="s">
        <v>1572</v>
      </c>
    </row>
    <row r="723" spans="1:17" ht="16.5" customHeight="1">
      <c r="A723" s="87" t="s">
        <v>1563</v>
      </c>
      <c r="B723" s="73">
        <v>42123</v>
      </c>
      <c r="C723" s="211"/>
      <c r="D723" s="72" t="s">
        <v>1596</v>
      </c>
      <c r="E723" s="72" t="s">
        <v>1620</v>
      </c>
      <c r="F723" s="72" t="s">
        <v>1621</v>
      </c>
      <c r="G723" s="80" t="s">
        <v>1622</v>
      </c>
      <c r="H723" s="80">
        <v>5000000</v>
      </c>
      <c r="I723" s="452">
        <v>1.0985</v>
      </c>
      <c r="J723" s="65">
        <f t="shared" si="11"/>
        <v>4551661.3563950844</v>
      </c>
      <c r="K723" s="72" t="s">
        <v>1570</v>
      </c>
      <c r="L723" s="73">
        <v>42124</v>
      </c>
      <c r="M723" s="73">
        <v>43220</v>
      </c>
      <c r="N723" s="73"/>
      <c r="O723" s="81">
        <v>2.15</v>
      </c>
      <c r="P723" s="95" t="s">
        <v>1571</v>
      </c>
      <c r="Q723" s="95" t="s">
        <v>1572</v>
      </c>
    </row>
    <row r="724" spans="1:17" ht="16.5" customHeight="1">
      <c r="A724" s="87" t="s">
        <v>1565</v>
      </c>
      <c r="B724" s="73">
        <v>42128</v>
      </c>
      <c r="C724" s="211"/>
      <c r="D724" s="72" t="s">
        <v>1623</v>
      </c>
      <c r="E724" s="72" t="s">
        <v>1624</v>
      </c>
      <c r="F724" s="72" t="s">
        <v>1625</v>
      </c>
      <c r="G724" s="80" t="s">
        <v>1577</v>
      </c>
      <c r="H724" s="80">
        <v>24000000</v>
      </c>
      <c r="I724" s="452">
        <v>119</v>
      </c>
      <c r="J724" s="65">
        <f t="shared" si="11"/>
        <v>201680.67226890757</v>
      </c>
      <c r="K724" s="72" t="s">
        <v>1570</v>
      </c>
      <c r="L724" s="73">
        <v>42136</v>
      </c>
      <c r="M724" s="73">
        <v>42502</v>
      </c>
      <c r="N724" s="73"/>
      <c r="O724" s="81">
        <v>3.83</v>
      </c>
      <c r="P724" s="95" t="s">
        <v>1571</v>
      </c>
      <c r="Q724" s="95" t="s">
        <v>1572</v>
      </c>
    </row>
    <row r="725" spans="1:17" ht="16.5" customHeight="1">
      <c r="A725" s="87" t="s">
        <v>1565</v>
      </c>
      <c r="B725" s="73">
        <v>42139</v>
      </c>
      <c r="C725" s="211"/>
      <c r="D725" s="72" t="s">
        <v>1596</v>
      </c>
      <c r="E725" s="72" t="s">
        <v>1610</v>
      </c>
      <c r="F725" s="72" t="s">
        <v>1626</v>
      </c>
      <c r="G725" s="80" t="s">
        <v>1577</v>
      </c>
      <c r="H725" s="80">
        <v>64300000</v>
      </c>
      <c r="I725" s="452">
        <v>119.66</v>
      </c>
      <c r="J725" s="65">
        <f t="shared" si="11"/>
        <v>537355.84155106137</v>
      </c>
      <c r="K725" s="72" t="s">
        <v>1570</v>
      </c>
      <c r="L725" s="73">
        <v>42144</v>
      </c>
      <c r="M725" s="73">
        <v>42510</v>
      </c>
      <c r="N725" s="73"/>
      <c r="O725" s="81">
        <v>3.51</v>
      </c>
      <c r="P725" s="95" t="s">
        <v>1571</v>
      </c>
      <c r="Q725" s="95" t="s">
        <v>1572</v>
      </c>
    </row>
    <row r="726" spans="1:17" ht="16.5" customHeight="1">
      <c r="A726" s="87" t="s">
        <v>1563</v>
      </c>
      <c r="B726" s="73">
        <v>42146</v>
      </c>
      <c r="C726" s="211"/>
      <c r="D726" s="72" t="s">
        <v>1627</v>
      </c>
      <c r="E726" s="72" t="s">
        <v>1628</v>
      </c>
      <c r="F726" s="72" t="s">
        <v>917</v>
      </c>
      <c r="G726" s="80" t="s">
        <v>1569</v>
      </c>
      <c r="H726" s="80">
        <v>150000</v>
      </c>
      <c r="I726" s="452">
        <v>1</v>
      </c>
      <c r="J726" s="65">
        <f t="shared" si="11"/>
        <v>150000</v>
      </c>
      <c r="K726" s="72" t="s">
        <v>1584</v>
      </c>
      <c r="L726" s="73">
        <v>42146</v>
      </c>
      <c r="M726" s="73">
        <v>42238</v>
      </c>
      <c r="N726" s="73"/>
      <c r="O726" s="81">
        <v>4.6900000000000004</v>
      </c>
      <c r="P726" s="95" t="s">
        <v>1571</v>
      </c>
      <c r="Q726" s="95" t="s">
        <v>1572</v>
      </c>
    </row>
    <row r="727" spans="1:17" ht="16.5" customHeight="1">
      <c r="A727" s="87" t="s">
        <v>1563</v>
      </c>
      <c r="B727" s="73">
        <v>42145</v>
      </c>
      <c r="C727" s="211"/>
      <c r="D727" s="72" t="s">
        <v>1593</v>
      </c>
      <c r="E727" s="72" t="s">
        <v>1594</v>
      </c>
      <c r="F727" s="72" t="s">
        <v>1629</v>
      </c>
      <c r="G727" s="80" t="s">
        <v>1577</v>
      </c>
      <c r="H727" s="80">
        <v>195000000</v>
      </c>
      <c r="I727" s="452">
        <v>121</v>
      </c>
      <c r="J727" s="65">
        <f t="shared" si="11"/>
        <v>1611570.2479338844</v>
      </c>
      <c r="K727" s="72" t="s">
        <v>1321</v>
      </c>
      <c r="L727" s="73">
        <v>42150</v>
      </c>
      <c r="M727" s="73">
        <v>43246</v>
      </c>
      <c r="N727" s="73"/>
      <c r="O727" s="81">
        <v>2.65</v>
      </c>
      <c r="P727" s="95" t="s">
        <v>1571</v>
      </c>
      <c r="Q727" s="95" t="s">
        <v>1572</v>
      </c>
    </row>
    <row r="728" spans="1:17" ht="16.5" customHeight="1">
      <c r="A728" s="87" t="s">
        <v>1563</v>
      </c>
      <c r="B728" s="73">
        <v>42146</v>
      </c>
      <c r="C728" s="211"/>
      <c r="D728" s="72" t="s">
        <v>1627</v>
      </c>
      <c r="E728" s="72" t="s">
        <v>1628</v>
      </c>
      <c r="F728" s="72" t="s">
        <v>917</v>
      </c>
      <c r="G728" s="80" t="s">
        <v>1569</v>
      </c>
      <c r="H728" s="80">
        <v>150000</v>
      </c>
      <c r="I728" s="452">
        <v>1</v>
      </c>
      <c r="J728" s="65">
        <f t="shared" si="11"/>
        <v>150000</v>
      </c>
      <c r="K728" s="72" t="s">
        <v>1584</v>
      </c>
      <c r="L728" s="73">
        <v>42146</v>
      </c>
      <c r="M728" s="73">
        <v>42238</v>
      </c>
      <c r="N728" s="73"/>
      <c r="O728" s="81">
        <v>4.6900000000000004</v>
      </c>
      <c r="P728" s="95" t="s">
        <v>1571</v>
      </c>
      <c r="Q728" s="95" t="s">
        <v>1572</v>
      </c>
    </row>
    <row r="729" spans="1:17" ht="16.5" customHeight="1">
      <c r="A729" s="87" t="s">
        <v>1565</v>
      </c>
      <c r="B729" s="73">
        <v>42139</v>
      </c>
      <c r="C729" s="211"/>
      <c r="D729" s="72" t="s">
        <v>1591</v>
      </c>
      <c r="E729" s="72" t="s">
        <v>1630</v>
      </c>
      <c r="F729" s="72" t="s">
        <v>1631</v>
      </c>
      <c r="G729" s="80" t="s">
        <v>1577</v>
      </c>
      <c r="H729" s="80">
        <v>90000000</v>
      </c>
      <c r="I729" s="452">
        <v>124</v>
      </c>
      <c r="J729" s="65">
        <f t="shared" si="11"/>
        <v>725806.45161290327</v>
      </c>
      <c r="K729" s="72" t="s">
        <v>1570</v>
      </c>
      <c r="L729" s="73">
        <v>42152</v>
      </c>
      <c r="M729" s="73">
        <v>42518</v>
      </c>
      <c r="N729" s="73"/>
      <c r="O729" s="81">
        <v>3</v>
      </c>
      <c r="P729" s="95" t="s">
        <v>1571</v>
      </c>
      <c r="Q729" s="95" t="s">
        <v>1572</v>
      </c>
    </row>
    <row r="730" spans="1:17" ht="16.5" customHeight="1">
      <c r="A730" s="87" t="s">
        <v>1565</v>
      </c>
      <c r="B730" s="73">
        <v>42150</v>
      </c>
      <c r="C730" s="211"/>
      <c r="D730" s="72" t="s">
        <v>1632</v>
      </c>
      <c r="E730" s="72" t="s">
        <v>1633</v>
      </c>
      <c r="F730" s="72" t="s">
        <v>1634</v>
      </c>
      <c r="G730" s="80" t="s">
        <v>1569</v>
      </c>
      <c r="H730" s="80">
        <v>150000</v>
      </c>
      <c r="I730" s="452">
        <v>1</v>
      </c>
      <c r="J730" s="65">
        <f t="shared" si="11"/>
        <v>150000</v>
      </c>
      <c r="K730" s="72" t="s">
        <v>1584</v>
      </c>
      <c r="L730" s="73">
        <v>42131</v>
      </c>
      <c r="M730" s="73">
        <v>42223</v>
      </c>
      <c r="N730" s="73"/>
      <c r="O730" s="81">
        <v>3.5</v>
      </c>
      <c r="P730" s="95" t="s">
        <v>1571</v>
      </c>
      <c r="Q730" s="95" t="s">
        <v>1572</v>
      </c>
    </row>
    <row r="731" spans="1:17" ht="16.5" customHeight="1">
      <c r="A731" s="87" t="s">
        <v>1565</v>
      </c>
      <c r="B731" s="73">
        <v>42150</v>
      </c>
      <c r="C731" s="211"/>
      <c r="D731" s="72" t="s">
        <v>1632</v>
      </c>
      <c r="E731" s="72" t="s">
        <v>1633</v>
      </c>
      <c r="F731" s="72" t="s">
        <v>1634</v>
      </c>
      <c r="G731" s="80" t="s">
        <v>1569</v>
      </c>
      <c r="H731" s="80">
        <v>150000</v>
      </c>
      <c r="I731" s="452">
        <v>1</v>
      </c>
      <c r="J731" s="65">
        <f t="shared" si="11"/>
        <v>150000</v>
      </c>
      <c r="K731" s="72" t="s">
        <v>1584</v>
      </c>
      <c r="L731" s="73">
        <v>42131</v>
      </c>
      <c r="M731" s="73">
        <v>42223</v>
      </c>
      <c r="N731" s="73"/>
      <c r="O731" s="81">
        <v>3.5</v>
      </c>
      <c r="P731" s="95" t="s">
        <v>1571</v>
      </c>
      <c r="Q731" s="95" t="s">
        <v>1572</v>
      </c>
    </row>
    <row r="732" spans="1:17" ht="16.5" customHeight="1">
      <c r="A732" s="87" t="s">
        <v>1565</v>
      </c>
      <c r="B732" s="73">
        <v>42156</v>
      </c>
      <c r="C732" s="211"/>
      <c r="D732" s="72" t="s">
        <v>1591</v>
      </c>
      <c r="E732" s="72" t="s">
        <v>1592</v>
      </c>
      <c r="F732" s="72" t="s">
        <v>1635</v>
      </c>
      <c r="G732" s="80" t="s">
        <v>1577</v>
      </c>
      <c r="H732" s="80">
        <v>25000000</v>
      </c>
      <c r="I732" s="452">
        <v>124</v>
      </c>
      <c r="J732" s="65">
        <f t="shared" si="11"/>
        <v>201612.90322580645</v>
      </c>
      <c r="K732" s="72" t="s">
        <v>1570</v>
      </c>
      <c r="L732" s="73">
        <v>42156</v>
      </c>
      <c r="M732" s="73">
        <v>42520</v>
      </c>
      <c r="N732" s="73"/>
      <c r="O732" s="81">
        <v>2.95</v>
      </c>
      <c r="P732" s="95" t="s">
        <v>1571</v>
      </c>
      <c r="Q732" s="95" t="s">
        <v>1572</v>
      </c>
    </row>
    <row r="733" spans="1:17" ht="16.5" customHeight="1">
      <c r="A733" s="87" t="s">
        <v>1565</v>
      </c>
      <c r="B733" s="73">
        <v>42153</v>
      </c>
      <c r="C733" s="211"/>
      <c r="D733" s="72" t="s">
        <v>1636</v>
      </c>
      <c r="E733" s="72" t="s">
        <v>1637</v>
      </c>
      <c r="F733" s="72" t="s">
        <v>1638</v>
      </c>
      <c r="G733" s="80" t="s">
        <v>1577</v>
      </c>
      <c r="H733" s="80">
        <v>28800000</v>
      </c>
      <c r="I733" s="452">
        <v>124</v>
      </c>
      <c r="J733" s="65">
        <f t="shared" si="11"/>
        <v>232258.06451612903</v>
      </c>
      <c r="K733" s="72" t="s">
        <v>1321</v>
      </c>
      <c r="L733" s="73">
        <v>42153</v>
      </c>
      <c r="M733" s="73">
        <v>42519</v>
      </c>
      <c r="N733" s="73"/>
      <c r="O733" s="81">
        <v>3.47</v>
      </c>
      <c r="P733" s="95" t="s">
        <v>1571</v>
      </c>
      <c r="Q733" s="95" t="s">
        <v>1572</v>
      </c>
    </row>
    <row r="734" spans="1:17" ht="16.5" customHeight="1">
      <c r="A734" s="87" t="s">
        <v>1565</v>
      </c>
      <c r="B734" s="73">
        <v>42156</v>
      </c>
      <c r="C734" s="211"/>
      <c r="D734" s="72" t="s">
        <v>1596</v>
      </c>
      <c r="E734" s="72" t="s">
        <v>1610</v>
      </c>
      <c r="F734" s="72" t="s">
        <v>1639</v>
      </c>
      <c r="G734" s="80" t="s">
        <v>1577</v>
      </c>
      <c r="H734" s="80">
        <v>85900000</v>
      </c>
      <c r="I734" s="452">
        <v>122</v>
      </c>
      <c r="J734" s="65">
        <f t="shared" si="11"/>
        <v>704098.36065573769</v>
      </c>
      <c r="K734" s="72" t="s">
        <v>1570</v>
      </c>
      <c r="L734" s="73">
        <v>42163</v>
      </c>
      <c r="M734" s="73">
        <v>42529</v>
      </c>
      <c r="N734" s="73"/>
      <c r="O734" s="81">
        <v>3.46</v>
      </c>
      <c r="P734" s="95" t="s">
        <v>1571</v>
      </c>
      <c r="Q734" s="95" t="s">
        <v>1572</v>
      </c>
    </row>
    <row r="735" spans="1:17" ht="16.5" customHeight="1">
      <c r="A735" s="87" t="s">
        <v>1563</v>
      </c>
      <c r="B735" s="73">
        <v>42165</v>
      </c>
      <c r="C735" s="211"/>
      <c r="D735" s="72" t="s">
        <v>1627</v>
      </c>
      <c r="E735" s="72" t="s">
        <v>1628</v>
      </c>
      <c r="F735" s="72" t="s">
        <v>917</v>
      </c>
      <c r="G735" s="80" t="s">
        <v>1569</v>
      </c>
      <c r="H735" s="80">
        <v>250000</v>
      </c>
      <c r="I735" s="452">
        <v>1</v>
      </c>
      <c r="J735" s="65">
        <f t="shared" si="11"/>
        <v>250000</v>
      </c>
      <c r="K735" s="72" t="s">
        <v>1584</v>
      </c>
      <c r="L735" s="73">
        <v>42165</v>
      </c>
      <c r="M735" s="73">
        <v>42348</v>
      </c>
      <c r="N735" s="73"/>
      <c r="O735" s="81">
        <v>3</v>
      </c>
      <c r="P735" s="95" t="s">
        <v>1571</v>
      </c>
      <c r="Q735" s="95" t="s">
        <v>1572</v>
      </c>
    </row>
    <row r="736" spans="1:17" ht="16.5" customHeight="1">
      <c r="A736" s="87" t="s">
        <v>1565</v>
      </c>
      <c r="B736" s="73">
        <v>42171</v>
      </c>
      <c r="C736" s="211"/>
      <c r="D736" s="72" t="s">
        <v>1591</v>
      </c>
      <c r="E736" s="72" t="s">
        <v>1592</v>
      </c>
      <c r="F736" s="72" t="s">
        <v>1640</v>
      </c>
      <c r="G736" s="80" t="s">
        <v>1577</v>
      </c>
      <c r="H736" s="80">
        <v>21240000</v>
      </c>
      <c r="I736" s="452">
        <v>123</v>
      </c>
      <c r="J736" s="65">
        <f t="shared" si="11"/>
        <v>172682.92682926828</v>
      </c>
      <c r="K736" s="72" t="s">
        <v>1570</v>
      </c>
      <c r="L736" s="73">
        <v>42171</v>
      </c>
      <c r="M736" s="73">
        <v>42537</v>
      </c>
      <c r="N736" s="73"/>
      <c r="O736" s="81">
        <v>2.46</v>
      </c>
      <c r="P736" s="95" t="s">
        <v>1571</v>
      </c>
      <c r="Q736" s="95" t="s">
        <v>1572</v>
      </c>
    </row>
    <row r="737" spans="1:17" ht="16.5" customHeight="1">
      <c r="A737" s="87" t="s">
        <v>1565</v>
      </c>
      <c r="B737" s="73">
        <v>42171</v>
      </c>
      <c r="C737" s="211"/>
      <c r="D737" s="72" t="s">
        <v>1591</v>
      </c>
      <c r="E737" s="72" t="s">
        <v>1592</v>
      </c>
      <c r="F737" s="72" t="s">
        <v>1640</v>
      </c>
      <c r="G737" s="80" t="s">
        <v>1577</v>
      </c>
      <c r="H737" s="80">
        <v>10600000</v>
      </c>
      <c r="I737" s="452">
        <v>123</v>
      </c>
      <c r="J737" s="65">
        <f t="shared" si="11"/>
        <v>86178.861788617884</v>
      </c>
      <c r="K737" s="72" t="s">
        <v>1570</v>
      </c>
      <c r="L737" s="73">
        <v>42171</v>
      </c>
      <c r="M737" s="73">
        <v>42537</v>
      </c>
      <c r="N737" s="73"/>
      <c r="O737" s="81">
        <v>2.46</v>
      </c>
      <c r="P737" s="95" t="s">
        <v>1571</v>
      </c>
      <c r="Q737" s="95" t="s">
        <v>1572</v>
      </c>
    </row>
    <row r="738" spans="1:17" ht="16.5" customHeight="1">
      <c r="A738" s="87" t="s">
        <v>1565</v>
      </c>
      <c r="B738" s="73">
        <v>42171</v>
      </c>
      <c r="C738" s="211"/>
      <c r="D738" s="72" t="s">
        <v>1596</v>
      </c>
      <c r="E738" s="72" t="s">
        <v>1597</v>
      </c>
      <c r="F738" s="72" t="s">
        <v>1641</v>
      </c>
      <c r="G738" s="80" t="s">
        <v>1577</v>
      </c>
      <c r="H738" s="80">
        <v>28000000</v>
      </c>
      <c r="I738" s="452">
        <v>123</v>
      </c>
      <c r="J738" s="65">
        <f t="shared" si="11"/>
        <v>227642.27642276423</v>
      </c>
      <c r="K738" s="72" t="s">
        <v>1570</v>
      </c>
      <c r="L738" s="73">
        <v>42173</v>
      </c>
      <c r="M738" s="73">
        <v>42539</v>
      </c>
      <c r="N738" s="73"/>
      <c r="O738" s="81">
        <v>3.9</v>
      </c>
      <c r="P738" s="95" t="s">
        <v>1571</v>
      </c>
      <c r="Q738" s="95" t="s">
        <v>1572</v>
      </c>
    </row>
    <row r="739" spans="1:17" ht="16.5" customHeight="1">
      <c r="A739" s="87" t="s">
        <v>1565</v>
      </c>
      <c r="B739" s="73">
        <v>42173</v>
      </c>
      <c r="C739" s="211"/>
      <c r="D739" s="72" t="s">
        <v>1642</v>
      </c>
      <c r="E739" s="72" t="s">
        <v>1643</v>
      </c>
      <c r="F739" s="72" t="s">
        <v>1644</v>
      </c>
      <c r="G739" s="80" t="s">
        <v>1577</v>
      </c>
      <c r="H739" s="80">
        <v>20400000</v>
      </c>
      <c r="I739" s="452">
        <v>122</v>
      </c>
      <c r="J739" s="65">
        <f t="shared" si="11"/>
        <v>167213.11475409835</v>
      </c>
      <c r="K739" s="72" t="s">
        <v>1321</v>
      </c>
      <c r="L739" s="73">
        <v>42173</v>
      </c>
      <c r="M739" s="73">
        <v>42543</v>
      </c>
      <c r="N739" s="73"/>
      <c r="O739" s="81">
        <v>3.35</v>
      </c>
      <c r="P739" s="95" t="s">
        <v>1571</v>
      </c>
      <c r="Q739" s="95" t="s">
        <v>1572</v>
      </c>
    </row>
    <row r="740" spans="1:17" ht="16.5" customHeight="1">
      <c r="A740" s="87" t="s">
        <v>1563</v>
      </c>
      <c r="B740" s="73">
        <v>42172</v>
      </c>
      <c r="C740" s="211"/>
      <c r="D740" s="72" t="s">
        <v>1596</v>
      </c>
      <c r="E740" s="72" t="s">
        <v>1608</v>
      </c>
      <c r="F740" s="72" t="s">
        <v>1609</v>
      </c>
      <c r="G740" s="80" t="s">
        <v>1569</v>
      </c>
      <c r="H740" s="80">
        <v>7650000</v>
      </c>
      <c r="I740" s="452">
        <v>1</v>
      </c>
      <c r="J740" s="65">
        <f t="shared" si="11"/>
        <v>7650000</v>
      </c>
      <c r="K740" s="72" t="s">
        <v>1584</v>
      </c>
      <c r="L740" s="73">
        <v>42178</v>
      </c>
      <c r="M740" s="73">
        <v>46561</v>
      </c>
      <c r="N740" s="73"/>
      <c r="O740" s="81">
        <v>2.68</v>
      </c>
      <c r="P740" s="95" t="s">
        <v>1571</v>
      </c>
      <c r="Q740" s="95" t="s">
        <v>1572</v>
      </c>
    </row>
    <row r="741" spans="1:17" ht="16.5" customHeight="1">
      <c r="A741" s="87" t="s">
        <v>1565</v>
      </c>
      <c r="B741" s="73">
        <v>42177</v>
      </c>
      <c r="C741" s="211"/>
      <c r="D741" s="72" t="s">
        <v>1645</v>
      </c>
      <c r="E741" s="72" t="s">
        <v>1646</v>
      </c>
      <c r="F741" s="72" t="s">
        <v>1647</v>
      </c>
      <c r="G741" s="80" t="s">
        <v>1569</v>
      </c>
      <c r="H741" s="80">
        <v>325000</v>
      </c>
      <c r="I741" s="452">
        <v>1</v>
      </c>
      <c r="J741" s="65">
        <f t="shared" si="11"/>
        <v>325000</v>
      </c>
      <c r="K741" s="72" t="s">
        <v>1321</v>
      </c>
      <c r="L741" s="73">
        <v>42187</v>
      </c>
      <c r="M741" s="73">
        <v>42553</v>
      </c>
      <c r="N741" s="73"/>
      <c r="O741" s="81">
        <v>3</v>
      </c>
      <c r="P741" s="95" t="s">
        <v>1571</v>
      </c>
      <c r="Q741" s="95" t="s">
        <v>1572</v>
      </c>
    </row>
    <row r="742" spans="1:17" ht="16.5" customHeight="1">
      <c r="A742" s="87" t="s">
        <v>1565</v>
      </c>
      <c r="B742" s="73">
        <v>42177</v>
      </c>
      <c r="C742" s="211"/>
      <c r="D742" s="72" t="s">
        <v>1648</v>
      </c>
      <c r="E742" s="72" t="s">
        <v>1649</v>
      </c>
      <c r="F742" s="72" t="s">
        <v>1650</v>
      </c>
      <c r="G742" s="80" t="s">
        <v>1577</v>
      </c>
      <c r="H742" s="80">
        <v>136700000</v>
      </c>
      <c r="I742" s="452">
        <v>123</v>
      </c>
      <c r="J742" s="65">
        <f t="shared" si="11"/>
        <v>1111382.1138211382</v>
      </c>
      <c r="K742" s="72" t="s">
        <v>1570</v>
      </c>
      <c r="L742" s="73">
        <v>42178</v>
      </c>
      <c r="M742" s="73">
        <v>42544</v>
      </c>
      <c r="N742" s="73"/>
      <c r="O742" s="81">
        <v>3.39</v>
      </c>
      <c r="P742" s="95" t="s">
        <v>1571</v>
      </c>
      <c r="Q742" s="95" t="s">
        <v>1572</v>
      </c>
    </row>
    <row r="743" spans="1:17" ht="16.5" customHeight="1">
      <c r="A743" s="87" t="s">
        <v>1565</v>
      </c>
      <c r="B743" s="73">
        <v>42177</v>
      </c>
      <c r="C743" s="211"/>
      <c r="D743" s="72" t="s">
        <v>1648</v>
      </c>
      <c r="E743" s="72" t="s">
        <v>1649</v>
      </c>
      <c r="F743" s="72" t="s">
        <v>1650</v>
      </c>
      <c r="G743" s="80" t="s">
        <v>1577</v>
      </c>
      <c r="H743" s="80">
        <v>33300000</v>
      </c>
      <c r="I743" s="452">
        <v>123</v>
      </c>
      <c r="J743" s="65">
        <f t="shared" si="11"/>
        <v>270731.70731707319</v>
      </c>
      <c r="K743" s="72" t="s">
        <v>1570</v>
      </c>
      <c r="L743" s="73">
        <v>42178</v>
      </c>
      <c r="M743" s="73">
        <v>42544</v>
      </c>
      <c r="N743" s="73"/>
      <c r="O743" s="81">
        <v>3.39</v>
      </c>
      <c r="P743" s="95" t="s">
        <v>1571</v>
      </c>
      <c r="Q743" s="95" t="s">
        <v>1572</v>
      </c>
    </row>
    <row r="744" spans="1:17" ht="16.5" customHeight="1">
      <c r="A744" s="87" t="s">
        <v>1565</v>
      </c>
      <c r="B744" s="73">
        <v>42180</v>
      </c>
      <c r="C744" s="211"/>
      <c r="D744" s="72" t="s">
        <v>1651</v>
      </c>
      <c r="E744" s="72" t="s">
        <v>1652</v>
      </c>
      <c r="F744" s="72" t="s">
        <v>1653</v>
      </c>
      <c r="G744" s="80" t="s">
        <v>1577</v>
      </c>
      <c r="H744" s="80">
        <v>60000000</v>
      </c>
      <c r="I744" s="452">
        <v>122</v>
      </c>
      <c r="J744" s="65">
        <f t="shared" si="11"/>
        <v>491803.27868852462</v>
      </c>
      <c r="K744" s="72" t="s">
        <v>1570</v>
      </c>
      <c r="L744" s="73">
        <v>42184</v>
      </c>
      <c r="M744" s="73">
        <v>42550</v>
      </c>
      <c r="N744" s="73"/>
      <c r="O744" s="81">
        <v>2.66</v>
      </c>
      <c r="P744" s="95" t="s">
        <v>1571</v>
      </c>
      <c r="Q744" s="95" t="s">
        <v>1572</v>
      </c>
    </row>
    <row r="745" spans="1:17" ht="16.5" customHeight="1">
      <c r="A745" s="87" t="s">
        <v>1563</v>
      </c>
      <c r="B745" s="73">
        <v>42199</v>
      </c>
      <c r="C745" s="211"/>
      <c r="D745" s="72" t="s">
        <v>1636</v>
      </c>
      <c r="E745" s="72" t="s">
        <v>1637</v>
      </c>
      <c r="F745" s="72" t="s">
        <v>1654</v>
      </c>
      <c r="G745" s="80" t="s">
        <v>1569</v>
      </c>
      <c r="H745" s="80">
        <v>154400</v>
      </c>
      <c r="I745" s="452">
        <v>1</v>
      </c>
      <c r="J745" s="65">
        <f t="shared" si="11"/>
        <v>154400</v>
      </c>
      <c r="K745" s="72" t="s">
        <v>1570</v>
      </c>
      <c r="L745" s="73">
        <v>42200</v>
      </c>
      <c r="M745" s="73">
        <v>42566</v>
      </c>
      <c r="N745" s="73"/>
      <c r="O745" s="81">
        <v>4.2</v>
      </c>
      <c r="P745" s="95" t="s">
        <v>1571</v>
      </c>
      <c r="Q745" s="95" t="s">
        <v>1572</v>
      </c>
    </row>
    <row r="746" spans="1:17" ht="16.5" customHeight="1">
      <c r="A746" s="87" t="s">
        <v>1565</v>
      </c>
      <c r="B746" s="73">
        <v>42215</v>
      </c>
      <c r="C746" s="211"/>
      <c r="D746" s="72" t="s">
        <v>1651</v>
      </c>
      <c r="E746" s="72" t="s">
        <v>1655</v>
      </c>
      <c r="F746" s="72" t="s">
        <v>1656</v>
      </c>
      <c r="G746" s="80" t="s">
        <v>1577</v>
      </c>
      <c r="H746" s="80">
        <v>49500000</v>
      </c>
      <c r="I746" s="452">
        <v>124</v>
      </c>
      <c r="J746" s="65">
        <f t="shared" si="11"/>
        <v>399193.54838709679</v>
      </c>
      <c r="K746" s="72" t="s">
        <v>1570</v>
      </c>
      <c r="L746" s="73">
        <v>42221</v>
      </c>
      <c r="M746" s="73">
        <v>42587</v>
      </c>
      <c r="N746" s="73"/>
      <c r="O746" s="81">
        <v>2.4900000000000002</v>
      </c>
      <c r="P746" s="95" t="s">
        <v>1657</v>
      </c>
      <c r="Q746" s="95" t="s">
        <v>1658</v>
      </c>
    </row>
    <row r="747" spans="1:17" ht="16.5" customHeight="1">
      <c r="A747" s="87" t="s">
        <v>1565</v>
      </c>
      <c r="B747" s="73">
        <v>42215</v>
      </c>
      <c r="C747" s="211"/>
      <c r="D747" s="72" t="s">
        <v>1659</v>
      </c>
      <c r="E747" s="72" t="s">
        <v>1660</v>
      </c>
      <c r="F747" s="72" t="s">
        <v>1661</v>
      </c>
      <c r="G747" s="80" t="s">
        <v>1577</v>
      </c>
      <c r="H747" s="80">
        <v>19970000</v>
      </c>
      <c r="I747" s="452">
        <v>124</v>
      </c>
      <c r="J747" s="65">
        <f t="shared" si="11"/>
        <v>161048.38709677418</v>
      </c>
      <c r="K747" s="72" t="s">
        <v>1570</v>
      </c>
      <c r="L747" s="73">
        <v>42219</v>
      </c>
      <c r="M747" s="73">
        <v>42585</v>
      </c>
      <c r="N747" s="73"/>
      <c r="O747" s="81">
        <v>3.5</v>
      </c>
      <c r="P747" s="95" t="s">
        <v>1657</v>
      </c>
      <c r="Q747" s="95" t="s">
        <v>1658</v>
      </c>
    </row>
    <row r="748" spans="1:17" ht="16.5" customHeight="1">
      <c r="A748" s="87" t="s">
        <v>1565</v>
      </c>
      <c r="B748" s="73">
        <v>42249</v>
      </c>
      <c r="C748" s="211"/>
      <c r="D748" s="72" t="s">
        <v>1593</v>
      </c>
      <c r="E748" s="72" t="s">
        <v>1662</v>
      </c>
      <c r="F748" s="72" t="s">
        <v>1663</v>
      </c>
      <c r="G748" s="80" t="s">
        <v>1577</v>
      </c>
      <c r="H748" s="80">
        <v>150700000</v>
      </c>
      <c r="I748" s="452">
        <v>120.03</v>
      </c>
      <c r="J748" s="65">
        <f t="shared" si="11"/>
        <v>1255519.4534699658</v>
      </c>
      <c r="K748" s="72" t="s">
        <v>1321</v>
      </c>
      <c r="L748" s="73">
        <v>42247</v>
      </c>
      <c r="M748" s="73">
        <v>42613</v>
      </c>
      <c r="N748" s="73"/>
      <c r="O748" s="81">
        <v>2.95</v>
      </c>
      <c r="P748" s="95" t="s">
        <v>1657</v>
      </c>
      <c r="Q748" s="95" t="s">
        <v>1658</v>
      </c>
    </row>
    <row r="749" spans="1:17" ht="16.5" customHeight="1">
      <c r="A749" s="87" t="s">
        <v>1565</v>
      </c>
      <c r="B749" s="73">
        <v>42269</v>
      </c>
      <c r="C749" s="211"/>
      <c r="D749" s="72" t="s">
        <v>1664</v>
      </c>
      <c r="E749" s="72" t="s">
        <v>1665</v>
      </c>
      <c r="F749" s="72" t="s">
        <v>1666</v>
      </c>
      <c r="G749" s="80" t="s">
        <v>1577</v>
      </c>
      <c r="H749" s="80">
        <v>66000000</v>
      </c>
      <c r="I749" s="452">
        <v>120.01</v>
      </c>
      <c r="J749" s="65">
        <f t="shared" si="11"/>
        <v>549954.1704857928</v>
      </c>
      <c r="K749" s="72" t="s">
        <v>1321</v>
      </c>
      <c r="L749" s="73">
        <v>42279</v>
      </c>
      <c r="M749" s="73">
        <v>42645</v>
      </c>
      <c r="N749" s="73"/>
      <c r="O749" s="81">
        <v>2.65</v>
      </c>
      <c r="P749" s="95" t="s">
        <v>1657</v>
      </c>
      <c r="Q749" s="95" t="s">
        <v>1658</v>
      </c>
    </row>
    <row r="750" spans="1:17" ht="16.5" customHeight="1">
      <c r="A750" s="87" t="s">
        <v>1565</v>
      </c>
      <c r="B750" s="73">
        <v>42341</v>
      </c>
      <c r="C750" s="211"/>
      <c r="D750" s="72" t="s">
        <v>1581</v>
      </c>
      <c r="E750" s="72" t="s">
        <v>1667</v>
      </c>
      <c r="F750" s="72" t="s">
        <v>1668</v>
      </c>
      <c r="G750" s="80" t="s">
        <v>1577</v>
      </c>
      <c r="H750" s="80">
        <v>15000000</v>
      </c>
      <c r="I750" s="452">
        <v>122.64</v>
      </c>
      <c r="J750" s="65">
        <f t="shared" si="11"/>
        <v>122309.1976516634</v>
      </c>
      <c r="K750" s="72" t="s">
        <v>1321</v>
      </c>
      <c r="L750" s="73">
        <v>42341</v>
      </c>
      <c r="M750" s="73">
        <v>42467</v>
      </c>
      <c r="N750" s="73"/>
      <c r="O750" s="81">
        <v>2.5</v>
      </c>
      <c r="P750" s="95" t="s">
        <v>1657</v>
      </c>
      <c r="Q750" s="95" t="s">
        <v>1658</v>
      </c>
    </row>
    <row r="751" spans="1:17" ht="16.5" customHeight="1">
      <c r="A751" s="87" t="s">
        <v>1565</v>
      </c>
      <c r="B751" s="73">
        <v>42353</v>
      </c>
      <c r="C751" s="211"/>
      <c r="D751" s="72" t="s">
        <v>1664</v>
      </c>
      <c r="E751" s="72" t="s">
        <v>1665</v>
      </c>
      <c r="F751" s="72" t="s">
        <v>1669</v>
      </c>
      <c r="G751" s="80" t="s">
        <v>1577</v>
      </c>
      <c r="H751" s="80">
        <v>150000000</v>
      </c>
      <c r="I751" s="452">
        <v>121.88</v>
      </c>
      <c r="J751" s="65">
        <f t="shared" si="11"/>
        <v>1230718.7397440106</v>
      </c>
      <c r="K751" s="72" t="s">
        <v>1321</v>
      </c>
      <c r="L751" s="73">
        <v>42353</v>
      </c>
      <c r="M751" s="73">
        <v>42720</v>
      </c>
      <c r="N751" s="73"/>
      <c r="O751" s="81">
        <v>2.6</v>
      </c>
      <c r="P751" s="95" t="s">
        <v>1657</v>
      </c>
      <c r="Q751" s="95" t="s">
        <v>1658</v>
      </c>
    </row>
    <row r="752" spans="1:17" ht="16.5" customHeight="1">
      <c r="A752" s="87" t="s">
        <v>1565</v>
      </c>
      <c r="B752" s="73">
        <v>42006</v>
      </c>
      <c r="C752" s="211"/>
      <c r="D752" s="72" t="s">
        <v>1670</v>
      </c>
      <c r="E752" s="72" t="s">
        <v>1671</v>
      </c>
      <c r="F752" s="72" t="s">
        <v>1672</v>
      </c>
      <c r="G752" s="80" t="s">
        <v>1569</v>
      </c>
      <c r="H752" s="80">
        <v>2000000</v>
      </c>
      <c r="I752" s="452">
        <v>1</v>
      </c>
      <c r="J752" s="65">
        <f t="shared" si="11"/>
        <v>2000000</v>
      </c>
      <c r="K752" s="72" t="s">
        <v>1570</v>
      </c>
      <c r="L752" s="73">
        <v>42377</v>
      </c>
      <c r="M752" s="73">
        <v>42559</v>
      </c>
      <c r="N752" s="73"/>
      <c r="O752" s="81">
        <v>1.62</v>
      </c>
      <c r="P752" s="95" t="s">
        <v>1657</v>
      </c>
      <c r="Q752" s="95" t="s">
        <v>1658</v>
      </c>
    </row>
    <row r="753" spans="1:17" ht="16.5" customHeight="1">
      <c r="A753" s="87" t="s">
        <v>1565</v>
      </c>
      <c r="B753" s="73">
        <v>42402</v>
      </c>
      <c r="C753" s="211"/>
      <c r="D753" s="72" t="s">
        <v>1623</v>
      </c>
      <c r="E753" s="72" t="s">
        <v>1673</v>
      </c>
      <c r="F753" s="72" t="s">
        <v>1674</v>
      </c>
      <c r="G753" s="80" t="s">
        <v>1577</v>
      </c>
      <c r="H753" s="80">
        <v>120000000</v>
      </c>
      <c r="I753" s="452">
        <v>119.57</v>
      </c>
      <c r="J753" s="65">
        <f t="shared" si="11"/>
        <v>1003596.2197875722</v>
      </c>
      <c r="K753" s="72" t="s">
        <v>1570</v>
      </c>
      <c r="L753" s="73">
        <v>42402</v>
      </c>
      <c r="M753" s="73">
        <v>42769</v>
      </c>
      <c r="N753" s="73"/>
      <c r="O753" s="81">
        <v>3.63</v>
      </c>
      <c r="P753" s="95" t="s">
        <v>1657</v>
      </c>
      <c r="Q753" s="95" t="s">
        <v>1658</v>
      </c>
    </row>
    <row r="754" spans="1:17" ht="16.5" customHeight="1">
      <c r="A754" s="87" t="s">
        <v>1565</v>
      </c>
      <c r="B754" s="73">
        <v>42402</v>
      </c>
      <c r="C754" s="211"/>
      <c r="D754" s="72" t="s">
        <v>1623</v>
      </c>
      <c r="E754" s="72" t="s">
        <v>1673</v>
      </c>
      <c r="F754" s="72" t="s">
        <v>1675</v>
      </c>
      <c r="G754" s="80" t="s">
        <v>1577</v>
      </c>
      <c r="H754" s="80">
        <v>700000000</v>
      </c>
      <c r="I754" s="452">
        <v>119.57</v>
      </c>
      <c r="J754" s="65">
        <f t="shared" si="11"/>
        <v>5854311.2820941713</v>
      </c>
      <c r="K754" s="72" t="s">
        <v>1570</v>
      </c>
      <c r="L754" s="73">
        <v>42402</v>
      </c>
      <c r="M754" s="73">
        <v>42769</v>
      </c>
      <c r="N754" s="73"/>
      <c r="O754" s="81">
        <v>3.63</v>
      </c>
      <c r="P754" s="95" t="s">
        <v>1657</v>
      </c>
      <c r="Q754" s="95" t="s">
        <v>1658</v>
      </c>
    </row>
    <row r="755" spans="1:17" ht="16.5" customHeight="1">
      <c r="A755" s="87" t="s">
        <v>1565</v>
      </c>
      <c r="B755" s="73">
        <v>42432</v>
      </c>
      <c r="C755" s="211"/>
      <c r="D755" s="72" t="s">
        <v>1581</v>
      </c>
      <c r="E755" s="72" t="s">
        <v>1667</v>
      </c>
      <c r="F755" s="72" t="s">
        <v>1668</v>
      </c>
      <c r="G755" s="80" t="s">
        <v>1577</v>
      </c>
      <c r="H755" s="80">
        <v>19000000</v>
      </c>
      <c r="I755" s="452">
        <v>112.57</v>
      </c>
      <c r="J755" s="65">
        <f t="shared" si="11"/>
        <v>168783.86781558141</v>
      </c>
      <c r="K755" s="72" t="s">
        <v>1321</v>
      </c>
      <c r="L755" s="73">
        <v>42432</v>
      </c>
      <c r="M755" s="73">
        <v>42463</v>
      </c>
      <c r="N755" s="73"/>
      <c r="O755" s="81">
        <v>2.48</v>
      </c>
      <c r="P755" s="95" t="s">
        <v>1657</v>
      </c>
      <c r="Q755" s="95" t="s">
        <v>1658</v>
      </c>
    </row>
    <row r="756" spans="1:17" ht="16.5" customHeight="1">
      <c r="A756" s="87" t="s">
        <v>1563</v>
      </c>
      <c r="B756" s="73">
        <v>42438</v>
      </c>
      <c r="C756" s="211"/>
      <c r="D756" s="72" t="s">
        <v>1664</v>
      </c>
      <c r="E756" s="72" t="s">
        <v>1665</v>
      </c>
      <c r="F756" s="72" t="s">
        <v>1676</v>
      </c>
      <c r="G756" s="80" t="s">
        <v>1569</v>
      </c>
      <c r="H756" s="80">
        <v>800000</v>
      </c>
      <c r="I756" s="452">
        <v>1</v>
      </c>
      <c r="J756" s="65">
        <f t="shared" si="11"/>
        <v>800000</v>
      </c>
      <c r="K756" s="72" t="s">
        <v>1570</v>
      </c>
      <c r="L756" s="73">
        <v>42438</v>
      </c>
      <c r="M756" s="73">
        <v>42803</v>
      </c>
      <c r="N756" s="73"/>
      <c r="O756" s="81">
        <v>2.6</v>
      </c>
      <c r="P756" s="95" t="s">
        <v>1657</v>
      </c>
      <c r="Q756" s="95" t="s">
        <v>1658</v>
      </c>
    </row>
    <row r="757" spans="1:17" ht="16.5" customHeight="1">
      <c r="A757" s="87" t="s">
        <v>1565</v>
      </c>
      <c r="B757" s="73">
        <v>42460</v>
      </c>
      <c r="C757" s="211"/>
      <c r="D757" s="72" t="s">
        <v>1591</v>
      </c>
      <c r="E757" s="72" t="s">
        <v>1677</v>
      </c>
      <c r="F757" s="72" t="s">
        <v>1600</v>
      </c>
      <c r="G757" s="80" t="s">
        <v>1577</v>
      </c>
      <c r="H757" s="80">
        <v>24000000</v>
      </c>
      <c r="I757" s="452">
        <v>112.24</v>
      </c>
      <c r="J757" s="65">
        <f t="shared" si="11"/>
        <v>213827.51247327158</v>
      </c>
      <c r="K757" s="72" t="s">
        <v>1570</v>
      </c>
      <c r="L757" s="73">
        <v>42460</v>
      </c>
      <c r="M757" s="73">
        <v>42825</v>
      </c>
      <c r="N757" s="73"/>
      <c r="O757" s="81">
        <v>2.58</v>
      </c>
      <c r="P757" s="95" t="s">
        <v>1657</v>
      </c>
      <c r="Q757" s="95" t="s">
        <v>1658</v>
      </c>
    </row>
    <row r="758" spans="1:17" ht="16.5" customHeight="1">
      <c r="A758" s="87" t="s">
        <v>1565</v>
      </c>
      <c r="B758" s="73">
        <v>42474</v>
      </c>
      <c r="C758" s="211"/>
      <c r="D758" s="72" t="s">
        <v>1678</v>
      </c>
      <c r="E758" s="72" t="s">
        <v>1582</v>
      </c>
      <c r="F758" s="72" t="s">
        <v>1617</v>
      </c>
      <c r="G758" s="80" t="s">
        <v>1577</v>
      </c>
      <c r="H758" s="80">
        <v>24000000</v>
      </c>
      <c r="I758" s="452">
        <v>110.58</v>
      </c>
      <c r="J758" s="65">
        <f t="shared" si="11"/>
        <v>217037.4389582203</v>
      </c>
      <c r="K758" s="72" t="s">
        <v>1570</v>
      </c>
      <c r="L758" s="73">
        <v>42486</v>
      </c>
      <c r="M758" s="73">
        <v>42851</v>
      </c>
      <c r="N758" s="73"/>
      <c r="O758" s="81">
        <v>2.96</v>
      </c>
      <c r="P758" s="95" t="s">
        <v>1657</v>
      </c>
      <c r="Q758" s="95" t="s">
        <v>1658</v>
      </c>
    </row>
    <row r="759" spans="1:17" ht="16.5" customHeight="1">
      <c r="A759" s="87" t="s">
        <v>1565</v>
      </c>
      <c r="B759" s="73">
        <v>42481</v>
      </c>
      <c r="C759" s="211"/>
      <c r="D759" s="72" t="s">
        <v>1613</v>
      </c>
      <c r="E759" s="72" t="s">
        <v>1679</v>
      </c>
      <c r="F759" s="72" t="s">
        <v>1615</v>
      </c>
      <c r="G759" s="80" t="s">
        <v>1577</v>
      </c>
      <c r="H759" s="80">
        <v>118200000</v>
      </c>
      <c r="I759" s="452">
        <v>111.29</v>
      </c>
      <c r="J759" s="65">
        <f t="shared" si="11"/>
        <v>1062090.0350435798</v>
      </c>
      <c r="K759" s="72" t="s">
        <v>1570</v>
      </c>
      <c r="L759" s="73">
        <v>42485</v>
      </c>
      <c r="M759" s="73">
        <v>42850</v>
      </c>
      <c r="N759" s="73"/>
      <c r="O759" s="81">
        <v>3.6</v>
      </c>
      <c r="P759" s="95" t="s">
        <v>1657</v>
      </c>
      <c r="Q759" s="95" t="s">
        <v>1658</v>
      </c>
    </row>
    <row r="760" spans="1:17" ht="16.5" customHeight="1">
      <c r="A760" s="87" t="s">
        <v>1563</v>
      </c>
      <c r="B760" s="73">
        <v>42493</v>
      </c>
      <c r="C760" s="211"/>
      <c r="D760" s="72" t="s">
        <v>1596</v>
      </c>
      <c r="E760" s="72" t="s">
        <v>1608</v>
      </c>
      <c r="F760" s="72" t="s">
        <v>1680</v>
      </c>
      <c r="G760" s="80" t="s">
        <v>1569</v>
      </c>
      <c r="H760" s="80">
        <v>5000000</v>
      </c>
      <c r="I760" s="452">
        <v>1</v>
      </c>
      <c r="J760" s="65">
        <f t="shared" si="11"/>
        <v>5000000</v>
      </c>
      <c r="K760" s="72" t="s">
        <v>1570</v>
      </c>
      <c r="L760" s="73">
        <v>42493</v>
      </c>
      <c r="M760" s="73">
        <v>43588</v>
      </c>
      <c r="N760" s="73"/>
      <c r="O760" s="81">
        <v>3.74</v>
      </c>
      <c r="P760" s="95" t="s">
        <v>1657</v>
      </c>
      <c r="Q760" s="95" t="s">
        <v>1658</v>
      </c>
    </row>
    <row r="761" spans="1:17" ht="16.5" customHeight="1">
      <c r="A761" s="87" t="s">
        <v>1565</v>
      </c>
      <c r="B761" s="73">
        <v>42494</v>
      </c>
      <c r="C761" s="211"/>
      <c r="D761" s="72" t="s">
        <v>1681</v>
      </c>
      <c r="E761" s="72" t="s">
        <v>1682</v>
      </c>
      <c r="F761" s="72" t="s">
        <v>1625</v>
      </c>
      <c r="G761" s="80" t="s">
        <v>1577</v>
      </c>
      <c r="H761" s="80">
        <v>24000000</v>
      </c>
      <c r="I761" s="452">
        <v>106.89</v>
      </c>
      <c r="J761" s="65">
        <f t="shared" si="11"/>
        <v>224529.89054167835</v>
      </c>
      <c r="K761" s="72" t="s">
        <v>1570</v>
      </c>
      <c r="L761" s="73">
        <v>42502</v>
      </c>
      <c r="M761" s="73">
        <v>39214</v>
      </c>
      <c r="N761" s="73"/>
      <c r="O761" s="81">
        <v>3.4</v>
      </c>
      <c r="P761" s="95" t="s">
        <v>1657</v>
      </c>
      <c r="Q761" s="95" t="s">
        <v>1658</v>
      </c>
    </row>
    <row r="762" spans="1:17" ht="16.5" customHeight="1">
      <c r="A762" s="87" t="s">
        <v>1563</v>
      </c>
      <c r="B762" s="73">
        <v>42502</v>
      </c>
      <c r="C762" s="211"/>
      <c r="D762" s="72" t="s">
        <v>1670</v>
      </c>
      <c r="E762" s="72" t="s">
        <v>1683</v>
      </c>
      <c r="F762" s="72" t="s">
        <v>1684</v>
      </c>
      <c r="G762" s="80" t="s">
        <v>1622</v>
      </c>
      <c r="H762" s="80">
        <v>8140376</v>
      </c>
      <c r="I762" s="452">
        <v>1.23</v>
      </c>
      <c r="J762" s="65">
        <f>H762*I762</f>
        <v>10012662.48</v>
      </c>
      <c r="K762" s="72" t="s">
        <v>1570</v>
      </c>
      <c r="L762" s="73">
        <v>42506</v>
      </c>
      <c r="M762" s="73">
        <v>42871</v>
      </c>
      <c r="N762" s="73"/>
      <c r="O762" s="81">
        <v>1.6</v>
      </c>
      <c r="P762" s="95" t="s">
        <v>1657</v>
      </c>
      <c r="Q762" s="95" t="s">
        <v>1658</v>
      </c>
    </row>
    <row r="763" spans="1:17" ht="16.5" customHeight="1">
      <c r="A763" s="87" t="s">
        <v>1565</v>
      </c>
      <c r="B763" s="73">
        <v>42518</v>
      </c>
      <c r="C763" s="211"/>
      <c r="D763" s="72" t="s">
        <v>1591</v>
      </c>
      <c r="E763" s="72" t="s">
        <v>1685</v>
      </c>
      <c r="F763" s="72" t="s">
        <v>1631</v>
      </c>
      <c r="G763" s="80" t="s">
        <v>1577</v>
      </c>
      <c r="H763" s="80">
        <v>90000000</v>
      </c>
      <c r="I763" s="452">
        <v>110.72</v>
      </c>
      <c r="J763" s="65">
        <f t="shared" si="11"/>
        <v>812861.27167630056</v>
      </c>
      <c r="K763" s="72" t="s">
        <v>1570</v>
      </c>
      <c r="L763" s="73">
        <v>42520</v>
      </c>
      <c r="M763" s="73">
        <v>42883</v>
      </c>
      <c r="N763" s="73"/>
      <c r="O763" s="81">
        <v>3</v>
      </c>
      <c r="P763" s="95" t="s">
        <v>1657</v>
      </c>
      <c r="Q763" s="95" t="s">
        <v>1658</v>
      </c>
    </row>
    <row r="764" spans="1:17" ht="16.5" customHeight="1">
      <c r="A764" s="87" t="s">
        <v>1565</v>
      </c>
      <c r="B764" s="73">
        <v>42551</v>
      </c>
      <c r="C764" s="211"/>
      <c r="D764" s="72" t="s">
        <v>1645</v>
      </c>
      <c r="E764" s="72" t="s">
        <v>1646</v>
      </c>
      <c r="F764" s="72" t="s">
        <v>1647</v>
      </c>
      <c r="G764" s="80" t="s">
        <v>1569</v>
      </c>
      <c r="H764" s="80">
        <v>200000</v>
      </c>
      <c r="I764" s="452">
        <v>1</v>
      </c>
      <c r="J764" s="65">
        <f t="shared" si="11"/>
        <v>200000</v>
      </c>
      <c r="K764" s="72" t="s">
        <v>1686</v>
      </c>
      <c r="L764" s="73">
        <v>42555</v>
      </c>
      <c r="M764" s="73">
        <v>42918</v>
      </c>
      <c r="N764" s="73"/>
      <c r="O764" s="81">
        <v>3.3</v>
      </c>
      <c r="P764" s="95" t="s">
        <v>1657</v>
      </c>
      <c r="Q764" s="95" t="s">
        <v>1658</v>
      </c>
    </row>
    <row r="765" spans="1:17" ht="16.5" customHeight="1">
      <c r="A765" s="87" t="s">
        <v>1565</v>
      </c>
      <c r="B765" s="73">
        <v>42557</v>
      </c>
      <c r="C765" s="211"/>
      <c r="D765" s="72" t="s">
        <v>1670</v>
      </c>
      <c r="E765" s="72" t="s">
        <v>1671</v>
      </c>
      <c r="F765" s="72" t="s">
        <v>1672</v>
      </c>
      <c r="G765" s="80" t="s">
        <v>1569</v>
      </c>
      <c r="H765" s="80">
        <v>2000000</v>
      </c>
      <c r="I765" s="452">
        <v>1</v>
      </c>
      <c r="J765" s="65">
        <f t="shared" si="11"/>
        <v>2000000</v>
      </c>
      <c r="K765" s="72" t="s">
        <v>1570</v>
      </c>
      <c r="L765" s="73">
        <v>42559</v>
      </c>
      <c r="M765" s="73">
        <v>42743</v>
      </c>
      <c r="N765" s="73"/>
      <c r="O765" s="81">
        <v>1.98</v>
      </c>
      <c r="P765" s="95" t="s">
        <v>1657</v>
      </c>
      <c r="Q765" s="95" t="s">
        <v>1658</v>
      </c>
    </row>
    <row r="766" spans="1:17" ht="16.5" customHeight="1">
      <c r="A766" s="87" t="s">
        <v>1563</v>
      </c>
      <c r="B766" s="73">
        <v>42564</v>
      </c>
      <c r="C766" s="211"/>
      <c r="D766" s="72" t="s">
        <v>1670</v>
      </c>
      <c r="E766" s="72" t="s">
        <v>1683</v>
      </c>
      <c r="F766" s="72" t="s">
        <v>1684</v>
      </c>
      <c r="G766" s="80" t="s">
        <v>1622</v>
      </c>
      <c r="H766" s="80">
        <v>1767000</v>
      </c>
      <c r="I766" s="452">
        <v>1.1106</v>
      </c>
      <c r="J766" s="65">
        <f t="shared" si="11"/>
        <v>1591031.8746623446</v>
      </c>
      <c r="K766" s="72" t="s">
        <v>1570</v>
      </c>
      <c r="L766" s="73">
        <v>42564</v>
      </c>
      <c r="M766" s="73">
        <v>42916</v>
      </c>
      <c r="N766" s="73"/>
      <c r="O766" s="81">
        <v>1.5</v>
      </c>
      <c r="P766" s="95" t="s">
        <v>1657</v>
      </c>
      <c r="Q766" s="95" t="s">
        <v>1658</v>
      </c>
    </row>
    <row r="767" spans="1:17" ht="16.5" customHeight="1">
      <c r="A767" s="87" t="s">
        <v>1565</v>
      </c>
      <c r="B767" s="73">
        <v>42573</v>
      </c>
      <c r="C767" s="211"/>
      <c r="D767" s="72" t="s">
        <v>1687</v>
      </c>
      <c r="E767" s="72" t="s">
        <v>1688</v>
      </c>
      <c r="F767" s="72" t="s">
        <v>1689</v>
      </c>
      <c r="G767" s="80" t="s">
        <v>1577</v>
      </c>
      <c r="H767" s="80">
        <v>27330000</v>
      </c>
      <c r="I767" s="452">
        <v>101.28633647320977</v>
      </c>
      <c r="J767" s="65">
        <f t="shared" si="11"/>
        <v>269829.08999999997</v>
      </c>
      <c r="K767" s="72" t="s">
        <v>1570</v>
      </c>
      <c r="L767" s="73">
        <v>42586</v>
      </c>
      <c r="M767" s="73">
        <v>42951</v>
      </c>
      <c r="N767" s="73"/>
      <c r="O767" s="81">
        <v>3.2</v>
      </c>
      <c r="P767" s="95" t="s">
        <v>1690</v>
      </c>
      <c r="Q767" s="95" t="s">
        <v>1658</v>
      </c>
    </row>
    <row r="768" spans="1:17" ht="16.5" customHeight="1">
      <c r="A768" s="87" t="s">
        <v>1565</v>
      </c>
      <c r="B768" s="73">
        <v>42583</v>
      </c>
      <c r="C768" s="211"/>
      <c r="D768" s="72" t="s">
        <v>1659</v>
      </c>
      <c r="E768" s="72" t="s">
        <v>1691</v>
      </c>
      <c r="F768" s="72" t="s">
        <v>1661</v>
      </c>
      <c r="G768" s="80" t="s">
        <v>1577</v>
      </c>
      <c r="H768" s="80">
        <v>19970000</v>
      </c>
      <c r="I768" s="452">
        <v>101.01010101010101</v>
      </c>
      <c r="J768" s="65">
        <f t="shared" si="11"/>
        <v>197703</v>
      </c>
      <c r="K768" s="72" t="s">
        <v>1570</v>
      </c>
      <c r="L768" s="73">
        <v>42585</v>
      </c>
      <c r="M768" s="73">
        <v>42950</v>
      </c>
      <c r="N768" s="73"/>
      <c r="O768" s="81">
        <v>3.5</v>
      </c>
      <c r="P768" s="95" t="s">
        <v>1690</v>
      </c>
      <c r="Q768" s="95" t="s">
        <v>1658</v>
      </c>
    </row>
    <row r="769" spans="1:25" ht="16.5" customHeight="1">
      <c r="A769" s="87"/>
      <c r="B769" s="73"/>
      <c r="C769" s="211"/>
      <c r="D769" s="72"/>
      <c r="E769" s="72"/>
      <c r="F769" s="72"/>
      <c r="G769" s="80"/>
      <c r="H769" s="80"/>
      <c r="I769" s="452"/>
      <c r="J769" s="65" t="str">
        <f t="shared" si="11"/>
        <v/>
      </c>
      <c r="K769" s="72"/>
      <c r="L769" s="73"/>
      <c r="M769" s="73"/>
      <c r="N769" s="73"/>
      <c r="O769" s="81"/>
    </row>
    <row r="770" spans="1:25" ht="16.5" customHeight="1">
      <c r="A770" s="87"/>
      <c r="B770" s="73"/>
      <c r="C770" s="211"/>
      <c r="D770" s="72"/>
      <c r="E770" s="72"/>
      <c r="F770" s="72"/>
      <c r="G770" s="80"/>
      <c r="H770" s="80"/>
      <c r="I770" s="452"/>
      <c r="J770" s="65" t="str">
        <f t="shared" si="11"/>
        <v/>
      </c>
      <c r="K770" s="72"/>
      <c r="L770" s="73"/>
      <c r="M770" s="73"/>
      <c r="N770" s="73"/>
      <c r="O770" s="81"/>
    </row>
    <row r="771" spans="1:25" ht="16.5" customHeight="1">
      <c r="A771" s="87"/>
      <c r="B771" s="73"/>
      <c r="C771" s="211"/>
      <c r="D771" s="72"/>
      <c r="E771" s="72"/>
      <c r="F771" s="72"/>
      <c r="G771" s="80"/>
      <c r="H771" s="80"/>
      <c r="I771" s="452"/>
      <c r="J771" s="65" t="str">
        <f t="shared" si="11"/>
        <v/>
      </c>
      <c r="K771" s="72"/>
      <c r="L771" s="73"/>
      <c r="M771" s="73"/>
      <c r="N771" s="73"/>
      <c r="O771" s="81"/>
    </row>
    <row r="772" spans="1:25" ht="16.5" customHeight="1">
      <c r="A772" s="87"/>
      <c r="B772" s="73"/>
      <c r="C772" s="211"/>
      <c r="D772" s="72"/>
      <c r="E772" s="72"/>
      <c r="F772" s="72"/>
      <c r="G772" s="80"/>
      <c r="H772" s="80"/>
      <c r="I772" s="452"/>
      <c r="J772" s="65" t="str">
        <f t="shared" si="11"/>
        <v/>
      </c>
      <c r="K772" s="72"/>
      <c r="L772" s="73"/>
      <c r="M772" s="73"/>
      <c r="N772" s="73"/>
      <c r="O772" s="81"/>
    </row>
    <row r="773" spans="1:25" ht="16.5" customHeight="1">
      <c r="A773" s="87"/>
      <c r="B773" s="73"/>
      <c r="C773" s="211"/>
      <c r="D773" s="72"/>
      <c r="E773" s="72"/>
      <c r="F773" s="72"/>
      <c r="G773" s="80"/>
      <c r="H773" s="80"/>
      <c r="I773" s="452"/>
      <c r="J773" s="65" t="str">
        <f t="shared" ref="J773:J836" si="12">IF(I773="","",H773/I773)</f>
        <v/>
      </c>
      <c r="K773" s="72"/>
      <c r="L773" s="73"/>
      <c r="M773" s="73"/>
      <c r="N773" s="73"/>
      <c r="O773" s="81"/>
    </row>
    <row r="774" spans="1:25" ht="16.5" customHeight="1">
      <c r="A774" s="87" t="s">
        <v>1564</v>
      </c>
      <c r="B774" s="73">
        <v>43207</v>
      </c>
      <c r="C774" s="211"/>
      <c r="D774" s="72" t="s">
        <v>1707</v>
      </c>
      <c r="E774" s="72" t="s">
        <v>1708</v>
      </c>
      <c r="F774" s="72" t="s">
        <v>1710</v>
      </c>
      <c r="G774" s="80" t="s">
        <v>1709</v>
      </c>
      <c r="H774" s="80">
        <v>7000000</v>
      </c>
      <c r="I774" s="452">
        <v>1.2383999999999999</v>
      </c>
      <c r="J774" s="65">
        <f>H774*I774</f>
        <v>8668800</v>
      </c>
      <c r="K774" s="72"/>
      <c r="L774" s="73">
        <v>43252</v>
      </c>
      <c r="M774" s="73">
        <v>44348</v>
      </c>
      <c r="N774" s="73"/>
      <c r="O774" s="81"/>
      <c r="P774" s="95" t="s">
        <v>1712</v>
      </c>
      <c r="Q774" s="95" t="s">
        <v>1711</v>
      </c>
      <c r="R774" s="157" t="s">
        <v>1736</v>
      </c>
    </row>
    <row r="775" spans="1:25" ht="16.5" customHeight="1">
      <c r="A775" s="87" t="s">
        <v>1564</v>
      </c>
      <c r="B775" s="73">
        <v>43207</v>
      </c>
      <c r="C775" s="211"/>
      <c r="D775" s="72" t="s">
        <v>1707</v>
      </c>
      <c r="E775" s="72" t="s">
        <v>1708</v>
      </c>
      <c r="F775" s="72" t="s">
        <v>1710</v>
      </c>
      <c r="G775" s="80" t="s">
        <v>1709</v>
      </c>
      <c r="H775" s="80">
        <v>7000000</v>
      </c>
      <c r="I775" s="452">
        <v>1.2383999999999999</v>
      </c>
      <c r="J775" s="65">
        <f>H775*I775</f>
        <v>8668800</v>
      </c>
      <c r="K775" s="72"/>
      <c r="L775" s="73">
        <v>43374</v>
      </c>
      <c r="M775" s="73">
        <v>44470</v>
      </c>
      <c r="N775" s="73"/>
      <c r="O775" s="81"/>
      <c r="P775" s="95" t="s">
        <v>1713</v>
      </c>
      <c r="Q775" s="95" t="s">
        <v>1711</v>
      </c>
      <c r="R775" s="157"/>
    </row>
    <row r="776" spans="1:25" ht="16.5" customHeight="1">
      <c r="A776" s="87"/>
      <c r="B776" s="73"/>
      <c r="C776" s="211"/>
      <c r="D776" s="72"/>
      <c r="E776" s="72"/>
      <c r="F776" s="72"/>
      <c r="G776" s="80"/>
      <c r="H776" s="80"/>
      <c r="I776" s="452"/>
      <c r="J776" s="65" t="str">
        <f t="shared" si="12"/>
        <v/>
      </c>
      <c r="K776" s="72"/>
      <c r="L776" s="73"/>
      <c r="M776" s="73"/>
      <c r="N776" s="73"/>
      <c r="O776" s="81"/>
      <c r="R776" s="157" t="s">
        <v>1715</v>
      </c>
    </row>
    <row r="777" spans="1:25" ht="16.5" customHeight="1">
      <c r="A777" s="87" t="s">
        <v>1565</v>
      </c>
      <c r="B777" s="73">
        <v>43213</v>
      </c>
      <c r="C777" s="211"/>
      <c r="D777" s="72" t="s">
        <v>1740</v>
      </c>
      <c r="E777" s="72" t="s">
        <v>1741</v>
      </c>
      <c r="F777" s="72" t="s">
        <v>1742</v>
      </c>
      <c r="G777" s="80" t="s">
        <v>1577</v>
      </c>
      <c r="H777" s="80">
        <v>24000000</v>
      </c>
      <c r="I777" s="452">
        <v>107.81</v>
      </c>
      <c r="J777" s="65">
        <f t="shared" si="12"/>
        <v>222613.85771264261</v>
      </c>
      <c r="K777" s="72" t="s">
        <v>1570</v>
      </c>
      <c r="L777" s="73">
        <v>43232</v>
      </c>
      <c r="M777" s="73">
        <v>43597</v>
      </c>
      <c r="N777" s="73"/>
      <c r="O777" s="81">
        <v>3.45</v>
      </c>
      <c r="P777" s="95" t="s">
        <v>1744</v>
      </c>
      <c r="Q777" s="95" t="s">
        <v>1745</v>
      </c>
    </row>
    <row r="778" spans="1:25" ht="16.5" customHeight="1">
      <c r="A778" s="87"/>
      <c r="B778" s="73"/>
      <c r="C778" s="211"/>
      <c r="D778" s="72"/>
      <c r="E778" s="72"/>
      <c r="F778" s="72"/>
      <c r="G778" s="80"/>
      <c r="H778" s="80"/>
      <c r="I778" s="452"/>
      <c r="J778" s="65" t="str">
        <f t="shared" si="12"/>
        <v/>
      </c>
      <c r="K778" s="72"/>
      <c r="L778" s="73"/>
      <c r="M778" s="73"/>
      <c r="N778" s="73"/>
      <c r="O778" s="81"/>
      <c r="R778" s="157" t="s">
        <v>1714</v>
      </c>
    </row>
    <row r="779" spans="1:25" ht="16.5" customHeight="1">
      <c r="A779" s="87"/>
      <c r="B779" s="73"/>
      <c r="C779" s="211"/>
      <c r="D779" s="72"/>
      <c r="E779" s="72"/>
      <c r="F779" s="72"/>
      <c r="G779" s="80"/>
      <c r="H779" s="80"/>
      <c r="I779" s="452"/>
      <c r="J779" s="65" t="str">
        <f t="shared" si="12"/>
        <v/>
      </c>
      <c r="K779" s="72"/>
      <c r="L779" s="73"/>
      <c r="M779" s="73"/>
      <c r="N779" s="73"/>
      <c r="O779" s="81"/>
      <c r="R779" s="157" t="s">
        <v>1716</v>
      </c>
    </row>
    <row r="780" spans="1:25" ht="16.5" customHeight="1" thickBot="1">
      <c r="A780" s="87"/>
      <c r="B780" s="73"/>
      <c r="C780" s="211"/>
      <c r="D780" s="72"/>
      <c r="E780" s="72"/>
      <c r="F780" s="72"/>
      <c r="G780" s="80"/>
      <c r="H780" s="80"/>
      <c r="I780" s="452"/>
      <c r="J780" s="65" t="str">
        <f t="shared" si="12"/>
        <v/>
      </c>
      <c r="K780" s="72"/>
      <c r="L780" s="73"/>
      <c r="M780" s="73"/>
      <c r="N780" s="73"/>
      <c r="O780" s="81"/>
      <c r="Q780" s="161"/>
      <c r="R780" s="162"/>
    </row>
    <row r="781" spans="1:25" ht="16.5" customHeight="1" thickBot="1">
      <c r="A781" s="87"/>
      <c r="B781" s="73"/>
      <c r="C781" s="211"/>
      <c r="D781" s="72"/>
      <c r="E781" s="72"/>
      <c r="F781" s="72"/>
      <c r="G781" s="80"/>
      <c r="H781" s="80"/>
      <c r="I781" s="452"/>
      <c r="J781" s="65" t="str">
        <f t="shared" si="12"/>
        <v/>
      </c>
      <c r="K781" s="72"/>
      <c r="L781" s="73"/>
      <c r="M781" s="73"/>
      <c r="N781" s="73"/>
      <c r="O781" s="81"/>
      <c r="P781" s="160"/>
      <c r="Q781" s="1133" t="s">
        <v>1723</v>
      </c>
      <c r="R781" s="1134"/>
      <c r="S781" s="167" t="s">
        <v>1717</v>
      </c>
      <c r="T781" s="167" t="s">
        <v>1718</v>
      </c>
      <c r="U781" s="167" t="s">
        <v>1719</v>
      </c>
      <c r="V781" s="167" t="s">
        <v>1720</v>
      </c>
      <c r="W781" s="168" t="s">
        <v>1721</v>
      </c>
    </row>
    <row r="782" spans="1:25" ht="16.5" customHeight="1">
      <c r="A782" s="87"/>
      <c r="B782" s="73"/>
      <c r="C782" s="211"/>
      <c r="D782" s="72"/>
      <c r="E782" s="72"/>
      <c r="F782" s="72"/>
      <c r="G782" s="80"/>
      <c r="H782" s="80"/>
      <c r="I782" s="452"/>
      <c r="J782" s="65" t="str">
        <f t="shared" si="12"/>
        <v/>
      </c>
      <c r="K782" s="72"/>
      <c r="L782" s="73"/>
      <c r="M782" s="73"/>
      <c r="N782" s="73"/>
      <c r="O782" s="81"/>
      <c r="P782" s="160"/>
      <c r="Q782" s="1131" t="s">
        <v>1722</v>
      </c>
      <c r="R782" s="180" t="s">
        <v>1724</v>
      </c>
      <c r="S782" s="181">
        <v>-2.48</v>
      </c>
      <c r="T782" s="181">
        <v>-2.65</v>
      </c>
      <c r="U782" s="181">
        <v>-2.95</v>
      </c>
      <c r="V782" s="181">
        <v>-3.05</v>
      </c>
      <c r="W782" s="182">
        <v>-3.25</v>
      </c>
      <c r="Y782" s="156" t="s">
        <v>1735</v>
      </c>
    </row>
    <row r="783" spans="1:25" ht="16.5" customHeight="1">
      <c r="A783" s="87"/>
      <c r="B783" s="73"/>
      <c r="C783" s="211"/>
      <c r="D783" s="72"/>
      <c r="E783" s="72"/>
      <c r="F783" s="72"/>
      <c r="G783" s="80"/>
      <c r="H783" s="80"/>
      <c r="I783" s="452"/>
      <c r="J783" s="65" t="str">
        <f t="shared" si="12"/>
        <v/>
      </c>
      <c r="K783" s="72"/>
      <c r="L783" s="73"/>
      <c r="M783" s="73"/>
      <c r="N783" s="73"/>
      <c r="O783" s="81"/>
      <c r="P783" s="160"/>
      <c r="Q783" s="1131"/>
      <c r="R783" s="72" t="s">
        <v>1725</v>
      </c>
      <c r="S783" s="159">
        <f>S782-0.1</f>
        <v>-2.58</v>
      </c>
      <c r="T783" s="159">
        <f>T782-0.1</f>
        <v>-2.75</v>
      </c>
      <c r="U783" s="159">
        <f>U782-0.1</f>
        <v>-3.0500000000000003</v>
      </c>
      <c r="V783" s="159">
        <f>V782-0.1</f>
        <v>-3.15</v>
      </c>
      <c r="W783" s="164">
        <f>W782-0.1</f>
        <v>-3.35</v>
      </c>
    </row>
    <row r="784" spans="1:25" ht="16.5" customHeight="1">
      <c r="A784" s="87"/>
      <c r="B784" s="73"/>
      <c r="C784" s="211"/>
      <c r="D784" s="72"/>
      <c r="E784" s="72"/>
      <c r="F784" s="72"/>
      <c r="G784" s="80"/>
      <c r="H784" s="80"/>
      <c r="I784" s="452"/>
      <c r="K784" s="72"/>
      <c r="L784" s="73"/>
      <c r="M784" s="73"/>
      <c r="N784" s="73"/>
      <c r="O784" s="81"/>
      <c r="P784" s="160"/>
      <c r="Q784" s="1131"/>
      <c r="R784" s="72" t="s">
        <v>1732</v>
      </c>
      <c r="S784" s="159">
        <v>-2.3550900000000001</v>
      </c>
      <c r="T784" s="159">
        <v>-2.5031300000000001</v>
      </c>
      <c r="U784" s="159">
        <v>-2.7440600000000002</v>
      </c>
      <c r="V784" s="178"/>
      <c r="W784" s="179"/>
    </row>
    <row r="785" spans="1:24" ht="16.5" customHeight="1">
      <c r="A785" s="87"/>
      <c r="B785" s="73"/>
      <c r="C785" s="211"/>
      <c r="D785" s="72"/>
      <c r="E785" s="72"/>
      <c r="F785" s="72"/>
      <c r="G785" s="80"/>
      <c r="H785" s="80"/>
      <c r="I785" s="452"/>
      <c r="K785" s="72"/>
      <c r="L785" s="73"/>
      <c r="M785" s="73"/>
      <c r="N785" s="73"/>
      <c r="O785" s="81"/>
      <c r="P785" s="160"/>
      <c r="Q785" s="1131"/>
      <c r="R785" s="72" t="s">
        <v>1731</v>
      </c>
      <c r="S785" s="159">
        <f>S784-S782</f>
        <v>0.12490999999999985</v>
      </c>
      <c r="T785" s="159">
        <f t="shared" ref="T785:U785" si="13">T784-T782</f>
        <v>0.14686999999999983</v>
      </c>
      <c r="U785" s="159">
        <f t="shared" si="13"/>
        <v>0.20594000000000001</v>
      </c>
      <c r="V785" s="159"/>
      <c r="W785" s="164"/>
    </row>
    <row r="786" spans="1:24" ht="16.5" customHeight="1">
      <c r="A786" s="87"/>
      <c r="B786" s="73"/>
      <c r="C786" s="211"/>
      <c r="D786" s="72"/>
      <c r="E786" s="72"/>
      <c r="F786" s="72"/>
      <c r="G786" s="80"/>
      <c r="H786" s="80"/>
      <c r="I786" s="452"/>
      <c r="J786" s="65" t="str">
        <f t="shared" si="12"/>
        <v/>
      </c>
      <c r="K786" s="72"/>
      <c r="L786" s="73"/>
      <c r="M786" s="73"/>
      <c r="N786" s="73"/>
      <c r="O786" s="81"/>
      <c r="P786" s="160"/>
      <c r="Q786" s="1131"/>
      <c r="R786" s="72" t="s">
        <v>1726</v>
      </c>
      <c r="S786" s="159">
        <v>2.7538999999999998</v>
      </c>
      <c r="T786" s="159">
        <v>2.8393999999999999</v>
      </c>
      <c r="U786" s="159">
        <v>3.0596999999999999</v>
      </c>
      <c r="V786" s="159">
        <f>U786+(U786-T786)</f>
        <v>3.28</v>
      </c>
      <c r="W786" s="164">
        <f>V786+(U786-T786)</f>
        <v>3.5002999999999997</v>
      </c>
    </row>
    <row r="787" spans="1:24" ht="16.5" customHeight="1" thickBot="1">
      <c r="A787" s="87"/>
      <c r="B787" s="73"/>
      <c r="C787" s="211"/>
      <c r="D787" s="72"/>
      <c r="E787" s="72"/>
      <c r="F787" s="72"/>
      <c r="G787" s="80"/>
      <c r="H787" s="80"/>
      <c r="I787" s="452"/>
      <c r="J787" s="65" t="str">
        <f t="shared" si="12"/>
        <v/>
      </c>
      <c r="K787" s="72"/>
      <c r="L787" s="73"/>
      <c r="M787" s="73"/>
      <c r="N787" s="73"/>
      <c r="O787" s="81"/>
      <c r="P787" s="160"/>
      <c r="Q787" s="1132"/>
      <c r="R787" s="169" t="s">
        <v>1727</v>
      </c>
      <c r="S787" s="165">
        <f>(S786+S783)</f>
        <v>0.17389999999999972</v>
      </c>
      <c r="T787" s="165">
        <f>(T786+T783)</f>
        <v>8.9399999999999924E-2</v>
      </c>
      <c r="U787" s="165">
        <f>(U786+U783)</f>
        <v>9.6999999999995978E-3</v>
      </c>
      <c r="V787" s="165">
        <f>(V786+V783)</f>
        <v>0.12999999999999989</v>
      </c>
      <c r="W787" s="166">
        <f>(W786+W783)</f>
        <v>0.15029999999999966</v>
      </c>
      <c r="X787" s="156"/>
    </row>
    <row r="788" spans="1:24" ht="16.5" customHeight="1" thickBot="1">
      <c r="A788" s="87"/>
      <c r="B788" s="73"/>
      <c r="C788" s="211"/>
      <c r="D788" s="72"/>
      <c r="E788" s="72"/>
      <c r="F788" s="72"/>
      <c r="G788" s="80"/>
      <c r="H788" s="80"/>
      <c r="I788" s="452"/>
      <c r="J788" s="65" t="str">
        <f t="shared" si="12"/>
        <v/>
      </c>
      <c r="K788" s="72"/>
      <c r="L788" s="73"/>
      <c r="M788" s="73"/>
      <c r="N788" s="73"/>
      <c r="O788" s="81"/>
      <c r="Q788" s="1135" t="s">
        <v>1728</v>
      </c>
      <c r="R788" s="1136"/>
      <c r="S788" s="170"/>
      <c r="T788" s="170"/>
      <c r="U788" s="170"/>
      <c r="V788" s="170"/>
      <c r="W788" s="171">
        <v>-0.65</v>
      </c>
    </row>
    <row r="789" spans="1:24" ht="16.5" customHeight="1" thickBot="1">
      <c r="A789" s="87"/>
      <c r="B789" s="73"/>
      <c r="C789" s="211"/>
      <c r="D789" s="72"/>
      <c r="E789" s="72"/>
      <c r="F789" s="72"/>
      <c r="G789" s="80"/>
      <c r="H789" s="80"/>
      <c r="I789" s="452"/>
      <c r="K789" s="72"/>
      <c r="L789" s="73"/>
      <c r="M789" s="73"/>
      <c r="N789" s="73"/>
      <c r="O789" s="81"/>
      <c r="P789" s="160"/>
      <c r="Q789" s="1129" t="s">
        <v>1730</v>
      </c>
      <c r="R789" s="1130"/>
      <c r="S789" s="176">
        <v>-0.36499999999999999</v>
      </c>
      <c r="T789" s="176">
        <v>-0.32371</v>
      </c>
      <c r="U789" s="176">
        <v>-0.24629000000000001</v>
      </c>
      <c r="V789" s="176"/>
      <c r="W789" s="177"/>
    </row>
    <row r="790" spans="1:24" ht="16.5" customHeight="1" thickBot="1">
      <c r="A790" s="87"/>
      <c r="B790" s="73"/>
      <c r="C790" s="211"/>
      <c r="D790" s="72"/>
      <c r="E790" s="72"/>
      <c r="F790" s="72"/>
      <c r="G790" s="80"/>
      <c r="H790" s="80"/>
      <c r="I790" s="452"/>
      <c r="J790" s="65" t="str">
        <f t="shared" si="12"/>
        <v/>
      </c>
      <c r="K790" s="72"/>
      <c r="L790" s="73"/>
      <c r="M790" s="73"/>
      <c r="N790" s="73"/>
      <c r="O790" s="81"/>
      <c r="P790" s="160"/>
      <c r="Q790" s="1137" t="s">
        <v>1729</v>
      </c>
      <c r="R790" s="1138"/>
      <c r="S790" s="174"/>
      <c r="T790" s="174"/>
      <c r="U790" s="174"/>
      <c r="V790" s="174"/>
      <c r="W790" s="175"/>
    </row>
    <row r="791" spans="1:24" ht="16.5" customHeight="1" thickBot="1">
      <c r="A791" s="87"/>
      <c r="B791" s="73"/>
      <c r="C791" s="211"/>
      <c r="D791" s="72"/>
      <c r="E791" s="72"/>
      <c r="F791" s="72"/>
      <c r="G791" s="80"/>
      <c r="H791" s="80"/>
      <c r="I791" s="452"/>
      <c r="J791" s="65" t="str">
        <f t="shared" ref="J791:J792" si="14">IF(I791="","",H791/I791)</f>
        <v/>
      </c>
      <c r="K791" s="72"/>
      <c r="L791" s="73"/>
      <c r="M791" s="73"/>
      <c r="N791" s="73"/>
      <c r="O791" s="81"/>
      <c r="Q791" s="1129" t="s">
        <v>1733</v>
      </c>
      <c r="R791" s="1130"/>
      <c r="S791" s="172">
        <v>0.25</v>
      </c>
      <c r="T791" s="172">
        <v>0.35</v>
      </c>
      <c r="U791" s="172">
        <v>0.7</v>
      </c>
      <c r="V791" s="172">
        <v>0.95</v>
      </c>
      <c r="W791" s="173">
        <v>1.1499999999999999</v>
      </c>
    </row>
    <row r="792" spans="1:24" ht="16.5" customHeight="1" thickBot="1">
      <c r="A792" s="87"/>
      <c r="B792" s="73"/>
      <c r="C792" s="211"/>
      <c r="D792" s="72"/>
      <c r="E792" s="72"/>
      <c r="F792" s="72"/>
      <c r="G792" s="80"/>
      <c r="H792" s="80"/>
      <c r="I792" s="452"/>
      <c r="J792" s="65" t="str">
        <f t="shared" si="14"/>
        <v/>
      </c>
      <c r="K792" s="72"/>
      <c r="L792" s="73"/>
      <c r="M792" s="73"/>
      <c r="N792" s="73"/>
      <c r="O792" s="81"/>
      <c r="Q792" s="1129"/>
      <c r="R792" s="1130"/>
      <c r="S792" s="172"/>
      <c r="T792" s="172"/>
      <c r="U792" s="172"/>
      <c r="V792" s="172"/>
      <c r="W792" s="173"/>
    </row>
    <row r="793" spans="1:24" ht="16.5" customHeight="1">
      <c r="A793" s="87"/>
      <c r="B793" s="73"/>
      <c r="C793" s="211"/>
      <c r="D793" s="72"/>
      <c r="E793" s="72"/>
      <c r="F793" s="72"/>
      <c r="G793" s="80"/>
      <c r="H793" s="80"/>
      <c r="I793" s="452"/>
      <c r="J793" s="65" t="str">
        <f t="shared" si="12"/>
        <v/>
      </c>
      <c r="K793" s="72"/>
      <c r="L793" s="73"/>
      <c r="M793" s="73"/>
      <c r="N793" s="73"/>
      <c r="O793" s="81"/>
      <c r="Q793" s="158"/>
      <c r="R793" s="163"/>
    </row>
    <row r="794" spans="1:24" ht="16.5" customHeight="1">
      <c r="A794" s="87"/>
      <c r="B794" s="73"/>
      <c r="C794" s="211"/>
      <c r="D794" s="72"/>
      <c r="E794" s="72"/>
      <c r="F794" s="72"/>
      <c r="G794" s="80"/>
      <c r="H794" s="80"/>
      <c r="I794" s="452"/>
      <c r="J794" s="65" t="str">
        <f t="shared" si="12"/>
        <v/>
      </c>
      <c r="K794" s="72"/>
      <c r="L794" s="73"/>
      <c r="M794" s="73"/>
      <c r="N794" s="73"/>
      <c r="O794" s="81"/>
    </row>
    <row r="795" spans="1:24" ht="16.5" customHeight="1">
      <c r="A795" s="87"/>
      <c r="B795" s="73"/>
      <c r="C795" s="211"/>
      <c r="D795" s="72"/>
      <c r="E795" s="72"/>
      <c r="F795" s="72"/>
      <c r="G795" s="80"/>
      <c r="H795" s="80"/>
      <c r="I795" s="452"/>
      <c r="J795" s="65" t="str">
        <f t="shared" si="12"/>
        <v/>
      </c>
      <c r="K795" s="72"/>
      <c r="L795" s="73"/>
      <c r="M795" s="73"/>
      <c r="N795" s="73"/>
      <c r="O795" s="81"/>
    </row>
    <row r="796" spans="1:24" ht="16.5" customHeight="1">
      <c r="A796" s="87"/>
      <c r="B796" s="73"/>
      <c r="C796" s="211"/>
      <c r="D796" s="72"/>
      <c r="E796" s="72"/>
      <c r="F796" s="72"/>
      <c r="G796" s="80"/>
      <c r="H796" s="80"/>
      <c r="I796" s="452"/>
      <c r="J796" s="65" t="str">
        <f t="shared" si="12"/>
        <v/>
      </c>
      <c r="K796" s="72"/>
      <c r="L796" s="73"/>
      <c r="M796" s="73"/>
      <c r="N796" s="73"/>
      <c r="O796" s="81"/>
    </row>
    <row r="797" spans="1:24" ht="16.5" customHeight="1">
      <c r="A797" s="87"/>
      <c r="B797" s="73"/>
      <c r="C797" s="211"/>
      <c r="D797" s="72"/>
      <c r="E797" s="72"/>
      <c r="F797" s="72"/>
      <c r="G797" s="80"/>
      <c r="H797" s="80"/>
      <c r="I797" s="452"/>
      <c r="J797" s="65" t="str">
        <f t="shared" si="12"/>
        <v/>
      </c>
      <c r="K797" s="72"/>
      <c r="L797" s="73"/>
      <c r="M797" s="73"/>
      <c r="N797" s="73"/>
      <c r="O797" s="81"/>
    </row>
    <row r="798" spans="1:24" ht="16.5" customHeight="1">
      <c r="A798" s="87" t="s">
        <v>1565</v>
      </c>
      <c r="B798" s="73">
        <v>43214</v>
      </c>
      <c r="C798" s="211"/>
      <c r="D798" s="72" t="s">
        <v>1747</v>
      </c>
      <c r="E798" s="72" t="s">
        <v>1748</v>
      </c>
      <c r="F798" s="72" t="s">
        <v>1749</v>
      </c>
      <c r="G798" s="80" t="s">
        <v>1750</v>
      </c>
      <c r="H798" s="80">
        <v>5000000</v>
      </c>
      <c r="I798" s="452">
        <v>1.23</v>
      </c>
      <c r="J798" s="65">
        <f>H798*I798</f>
        <v>6150000</v>
      </c>
      <c r="K798" s="72" t="s">
        <v>1570</v>
      </c>
      <c r="L798" s="73">
        <v>43220</v>
      </c>
      <c r="M798" s="73">
        <v>44316</v>
      </c>
      <c r="N798" s="73"/>
      <c r="O798" s="81">
        <v>2.1</v>
      </c>
      <c r="P798" s="95" t="s">
        <v>1712</v>
      </c>
      <c r="Q798" s="95" t="s">
        <v>1711</v>
      </c>
    </row>
    <row r="799" spans="1:24" ht="16.5" customHeight="1">
      <c r="A799" s="87" t="s">
        <v>1565</v>
      </c>
      <c r="B799" s="73">
        <v>43213</v>
      </c>
      <c r="C799" s="211"/>
      <c r="D799" s="72" t="s">
        <v>1752</v>
      </c>
      <c r="E799" s="72" t="s">
        <v>1753</v>
      </c>
      <c r="F799" s="72" t="s">
        <v>1754</v>
      </c>
      <c r="G799" s="80" t="s">
        <v>1755</v>
      </c>
      <c r="H799" s="80">
        <v>118200000</v>
      </c>
      <c r="I799" s="452">
        <v>108</v>
      </c>
      <c r="J799" s="65">
        <f>H799/I799</f>
        <v>1094444.4444444445</v>
      </c>
      <c r="K799" s="72" t="s">
        <v>1570</v>
      </c>
      <c r="L799" s="73">
        <v>43215</v>
      </c>
      <c r="M799" s="73">
        <v>43580</v>
      </c>
      <c r="N799" s="73"/>
      <c r="O799" s="81">
        <v>3.4</v>
      </c>
      <c r="P799" s="95" t="s">
        <v>1712</v>
      </c>
      <c r="Q799" s="95" t="s">
        <v>1711</v>
      </c>
    </row>
    <row r="800" spans="1:24" ht="16.5" customHeight="1">
      <c r="A800" s="87" t="s">
        <v>1565</v>
      </c>
      <c r="B800" s="73">
        <v>43222</v>
      </c>
      <c r="C800" s="211"/>
      <c r="D800" s="72" t="s">
        <v>1757</v>
      </c>
      <c r="E800" s="72" t="s">
        <v>1758</v>
      </c>
      <c r="F800" s="72" t="s">
        <v>1759</v>
      </c>
      <c r="G800" s="80" t="s">
        <v>1755</v>
      </c>
      <c r="H800" s="80">
        <v>120000000</v>
      </c>
      <c r="I800" s="452">
        <v>108</v>
      </c>
      <c r="J800" s="65">
        <f>H800/I800</f>
        <v>1111111.111111111</v>
      </c>
      <c r="K800" s="72" t="s">
        <v>1570</v>
      </c>
      <c r="L800" s="73">
        <v>43223</v>
      </c>
      <c r="M800" s="73">
        <v>43588</v>
      </c>
      <c r="N800" s="73"/>
      <c r="O800" s="81">
        <v>2.73</v>
      </c>
      <c r="P800" s="95" t="s">
        <v>1712</v>
      </c>
      <c r="Q800" s="95" t="s">
        <v>1711</v>
      </c>
    </row>
    <row r="801" spans="1:18" ht="16.5" customHeight="1">
      <c r="A801" s="87" t="s">
        <v>1565</v>
      </c>
      <c r="B801" s="73">
        <v>43236</v>
      </c>
      <c r="C801" s="211"/>
      <c r="D801" s="72" t="s">
        <v>168</v>
      </c>
      <c r="E801" s="72" t="s">
        <v>1758</v>
      </c>
      <c r="F801" s="72" t="s">
        <v>2723</v>
      </c>
      <c r="G801" s="80" t="s">
        <v>1755</v>
      </c>
      <c r="H801" s="80">
        <v>64300000</v>
      </c>
      <c r="I801" s="452">
        <v>111.27</v>
      </c>
      <c r="J801" s="65">
        <f>H801/I801</f>
        <v>577873.64069380786</v>
      </c>
      <c r="K801" s="72" t="s">
        <v>1570</v>
      </c>
      <c r="L801" s="73">
        <v>43240</v>
      </c>
      <c r="M801" s="73">
        <v>43605</v>
      </c>
      <c r="N801" s="73"/>
      <c r="O801" s="81">
        <v>3.18</v>
      </c>
      <c r="P801" s="95" t="s">
        <v>1712</v>
      </c>
      <c r="Q801" s="95" t="s">
        <v>1711</v>
      </c>
    </row>
    <row r="802" spans="1:18" ht="16.5" customHeight="1">
      <c r="A802" s="87" t="s">
        <v>1565</v>
      </c>
      <c r="B802" s="73">
        <v>43252</v>
      </c>
      <c r="C802" s="211">
        <v>25</v>
      </c>
      <c r="D802" s="72" t="s">
        <v>1794</v>
      </c>
      <c r="E802" s="72" t="s">
        <v>1795</v>
      </c>
      <c r="F802" s="72" t="s">
        <v>1796</v>
      </c>
      <c r="G802" s="80" t="s">
        <v>1755</v>
      </c>
      <c r="H802" s="80">
        <v>25000000</v>
      </c>
      <c r="I802" s="452">
        <v>109.18</v>
      </c>
      <c r="J802" s="65">
        <f>H802/I802</f>
        <v>228979.66660560539</v>
      </c>
      <c r="K802" s="72" t="s">
        <v>1797</v>
      </c>
      <c r="L802" s="73">
        <v>43255</v>
      </c>
      <c r="M802" s="73">
        <v>43618</v>
      </c>
      <c r="N802" s="73"/>
      <c r="O802" s="81">
        <v>3.8</v>
      </c>
      <c r="P802" s="95" t="s">
        <v>1712</v>
      </c>
      <c r="Q802" s="95" t="s">
        <v>1711</v>
      </c>
    </row>
    <row r="803" spans="1:18" ht="16.5" customHeight="1">
      <c r="A803" s="87" t="s">
        <v>1565</v>
      </c>
      <c r="B803" s="73">
        <v>43270</v>
      </c>
      <c r="C803" s="211">
        <v>51</v>
      </c>
      <c r="D803" s="72" t="s">
        <v>2211</v>
      </c>
      <c r="E803" s="72" t="s">
        <v>2212</v>
      </c>
      <c r="F803" s="72" t="s">
        <v>2213</v>
      </c>
      <c r="G803" s="80" t="s">
        <v>1755</v>
      </c>
      <c r="H803" s="80">
        <v>50000000</v>
      </c>
      <c r="I803" s="452">
        <v>110.72</v>
      </c>
      <c r="J803" s="65">
        <f>H803/I803</f>
        <v>451589.59537572257</v>
      </c>
      <c r="K803" s="72" t="s">
        <v>2214</v>
      </c>
      <c r="L803" s="73">
        <v>43272</v>
      </c>
      <c r="M803" s="73">
        <v>43637</v>
      </c>
      <c r="N803" s="73" t="s">
        <v>2216</v>
      </c>
      <c r="O803" s="81">
        <v>4.16</v>
      </c>
      <c r="P803" s="95" t="s">
        <v>1712</v>
      </c>
      <c r="Q803" s="95" t="s">
        <v>1711</v>
      </c>
    </row>
    <row r="804" spans="1:18" ht="16.5" customHeight="1">
      <c r="A804" s="94" t="s">
        <v>2247</v>
      </c>
      <c r="B804" s="73">
        <v>43299</v>
      </c>
      <c r="C804" s="211">
        <v>4</v>
      </c>
      <c r="D804" s="72" t="s">
        <v>949</v>
      </c>
      <c r="E804" s="72" t="s">
        <v>2248</v>
      </c>
      <c r="F804" s="72" t="s">
        <v>1370</v>
      </c>
      <c r="G804" s="72" t="s">
        <v>902</v>
      </c>
      <c r="H804" s="80">
        <v>1000000</v>
      </c>
      <c r="I804" s="453">
        <v>1</v>
      </c>
      <c r="J804" s="65">
        <f t="shared" ref="J804:J805" si="15">IF(I804="","",H804/I804)</f>
        <v>1000000</v>
      </c>
      <c r="K804" s="72" t="s">
        <v>847</v>
      </c>
      <c r="L804" s="73">
        <v>43299</v>
      </c>
      <c r="M804" s="73">
        <v>43664</v>
      </c>
      <c r="N804" s="73" t="s">
        <v>2249</v>
      </c>
      <c r="O804" s="81">
        <v>5.38</v>
      </c>
      <c r="P804" s="95" t="s">
        <v>1057</v>
      </c>
      <c r="Q804" s="95" t="s">
        <v>2250</v>
      </c>
    </row>
    <row r="805" spans="1:18" ht="16.5" customHeight="1">
      <c r="A805" s="87" t="s">
        <v>1565</v>
      </c>
      <c r="B805" s="73">
        <v>43313</v>
      </c>
      <c r="C805" s="211">
        <v>63</v>
      </c>
      <c r="D805" s="72" t="s">
        <v>1651</v>
      </c>
      <c r="E805" s="72" t="s">
        <v>2274</v>
      </c>
      <c r="F805" s="72" t="s">
        <v>1656</v>
      </c>
      <c r="G805" s="80" t="s">
        <v>1577</v>
      </c>
      <c r="H805" s="80">
        <v>49500000</v>
      </c>
      <c r="I805" s="452">
        <v>110</v>
      </c>
      <c r="J805" s="65">
        <f t="shared" si="15"/>
        <v>450000</v>
      </c>
      <c r="K805" s="72" t="s">
        <v>1570</v>
      </c>
      <c r="L805" s="73">
        <v>43321</v>
      </c>
      <c r="M805" s="73">
        <v>43686</v>
      </c>
      <c r="N805" s="73" t="s">
        <v>2275</v>
      </c>
      <c r="O805" s="81">
        <v>2.65</v>
      </c>
      <c r="P805" s="95" t="s">
        <v>2276</v>
      </c>
      <c r="Q805" s="95" t="s">
        <v>2277</v>
      </c>
    </row>
    <row r="806" spans="1:18" ht="16.5" customHeight="1">
      <c r="A806" s="87" t="s">
        <v>2278</v>
      </c>
      <c r="B806" s="73">
        <v>43332</v>
      </c>
      <c r="C806" s="211">
        <v>97</v>
      </c>
      <c r="D806" s="72" t="s">
        <v>2279</v>
      </c>
      <c r="E806" s="72" t="s">
        <v>2281</v>
      </c>
      <c r="F806" s="451" t="s">
        <v>2280</v>
      </c>
      <c r="G806" s="80" t="s">
        <v>2282</v>
      </c>
      <c r="H806" s="80">
        <v>1500000</v>
      </c>
      <c r="I806" s="452">
        <v>1</v>
      </c>
      <c r="J806" s="65">
        <f t="shared" si="12"/>
        <v>1500000</v>
      </c>
      <c r="K806" s="72" t="s">
        <v>1570</v>
      </c>
      <c r="L806" s="73">
        <v>43334</v>
      </c>
      <c r="M806" s="73">
        <v>44430</v>
      </c>
      <c r="N806" s="73" t="s">
        <v>2283</v>
      </c>
      <c r="O806" s="81">
        <v>4.9000000000000004</v>
      </c>
      <c r="P806" s="95" t="s">
        <v>2276</v>
      </c>
      <c r="Q806" s="95" t="s">
        <v>2277</v>
      </c>
    </row>
    <row r="807" spans="1:18" s="566" customFormat="1" ht="16.5" customHeight="1">
      <c r="A807" s="555" t="s">
        <v>1565</v>
      </c>
      <c r="B807" s="556">
        <v>43551</v>
      </c>
      <c r="C807" s="557"/>
      <c r="D807" s="558" t="s">
        <v>1752</v>
      </c>
      <c r="E807" s="558" t="s">
        <v>1753</v>
      </c>
      <c r="F807" s="558" t="s">
        <v>1754</v>
      </c>
      <c r="G807" s="559" t="s">
        <v>1755</v>
      </c>
      <c r="H807" s="559">
        <v>118200000</v>
      </c>
      <c r="I807" s="560">
        <v>110.55</v>
      </c>
      <c r="J807" s="561">
        <f>H807/I807</f>
        <v>1069199.4572591588</v>
      </c>
      <c r="K807" s="558" t="s">
        <v>1570</v>
      </c>
      <c r="L807" s="562"/>
      <c r="M807" s="562"/>
      <c r="N807" s="562" t="s">
        <v>2480</v>
      </c>
      <c r="O807" s="563">
        <v>3.35</v>
      </c>
      <c r="P807" s="564" t="s">
        <v>2481</v>
      </c>
      <c r="Q807" s="564" t="s">
        <v>2482</v>
      </c>
      <c r="R807" s="565" t="s">
        <v>2531</v>
      </c>
    </row>
    <row r="808" spans="1:18" ht="16.5" customHeight="1">
      <c r="A808" s="87" t="s">
        <v>1565</v>
      </c>
      <c r="B808" s="73">
        <v>43570</v>
      </c>
      <c r="C808" s="211"/>
      <c r="D808" s="72" t="s">
        <v>1596</v>
      </c>
      <c r="E808" s="72" t="s">
        <v>2493</v>
      </c>
      <c r="F808" s="72" t="s">
        <v>1604</v>
      </c>
      <c r="G808" s="80" t="s">
        <v>1577</v>
      </c>
      <c r="H808" s="80">
        <v>37000000</v>
      </c>
      <c r="I808" s="452">
        <v>112</v>
      </c>
      <c r="J808" s="65">
        <f t="shared" ref="J808" si="16">IF(I808="","",H808/I808)</f>
        <v>330357.14285714284</v>
      </c>
      <c r="K808" s="72" t="s">
        <v>1570</v>
      </c>
      <c r="L808" s="73">
        <v>43570</v>
      </c>
      <c r="M808" s="73">
        <v>43935</v>
      </c>
      <c r="N808" s="73" t="s">
        <v>2480</v>
      </c>
      <c r="O808" s="81">
        <v>3.73</v>
      </c>
      <c r="P808" s="95" t="s">
        <v>2481</v>
      </c>
      <c r="Q808" s="95" t="s">
        <v>2482</v>
      </c>
    </row>
    <row r="809" spans="1:18" ht="16.5" customHeight="1">
      <c r="A809" s="87" t="s">
        <v>2515</v>
      </c>
      <c r="B809" s="73">
        <v>43581</v>
      </c>
      <c r="C809" s="211"/>
      <c r="D809" s="72" t="s">
        <v>2516</v>
      </c>
      <c r="E809" s="72" t="s">
        <v>2513</v>
      </c>
      <c r="F809" s="72" t="s">
        <v>2514</v>
      </c>
      <c r="G809" s="80" t="s">
        <v>2517</v>
      </c>
      <c r="H809" s="80">
        <v>380000</v>
      </c>
      <c r="I809" s="452">
        <v>1</v>
      </c>
      <c r="J809" s="65">
        <f t="shared" si="12"/>
        <v>380000</v>
      </c>
      <c r="K809" s="72" t="s">
        <v>1570</v>
      </c>
      <c r="L809" s="73">
        <v>43584</v>
      </c>
      <c r="M809" s="73">
        <v>43610</v>
      </c>
      <c r="N809" s="73" t="s">
        <v>2518</v>
      </c>
      <c r="O809" s="81">
        <v>4</v>
      </c>
      <c r="P809" s="95" t="s">
        <v>2276</v>
      </c>
      <c r="Q809" s="95" t="s">
        <v>2482</v>
      </c>
    </row>
    <row r="810" spans="1:18" s="64" customFormat="1" ht="16.5" customHeight="1">
      <c r="A810" s="87" t="s">
        <v>1565</v>
      </c>
      <c r="B810" s="70">
        <v>43587</v>
      </c>
      <c r="C810" s="210"/>
      <c r="D810" s="61" t="s">
        <v>24</v>
      </c>
      <c r="E810" s="61" t="s">
        <v>2527</v>
      </c>
      <c r="F810" s="61" t="s">
        <v>1759</v>
      </c>
      <c r="G810" s="59" t="s">
        <v>1755</v>
      </c>
      <c r="H810" s="59">
        <v>120000000</v>
      </c>
      <c r="I810" s="452">
        <v>111.48</v>
      </c>
      <c r="J810" s="65">
        <f>H810/I810</f>
        <v>1076426.264800861</v>
      </c>
      <c r="K810" s="61" t="s">
        <v>1570</v>
      </c>
      <c r="L810" s="70">
        <v>43588</v>
      </c>
      <c r="M810" s="70">
        <v>43954</v>
      </c>
      <c r="N810" s="70" t="s">
        <v>2216</v>
      </c>
      <c r="O810" s="71">
        <v>2.67</v>
      </c>
      <c r="P810" s="58" t="s">
        <v>2528</v>
      </c>
      <c r="Q810" s="58" t="s">
        <v>2529</v>
      </c>
      <c r="R810" s="63"/>
    </row>
    <row r="811" spans="1:18" s="64" customFormat="1" ht="16.5" customHeight="1">
      <c r="A811" s="87" t="s">
        <v>1565</v>
      </c>
      <c r="B811" s="70">
        <v>43588</v>
      </c>
      <c r="C811" s="210"/>
      <c r="D811" s="61" t="s">
        <v>1740</v>
      </c>
      <c r="E811" s="61" t="s">
        <v>2530</v>
      </c>
      <c r="F811" s="61" t="s">
        <v>1742</v>
      </c>
      <c r="G811" s="59" t="s">
        <v>1577</v>
      </c>
      <c r="H811" s="59">
        <v>24000000</v>
      </c>
      <c r="I811" s="452">
        <v>111.48</v>
      </c>
      <c r="J811" s="65">
        <f t="shared" ref="J811:J812" si="17">IF(I811="","",H811/I811)</f>
        <v>215285.25296017222</v>
      </c>
      <c r="K811" s="61" t="s">
        <v>1570</v>
      </c>
      <c r="L811" s="70">
        <v>43597</v>
      </c>
      <c r="M811" s="70">
        <v>43963</v>
      </c>
      <c r="N811" s="70" t="s">
        <v>2216</v>
      </c>
      <c r="O811" s="71">
        <v>3.38</v>
      </c>
      <c r="P811" s="58" t="s">
        <v>2528</v>
      </c>
      <c r="Q811" s="58" t="s">
        <v>2529</v>
      </c>
      <c r="R811" s="63"/>
    </row>
    <row r="812" spans="1:18" ht="16.5" customHeight="1">
      <c r="A812" s="87" t="s">
        <v>1564</v>
      </c>
      <c r="B812" s="73">
        <v>43598</v>
      </c>
      <c r="C812" s="211"/>
      <c r="D812" s="72" t="s">
        <v>2516</v>
      </c>
      <c r="E812" s="72" t="s">
        <v>2513</v>
      </c>
      <c r="F812" s="72" t="s">
        <v>2514</v>
      </c>
      <c r="G812" s="80" t="s">
        <v>1844</v>
      </c>
      <c r="H812" s="80">
        <v>840000</v>
      </c>
      <c r="I812" s="452">
        <v>1</v>
      </c>
      <c r="J812" s="65">
        <f t="shared" si="17"/>
        <v>840000</v>
      </c>
      <c r="K812" s="72" t="s">
        <v>1570</v>
      </c>
      <c r="L812" s="73">
        <v>43599</v>
      </c>
      <c r="M812" s="73">
        <v>43626</v>
      </c>
      <c r="N812" s="73" t="s">
        <v>2216</v>
      </c>
      <c r="O812" s="81">
        <v>4</v>
      </c>
      <c r="P812" s="95" t="s">
        <v>2276</v>
      </c>
      <c r="Q812" s="95" t="s">
        <v>2482</v>
      </c>
    </row>
    <row r="813" spans="1:18" s="64" customFormat="1" ht="16.5" customHeight="1">
      <c r="A813" s="87" t="s">
        <v>2539</v>
      </c>
      <c r="B813" s="70">
        <v>43598</v>
      </c>
      <c r="C813" s="210">
        <v>25</v>
      </c>
      <c r="D813" s="61" t="s">
        <v>1794</v>
      </c>
      <c r="E813" s="61" t="s">
        <v>1795</v>
      </c>
      <c r="F813" s="61" t="s">
        <v>1796</v>
      </c>
      <c r="G813" s="59" t="s">
        <v>1755</v>
      </c>
      <c r="H813" s="59">
        <v>24000000</v>
      </c>
      <c r="I813" s="452">
        <v>109.48</v>
      </c>
      <c r="J813" s="76">
        <f>H813/I813</f>
        <v>219218.12203142126</v>
      </c>
      <c r="K813" s="61" t="s">
        <v>1797</v>
      </c>
      <c r="L813" s="70">
        <v>43619</v>
      </c>
      <c r="M813" s="70">
        <v>43984</v>
      </c>
      <c r="N813" s="70" t="s">
        <v>2540</v>
      </c>
      <c r="O813" s="71">
        <v>3.78</v>
      </c>
      <c r="P813" s="58" t="s">
        <v>2276</v>
      </c>
      <c r="Q813" s="58" t="s">
        <v>2482</v>
      </c>
      <c r="R813" s="63"/>
    </row>
    <row r="814" spans="1:18" ht="16.5" customHeight="1">
      <c r="A814" s="87" t="s">
        <v>1564</v>
      </c>
      <c r="B814" s="73">
        <v>43599</v>
      </c>
      <c r="C814" s="211"/>
      <c r="D814" s="72" t="s">
        <v>2516</v>
      </c>
      <c r="E814" s="72" t="s">
        <v>2513</v>
      </c>
      <c r="F814" s="72" t="s">
        <v>2514</v>
      </c>
      <c r="G814" s="80" t="s">
        <v>1844</v>
      </c>
      <c r="H814" s="80">
        <v>500000</v>
      </c>
      <c r="I814" s="452">
        <v>1</v>
      </c>
      <c r="J814" s="65">
        <f t="shared" ref="J814" si="18">IF(I814="","",H814/I814)</f>
        <v>500000</v>
      </c>
      <c r="K814" s="72" t="s">
        <v>1570</v>
      </c>
      <c r="L814" s="73">
        <v>43601</v>
      </c>
      <c r="M814" s="73">
        <v>43630</v>
      </c>
      <c r="N814" s="73" t="s">
        <v>2216</v>
      </c>
      <c r="O814" s="81">
        <v>4</v>
      </c>
      <c r="P814" s="95" t="s">
        <v>2276</v>
      </c>
      <c r="Q814" s="95" t="s">
        <v>2482</v>
      </c>
    </row>
    <row r="815" spans="1:18" s="64" customFormat="1" ht="16.5" customHeight="1">
      <c r="A815" s="87" t="s">
        <v>1565</v>
      </c>
      <c r="B815" s="70">
        <v>43602</v>
      </c>
      <c r="C815" s="210"/>
      <c r="D815" s="61" t="s">
        <v>24</v>
      </c>
      <c r="E815" s="61" t="s">
        <v>2527</v>
      </c>
      <c r="F815" s="61" t="s">
        <v>2543</v>
      </c>
      <c r="G815" s="59" t="s">
        <v>1755</v>
      </c>
      <c r="H815" s="59">
        <v>64300000</v>
      </c>
      <c r="I815" s="452">
        <v>109.9</v>
      </c>
      <c r="J815" s="76">
        <f>H815/I815</f>
        <v>585077.34303912648</v>
      </c>
      <c r="K815" s="61" t="s">
        <v>1570</v>
      </c>
      <c r="L815" s="70">
        <v>43605</v>
      </c>
      <c r="M815" s="70">
        <v>43971</v>
      </c>
      <c r="N815" s="70" t="s">
        <v>2216</v>
      </c>
      <c r="O815" s="71">
        <v>3.12</v>
      </c>
      <c r="P815" s="58" t="s">
        <v>2276</v>
      </c>
      <c r="Q815" s="58" t="s">
        <v>2482</v>
      </c>
      <c r="R815" s="63"/>
    </row>
    <row r="816" spans="1:18" ht="16.5" customHeight="1">
      <c r="A816" s="87" t="s">
        <v>2552</v>
      </c>
      <c r="B816" s="73">
        <v>43609</v>
      </c>
      <c r="C816" s="211"/>
      <c r="D816" s="72" t="s">
        <v>2553</v>
      </c>
      <c r="E816" s="72" t="s">
        <v>2554</v>
      </c>
      <c r="F816" s="72" t="s">
        <v>2555</v>
      </c>
      <c r="G816" s="80" t="s">
        <v>2556</v>
      </c>
      <c r="H816" s="80">
        <v>176000</v>
      </c>
      <c r="I816" s="452">
        <v>1</v>
      </c>
      <c r="J816" s="65">
        <f t="shared" si="12"/>
        <v>176000</v>
      </c>
      <c r="K816" s="72" t="s">
        <v>2557</v>
      </c>
      <c r="L816" s="73">
        <v>43609</v>
      </c>
      <c r="M816" s="73">
        <v>43701</v>
      </c>
      <c r="N816" s="73" t="s">
        <v>2558</v>
      </c>
      <c r="O816" s="81">
        <v>5.27</v>
      </c>
      <c r="P816" s="58" t="s">
        <v>2276</v>
      </c>
      <c r="Q816" s="58" t="s">
        <v>2482</v>
      </c>
    </row>
    <row r="817" spans="1:18" ht="16.5" customHeight="1">
      <c r="A817" s="87" t="s">
        <v>2573</v>
      </c>
      <c r="B817" s="73">
        <v>43620</v>
      </c>
      <c r="C817" s="211"/>
      <c r="D817" s="72" t="s">
        <v>2574</v>
      </c>
      <c r="E817" s="72" t="s">
        <v>2575</v>
      </c>
      <c r="F817" s="72" t="s">
        <v>2576</v>
      </c>
      <c r="G817" s="80" t="s">
        <v>2577</v>
      </c>
      <c r="H817" s="80">
        <v>20500000</v>
      </c>
      <c r="I817" s="452">
        <v>107.9</v>
      </c>
      <c r="J817" s="65">
        <f t="shared" si="12"/>
        <v>189990.73215940685</v>
      </c>
      <c r="K817" s="72" t="s">
        <v>2578</v>
      </c>
      <c r="L817" s="73">
        <v>43623</v>
      </c>
      <c r="M817" s="73">
        <v>43717</v>
      </c>
      <c r="N817" s="73" t="s">
        <v>2579</v>
      </c>
      <c r="O817" s="81">
        <v>3</v>
      </c>
      <c r="P817" s="58" t="s">
        <v>2276</v>
      </c>
      <c r="Q817" s="58" t="s">
        <v>2482</v>
      </c>
    </row>
    <row r="818" spans="1:18" ht="16.5" customHeight="1">
      <c r="A818" s="87" t="s">
        <v>1565</v>
      </c>
      <c r="B818" s="73">
        <v>43636</v>
      </c>
      <c r="C818" s="211"/>
      <c r="D818" s="72" t="s">
        <v>1366</v>
      </c>
      <c r="E818" s="72" t="s">
        <v>2601</v>
      </c>
      <c r="F818" s="72" t="s">
        <v>2213</v>
      </c>
      <c r="G818" s="80" t="s">
        <v>1755</v>
      </c>
      <c r="H818" s="80">
        <v>50000000</v>
      </c>
      <c r="I818" s="452">
        <v>107.7</v>
      </c>
      <c r="J818" s="65">
        <f>H818/I818</f>
        <v>464252.55338904361</v>
      </c>
      <c r="K818" s="72" t="s">
        <v>2214</v>
      </c>
      <c r="L818" s="73">
        <v>43637</v>
      </c>
      <c r="M818" s="73">
        <v>44003</v>
      </c>
      <c r="N818" s="73" t="s">
        <v>2216</v>
      </c>
      <c r="O818" s="81">
        <v>3.9</v>
      </c>
      <c r="P818" s="58" t="s">
        <v>2276</v>
      </c>
      <c r="Q818" s="58" t="s">
        <v>2482</v>
      </c>
    </row>
    <row r="819" spans="1:18" ht="16.5" customHeight="1">
      <c r="A819" s="87" t="s">
        <v>2609</v>
      </c>
      <c r="B819" s="73">
        <v>43641</v>
      </c>
      <c r="C819" s="211"/>
      <c r="D819" s="72" t="s">
        <v>2610</v>
      </c>
      <c r="E819" s="72" t="s">
        <v>2611</v>
      </c>
      <c r="F819" s="72" t="s">
        <v>2615</v>
      </c>
      <c r="G819" s="80" t="s">
        <v>2612</v>
      </c>
      <c r="H819" s="80">
        <v>15000000</v>
      </c>
      <c r="I819" s="452">
        <v>1</v>
      </c>
      <c r="J819" s="65">
        <f t="shared" si="12"/>
        <v>15000000</v>
      </c>
      <c r="K819" s="72" t="s">
        <v>2613</v>
      </c>
      <c r="L819" s="73">
        <v>43643</v>
      </c>
      <c r="M819" s="73">
        <v>45835</v>
      </c>
      <c r="N819" s="73" t="s">
        <v>2614</v>
      </c>
      <c r="O819" s="81">
        <v>5.4</v>
      </c>
      <c r="P819" s="58" t="s">
        <v>2276</v>
      </c>
      <c r="Q819" s="58" t="s">
        <v>2482</v>
      </c>
    </row>
    <row r="820" spans="1:18" ht="16.5" customHeight="1">
      <c r="A820" s="94" t="s">
        <v>749</v>
      </c>
      <c r="B820" s="73">
        <v>43663</v>
      </c>
      <c r="C820" s="211">
        <v>4</v>
      </c>
      <c r="D820" s="72" t="s">
        <v>785</v>
      </c>
      <c r="E820" s="72" t="s">
        <v>2633</v>
      </c>
      <c r="F820" s="72" t="s">
        <v>1370</v>
      </c>
      <c r="G820" s="72" t="s">
        <v>902</v>
      </c>
      <c r="H820" s="80">
        <v>1000000</v>
      </c>
      <c r="I820" s="453">
        <v>1</v>
      </c>
      <c r="J820" s="65">
        <f t="shared" si="12"/>
        <v>1000000</v>
      </c>
      <c r="K820" s="72" t="s">
        <v>756</v>
      </c>
      <c r="L820" s="73">
        <v>43664</v>
      </c>
      <c r="M820" s="73">
        <v>44030</v>
      </c>
      <c r="N820" s="73" t="s">
        <v>2216</v>
      </c>
      <c r="O820" s="81">
        <v>5.81</v>
      </c>
      <c r="P820" s="58" t="s">
        <v>2276</v>
      </c>
      <c r="Q820" s="58" t="s">
        <v>2482</v>
      </c>
    </row>
    <row r="821" spans="1:18" s="64" customFormat="1" ht="16.5" customHeight="1">
      <c r="A821" s="87" t="s">
        <v>1565</v>
      </c>
      <c r="B821" s="70">
        <v>43670</v>
      </c>
      <c r="C821" s="210">
        <v>63</v>
      </c>
      <c r="D821" s="61" t="s">
        <v>2634</v>
      </c>
      <c r="E821" s="61" t="s">
        <v>2635</v>
      </c>
      <c r="F821" s="61" t="s">
        <v>1656</v>
      </c>
      <c r="G821" s="59" t="s">
        <v>1577</v>
      </c>
      <c r="H821" s="59">
        <v>49500000</v>
      </c>
      <c r="I821" s="452">
        <v>108</v>
      </c>
      <c r="J821" s="76">
        <f t="shared" si="12"/>
        <v>458333.33333333331</v>
      </c>
      <c r="K821" s="61" t="s">
        <v>1570</v>
      </c>
      <c r="L821" s="70">
        <v>43686</v>
      </c>
      <c r="M821" s="70">
        <v>44052</v>
      </c>
      <c r="N821" s="70" t="s">
        <v>2216</v>
      </c>
      <c r="O821" s="71">
        <v>2.6</v>
      </c>
      <c r="P821" s="58" t="s">
        <v>2276</v>
      </c>
      <c r="Q821" s="58" t="s">
        <v>2482</v>
      </c>
      <c r="R821" s="63"/>
    </row>
    <row r="822" spans="1:18" ht="16.5" customHeight="1">
      <c r="A822" s="87" t="s">
        <v>2680</v>
      </c>
      <c r="B822" s="73">
        <v>43703</v>
      </c>
      <c r="C822" s="211"/>
      <c r="D822" s="72" t="s">
        <v>2681</v>
      </c>
      <c r="E822" s="72" t="s">
        <v>2683</v>
      </c>
      <c r="F822" s="72" t="s">
        <v>2682</v>
      </c>
      <c r="G822" s="80" t="s">
        <v>2684</v>
      </c>
      <c r="H822" s="80">
        <v>450000</v>
      </c>
      <c r="I822" s="452">
        <v>1</v>
      </c>
      <c r="J822" s="65">
        <f t="shared" si="12"/>
        <v>450000</v>
      </c>
      <c r="K822" s="72" t="s">
        <v>2685</v>
      </c>
      <c r="L822" s="73">
        <v>43703</v>
      </c>
      <c r="M822" s="73">
        <v>43947</v>
      </c>
      <c r="N822" s="73" t="s">
        <v>2686</v>
      </c>
      <c r="O822" s="81">
        <v>3.9</v>
      </c>
      <c r="P822" s="58" t="s">
        <v>2276</v>
      </c>
      <c r="Q822" s="58" t="s">
        <v>2482</v>
      </c>
    </row>
    <row r="823" spans="1:18" ht="16.5" customHeight="1">
      <c r="A823" s="87" t="s">
        <v>2691</v>
      </c>
      <c r="B823" s="73">
        <v>43704</v>
      </c>
      <c r="C823" s="211"/>
      <c r="D823" s="72" t="s">
        <v>2692</v>
      </c>
      <c r="E823" s="72" t="s">
        <v>2693</v>
      </c>
      <c r="F823" s="72" t="s">
        <v>2694</v>
      </c>
      <c r="G823" s="80" t="s">
        <v>2695</v>
      </c>
      <c r="H823" s="80">
        <v>36611540</v>
      </c>
      <c r="I823" s="452">
        <v>105</v>
      </c>
      <c r="J823" s="65">
        <f t="shared" si="12"/>
        <v>348681.33333333331</v>
      </c>
      <c r="K823" s="72" t="s">
        <v>2696</v>
      </c>
      <c r="L823" s="73">
        <v>43706</v>
      </c>
      <c r="M823" s="73">
        <v>43890</v>
      </c>
      <c r="N823" s="73" t="s">
        <v>2697</v>
      </c>
      <c r="O823" s="81">
        <v>1.38</v>
      </c>
      <c r="P823" s="58" t="s">
        <v>2276</v>
      </c>
      <c r="Q823" s="58" t="s">
        <v>2482</v>
      </c>
    </row>
    <row r="824" spans="1:18" ht="16.5" customHeight="1">
      <c r="A824" s="87" t="s">
        <v>2724</v>
      </c>
      <c r="B824" s="73">
        <v>43728</v>
      </c>
      <c r="C824" s="211"/>
      <c r="D824" s="72" t="s">
        <v>2725</v>
      </c>
      <c r="E824" s="72" t="s">
        <v>2744</v>
      </c>
      <c r="F824" s="72" t="s">
        <v>2726</v>
      </c>
      <c r="G824" s="80" t="s">
        <v>2727</v>
      </c>
      <c r="H824" s="80">
        <v>800000</v>
      </c>
      <c r="I824" s="452">
        <v>1</v>
      </c>
      <c r="J824" s="65">
        <f t="shared" si="12"/>
        <v>800000</v>
      </c>
      <c r="K824" s="72" t="s">
        <v>2728</v>
      </c>
      <c r="L824" s="73">
        <v>43733</v>
      </c>
      <c r="M824" s="73">
        <v>44099</v>
      </c>
      <c r="N824" s="73" t="s">
        <v>2729</v>
      </c>
      <c r="O824" s="81">
        <v>4.83</v>
      </c>
      <c r="P824" s="58" t="s">
        <v>2276</v>
      </c>
      <c r="Q824" s="58" t="s">
        <v>2482</v>
      </c>
    </row>
    <row r="825" spans="1:18" ht="16.5" customHeight="1">
      <c r="A825" s="87" t="s">
        <v>2742</v>
      </c>
      <c r="B825" s="73">
        <v>43732</v>
      </c>
      <c r="C825" s="211"/>
      <c r="D825" s="72" t="s">
        <v>2743</v>
      </c>
      <c r="E825" s="72" t="s">
        <v>2745</v>
      </c>
      <c r="F825" s="72" t="s">
        <v>2746</v>
      </c>
      <c r="G825" s="80" t="s">
        <v>2747</v>
      </c>
      <c r="H825" s="80">
        <v>13180900</v>
      </c>
      <c r="I825" s="452">
        <v>107.95</v>
      </c>
      <c r="J825" s="65">
        <f t="shared" si="12"/>
        <v>122101.89902732747</v>
      </c>
      <c r="K825" s="72" t="s">
        <v>2748</v>
      </c>
      <c r="L825" s="73">
        <v>43738</v>
      </c>
      <c r="M825" s="73">
        <v>43860</v>
      </c>
      <c r="N825" s="73" t="s">
        <v>2749</v>
      </c>
      <c r="O825" s="81">
        <v>1.38</v>
      </c>
      <c r="P825" s="58" t="s">
        <v>2276</v>
      </c>
      <c r="Q825" s="58" t="s">
        <v>2482</v>
      </c>
    </row>
    <row r="826" spans="1:18" ht="16.5" customHeight="1">
      <c r="A826" s="87" t="s">
        <v>2797</v>
      </c>
      <c r="B826" s="73">
        <v>43775</v>
      </c>
      <c r="C826" s="211"/>
      <c r="D826" s="72" t="s">
        <v>2798</v>
      </c>
      <c r="E826" s="72" t="s">
        <v>2799</v>
      </c>
      <c r="F826" s="72" t="s">
        <v>2800</v>
      </c>
      <c r="G826" s="80" t="s">
        <v>2801</v>
      </c>
      <c r="H826" s="80">
        <v>54700000</v>
      </c>
      <c r="I826" s="452">
        <v>108.81</v>
      </c>
      <c r="J826" s="65">
        <f t="shared" si="12"/>
        <v>502711.14787243819</v>
      </c>
      <c r="K826" s="72" t="s">
        <v>2802</v>
      </c>
      <c r="L826" s="73">
        <v>43799</v>
      </c>
      <c r="M826" s="73">
        <v>44165</v>
      </c>
      <c r="N826" s="73" t="s">
        <v>2803</v>
      </c>
      <c r="O826" s="81">
        <v>2.6</v>
      </c>
      <c r="P826" s="58" t="s">
        <v>2276</v>
      </c>
      <c r="Q826" s="58" t="s">
        <v>2482</v>
      </c>
    </row>
    <row r="827" spans="1:18" ht="16.5" customHeight="1">
      <c r="A827" s="87" t="s">
        <v>1564</v>
      </c>
      <c r="B827" s="73">
        <v>43838</v>
      </c>
      <c r="C827" s="211">
        <v>97</v>
      </c>
      <c r="D827" s="72" t="s">
        <v>925</v>
      </c>
      <c r="E827" s="72" t="s">
        <v>2846</v>
      </c>
      <c r="F827" s="451" t="s">
        <v>1149</v>
      </c>
      <c r="G827" s="80" t="s">
        <v>1844</v>
      </c>
      <c r="H827" s="80">
        <v>600000</v>
      </c>
      <c r="I827" s="452">
        <v>1</v>
      </c>
      <c r="J827" s="65">
        <f t="shared" ref="J827:J828" si="19">IF(I827="","",H827/I827)</f>
        <v>600000</v>
      </c>
      <c r="K827" s="72" t="s">
        <v>1570</v>
      </c>
      <c r="L827" s="73">
        <v>43839</v>
      </c>
      <c r="M827" s="73">
        <v>44205</v>
      </c>
      <c r="N827" s="73" t="s">
        <v>2216</v>
      </c>
      <c r="O827" s="81">
        <v>3.8</v>
      </c>
      <c r="P827" s="95" t="s">
        <v>2276</v>
      </c>
      <c r="Q827" s="95" t="s">
        <v>2847</v>
      </c>
    </row>
    <row r="828" spans="1:18" ht="16.5" customHeight="1">
      <c r="A828" s="87" t="s">
        <v>1564</v>
      </c>
      <c r="B828" s="73">
        <v>43888</v>
      </c>
      <c r="C828" s="211">
        <v>43</v>
      </c>
      <c r="D828" s="72" t="s">
        <v>2893</v>
      </c>
      <c r="E828" s="72" t="s">
        <v>2894</v>
      </c>
      <c r="F828" s="72" t="s">
        <v>2892</v>
      </c>
      <c r="G828" s="80" t="s">
        <v>2895</v>
      </c>
      <c r="H828" s="80">
        <v>160000</v>
      </c>
      <c r="I828" s="452">
        <v>1</v>
      </c>
      <c r="J828" s="65">
        <f t="shared" si="19"/>
        <v>160000</v>
      </c>
      <c r="K828" s="72" t="s">
        <v>1570</v>
      </c>
      <c r="L828" s="73">
        <v>43888</v>
      </c>
      <c r="M828" s="73">
        <v>44251</v>
      </c>
      <c r="N828" s="73" t="s">
        <v>2216</v>
      </c>
      <c r="O828" s="608">
        <v>3.2399999999999998E-2</v>
      </c>
      <c r="P828" s="95" t="s">
        <v>2896</v>
      </c>
      <c r="Q828" s="95" t="s">
        <v>2897</v>
      </c>
    </row>
    <row r="829" spans="1:18" ht="16.5" customHeight="1">
      <c r="A829" s="87" t="s">
        <v>1564</v>
      </c>
      <c r="B829" s="73">
        <v>43889</v>
      </c>
      <c r="C829" s="211">
        <v>43</v>
      </c>
      <c r="D829" s="72" t="s">
        <v>2928</v>
      </c>
      <c r="E829" s="72" t="s">
        <v>2894</v>
      </c>
      <c r="F829" s="72" t="s">
        <v>2929</v>
      </c>
      <c r="G829" s="80" t="s">
        <v>2930</v>
      </c>
      <c r="H829" s="80">
        <v>150000</v>
      </c>
      <c r="I829" s="452">
        <v>1</v>
      </c>
      <c r="J829" s="65">
        <f t="shared" si="12"/>
        <v>150000</v>
      </c>
      <c r="K829" s="72" t="s">
        <v>1570</v>
      </c>
      <c r="L829" s="73">
        <v>43889</v>
      </c>
      <c r="M829" s="73">
        <v>44252</v>
      </c>
      <c r="N829" s="73" t="s">
        <v>2216</v>
      </c>
      <c r="O829" s="608">
        <v>3.2399999999999998E-2</v>
      </c>
      <c r="P829" s="95" t="s">
        <v>2276</v>
      </c>
      <c r="Q829" s="95" t="s">
        <v>2482</v>
      </c>
    </row>
    <row r="830" spans="1:18" ht="16.5" customHeight="1">
      <c r="A830" s="87" t="s">
        <v>3047</v>
      </c>
      <c r="B830" s="73">
        <v>43888</v>
      </c>
      <c r="C830" s="211"/>
      <c r="D830" s="72" t="s">
        <v>2692</v>
      </c>
      <c r="E830" s="72" t="s">
        <v>2693</v>
      </c>
      <c r="F830" s="72" t="s">
        <v>2694</v>
      </c>
      <c r="G830" s="80" t="s">
        <v>1755</v>
      </c>
      <c r="H830" s="80">
        <v>36611540</v>
      </c>
      <c r="I830" s="452">
        <v>108.21</v>
      </c>
      <c r="J830" s="65">
        <f t="shared" ref="J830:J831" si="20">IF(I830="","",H830/I830)</f>
        <v>338337.86156547454</v>
      </c>
      <c r="K830" s="72" t="s">
        <v>2214</v>
      </c>
      <c r="L830" s="73">
        <v>43892</v>
      </c>
      <c r="M830" s="73">
        <v>44103</v>
      </c>
      <c r="N830" s="73" t="s">
        <v>2216</v>
      </c>
      <c r="O830" s="608">
        <v>1.3899999999999999E-2</v>
      </c>
      <c r="P830" s="58" t="s">
        <v>2276</v>
      </c>
      <c r="Q830" s="58" t="s">
        <v>2482</v>
      </c>
    </row>
    <row r="831" spans="1:18" ht="16.5" customHeight="1">
      <c r="A831" s="87" t="s">
        <v>3047</v>
      </c>
      <c r="B831" s="73">
        <v>43915</v>
      </c>
      <c r="C831" s="211"/>
      <c r="D831" s="72" t="s">
        <v>1593</v>
      </c>
      <c r="E831" s="72" t="s">
        <v>2998</v>
      </c>
      <c r="F831" s="72" t="s">
        <v>1595</v>
      </c>
      <c r="G831" s="80" t="s">
        <v>1577</v>
      </c>
      <c r="H831" s="80">
        <v>111650000</v>
      </c>
      <c r="I831" s="452">
        <v>110</v>
      </c>
      <c r="J831" s="65">
        <f t="shared" si="20"/>
        <v>1015000</v>
      </c>
      <c r="K831" s="72" t="s">
        <v>1321</v>
      </c>
      <c r="L831" s="73">
        <v>43917</v>
      </c>
      <c r="M831" s="73">
        <v>44011</v>
      </c>
      <c r="N831" s="73" t="s">
        <v>2999</v>
      </c>
      <c r="O831" s="608">
        <v>4.0800000000000003E-2</v>
      </c>
      <c r="P831" s="58" t="s">
        <v>2276</v>
      </c>
      <c r="Q831" s="58" t="s">
        <v>2482</v>
      </c>
    </row>
    <row r="832" spans="1:18" ht="16.5" customHeight="1">
      <c r="A832" s="87" t="s">
        <v>3047</v>
      </c>
      <c r="B832" s="645">
        <v>43915</v>
      </c>
      <c r="C832" s="211"/>
      <c r="D832" s="72" t="s">
        <v>1752</v>
      </c>
      <c r="E832" s="72" t="s">
        <v>1753</v>
      </c>
      <c r="F832" s="72" t="s">
        <v>1754</v>
      </c>
      <c r="G832" s="80" t="s">
        <v>1755</v>
      </c>
      <c r="H832" s="80">
        <v>118200000</v>
      </c>
      <c r="I832" s="452">
        <v>107.7</v>
      </c>
      <c r="J832" s="65">
        <f>H832/I832</f>
        <v>1097493.0362116992</v>
      </c>
      <c r="K832" s="72" t="s">
        <v>1570</v>
      </c>
      <c r="L832" s="73">
        <v>43948</v>
      </c>
      <c r="M832" s="73">
        <v>44313</v>
      </c>
      <c r="N832" s="73" t="s">
        <v>2999</v>
      </c>
      <c r="O832" s="608">
        <v>3.1899999999999998E-2</v>
      </c>
      <c r="P832" s="58" t="s">
        <v>2276</v>
      </c>
      <c r="Q832" s="58" t="s">
        <v>2482</v>
      </c>
    </row>
    <row r="833" spans="1:18" ht="16.5" customHeight="1">
      <c r="A833" s="87" t="s">
        <v>2931</v>
      </c>
      <c r="B833" s="73">
        <v>43916</v>
      </c>
      <c r="C833" s="211"/>
      <c r="D833" s="72" t="s">
        <v>2692</v>
      </c>
      <c r="E833" s="72" t="s">
        <v>2693</v>
      </c>
      <c r="F833" s="72" t="s">
        <v>2694</v>
      </c>
      <c r="G833" s="80" t="s">
        <v>1755</v>
      </c>
      <c r="H833" s="80">
        <v>13180900</v>
      </c>
      <c r="I833" s="452">
        <v>108.4</v>
      </c>
      <c r="J833" s="65">
        <f t="shared" ref="J833" si="21">IF(I833="","",H833/I833)</f>
        <v>121595.01845018449</v>
      </c>
      <c r="K833" s="72" t="s">
        <v>2214</v>
      </c>
      <c r="L833" s="73">
        <v>43920</v>
      </c>
      <c r="M833" s="73">
        <v>44104</v>
      </c>
      <c r="N833" s="73" t="s">
        <v>2216</v>
      </c>
      <c r="O833" s="608">
        <v>1.35E-2</v>
      </c>
      <c r="P833" s="58" t="s">
        <v>2276</v>
      </c>
      <c r="Q833" s="58" t="s">
        <v>2482</v>
      </c>
    </row>
    <row r="834" spans="1:18" s="707" customFormat="1" ht="16.5" customHeight="1">
      <c r="A834" s="697" t="s">
        <v>3000</v>
      </c>
      <c r="B834" s="698">
        <v>43920</v>
      </c>
      <c r="C834" s="699"/>
      <c r="D834" s="700" t="s">
        <v>3001</v>
      </c>
      <c r="E834" s="700" t="s">
        <v>3002</v>
      </c>
      <c r="F834" s="700" t="s">
        <v>3003</v>
      </c>
      <c r="G834" s="701" t="s">
        <v>3004</v>
      </c>
      <c r="H834" s="701">
        <v>100000</v>
      </c>
      <c r="I834" s="702">
        <v>1</v>
      </c>
      <c r="J834" s="703">
        <f t="shared" si="12"/>
        <v>100000</v>
      </c>
      <c r="K834" s="700" t="s">
        <v>2214</v>
      </c>
      <c r="L834" s="698">
        <v>43921</v>
      </c>
      <c r="M834" s="698">
        <v>44286</v>
      </c>
      <c r="N834" s="698" t="s">
        <v>3005</v>
      </c>
      <c r="O834" s="704">
        <v>3.78</v>
      </c>
      <c r="P834" s="705" t="s">
        <v>2276</v>
      </c>
      <c r="Q834" s="705" t="s">
        <v>2482</v>
      </c>
      <c r="R834" s="706" t="s">
        <v>3443</v>
      </c>
    </row>
    <row r="835" spans="1:18" ht="16.5" customHeight="1">
      <c r="A835" s="87" t="s">
        <v>1564</v>
      </c>
      <c r="B835" s="73">
        <v>43935</v>
      </c>
      <c r="C835" s="211"/>
      <c r="D835" s="72" t="s">
        <v>3028</v>
      </c>
      <c r="E835" s="72" t="s">
        <v>3029</v>
      </c>
      <c r="F835" s="72" t="s">
        <v>3030</v>
      </c>
      <c r="G835" s="80" t="s">
        <v>3031</v>
      </c>
      <c r="H835" s="80">
        <v>300000</v>
      </c>
      <c r="I835" s="452">
        <v>1</v>
      </c>
      <c r="J835" s="65">
        <f t="shared" si="12"/>
        <v>300000</v>
      </c>
      <c r="K835" s="72" t="s">
        <v>3032</v>
      </c>
      <c r="L835" s="73">
        <v>43937</v>
      </c>
      <c r="M835" s="73">
        <v>44302</v>
      </c>
      <c r="N835" s="73" t="s">
        <v>3033</v>
      </c>
      <c r="O835" s="608">
        <v>0.03</v>
      </c>
      <c r="P835" s="58" t="s">
        <v>2276</v>
      </c>
      <c r="Q835" s="58" t="s">
        <v>2482</v>
      </c>
    </row>
    <row r="836" spans="1:18" ht="16.5" customHeight="1">
      <c r="A836" s="87" t="s">
        <v>1565</v>
      </c>
      <c r="B836" s="73">
        <v>43935</v>
      </c>
      <c r="C836" s="211"/>
      <c r="D836" s="72" t="s">
        <v>1596</v>
      </c>
      <c r="E836" s="72" t="s">
        <v>1748</v>
      </c>
      <c r="F836" s="72" t="s">
        <v>1604</v>
      </c>
      <c r="G836" s="80" t="s">
        <v>1577</v>
      </c>
      <c r="H836" s="80">
        <v>34724000</v>
      </c>
      <c r="I836" s="452">
        <v>107.68</v>
      </c>
      <c r="J836" s="65">
        <f t="shared" si="12"/>
        <v>322473.9970282318</v>
      </c>
      <c r="K836" s="72" t="s">
        <v>1570</v>
      </c>
      <c r="L836" s="73">
        <v>43935</v>
      </c>
      <c r="M836" s="73">
        <v>44300</v>
      </c>
      <c r="N836" s="73" t="s">
        <v>2216</v>
      </c>
      <c r="O836" s="608">
        <v>3.3599999999999998E-2</v>
      </c>
      <c r="P836" s="95" t="s">
        <v>2276</v>
      </c>
      <c r="Q836" s="95" t="s">
        <v>2482</v>
      </c>
    </row>
    <row r="837" spans="1:18" s="64" customFormat="1" ht="16.5" customHeight="1">
      <c r="A837" s="87" t="s">
        <v>1565</v>
      </c>
      <c r="B837" s="70">
        <v>43944</v>
      </c>
      <c r="C837" s="210"/>
      <c r="D837" s="61" t="s">
        <v>24</v>
      </c>
      <c r="E837" s="61" t="s">
        <v>3073</v>
      </c>
      <c r="F837" s="61" t="s">
        <v>1759</v>
      </c>
      <c r="G837" s="59" t="s">
        <v>1755</v>
      </c>
      <c r="H837" s="59">
        <v>120000000</v>
      </c>
      <c r="I837" s="452">
        <v>107.3</v>
      </c>
      <c r="J837" s="65">
        <f>H837/I837</f>
        <v>1118359.7390493941</v>
      </c>
      <c r="K837" s="61" t="s">
        <v>1570</v>
      </c>
      <c r="L837" s="70">
        <v>43955</v>
      </c>
      <c r="M837" s="70">
        <v>44320</v>
      </c>
      <c r="N837" s="70" t="s">
        <v>2216</v>
      </c>
      <c r="O837" s="670">
        <v>2.7199999999999998E-2</v>
      </c>
      <c r="P837" s="58" t="s">
        <v>2276</v>
      </c>
      <c r="Q837" s="58" t="s">
        <v>2482</v>
      </c>
      <c r="R837" s="63"/>
    </row>
    <row r="838" spans="1:18" s="64" customFormat="1" ht="16.5" customHeight="1">
      <c r="A838" s="87" t="s">
        <v>1565</v>
      </c>
      <c r="B838" s="70">
        <v>43962</v>
      </c>
      <c r="C838" s="210"/>
      <c r="D838" s="61" t="s">
        <v>24</v>
      </c>
      <c r="E838" s="61" t="s">
        <v>3076</v>
      </c>
      <c r="F838" s="61" t="s">
        <v>2543</v>
      </c>
      <c r="G838" s="59" t="s">
        <v>1755</v>
      </c>
      <c r="H838" s="59">
        <v>64300000</v>
      </c>
      <c r="I838" s="452">
        <v>107.35</v>
      </c>
      <c r="J838" s="76">
        <f>H838/I838</f>
        <v>598975.31439217518</v>
      </c>
      <c r="K838" s="61" t="s">
        <v>1570</v>
      </c>
      <c r="L838" s="70">
        <v>43971</v>
      </c>
      <c r="M838" s="70">
        <v>44336</v>
      </c>
      <c r="N838" s="70" t="s">
        <v>2216</v>
      </c>
      <c r="O838" s="670">
        <v>3.1600000000000003E-2</v>
      </c>
      <c r="P838" s="58" t="s">
        <v>2276</v>
      </c>
      <c r="Q838" s="58" t="s">
        <v>2482</v>
      </c>
      <c r="R838" s="63"/>
    </row>
    <row r="839" spans="1:18" s="64" customFormat="1" ht="16.5" customHeight="1">
      <c r="A839" s="87" t="s">
        <v>2539</v>
      </c>
      <c r="B839" s="70">
        <v>43976</v>
      </c>
      <c r="C839" s="210"/>
      <c r="D839" s="61" t="s">
        <v>1794</v>
      </c>
      <c r="E839" s="61" t="s">
        <v>1795</v>
      </c>
      <c r="F839" s="61" t="s">
        <v>1796</v>
      </c>
      <c r="G839" s="59" t="s">
        <v>1755</v>
      </c>
      <c r="H839" s="59">
        <v>24000000</v>
      </c>
      <c r="I839" s="452">
        <v>107.72</v>
      </c>
      <c r="J839" s="76">
        <f>H839/I839</f>
        <v>222799.85146676569</v>
      </c>
      <c r="K839" s="61" t="s">
        <v>1797</v>
      </c>
      <c r="L839" s="70">
        <v>43984</v>
      </c>
      <c r="M839" s="70">
        <v>44349</v>
      </c>
      <c r="N839" s="70" t="s">
        <v>2216</v>
      </c>
      <c r="O839" s="670">
        <v>3.7499999999999999E-2</v>
      </c>
      <c r="P839" s="58" t="s">
        <v>2276</v>
      </c>
      <c r="Q839" s="58" t="s">
        <v>2482</v>
      </c>
      <c r="R839" s="63"/>
    </row>
    <row r="840" spans="1:18" ht="16.5" customHeight="1">
      <c r="A840" s="87" t="s">
        <v>3047</v>
      </c>
      <c r="B840" s="73">
        <v>44005</v>
      </c>
      <c r="C840" s="211"/>
      <c r="D840" s="72" t="s">
        <v>1593</v>
      </c>
      <c r="E840" s="72" t="s">
        <v>2998</v>
      </c>
      <c r="F840" s="72" t="s">
        <v>1595</v>
      </c>
      <c r="G840" s="80" t="s">
        <v>1577</v>
      </c>
      <c r="H840" s="80">
        <v>111650000</v>
      </c>
      <c r="I840" s="452">
        <v>107.15</v>
      </c>
      <c r="J840" s="65">
        <f t="shared" ref="J840:J842" si="22">IF(I840="","",H840/I840)</f>
        <v>1041997.2001866541</v>
      </c>
      <c r="K840" s="72" t="s">
        <v>1321</v>
      </c>
      <c r="L840" s="73">
        <v>44011</v>
      </c>
      <c r="M840" s="73">
        <v>44103</v>
      </c>
      <c r="N840" s="73" t="s">
        <v>2999</v>
      </c>
      <c r="O840" s="608">
        <v>4.2500000000000003E-2</v>
      </c>
      <c r="P840" s="58" t="s">
        <v>2276</v>
      </c>
      <c r="Q840" s="58" t="s">
        <v>2482</v>
      </c>
    </row>
    <row r="841" spans="1:18" ht="16.5" customHeight="1">
      <c r="A841" s="56" t="s">
        <v>749</v>
      </c>
      <c r="B841" s="96">
        <v>44019</v>
      </c>
      <c r="D841" s="95" t="s">
        <v>757</v>
      </c>
      <c r="E841" s="95" t="s">
        <v>3159</v>
      </c>
      <c r="F841" s="95" t="s">
        <v>1066</v>
      </c>
      <c r="G841" s="95" t="s">
        <v>745</v>
      </c>
      <c r="H841" s="97">
        <v>40500000</v>
      </c>
      <c r="I841" s="454">
        <v>107.54</v>
      </c>
      <c r="J841" s="65">
        <f t="shared" si="22"/>
        <v>376604.05430537474</v>
      </c>
      <c r="K841" s="95" t="s">
        <v>3160</v>
      </c>
      <c r="L841" s="96">
        <v>44026</v>
      </c>
      <c r="M841" s="96">
        <v>44391</v>
      </c>
      <c r="N841" s="96" t="s">
        <v>3161</v>
      </c>
      <c r="O841" s="608">
        <v>3.3799999999999997E-2</v>
      </c>
      <c r="P841" s="58" t="s">
        <v>2276</v>
      </c>
      <c r="Q841" s="58" t="s">
        <v>2482</v>
      </c>
    </row>
    <row r="842" spans="1:18" s="64" customFormat="1" ht="16.5" customHeight="1">
      <c r="A842" s="87" t="s">
        <v>1565</v>
      </c>
      <c r="B842" s="70">
        <v>44042</v>
      </c>
      <c r="C842" s="210">
        <v>63</v>
      </c>
      <c r="D842" s="61" t="s">
        <v>794</v>
      </c>
      <c r="E842" s="61" t="s">
        <v>2635</v>
      </c>
      <c r="F842" s="61" t="s">
        <v>1656</v>
      </c>
      <c r="G842" s="59" t="s">
        <v>1577</v>
      </c>
      <c r="H842" s="59">
        <v>49500000</v>
      </c>
      <c r="I842" s="452">
        <v>105.2</v>
      </c>
      <c r="J842" s="76">
        <f t="shared" si="22"/>
        <v>470532.31939163496</v>
      </c>
      <c r="K842" s="61" t="s">
        <v>1570</v>
      </c>
      <c r="L842" s="70">
        <v>44053</v>
      </c>
      <c r="M842" s="70">
        <v>44417</v>
      </c>
      <c r="N842" s="70" t="s">
        <v>2216</v>
      </c>
      <c r="O842" s="71">
        <v>2.6</v>
      </c>
      <c r="P842" s="58" t="s">
        <v>2276</v>
      </c>
      <c r="Q842" s="58" t="s">
        <v>2482</v>
      </c>
      <c r="R842" s="63"/>
    </row>
    <row r="843" spans="1:18" ht="16.5" customHeight="1">
      <c r="A843" s="87" t="s">
        <v>3227</v>
      </c>
      <c r="B843" s="73">
        <v>44090</v>
      </c>
      <c r="C843" s="211"/>
      <c r="D843" s="72" t="s">
        <v>3228</v>
      </c>
      <c r="E843" s="72" t="s">
        <v>3229</v>
      </c>
      <c r="F843" s="72" t="s">
        <v>3230</v>
      </c>
      <c r="G843" s="80" t="s">
        <v>3231</v>
      </c>
      <c r="H843" s="80">
        <v>16000000</v>
      </c>
      <c r="I843" s="452">
        <v>1</v>
      </c>
      <c r="J843" s="65">
        <f t="shared" ref="J843:J899" si="23">IF(I843="","",H843/I843)</f>
        <v>16000000</v>
      </c>
      <c r="K843" s="72" t="s">
        <v>3232</v>
      </c>
      <c r="L843" s="73">
        <v>44095</v>
      </c>
      <c r="M843" s="73">
        <v>44460</v>
      </c>
      <c r="N843" s="73" t="s">
        <v>3233</v>
      </c>
      <c r="O843" s="608">
        <v>3.2399999999999998E-2</v>
      </c>
      <c r="P843" s="58" t="s">
        <v>2276</v>
      </c>
      <c r="Q843" s="58" t="s">
        <v>2482</v>
      </c>
    </row>
    <row r="844" spans="1:18" ht="16.5" customHeight="1">
      <c r="A844" s="87" t="s">
        <v>3299</v>
      </c>
      <c r="B844" s="73">
        <v>44253</v>
      </c>
      <c r="C844" s="211"/>
      <c r="D844" s="72" t="s">
        <v>3300</v>
      </c>
      <c r="E844" s="72" t="s">
        <v>3301</v>
      </c>
      <c r="F844" s="72" t="s">
        <v>3302</v>
      </c>
      <c r="G844" s="80" t="s">
        <v>3303</v>
      </c>
      <c r="H844" s="80">
        <v>4000000</v>
      </c>
      <c r="I844" s="452">
        <v>1</v>
      </c>
      <c r="J844" s="65">
        <f t="shared" si="23"/>
        <v>4000000</v>
      </c>
      <c r="K844" s="72" t="s">
        <v>3304</v>
      </c>
      <c r="L844" s="73">
        <v>44267</v>
      </c>
      <c r="M844" s="73">
        <v>44632</v>
      </c>
      <c r="N844" s="73" t="s">
        <v>3305</v>
      </c>
      <c r="O844" s="608">
        <v>2.7099999999999999E-2</v>
      </c>
      <c r="P844" s="58" t="s">
        <v>2276</v>
      </c>
      <c r="Q844" s="58" t="s">
        <v>2482</v>
      </c>
    </row>
    <row r="845" spans="1:18" ht="16.5" customHeight="1">
      <c r="A845" s="87" t="s">
        <v>3299</v>
      </c>
      <c r="B845" s="73">
        <v>44253</v>
      </c>
      <c r="C845" s="211"/>
      <c r="D845" s="72" t="s">
        <v>3300</v>
      </c>
      <c r="E845" s="72" t="s">
        <v>3301</v>
      </c>
      <c r="F845" s="72" t="s">
        <v>3302</v>
      </c>
      <c r="G845" s="80" t="s">
        <v>3303</v>
      </c>
      <c r="H845" s="80">
        <v>1000000</v>
      </c>
      <c r="I845" s="452">
        <v>1</v>
      </c>
      <c r="J845" s="65">
        <f t="shared" si="23"/>
        <v>1000000</v>
      </c>
      <c r="K845" s="72" t="s">
        <v>3304</v>
      </c>
      <c r="L845" s="73">
        <v>44267</v>
      </c>
      <c r="M845" s="73">
        <v>44632</v>
      </c>
      <c r="N845" s="73" t="s">
        <v>3305</v>
      </c>
      <c r="O845" s="608">
        <v>2.7099999999999999E-2</v>
      </c>
      <c r="P845" s="58" t="s">
        <v>2276</v>
      </c>
      <c r="Q845" s="58" t="s">
        <v>2482</v>
      </c>
    </row>
    <row r="846" spans="1:18" ht="16.5" customHeight="1">
      <c r="A846" s="87" t="s">
        <v>1565</v>
      </c>
      <c r="B846" s="73">
        <v>44273</v>
      </c>
      <c r="C846" s="211"/>
      <c r="D846" s="72" t="s">
        <v>3312</v>
      </c>
      <c r="E846" s="72" t="s">
        <v>3313</v>
      </c>
      <c r="F846" s="72" t="s">
        <v>1587</v>
      </c>
      <c r="G846" s="80" t="s">
        <v>1577</v>
      </c>
      <c r="H846" s="80">
        <v>91700000</v>
      </c>
      <c r="I846" s="452">
        <v>108.9</v>
      </c>
      <c r="J846" s="65">
        <f t="shared" si="23"/>
        <v>842056.9329660238</v>
      </c>
      <c r="K846" s="72" t="s">
        <v>1570</v>
      </c>
      <c r="L846" s="73">
        <v>44277</v>
      </c>
      <c r="M846" s="73">
        <v>44642</v>
      </c>
      <c r="N846" s="73" t="s">
        <v>3315</v>
      </c>
      <c r="O846" s="608">
        <v>2.5399999999999999E-2</v>
      </c>
      <c r="P846" s="58" t="s">
        <v>2276</v>
      </c>
      <c r="Q846" s="58" t="s">
        <v>2482</v>
      </c>
    </row>
    <row r="847" spans="1:18" ht="16.5" customHeight="1">
      <c r="A847" s="87" t="s">
        <v>1565</v>
      </c>
      <c r="B847" s="73">
        <v>44274</v>
      </c>
      <c r="C847" s="211"/>
      <c r="D847" s="72" t="s">
        <v>1574</v>
      </c>
      <c r="E847" s="72" t="s">
        <v>3317</v>
      </c>
      <c r="F847" s="72" t="s">
        <v>1576</v>
      </c>
      <c r="G847" s="80" t="s">
        <v>1577</v>
      </c>
      <c r="H847" s="80">
        <v>186565000</v>
      </c>
      <c r="I847" s="452">
        <v>108.6</v>
      </c>
      <c r="J847" s="65">
        <f t="shared" si="23"/>
        <v>1717909.7605893186</v>
      </c>
      <c r="K847" s="72" t="s">
        <v>1321</v>
      </c>
      <c r="L847" s="73">
        <v>44280</v>
      </c>
      <c r="M847" s="73">
        <v>44645</v>
      </c>
      <c r="N847" s="73" t="s">
        <v>3318</v>
      </c>
      <c r="O847" s="608">
        <v>2.1399999999999999E-2</v>
      </c>
      <c r="P847" s="58" t="s">
        <v>2276</v>
      </c>
      <c r="Q847" s="58" t="s">
        <v>2482</v>
      </c>
    </row>
    <row r="848" spans="1:18" ht="16.5" customHeight="1">
      <c r="A848" s="87" t="s">
        <v>1565</v>
      </c>
      <c r="B848" s="73">
        <v>44285</v>
      </c>
      <c r="C848" s="211"/>
      <c r="D848" s="72" t="s">
        <v>3324</v>
      </c>
      <c r="E848" s="72" t="s">
        <v>3325</v>
      </c>
      <c r="F848" s="72" t="s">
        <v>1668</v>
      </c>
      <c r="G848" s="80" t="s">
        <v>1577</v>
      </c>
      <c r="H848" s="80">
        <v>20000000</v>
      </c>
      <c r="I848" s="452">
        <v>110.2</v>
      </c>
      <c r="J848" s="65">
        <f t="shared" si="23"/>
        <v>181488.20326678766</v>
      </c>
      <c r="K848" s="72" t="s">
        <v>1321</v>
      </c>
      <c r="L848" s="73">
        <v>44299</v>
      </c>
      <c r="M848" s="73">
        <v>44664</v>
      </c>
      <c r="N848" s="73" t="s">
        <v>3326</v>
      </c>
      <c r="O848" s="608">
        <v>1.9400000000000001E-2</v>
      </c>
      <c r="P848" s="58" t="s">
        <v>2276</v>
      </c>
      <c r="Q848" s="58" t="s">
        <v>2482</v>
      </c>
    </row>
    <row r="849" spans="1:18" ht="16.5" customHeight="1">
      <c r="A849" s="87" t="s">
        <v>1565</v>
      </c>
      <c r="B849" s="73">
        <v>44285</v>
      </c>
      <c r="C849" s="211"/>
      <c r="D849" s="72" t="s">
        <v>3324</v>
      </c>
      <c r="E849" s="72" t="s">
        <v>3325</v>
      </c>
      <c r="F849" s="72" t="s">
        <v>1668</v>
      </c>
      <c r="G849" s="80" t="s">
        <v>1577</v>
      </c>
      <c r="H849" s="80">
        <v>19000000</v>
      </c>
      <c r="I849" s="452">
        <v>110.2</v>
      </c>
      <c r="J849" s="65">
        <f t="shared" si="23"/>
        <v>172413.79310344826</v>
      </c>
      <c r="K849" s="72" t="s">
        <v>1321</v>
      </c>
      <c r="L849" s="73">
        <v>44289</v>
      </c>
      <c r="M849" s="73">
        <v>44654</v>
      </c>
      <c r="N849" s="73" t="s">
        <v>3326</v>
      </c>
      <c r="O849" s="608">
        <v>1.9400000000000001E-2</v>
      </c>
      <c r="P849" s="58" t="s">
        <v>2276</v>
      </c>
      <c r="Q849" s="58" t="s">
        <v>2482</v>
      </c>
    </row>
    <row r="850" spans="1:18" ht="16.5" customHeight="1">
      <c r="A850" s="87" t="s">
        <v>1565</v>
      </c>
      <c r="B850" s="73">
        <v>44293</v>
      </c>
      <c r="C850" s="211"/>
      <c r="D850" s="72" t="s">
        <v>3332</v>
      </c>
      <c r="E850" s="72" t="s">
        <v>3333</v>
      </c>
      <c r="F850" s="72" t="s">
        <v>3334</v>
      </c>
      <c r="G850" s="80" t="s">
        <v>3331</v>
      </c>
      <c r="H850" s="80">
        <v>34724000</v>
      </c>
      <c r="I850" s="452">
        <v>108.82</v>
      </c>
      <c r="J850" s="65">
        <f t="shared" si="23"/>
        <v>319095.75445690134</v>
      </c>
      <c r="K850" s="72" t="s">
        <v>3335</v>
      </c>
      <c r="L850" s="73">
        <v>44300</v>
      </c>
      <c r="M850" s="73">
        <v>44665</v>
      </c>
      <c r="N850" s="73" t="s">
        <v>2216</v>
      </c>
      <c r="O850" s="608">
        <v>3.39E-2</v>
      </c>
      <c r="P850" s="95" t="s">
        <v>3336</v>
      </c>
      <c r="Q850" s="95" t="s">
        <v>3337</v>
      </c>
    </row>
    <row r="851" spans="1:18" s="64" customFormat="1" ht="16.5" customHeight="1">
      <c r="A851" s="87" t="s">
        <v>1565</v>
      </c>
      <c r="B851" s="70">
        <v>44313</v>
      </c>
      <c r="C851" s="210"/>
      <c r="D851" s="61" t="s">
        <v>24</v>
      </c>
      <c r="E851" s="61" t="s">
        <v>3338</v>
      </c>
      <c r="F851" s="61" t="s">
        <v>1759</v>
      </c>
      <c r="G851" s="59" t="s">
        <v>1755</v>
      </c>
      <c r="H851" s="59">
        <v>120000000</v>
      </c>
      <c r="I851" s="452">
        <v>109.4</v>
      </c>
      <c r="J851" s="65">
        <f>H851/I851</f>
        <v>1096892.138939671</v>
      </c>
      <c r="K851" s="61" t="s">
        <v>1570</v>
      </c>
      <c r="L851" s="70">
        <v>44319</v>
      </c>
      <c r="M851" s="70">
        <v>44684</v>
      </c>
      <c r="N851" s="70" t="s">
        <v>2216</v>
      </c>
      <c r="O851" s="670">
        <v>2.7099999999999999E-2</v>
      </c>
      <c r="P851" s="58" t="s">
        <v>2276</v>
      </c>
      <c r="Q851" s="58" t="s">
        <v>2482</v>
      </c>
      <c r="R851" s="63"/>
    </row>
    <row r="852" spans="1:18" s="64" customFormat="1" ht="16.5" customHeight="1">
      <c r="A852" s="87" t="s">
        <v>1565</v>
      </c>
      <c r="B852" s="70">
        <v>44326</v>
      </c>
      <c r="C852" s="210"/>
      <c r="D852" s="61" t="s">
        <v>24</v>
      </c>
      <c r="E852" s="61" t="s">
        <v>3073</v>
      </c>
      <c r="F852" s="61" t="s">
        <v>2543</v>
      </c>
      <c r="G852" s="59" t="s">
        <v>1755</v>
      </c>
      <c r="H852" s="59">
        <v>64300000</v>
      </c>
      <c r="I852" s="452">
        <v>109.35</v>
      </c>
      <c r="J852" s="76">
        <f>H852/I852</f>
        <v>588020.11888431641</v>
      </c>
      <c r="K852" s="61" t="s">
        <v>1570</v>
      </c>
      <c r="L852" s="70">
        <v>44336</v>
      </c>
      <c r="M852" s="70">
        <v>44701</v>
      </c>
      <c r="N852" s="70" t="s">
        <v>2216</v>
      </c>
      <c r="O852" s="670">
        <v>3.15E-2</v>
      </c>
      <c r="P852" s="58" t="s">
        <v>2276</v>
      </c>
      <c r="Q852" s="58" t="s">
        <v>2482</v>
      </c>
      <c r="R852" s="63"/>
    </row>
    <row r="853" spans="1:18" ht="16.5" customHeight="1">
      <c r="A853" s="56" t="s">
        <v>749</v>
      </c>
      <c r="B853" s="96">
        <v>44382</v>
      </c>
      <c r="D853" s="95" t="s">
        <v>757</v>
      </c>
      <c r="E853" s="95" t="s">
        <v>3349</v>
      </c>
      <c r="F853" s="95" t="s">
        <v>1066</v>
      </c>
      <c r="G853" s="95" t="s">
        <v>745</v>
      </c>
      <c r="H853" s="97">
        <v>40500000</v>
      </c>
      <c r="I853" s="454">
        <v>110.85</v>
      </c>
      <c r="J853" s="65">
        <f t="shared" ref="J853:J854" si="24">IF(I853="","",H853/I853)</f>
        <v>365358.59269282816</v>
      </c>
      <c r="K853" s="95" t="s">
        <v>880</v>
      </c>
      <c r="L853" s="96">
        <v>44391</v>
      </c>
      <c r="M853" s="96">
        <v>44756</v>
      </c>
      <c r="N853" s="96" t="s">
        <v>2216</v>
      </c>
      <c r="O853" s="608">
        <v>3.9699999999999999E-2</v>
      </c>
      <c r="P853" s="58" t="s">
        <v>2276</v>
      </c>
      <c r="Q853" s="58" t="s">
        <v>2482</v>
      </c>
    </row>
    <row r="854" spans="1:18" s="64" customFormat="1" ht="16.5" customHeight="1">
      <c r="A854" s="87" t="s">
        <v>1565</v>
      </c>
      <c r="B854" s="70">
        <v>44411</v>
      </c>
      <c r="C854" s="210"/>
      <c r="D854" s="61" t="s">
        <v>794</v>
      </c>
      <c r="E854" s="61" t="s">
        <v>3356</v>
      </c>
      <c r="F854" s="61" t="s">
        <v>1656</v>
      </c>
      <c r="G854" s="59" t="s">
        <v>1577</v>
      </c>
      <c r="H854" s="59">
        <v>49500000</v>
      </c>
      <c r="I854" s="452">
        <v>109.7</v>
      </c>
      <c r="J854" s="76">
        <f t="shared" si="24"/>
        <v>451230.62898814946</v>
      </c>
      <c r="K854" s="61" t="s">
        <v>1570</v>
      </c>
      <c r="L854" s="70">
        <v>44417</v>
      </c>
      <c r="M854" s="70">
        <v>44782</v>
      </c>
      <c r="N854" s="70" t="s">
        <v>2216</v>
      </c>
      <c r="O854" s="608">
        <v>2.3099999999999999E-2</v>
      </c>
      <c r="P854" s="58" t="s">
        <v>2276</v>
      </c>
      <c r="Q854" s="58" t="s">
        <v>3358</v>
      </c>
      <c r="R854" s="63"/>
    </row>
    <row r="855" spans="1:18" ht="16.5" customHeight="1">
      <c r="A855" s="107" t="s">
        <v>3374</v>
      </c>
      <c r="B855" s="96">
        <v>44545</v>
      </c>
      <c r="D855" s="95" t="s">
        <v>3375</v>
      </c>
      <c r="E855" s="95" t="s">
        <v>3376</v>
      </c>
      <c r="F855" s="72" t="s">
        <v>3377</v>
      </c>
      <c r="G855" s="95" t="s">
        <v>3378</v>
      </c>
      <c r="H855" s="97">
        <v>40000000</v>
      </c>
      <c r="I855" s="454">
        <v>1</v>
      </c>
      <c r="J855" s="65">
        <f t="shared" si="23"/>
        <v>40000000</v>
      </c>
      <c r="K855" s="95" t="s">
        <v>3379</v>
      </c>
      <c r="L855" s="96">
        <v>44554</v>
      </c>
      <c r="M855" s="96">
        <v>45407</v>
      </c>
      <c r="N855" s="70" t="s">
        <v>2216</v>
      </c>
      <c r="O855" s="608">
        <v>2.2800000000000001E-2</v>
      </c>
      <c r="P855" s="58" t="s">
        <v>2276</v>
      </c>
      <c r="Q855" s="58" t="s">
        <v>3358</v>
      </c>
    </row>
    <row r="856" spans="1:18" ht="16.5" customHeight="1">
      <c r="A856" s="87" t="s">
        <v>2539</v>
      </c>
      <c r="B856" s="73">
        <v>44616</v>
      </c>
      <c r="C856" s="211"/>
      <c r="D856" s="72" t="s">
        <v>3300</v>
      </c>
      <c r="E856" s="72" t="s">
        <v>3301</v>
      </c>
      <c r="F856" s="72" t="s">
        <v>3302</v>
      </c>
      <c r="G856" s="80" t="s">
        <v>1844</v>
      </c>
      <c r="H856" s="80">
        <v>4000000</v>
      </c>
      <c r="I856" s="452">
        <v>1</v>
      </c>
      <c r="J856" s="65">
        <f t="shared" ref="J856:J857" si="25">IF(I856="","",H856/I856)</f>
        <v>4000000</v>
      </c>
      <c r="K856" s="72" t="s">
        <v>2214</v>
      </c>
      <c r="L856" s="73">
        <v>44634</v>
      </c>
      <c r="M856" s="73">
        <v>44997</v>
      </c>
      <c r="N856" s="73" t="s">
        <v>2216</v>
      </c>
      <c r="O856" s="608">
        <v>2.8199999999999999E-2</v>
      </c>
      <c r="P856" s="58" t="s">
        <v>2276</v>
      </c>
      <c r="Q856" s="58" t="s">
        <v>3358</v>
      </c>
    </row>
    <row r="857" spans="1:18" ht="16.5" customHeight="1">
      <c r="A857" s="87" t="s">
        <v>2539</v>
      </c>
      <c r="B857" s="73">
        <v>44616</v>
      </c>
      <c r="C857" s="211"/>
      <c r="D857" s="72" t="s">
        <v>3300</v>
      </c>
      <c r="E857" s="72" t="s">
        <v>3301</v>
      </c>
      <c r="F857" s="72" t="s">
        <v>3302</v>
      </c>
      <c r="G857" s="80" t="s">
        <v>1844</v>
      </c>
      <c r="H857" s="80">
        <v>1000000</v>
      </c>
      <c r="I857" s="452">
        <v>1</v>
      </c>
      <c r="J857" s="65">
        <f t="shared" si="25"/>
        <v>1000000</v>
      </c>
      <c r="K857" s="72" t="s">
        <v>2214</v>
      </c>
      <c r="L857" s="73">
        <v>44634</v>
      </c>
      <c r="M857" s="73">
        <v>44997</v>
      </c>
      <c r="N857" s="73" t="s">
        <v>2216</v>
      </c>
      <c r="O857" s="608">
        <v>2.8199999999999999E-2</v>
      </c>
      <c r="P857" s="58" t="s">
        <v>2276</v>
      </c>
      <c r="Q857" s="58" t="s">
        <v>3358</v>
      </c>
    </row>
    <row r="858" spans="1:18" s="707" customFormat="1" ht="16.5" customHeight="1">
      <c r="A858" s="708" t="s">
        <v>3444</v>
      </c>
      <c r="B858" s="709">
        <v>44693</v>
      </c>
      <c r="C858" s="710"/>
      <c r="D858" s="705" t="s">
        <v>3445</v>
      </c>
      <c r="E858" s="705" t="s">
        <v>3446</v>
      </c>
      <c r="F858" s="705" t="s">
        <v>3447</v>
      </c>
      <c r="G858" s="705" t="s">
        <v>3448</v>
      </c>
      <c r="H858" s="703">
        <v>3000000</v>
      </c>
      <c r="I858" s="711">
        <v>1</v>
      </c>
      <c r="J858" s="703">
        <f t="shared" si="23"/>
        <v>3000000</v>
      </c>
      <c r="K858" s="705" t="s">
        <v>3449</v>
      </c>
      <c r="L858" s="709">
        <v>44697</v>
      </c>
      <c r="M858" s="709">
        <v>45062</v>
      </c>
      <c r="N858" s="709" t="s">
        <v>3450</v>
      </c>
      <c r="O858" s="712">
        <v>3.5000000000000003E-2</v>
      </c>
      <c r="P858" s="705" t="s">
        <v>3316</v>
      </c>
      <c r="Q858" s="705" t="s">
        <v>3357</v>
      </c>
      <c r="R858" s="706" t="s">
        <v>3443</v>
      </c>
    </row>
    <row r="859" spans="1:18" s="64" customFormat="1" ht="16.5" customHeight="1">
      <c r="A859" s="87" t="s">
        <v>1565</v>
      </c>
      <c r="B859" s="70">
        <v>44699</v>
      </c>
      <c r="C859" s="210"/>
      <c r="D859" s="61" t="s">
        <v>24</v>
      </c>
      <c r="E859" s="61" t="s">
        <v>3459</v>
      </c>
      <c r="F859" s="61" t="s">
        <v>2543</v>
      </c>
      <c r="G859" s="59" t="s">
        <v>1755</v>
      </c>
      <c r="H859" s="59">
        <v>64300000</v>
      </c>
      <c r="I859" s="452">
        <v>128.1</v>
      </c>
      <c r="J859" s="76">
        <f>H859/I859</f>
        <v>501951.60031225608</v>
      </c>
      <c r="K859" s="61" t="s">
        <v>1570</v>
      </c>
      <c r="L859" s="70">
        <v>44701</v>
      </c>
      <c r="M859" s="70">
        <v>45066</v>
      </c>
      <c r="N859" s="70" t="s">
        <v>2216</v>
      </c>
      <c r="O859" s="670">
        <v>3.1399999999999997E-2</v>
      </c>
      <c r="P859" s="58" t="s">
        <v>2276</v>
      </c>
      <c r="Q859" s="58" t="s">
        <v>3358</v>
      </c>
      <c r="R859" s="63"/>
    </row>
    <row r="860" spans="1:18" ht="16.5" customHeight="1">
      <c r="A860" s="107" t="s">
        <v>3506</v>
      </c>
      <c r="B860" s="96">
        <v>44728</v>
      </c>
      <c r="D860" s="95" t="s">
        <v>3507</v>
      </c>
      <c r="E860" s="95" t="s">
        <v>3508</v>
      </c>
      <c r="F860" s="95" t="s">
        <v>3509</v>
      </c>
      <c r="G860" s="95" t="s">
        <v>3510</v>
      </c>
      <c r="H860" s="97">
        <v>1060000</v>
      </c>
      <c r="I860" s="454">
        <v>1</v>
      </c>
      <c r="J860" s="65">
        <f t="shared" si="23"/>
        <v>1060000</v>
      </c>
      <c r="K860" s="95" t="s">
        <v>3511</v>
      </c>
      <c r="L860" s="96">
        <v>44732</v>
      </c>
      <c r="M860" s="96">
        <v>44915</v>
      </c>
      <c r="N860" s="96" t="s">
        <v>3512</v>
      </c>
      <c r="O860" s="608">
        <v>3.61E-2</v>
      </c>
      <c r="P860" s="58" t="s">
        <v>2276</v>
      </c>
      <c r="Q860" s="58" t="s">
        <v>3358</v>
      </c>
    </row>
    <row r="861" spans="1:18" ht="16.5" customHeight="1">
      <c r="A861" s="56" t="s">
        <v>749</v>
      </c>
      <c r="B861" s="96">
        <v>44753</v>
      </c>
      <c r="D861" s="95" t="s">
        <v>757</v>
      </c>
      <c r="E861" s="95" t="s">
        <v>1173</v>
      </c>
      <c r="F861" s="95" t="s">
        <v>1066</v>
      </c>
      <c r="G861" s="95" t="s">
        <v>745</v>
      </c>
      <c r="H861" s="97">
        <v>40500000</v>
      </c>
      <c r="I861" s="454">
        <v>137.08000000000001</v>
      </c>
      <c r="J861" s="65">
        <f t="shared" si="23"/>
        <v>295447.91362707905</v>
      </c>
      <c r="K861" s="95" t="s">
        <v>880</v>
      </c>
      <c r="L861" s="96">
        <v>44756</v>
      </c>
      <c r="M861" s="96">
        <v>45121</v>
      </c>
      <c r="N861" s="96" t="s">
        <v>2216</v>
      </c>
      <c r="O861" s="608">
        <v>3.9100000000000003E-2</v>
      </c>
      <c r="P861" s="58" t="s">
        <v>2276</v>
      </c>
      <c r="Q861" s="58" t="s">
        <v>3358</v>
      </c>
    </row>
    <row r="862" spans="1:18" ht="16.5" customHeight="1">
      <c r="A862" s="107" t="s">
        <v>3545</v>
      </c>
      <c r="B862" s="96">
        <v>44764</v>
      </c>
      <c r="D862" s="95" t="s">
        <v>3539</v>
      </c>
      <c r="E862" s="95" t="s">
        <v>3540</v>
      </c>
      <c r="F862" s="95" t="s">
        <v>3541</v>
      </c>
      <c r="G862" s="95" t="s">
        <v>3542</v>
      </c>
      <c r="H862" s="97">
        <v>2100000</v>
      </c>
      <c r="I862" s="454">
        <v>1</v>
      </c>
      <c r="J862" s="65">
        <f t="shared" si="23"/>
        <v>2100000</v>
      </c>
      <c r="K862" s="95" t="s">
        <v>3543</v>
      </c>
      <c r="L862" s="96">
        <v>44783</v>
      </c>
      <c r="M862" s="96">
        <v>45154</v>
      </c>
      <c r="N862" s="96" t="s">
        <v>3544</v>
      </c>
      <c r="O862" s="608">
        <v>4.9399999999999999E-2</v>
      </c>
      <c r="P862" s="58" t="s">
        <v>2276</v>
      </c>
      <c r="Q862" s="58" t="s">
        <v>3358</v>
      </c>
    </row>
    <row r="863" spans="1:18" ht="16.5" customHeight="1">
      <c r="A863" s="107" t="s">
        <v>3546</v>
      </c>
      <c r="B863" s="96">
        <v>44768</v>
      </c>
      <c r="D863" s="95" t="s">
        <v>3547</v>
      </c>
      <c r="E863" s="95" t="s">
        <v>3548</v>
      </c>
      <c r="F863" s="95" t="s">
        <v>3549</v>
      </c>
      <c r="G863" s="59" t="s">
        <v>1577</v>
      </c>
      <c r="H863" s="59">
        <v>49500000</v>
      </c>
      <c r="I863" s="452">
        <v>133.66999999999999</v>
      </c>
      <c r="J863" s="76">
        <f t="shared" si="23"/>
        <v>370314.95473928336</v>
      </c>
      <c r="K863" s="61" t="s">
        <v>1570</v>
      </c>
      <c r="L863" s="70">
        <v>44782</v>
      </c>
      <c r="M863" s="70">
        <v>45147</v>
      </c>
      <c r="N863" s="70" t="s">
        <v>2216</v>
      </c>
      <c r="O863" s="608">
        <v>2.29E-2</v>
      </c>
      <c r="P863" s="58" t="s">
        <v>2276</v>
      </c>
      <c r="Q863" s="58" t="s">
        <v>3358</v>
      </c>
    </row>
    <row r="864" spans="1:18" s="64" customFormat="1" ht="16.5" customHeight="1">
      <c r="A864" s="75" t="s">
        <v>1564</v>
      </c>
      <c r="B864" s="57">
        <v>44789</v>
      </c>
      <c r="C864" s="209"/>
      <c r="D864" s="58" t="s">
        <v>434</v>
      </c>
      <c r="E864" s="58" t="s">
        <v>3567</v>
      </c>
      <c r="F864" s="58" t="s">
        <v>3030</v>
      </c>
      <c r="G864" s="58" t="s">
        <v>1844</v>
      </c>
      <c r="H864" s="76">
        <v>200000</v>
      </c>
      <c r="I864" s="455">
        <v>1</v>
      </c>
      <c r="J864" s="76">
        <f t="shared" si="23"/>
        <v>200000</v>
      </c>
      <c r="K864" s="58" t="s">
        <v>2214</v>
      </c>
      <c r="L864" s="57">
        <v>44790</v>
      </c>
      <c r="M864" s="57">
        <v>45155</v>
      </c>
      <c r="N864" s="57" t="s">
        <v>2216</v>
      </c>
      <c r="O864" s="670">
        <v>4.3099999999999999E-2</v>
      </c>
      <c r="P864" s="58" t="s">
        <v>3565</v>
      </c>
      <c r="Q864" s="58" t="s">
        <v>3566</v>
      </c>
      <c r="R864" s="63"/>
    </row>
    <row r="865" spans="1:18" ht="16.5" customHeight="1">
      <c r="A865" s="107" t="s">
        <v>3660</v>
      </c>
      <c r="B865" s="96">
        <v>44861</v>
      </c>
      <c r="D865" s="95" t="s">
        <v>3661</v>
      </c>
      <c r="E865" s="95" t="s">
        <v>3662</v>
      </c>
      <c r="F865" s="95" t="s">
        <v>3663</v>
      </c>
      <c r="G865" s="95" t="s">
        <v>3664</v>
      </c>
      <c r="H865" s="97">
        <v>50000000</v>
      </c>
      <c r="I865" s="454">
        <v>1</v>
      </c>
      <c r="J865" s="65">
        <f t="shared" si="23"/>
        <v>50000000</v>
      </c>
      <c r="K865" s="95" t="s">
        <v>3665</v>
      </c>
      <c r="L865" s="96">
        <v>44865</v>
      </c>
      <c r="M865" s="96">
        <v>45046</v>
      </c>
      <c r="N865" s="96" t="s">
        <v>3666</v>
      </c>
      <c r="O865" s="608">
        <v>5.62E-2</v>
      </c>
      <c r="P865" s="95" t="s">
        <v>3667</v>
      </c>
      <c r="Q865" s="95" t="s">
        <v>3668</v>
      </c>
      <c r="R865" s="67" t="s">
        <v>3669</v>
      </c>
    </row>
    <row r="866" spans="1:18" ht="16.5" customHeight="1">
      <c r="A866" s="107" t="s">
        <v>3921</v>
      </c>
      <c r="B866" s="96">
        <v>44956</v>
      </c>
      <c r="D866" s="95" t="s">
        <v>3300</v>
      </c>
      <c r="E866" s="95" t="s">
        <v>3922</v>
      </c>
      <c r="F866" s="95" t="s">
        <v>3923</v>
      </c>
      <c r="G866" s="95" t="s">
        <v>3924</v>
      </c>
      <c r="H866" s="97">
        <v>28000000</v>
      </c>
      <c r="I866" s="454">
        <v>130.21</v>
      </c>
      <c r="J866" s="65">
        <f t="shared" si="23"/>
        <v>215037.24752323169</v>
      </c>
      <c r="K866" s="95" t="s">
        <v>3925</v>
      </c>
      <c r="L866" s="96">
        <v>44956</v>
      </c>
      <c r="M866" s="96">
        <v>45321</v>
      </c>
      <c r="N866" s="96" t="s">
        <v>3926</v>
      </c>
      <c r="O866" s="608">
        <v>2.5600000000000001E-2</v>
      </c>
      <c r="P866" s="95" t="s">
        <v>2276</v>
      </c>
      <c r="Q866" s="95" t="s">
        <v>3358</v>
      </c>
    </row>
    <row r="867" spans="1:18" ht="16.5" customHeight="1">
      <c r="A867" s="87" t="s">
        <v>2539</v>
      </c>
      <c r="B867" s="73">
        <v>44967</v>
      </c>
      <c r="C867" s="211"/>
      <c r="D867" s="72" t="s">
        <v>3300</v>
      </c>
      <c r="E867" s="72" t="s">
        <v>3959</v>
      </c>
      <c r="F867" s="72" t="s">
        <v>3302</v>
      </c>
      <c r="G867" s="80" t="s">
        <v>1844</v>
      </c>
      <c r="H867" s="80">
        <v>4000000</v>
      </c>
      <c r="I867" s="452">
        <v>1</v>
      </c>
      <c r="J867" s="65">
        <f t="shared" ref="J867:J870" si="26">IF(I867="","",H867/I867)</f>
        <v>4000000</v>
      </c>
      <c r="K867" s="72" t="s">
        <v>2214</v>
      </c>
      <c r="L867" s="73">
        <v>44997</v>
      </c>
      <c r="M867" s="73">
        <v>45363</v>
      </c>
      <c r="N867" s="73" t="s">
        <v>2216</v>
      </c>
      <c r="O867" s="608">
        <v>6.3899999999999998E-2</v>
      </c>
      <c r="P867" s="58" t="s">
        <v>2276</v>
      </c>
      <c r="Q867" s="58" t="s">
        <v>3358</v>
      </c>
    </row>
    <row r="868" spans="1:18" ht="16.5" customHeight="1">
      <c r="A868" s="87" t="s">
        <v>2539</v>
      </c>
      <c r="B868" s="73">
        <v>44967</v>
      </c>
      <c r="C868" s="211"/>
      <c r="D868" s="72" t="s">
        <v>3300</v>
      </c>
      <c r="E868" s="72" t="s">
        <v>3959</v>
      </c>
      <c r="F868" s="72" t="s">
        <v>3302</v>
      </c>
      <c r="G868" s="80" t="s">
        <v>1844</v>
      </c>
      <c r="H868" s="80">
        <v>1000000</v>
      </c>
      <c r="I868" s="452">
        <v>1</v>
      </c>
      <c r="J868" s="65">
        <f t="shared" si="26"/>
        <v>1000000</v>
      </c>
      <c r="K868" s="72" t="s">
        <v>2214</v>
      </c>
      <c r="L868" s="73">
        <v>44997</v>
      </c>
      <c r="M868" s="73">
        <v>45363</v>
      </c>
      <c r="N868" s="73" t="s">
        <v>2216</v>
      </c>
      <c r="O868" s="608">
        <v>6.3899999999999998E-2</v>
      </c>
      <c r="P868" s="58" t="s">
        <v>2276</v>
      </c>
      <c r="Q868" s="58" t="s">
        <v>3358</v>
      </c>
    </row>
    <row r="869" spans="1:18" ht="16.5" customHeight="1">
      <c r="A869" s="87" t="s">
        <v>1565</v>
      </c>
      <c r="B869" s="73">
        <v>45007</v>
      </c>
      <c r="C869" s="211"/>
      <c r="D869" s="72" t="s">
        <v>1574</v>
      </c>
      <c r="E869" s="72" t="s">
        <v>4057</v>
      </c>
      <c r="F869" s="72" t="s">
        <v>1576</v>
      </c>
      <c r="G869" s="80" t="s">
        <v>1577</v>
      </c>
      <c r="H869" s="80">
        <v>186565000</v>
      </c>
      <c r="I869" s="452">
        <v>130.69999999999999</v>
      </c>
      <c r="J869" s="65">
        <f t="shared" si="26"/>
        <v>1427429.2272379496</v>
      </c>
      <c r="K869" s="72" t="s">
        <v>1321</v>
      </c>
      <c r="L869" s="73">
        <v>45010</v>
      </c>
      <c r="M869" s="73">
        <v>45376</v>
      </c>
      <c r="N869" s="73" t="s">
        <v>2216</v>
      </c>
      <c r="O869" s="608">
        <v>1.5900000000000001E-2</v>
      </c>
      <c r="P869" s="58" t="s">
        <v>2276</v>
      </c>
      <c r="Q869" s="58" t="s">
        <v>3358</v>
      </c>
    </row>
    <row r="870" spans="1:18" ht="16.5" customHeight="1">
      <c r="A870" s="87" t="s">
        <v>1565</v>
      </c>
      <c r="B870" s="73">
        <v>45028</v>
      </c>
      <c r="C870" s="211"/>
      <c r="D870" s="72" t="s">
        <v>24</v>
      </c>
      <c r="E870" s="72" t="s">
        <v>4078</v>
      </c>
      <c r="F870" s="72" t="s">
        <v>3334</v>
      </c>
      <c r="G870" s="80" t="s">
        <v>1755</v>
      </c>
      <c r="H870" s="80">
        <v>31530000</v>
      </c>
      <c r="I870" s="452">
        <v>133.65</v>
      </c>
      <c r="J870" s="65">
        <f t="shared" si="26"/>
        <v>235914.70258136923</v>
      </c>
      <c r="K870" s="72" t="s">
        <v>2214</v>
      </c>
      <c r="L870" s="73">
        <v>45029</v>
      </c>
      <c r="M870" s="73">
        <v>45397</v>
      </c>
      <c r="N870" s="73" t="s">
        <v>2216</v>
      </c>
      <c r="O870" s="608">
        <v>3.5900000000000001E-2</v>
      </c>
      <c r="P870" s="95" t="s">
        <v>2276</v>
      </c>
      <c r="Q870" s="95" t="s">
        <v>3358</v>
      </c>
    </row>
    <row r="871" spans="1:18" ht="16.5" customHeight="1">
      <c r="A871" s="87" t="s">
        <v>2539</v>
      </c>
      <c r="B871" s="70">
        <v>45041</v>
      </c>
      <c r="C871" s="211"/>
      <c r="D871" s="72" t="s">
        <v>3001</v>
      </c>
      <c r="E871" s="72" t="s">
        <v>4105</v>
      </c>
      <c r="F871" s="72" t="s">
        <v>1754</v>
      </c>
      <c r="G871" s="80" t="s">
        <v>1755</v>
      </c>
      <c r="H871" s="80">
        <v>118200000</v>
      </c>
      <c r="I871" s="452">
        <v>134.21</v>
      </c>
      <c r="J871" s="65">
        <f>H871/I871</f>
        <v>880709.33611504349</v>
      </c>
      <c r="K871" s="72" t="s">
        <v>1570</v>
      </c>
      <c r="L871" s="73">
        <v>45041</v>
      </c>
      <c r="M871" s="73">
        <v>45407</v>
      </c>
      <c r="N871" s="73" t="s">
        <v>2216</v>
      </c>
      <c r="O871" s="608">
        <v>2.87E-2</v>
      </c>
      <c r="P871" s="58" t="s">
        <v>2276</v>
      </c>
      <c r="Q871" s="58" t="s">
        <v>3358</v>
      </c>
    </row>
    <row r="872" spans="1:18" ht="16.5" customHeight="1">
      <c r="A872" s="107" t="s">
        <v>4108</v>
      </c>
      <c r="B872" s="96">
        <v>45044</v>
      </c>
      <c r="D872" s="95" t="s">
        <v>4109</v>
      </c>
      <c r="E872" s="95" t="s">
        <v>4110</v>
      </c>
      <c r="F872" s="95" t="s">
        <v>4111</v>
      </c>
      <c r="G872" s="95" t="s">
        <v>4112</v>
      </c>
      <c r="H872" s="97">
        <v>200000</v>
      </c>
      <c r="I872" s="454">
        <v>1</v>
      </c>
      <c r="J872" s="65">
        <f t="shared" si="23"/>
        <v>200000</v>
      </c>
      <c r="K872" s="95" t="s">
        <v>4113</v>
      </c>
      <c r="L872" s="96">
        <v>45049</v>
      </c>
      <c r="M872" s="96">
        <v>45415</v>
      </c>
      <c r="N872" s="96" t="s">
        <v>4114</v>
      </c>
      <c r="O872" s="608">
        <v>7.3400000000000007E-2</v>
      </c>
      <c r="P872" s="58" t="s">
        <v>2276</v>
      </c>
      <c r="Q872" s="58" t="s">
        <v>3358</v>
      </c>
    </row>
    <row r="873" spans="1:18" ht="16.5" customHeight="1">
      <c r="A873" s="107" t="s">
        <v>4136</v>
      </c>
      <c r="B873" s="96">
        <v>45057</v>
      </c>
      <c r="D873" s="95" t="s">
        <v>4137</v>
      </c>
      <c r="E873" s="95" t="s">
        <v>4138</v>
      </c>
      <c r="F873" s="95" t="s">
        <v>4139</v>
      </c>
      <c r="G873" s="95" t="s">
        <v>4140</v>
      </c>
      <c r="H873" s="97">
        <v>90000000</v>
      </c>
      <c r="I873" s="454">
        <v>135.9</v>
      </c>
      <c r="J873" s="65">
        <f t="shared" si="23"/>
        <v>662251.65562913904</v>
      </c>
      <c r="K873" s="95" t="s">
        <v>2214</v>
      </c>
      <c r="L873" s="96">
        <v>45074</v>
      </c>
      <c r="M873" s="96">
        <v>45440</v>
      </c>
      <c r="N873" s="96" t="s">
        <v>4141</v>
      </c>
      <c r="O873" s="608">
        <v>2.47E-2</v>
      </c>
      <c r="P873" s="95" t="s">
        <v>4142</v>
      </c>
      <c r="Q873" s="95" t="s">
        <v>4143</v>
      </c>
    </row>
    <row r="874" spans="1:18" s="64" customFormat="1" ht="16.5" customHeight="1">
      <c r="A874" s="87" t="s">
        <v>1565</v>
      </c>
      <c r="B874" s="70">
        <v>45062</v>
      </c>
      <c r="C874" s="210"/>
      <c r="D874" s="61" t="s">
        <v>24</v>
      </c>
      <c r="E874" s="61" t="s">
        <v>3459</v>
      </c>
      <c r="F874" s="61" t="s">
        <v>2543</v>
      </c>
      <c r="G874" s="59" t="s">
        <v>1755</v>
      </c>
      <c r="H874" s="59">
        <v>64300000</v>
      </c>
      <c r="I874" s="452">
        <v>137.55000000000001</v>
      </c>
      <c r="J874" s="76">
        <f>H874/I874</f>
        <v>467466.37586332241</v>
      </c>
      <c r="K874" s="61" t="s">
        <v>1570</v>
      </c>
      <c r="L874" s="70">
        <v>45066</v>
      </c>
      <c r="M874" s="70">
        <v>45432</v>
      </c>
      <c r="N874" s="70" t="s">
        <v>2216</v>
      </c>
      <c r="O874" s="670">
        <v>0.04</v>
      </c>
      <c r="P874" s="58" t="s">
        <v>2276</v>
      </c>
      <c r="Q874" s="58" t="s">
        <v>3358</v>
      </c>
      <c r="R874" s="63"/>
    </row>
    <row r="875" spans="1:18" s="68" customFormat="1" ht="16.5" customHeight="1">
      <c r="A875" s="56" t="s">
        <v>749</v>
      </c>
      <c r="B875" s="73">
        <v>45124</v>
      </c>
      <c r="C875" s="211"/>
      <c r="D875" s="72" t="s">
        <v>757</v>
      </c>
      <c r="E875" s="72" t="s">
        <v>1173</v>
      </c>
      <c r="F875" s="72" t="s">
        <v>1066</v>
      </c>
      <c r="G875" s="72" t="s">
        <v>745</v>
      </c>
      <c r="H875" s="80">
        <v>40500000</v>
      </c>
      <c r="I875" s="453">
        <v>138.4</v>
      </c>
      <c r="J875" s="60">
        <f t="shared" ref="J875:J876" si="27">IF(I875="","",H875/I875)</f>
        <v>292630.0578034682</v>
      </c>
      <c r="K875" s="72" t="s">
        <v>880</v>
      </c>
      <c r="L875" s="73">
        <v>45121</v>
      </c>
      <c r="M875" s="73">
        <v>45487</v>
      </c>
      <c r="N875" s="73" t="s">
        <v>2216</v>
      </c>
      <c r="O875" s="608">
        <v>3.95E-2</v>
      </c>
      <c r="P875" s="61" t="s">
        <v>2276</v>
      </c>
      <c r="Q875" s="61" t="s">
        <v>3358</v>
      </c>
      <c r="R875" s="72"/>
    </row>
    <row r="876" spans="1:18" s="68" customFormat="1" ht="16.5" customHeight="1">
      <c r="A876" s="94" t="s">
        <v>2539</v>
      </c>
      <c r="B876" s="73">
        <v>45126</v>
      </c>
      <c r="C876" s="211"/>
      <c r="D876" s="72" t="s">
        <v>3547</v>
      </c>
      <c r="E876" s="72" t="s">
        <v>3548</v>
      </c>
      <c r="F876" s="72" t="s">
        <v>3549</v>
      </c>
      <c r="G876" s="59" t="s">
        <v>1577</v>
      </c>
      <c r="H876" s="59">
        <v>49500000</v>
      </c>
      <c r="I876" s="452">
        <v>139.19999999999999</v>
      </c>
      <c r="J876" s="59">
        <f t="shared" si="27"/>
        <v>355603.44827586209</v>
      </c>
      <c r="K876" s="61" t="s">
        <v>4231</v>
      </c>
      <c r="L876" s="70">
        <v>45147</v>
      </c>
      <c r="M876" s="70">
        <v>45513</v>
      </c>
      <c r="N876" s="70" t="s">
        <v>2216</v>
      </c>
      <c r="O876" s="608">
        <v>1.95E-2</v>
      </c>
      <c r="P876" s="61" t="s">
        <v>2276</v>
      </c>
      <c r="Q876" s="61" t="s">
        <v>3358</v>
      </c>
      <c r="R876" s="72"/>
    </row>
    <row r="877" spans="1:18" s="68" customFormat="1" ht="16.5" customHeight="1">
      <c r="A877" s="94" t="s">
        <v>2539</v>
      </c>
      <c r="B877" s="73">
        <v>45499</v>
      </c>
      <c r="C877" s="211"/>
      <c r="D877" s="72" t="s">
        <v>3547</v>
      </c>
      <c r="E877" s="72" t="s">
        <v>4737</v>
      </c>
      <c r="F877" s="72" t="s">
        <v>3549</v>
      </c>
      <c r="G877" s="59" t="s">
        <v>1577</v>
      </c>
      <c r="H877" s="59">
        <v>49500000</v>
      </c>
      <c r="I877" s="452">
        <v>153.80000000000001</v>
      </c>
      <c r="J877" s="59">
        <f t="shared" ref="J877:J878" si="28">IF(I877="","",H877/I877)</f>
        <v>321846.55396618985</v>
      </c>
      <c r="K877" s="61" t="s">
        <v>2214</v>
      </c>
      <c r="L877" s="70">
        <v>45513</v>
      </c>
      <c r="M877" s="70">
        <v>45878</v>
      </c>
      <c r="N877" s="70" t="s">
        <v>2216</v>
      </c>
      <c r="O877" s="608">
        <v>2.2100000000000002E-2</v>
      </c>
      <c r="P877" s="61" t="s">
        <v>4739</v>
      </c>
      <c r="Q877" s="61" t="s">
        <v>4740</v>
      </c>
      <c r="R877" s="72"/>
    </row>
    <row r="878" spans="1:18" ht="16.5" customHeight="1">
      <c r="A878" s="107" t="s">
        <v>1564</v>
      </c>
      <c r="B878" s="96">
        <v>45638</v>
      </c>
      <c r="D878" s="95" t="s">
        <v>4878</v>
      </c>
      <c r="E878" s="95" t="s">
        <v>4879</v>
      </c>
      <c r="F878" s="95" t="s">
        <v>4880</v>
      </c>
      <c r="G878" s="95" t="s">
        <v>1844</v>
      </c>
      <c r="H878" s="97">
        <v>4000000</v>
      </c>
      <c r="I878" s="454">
        <v>1</v>
      </c>
      <c r="J878" s="65">
        <f t="shared" si="28"/>
        <v>4000000</v>
      </c>
      <c r="K878" s="95" t="s">
        <v>2214</v>
      </c>
      <c r="L878" s="96">
        <v>45639</v>
      </c>
      <c r="M878" s="96">
        <v>46004</v>
      </c>
      <c r="N878" s="96" t="s">
        <v>2216</v>
      </c>
      <c r="O878" s="608">
        <v>5.9700000000000003E-2</v>
      </c>
      <c r="P878" s="61" t="s">
        <v>4739</v>
      </c>
      <c r="Q878" s="61" t="s">
        <v>4740</v>
      </c>
    </row>
    <row r="879" spans="1:18" ht="16.5" customHeight="1">
      <c r="A879" s="107" t="s">
        <v>1564</v>
      </c>
      <c r="B879" s="96">
        <v>45692</v>
      </c>
      <c r="D879" s="95" t="s">
        <v>3451</v>
      </c>
      <c r="E879" s="95" t="s">
        <v>4926</v>
      </c>
      <c r="F879" s="95" t="s">
        <v>4927</v>
      </c>
      <c r="G879" s="95" t="s">
        <v>1844</v>
      </c>
      <c r="H879" s="97">
        <v>4000000</v>
      </c>
      <c r="I879" s="454">
        <v>1</v>
      </c>
      <c r="J879" s="65">
        <f t="shared" ref="J879:J882" si="29">IF(I879="","",H879/I879)</f>
        <v>4000000</v>
      </c>
      <c r="K879" s="95" t="s">
        <v>2214</v>
      </c>
      <c r="L879" s="96">
        <v>45695</v>
      </c>
      <c r="M879" s="96">
        <v>46060</v>
      </c>
      <c r="N879" s="96" t="s">
        <v>2216</v>
      </c>
      <c r="O879" s="608">
        <v>5.9200000000000003E-2</v>
      </c>
      <c r="P879" s="61" t="s">
        <v>4739</v>
      </c>
      <c r="Q879" s="61" t="s">
        <v>4928</v>
      </c>
    </row>
    <row r="880" spans="1:18" ht="16.5" customHeight="1">
      <c r="A880" s="87" t="s">
        <v>1565</v>
      </c>
      <c r="B880" s="73">
        <v>45736</v>
      </c>
      <c r="C880" s="211"/>
      <c r="D880" s="72" t="s">
        <v>1574</v>
      </c>
      <c r="E880" s="72" t="s">
        <v>4057</v>
      </c>
      <c r="F880" s="72" t="s">
        <v>1576</v>
      </c>
      <c r="G880" s="80" t="s">
        <v>1577</v>
      </c>
      <c r="H880" s="80">
        <v>186565000</v>
      </c>
      <c r="I880" s="452">
        <v>149.24</v>
      </c>
      <c r="J880" s="65">
        <f t="shared" si="29"/>
        <v>1250100.5092468506</v>
      </c>
      <c r="K880" s="72" t="s">
        <v>1321</v>
      </c>
      <c r="L880" s="73">
        <v>45741</v>
      </c>
      <c r="M880" s="73">
        <v>46106</v>
      </c>
      <c r="N880" s="73" t="s">
        <v>2216</v>
      </c>
      <c r="O880" s="608">
        <v>2.18E-2</v>
      </c>
      <c r="P880" s="61" t="s">
        <v>4739</v>
      </c>
      <c r="Q880" s="61" t="s">
        <v>4928</v>
      </c>
    </row>
    <row r="881" spans="1:18" ht="16.5" customHeight="1">
      <c r="A881" s="87" t="s">
        <v>1565</v>
      </c>
      <c r="B881" s="73">
        <v>45756</v>
      </c>
      <c r="C881" s="211"/>
      <c r="D881" s="72" t="s">
        <v>2883</v>
      </c>
      <c r="E881" s="72" t="s">
        <v>4974</v>
      </c>
      <c r="F881" s="72" t="s">
        <v>1668</v>
      </c>
      <c r="G881" s="80" t="s">
        <v>1577</v>
      </c>
      <c r="H881" s="80">
        <v>20000000</v>
      </c>
      <c r="I881" s="452">
        <v>145.29</v>
      </c>
      <c r="J881" s="65">
        <f t="shared" si="29"/>
        <v>137655.72303668526</v>
      </c>
      <c r="K881" s="72" t="s">
        <v>1321</v>
      </c>
      <c r="L881" s="73">
        <v>45760</v>
      </c>
      <c r="M881" s="73">
        <v>46125</v>
      </c>
      <c r="N881" s="73" t="s">
        <v>2216</v>
      </c>
      <c r="O881" s="608">
        <v>2.46E-2</v>
      </c>
      <c r="P881" s="61" t="s">
        <v>4739</v>
      </c>
      <c r="Q881" s="61" t="s">
        <v>4928</v>
      </c>
    </row>
    <row r="882" spans="1:18" ht="16.5" customHeight="1">
      <c r="A882" s="107" t="s">
        <v>2539</v>
      </c>
      <c r="B882" s="96">
        <v>45797</v>
      </c>
      <c r="D882" s="95" t="s">
        <v>4137</v>
      </c>
      <c r="E882" s="95" t="s">
        <v>4988</v>
      </c>
      <c r="F882" s="95" t="s">
        <v>4139</v>
      </c>
      <c r="G882" s="95" t="s">
        <v>1755</v>
      </c>
      <c r="H882" s="97">
        <v>90000000</v>
      </c>
      <c r="I882" s="454">
        <v>144.94499999999999</v>
      </c>
      <c r="J882" s="65">
        <f t="shared" si="29"/>
        <v>620925.17851598887</v>
      </c>
      <c r="K882" s="95" t="s">
        <v>2214</v>
      </c>
      <c r="L882" s="96">
        <v>45805</v>
      </c>
      <c r="M882" s="96">
        <v>46170</v>
      </c>
      <c r="N882" s="96" t="s">
        <v>2216</v>
      </c>
      <c r="O882" s="608">
        <v>2.9399999999999999E-2</v>
      </c>
      <c r="P882" s="95" t="s">
        <v>4739</v>
      </c>
      <c r="Q882" s="95" t="s">
        <v>4928</v>
      </c>
    </row>
    <row r="883" spans="1:18" ht="16.5" customHeight="1">
      <c r="A883" s="107" t="s">
        <v>2539</v>
      </c>
      <c r="B883" s="96">
        <v>45817</v>
      </c>
      <c r="D883" s="95" t="s">
        <v>4137</v>
      </c>
      <c r="E883" s="95" t="s">
        <v>4988</v>
      </c>
      <c r="F883" s="95" t="s">
        <v>5001</v>
      </c>
      <c r="G883" s="95" t="s">
        <v>1755</v>
      </c>
      <c r="H883" s="97">
        <v>31840000</v>
      </c>
      <c r="I883" s="454">
        <v>144.119</v>
      </c>
      <c r="J883" s="65">
        <f t="shared" ref="J883:J884" si="30">IF(I883="","",H883/I883)</f>
        <v>220928.53822188609</v>
      </c>
      <c r="K883" s="95" t="s">
        <v>2214</v>
      </c>
      <c r="L883" s="96">
        <v>45819</v>
      </c>
      <c r="M883" s="96">
        <v>46184</v>
      </c>
      <c r="N883" s="96" t="s">
        <v>2216</v>
      </c>
      <c r="O883" s="608">
        <v>2.6100000000000002E-2</v>
      </c>
      <c r="P883" s="95" t="s">
        <v>4739</v>
      </c>
      <c r="Q883" s="95" t="s">
        <v>4928</v>
      </c>
    </row>
    <row r="884" spans="1:18" s="821" customFormat="1" ht="16.5" customHeight="1">
      <c r="A884" s="814" t="s">
        <v>2539</v>
      </c>
      <c r="B884" s="815">
        <v>45866</v>
      </c>
      <c r="C884" s="816"/>
      <c r="D884" s="817" t="s">
        <v>3547</v>
      </c>
      <c r="E884" s="817" t="s">
        <v>5029</v>
      </c>
      <c r="F884" s="817" t="s">
        <v>3549</v>
      </c>
      <c r="G884" s="818" t="s">
        <v>1577</v>
      </c>
      <c r="H884" s="818">
        <v>49500000</v>
      </c>
      <c r="I884" s="819">
        <v>147.78</v>
      </c>
      <c r="J884" s="818">
        <f t="shared" si="30"/>
        <v>334957.36906211934</v>
      </c>
      <c r="K884" s="817" t="s">
        <v>2214</v>
      </c>
      <c r="L884" s="815">
        <v>45878</v>
      </c>
      <c r="M884" s="815">
        <v>46243</v>
      </c>
      <c r="N884" s="815" t="s">
        <v>2216</v>
      </c>
      <c r="O884" s="820">
        <v>2.5899999999999999E-2</v>
      </c>
      <c r="P884" s="817" t="s">
        <v>4739</v>
      </c>
      <c r="Q884" s="817" t="s">
        <v>4928</v>
      </c>
      <c r="R884" s="817"/>
    </row>
    <row r="885" spans="1:18" s="821" customFormat="1" ht="16.5" customHeight="1">
      <c r="A885" s="107" t="s">
        <v>1564</v>
      </c>
      <c r="B885" s="815">
        <v>45961</v>
      </c>
      <c r="C885" s="816"/>
      <c r="D885" s="817" t="s">
        <v>757</v>
      </c>
      <c r="E885" s="817" t="s">
        <v>5109</v>
      </c>
      <c r="F885" s="817" t="s">
        <v>5110</v>
      </c>
      <c r="G885" s="818" t="s">
        <v>1577</v>
      </c>
      <c r="H885" s="818">
        <v>270000000</v>
      </c>
      <c r="I885" s="819">
        <v>153.94999999999999</v>
      </c>
      <c r="J885" s="818">
        <f t="shared" ref="J885:J888" si="31">IF(I885="","",H885/I885)</f>
        <v>1753816.1740824943</v>
      </c>
      <c r="K885" s="817" t="s">
        <v>2214</v>
      </c>
      <c r="L885" s="815">
        <v>45961</v>
      </c>
      <c r="M885" s="815">
        <v>47057</v>
      </c>
      <c r="N885" s="815" t="s">
        <v>2216</v>
      </c>
      <c r="O885" s="820">
        <v>1.34E-2</v>
      </c>
      <c r="P885" s="817" t="s">
        <v>4739</v>
      </c>
      <c r="Q885" s="817" t="s">
        <v>4928</v>
      </c>
      <c r="R885" s="817"/>
    </row>
    <row r="886" spans="1:18" ht="16.5" customHeight="1">
      <c r="A886" s="107" t="s">
        <v>2539</v>
      </c>
      <c r="B886" s="96">
        <v>46065</v>
      </c>
      <c r="D886" s="95" t="s">
        <v>5164</v>
      </c>
      <c r="E886" s="95" t="s">
        <v>5163</v>
      </c>
      <c r="F886" s="95" t="s">
        <v>4927</v>
      </c>
      <c r="G886" s="95" t="s">
        <v>1844</v>
      </c>
      <c r="H886" s="97">
        <v>4000000</v>
      </c>
      <c r="I886" s="454">
        <v>1</v>
      </c>
      <c r="J886" s="65">
        <f t="shared" si="31"/>
        <v>4000000</v>
      </c>
      <c r="K886" s="95" t="s">
        <v>2214</v>
      </c>
      <c r="L886" s="96">
        <v>46066</v>
      </c>
      <c r="M886" s="96">
        <v>46431</v>
      </c>
      <c r="N886" s="96" t="s">
        <v>2216</v>
      </c>
      <c r="O886" s="608">
        <v>5.2900000000000003E-2</v>
      </c>
      <c r="P886" s="61" t="s">
        <v>4739</v>
      </c>
      <c r="Q886" s="61" t="s">
        <v>4928</v>
      </c>
    </row>
    <row r="887" spans="1:18" ht="16.5" customHeight="1">
      <c r="A887" s="107" t="s">
        <v>2539</v>
      </c>
      <c r="B887" s="96">
        <v>46164</v>
      </c>
      <c r="D887" s="95" t="s">
        <v>4137</v>
      </c>
      <c r="E887" s="95" t="s">
        <v>4988</v>
      </c>
      <c r="F887" s="95" t="s">
        <v>4139</v>
      </c>
      <c r="G887" s="95" t="s">
        <v>1755</v>
      </c>
      <c r="H887" s="97">
        <v>90000000</v>
      </c>
      <c r="I887" s="454">
        <v>159.03</v>
      </c>
      <c r="J887" s="65">
        <f t="shared" si="31"/>
        <v>565930.95642331638</v>
      </c>
      <c r="K887" s="95" t="s">
        <v>2214</v>
      </c>
      <c r="L887" s="96">
        <v>46170</v>
      </c>
      <c r="M887" s="96">
        <v>46535</v>
      </c>
      <c r="N887" s="96" t="s">
        <v>2216</v>
      </c>
      <c r="O887" s="608">
        <v>3.0200000000000001E-2</v>
      </c>
      <c r="P887" s="95" t="s">
        <v>4739</v>
      </c>
      <c r="Q887" s="95" t="s">
        <v>4928</v>
      </c>
    </row>
    <row r="888" spans="1:18" s="985" customFormat="1" ht="16.5" customHeight="1">
      <c r="A888" s="979" t="s">
        <v>2539</v>
      </c>
      <c r="B888" s="980">
        <v>46182</v>
      </c>
      <c r="C888" s="981"/>
      <c r="D888" s="383" t="s">
        <v>4137</v>
      </c>
      <c r="E888" s="383" t="s">
        <v>4988</v>
      </c>
      <c r="F888" s="383" t="s">
        <v>5001</v>
      </c>
      <c r="G888" s="383" t="s">
        <v>1755</v>
      </c>
      <c r="H888" s="65">
        <v>31840000</v>
      </c>
      <c r="I888" s="982">
        <v>160.16</v>
      </c>
      <c r="J888" s="65">
        <f t="shared" si="31"/>
        <v>198801.1988011988</v>
      </c>
      <c r="K888" s="383" t="s">
        <v>2214</v>
      </c>
      <c r="L888" s="980">
        <v>46189</v>
      </c>
      <c r="M888" s="980">
        <v>46554</v>
      </c>
      <c r="N888" s="980" t="s">
        <v>2216</v>
      </c>
      <c r="O888" s="983">
        <v>3.0099999999999998E-2</v>
      </c>
      <c r="P888" s="383" t="s">
        <v>4739</v>
      </c>
      <c r="Q888" s="383" t="s">
        <v>4928</v>
      </c>
      <c r="R888" s="984"/>
    </row>
    <row r="889" spans="1:18" ht="16.5" customHeight="1">
      <c r="J889" s="65" t="str">
        <f t="shared" si="23"/>
        <v/>
      </c>
      <c r="O889" s="608"/>
    </row>
    <row r="890" spans="1:18" ht="16.5" customHeight="1">
      <c r="J890" s="65" t="str">
        <f t="shared" si="23"/>
        <v/>
      </c>
      <c r="O890" s="608"/>
    </row>
    <row r="891" spans="1:18" ht="16.5" customHeight="1">
      <c r="J891" s="65" t="str">
        <f t="shared" si="23"/>
        <v/>
      </c>
      <c r="O891" s="608"/>
    </row>
    <row r="892" spans="1:18" ht="16.5" customHeight="1">
      <c r="J892" s="65" t="str">
        <f t="shared" si="23"/>
        <v/>
      </c>
      <c r="O892" s="608"/>
    </row>
    <row r="893" spans="1:18" ht="16.5" customHeight="1">
      <c r="J893" s="65" t="str">
        <f t="shared" si="23"/>
        <v/>
      </c>
      <c r="O893" s="608"/>
    </row>
    <row r="894" spans="1:18" ht="16.5" customHeight="1">
      <c r="J894" s="65" t="str">
        <f t="shared" si="23"/>
        <v/>
      </c>
      <c r="O894" s="608"/>
    </row>
    <row r="895" spans="1:18" ht="16.5" customHeight="1">
      <c r="J895" s="65" t="str">
        <f t="shared" si="23"/>
        <v/>
      </c>
      <c r="O895" s="608"/>
    </row>
    <row r="896" spans="1:18" ht="16.5" customHeight="1">
      <c r="J896" s="65" t="str">
        <f t="shared" si="23"/>
        <v/>
      </c>
      <c r="O896" s="608"/>
    </row>
    <row r="897" spans="10:15" ht="16.5" customHeight="1">
      <c r="J897" s="65" t="str">
        <f t="shared" si="23"/>
        <v/>
      </c>
      <c r="O897" s="608"/>
    </row>
    <row r="898" spans="10:15" ht="16.5" customHeight="1">
      <c r="J898" s="65" t="str">
        <f t="shared" si="23"/>
        <v/>
      </c>
      <c r="O898" s="608"/>
    </row>
    <row r="899" spans="10:15" ht="16.5" customHeight="1">
      <c r="J899" s="65" t="str">
        <f t="shared" si="23"/>
        <v/>
      </c>
      <c r="O899" s="608"/>
    </row>
    <row r="900" spans="10:15" ht="16.5" customHeight="1">
      <c r="J900" s="65" t="str">
        <f t="shared" ref="J900:J963" si="32">IF(I900="","",H900/I900)</f>
        <v/>
      </c>
      <c r="O900" s="608"/>
    </row>
    <row r="901" spans="10:15" ht="16.5" customHeight="1">
      <c r="J901" s="65" t="str">
        <f t="shared" si="32"/>
        <v/>
      </c>
      <c r="O901" s="608"/>
    </row>
    <row r="902" spans="10:15" ht="16.5" customHeight="1">
      <c r="J902" s="65" t="str">
        <f t="shared" si="32"/>
        <v/>
      </c>
      <c r="O902" s="608"/>
    </row>
    <row r="903" spans="10:15" ht="16.5" customHeight="1">
      <c r="J903" s="65" t="str">
        <f t="shared" si="32"/>
        <v/>
      </c>
      <c r="O903" s="608"/>
    </row>
    <row r="904" spans="10:15" ht="16.5" customHeight="1">
      <c r="J904" s="65" t="str">
        <f t="shared" si="32"/>
        <v/>
      </c>
      <c r="O904" s="608"/>
    </row>
    <row r="905" spans="10:15" ht="16.5" customHeight="1">
      <c r="J905" s="65" t="str">
        <f t="shared" si="32"/>
        <v/>
      </c>
      <c r="O905" s="608"/>
    </row>
    <row r="906" spans="10:15" ht="16.5" customHeight="1">
      <c r="J906" s="65" t="str">
        <f t="shared" si="32"/>
        <v/>
      </c>
      <c r="O906" s="608"/>
    </row>
    <row r="907" spans="10:15" ht="16.5" customHeight="1">
      <c r="J907" s="65" t="str">
        <f t="shared" si="32"/>
        <v/>
      </c>
      <c r="O907" s="608"/>
    </row>
    <row r="908" spans="10:15" ht="16.5" customHeight="1">
      <c r="J908" s="65" t="str">
        <f t="shared" si="32"/>
        <v/>
      </c>
      <c r="O908" s="608"/>
    </row>
    <row r="909" spans="10:15" ht="16.5" customHeight="1">
      <c r="J909" s="65" t="str">
        <f t="shared" si="32"/>
        <v/>
      </c>
      <c r="O909" s="608"/>
    </row>
    <row r="910" spans="10:15" ht="16.5" customHeight="1">
      <c r="J910" s="65" t="str">
        <f t="shared" si="32"/>
        <v/>
      </c>
      <c r="O910" s="608"/>
    </row>
    <row r="911" spans="10:15" ht="16.5" customHeight="1">
      <c r="J911" s="65" t="str">
        <f t="shared" si="32"/>
        <v/>
      </c>
      <c r="O911" s="608"/>
    </row>
    <row r="912" spans="10:15" ht="16.5" customHeight="1">
      <c r="J912" s="65" t="str">
        <f t="shared" si="32"/>
        <v/>
      </c>
      <c r="O912" s="608"/>
    </row>
    <row r="913" spans="10:15" ht="16.5" customHeight="1">
      <c r="J913" s="65" t="str">
        <f t="shared" si="32"/>
        <v/>
      </c>
      <c r="O913" s="608"/>
    </row>
    <row r="914" spans="10:15" ht="16.5" customHeight="1">
      <c r="J914" s="65" t="str">
        <f t="shared" si="32"/>
        <v/>
      </c>
      <c r="O914" s="608"/>
    </row>
    <row r="915" spans="10:15" ht="16.5" customHeight="1">
      <c r="J915" s="65" t="str">
        <f t="shared" si="32"/>
        <v/>
      </c>
      <c r="O915" s="608"/>
    </row>
    <row r="916" spans="10:15" ht="16.5" customHeight="1">
      <c r="J916" s="65" t="str">
        <f t="shared" si="32"/>
        <v/>
      </c>
      <c r="O916" s="608"/>
    </row>
    <row r="917" spans="10:15" ht="16.5" customHeight="1">
      <c r="J917" s="65" t="str">
        <f t="shared" si="32"/>
        <v/>
      </c>
      <c r="O917" s="608"/>
    </row>
    <row r="918" spans="10:15" ht="16.5" customHeight="1">
      <c r="J918" s="65" t="str">
        <f t="shared" si="32"/>
        <v/>
      </c>
      <c r="O918" s="608"/>
    </row>
    <row r="919" spans="10:15" ht="16.5" customHeight="1">
      <c r="J919" s="65" t="str">
        <f t="shared" si="32"/>
        <v/>
      </c>
      <c r="O919" s="608"/>
    </row>
    <row r="920" spans="10:15" ht="16.5" customHeight="1">
      <c r="J920" s="65" t="str">
        <f t="shared" si="32"/>
        <v/>
      </c>
      <c r="O920" s="608"/>
    </row>
    <row r="921" spans="10:15" ht="16.5" customHeight="1">
      <c r="J921" s="65" t="str">
        <f t="shared" si="32"/>
        <v/>
      </c>
      <c r="O921" s="608"/>
    </row>
    <row r="922" spans="10:15" ht="16.5" customHeight="1">
      <c r="J922" s="65" t="str">
        <f t="shared" si="32"/>
        <v/>
      </c>
      <c r="O922" s="608"/>
    </row>
    <row r="923" spans="10:15" ht="16.5" customHeight="1">
      <c r="J923" s="65" t="str">
        <f t="shared" si="32"/>
        <v/>
      </c>
      <c r="O923" s="608"/>
    </row>
    <row r="924" spans="10:15" ht="16.5" customHeight="1">
      <c r="J924" s="65" t="str">
        <f t="shared" si="32"/>
        <v/>
      </c>
      <c r="O924" s="608"/>
    </row>
    <row r="925" spans="10:15" ht="16.5" customHeight="1">
      <c r="J925" s="65" t="str">
        <f t="shared" si="32"/>
        <v/>
      </c>
      <c r="O925" s="608"/>
    </row>
    <row r="926" spans="10:15" ht="16.5" customHeight="1">
      <c r="J926" s="65" t="str">
        <f t="shared" si="32"/>
        <v/>
      </c>
      <c r="O926" s="608"/>
    </row>
    <row r="927" spans="10:15" ht="16.5" customHeight="1">
      <c r="J927" s="65" t="str">
        <f t="shared" si="32"/>
        <v/>
      </c>
      <c r="O927" s="608"/>
    </row>
    <row r="928" spans="10:15" ht="16.5" customHeight="1">
      <c r="J928" s="65" t="str">
        <f t="shared" si="32"/>
        <v/>
      </c>
      <c r="O928" s="608"/>
    </row>
    <row r="929" spans="10:15" ht="16.5" customHeight="1">
      <c r="J929" s="65" t="str">
        <f t="shared" si="32"/>
        <v/>
      </c>
      <c r="O929" s="608"/>
    </row>
    <row r="930" spans="10:15" ht="16.5" customHeight="1">
      <c r="J930" s="65" t="str">
        <f t="shared" si="32"/>
        <v/>
      </c>
      <c r="O930" s="608"/>
    </row>
    <row r="931" spans="10:15" ht="16.5" customHeight="1">
      <c r="J931" s="65" t="str">
        <f t="shared" si="32"/>
        <v/>
      </c>
      <c r="O931" s="608"/>
    </row>
    <row r="932" spans="10:15" ht="16.5" customHeight="1">
      <c r="J932" s="65" t="str">
        <f t="shared" si="32"/>
        <v/>
      </c>
      <c r="O932" s="608"/>
    </row>
    <row r="933" spans="10:15" ht="16.5" customHeight="1">
      <c r="J933" s="65" t="str">
        <f t="shared" si="32"/>
        <v/>
      </c>
      <c r="O933" s="608"/>
    </row>
    <row r="934" spans="10:15" ht="16.5" customHeight="1">
      <c r="J934" s="65" t="str">
        <f t="shared" si="32"/>
        <v/>
      </c>
      <c r="O934" s="608"/>
    </row>
    <row r="935" spans="10:15" ht="16.5" customHeight="1">
      <c r="J935" s="65" t="str">
        <f t="shared" si="32"/>
        <v/>
      </c>
      <c r="O935" s="608"/>
    </row>
    <row r="936" spans="10:15" ht="16.5" customHeight="1">
      <c r="J936" s="65" t="str">
        <f t="shared" si="32"/>
        <v/>
      </c>
      <c r="O936" s="608"/>
    </row>
    <row r="937" spans="10:15" ht="16.5" customHeight="1">
      <c r="J937" s="65" t="str">
        <f t="shared" si="32"/>
        <v/>
      </c>
      <c r="O937" s="608"/>
    </row>
    <row r="938" spans="10:15" ht="16.5" customHeight="1">
      <c r="J938" s="65" t="str">
        <f t="shared" si="32"/>
        <v/>
      </c>
      <c r="O938" s="608"/>
    </row>
    <row r="939" spans="10:15" ht="16.5" customHeight="1">
      <c r="J939" s="65" t="str">
        <f t="shared" si="32"/>
        <v/>
      </c>
      <c r="O939" s="608"/>
    </row>
    <row r="940" spans="10:15" ht="16.5" customHeight="1">
      <c r="J940" s="65" t="str">
        <f t="shared" si="32"/>
        <v/>
      </c>
      <c r="O940" s="608"/>
    </row>
    <row r="941" spans="10:15" ht="16.5" customHeight="1">
      <c r="J941" s="65" t="str">
        <f t="shared" si="32"/>
        <v/>
      </c>
      <c r="O941" s="608"/>
    </row>
    <row r="942" spans="10:15" ht="16.5" customHeight="1">
      <c r="J942" s="65" t="str">
        <f t="shared" si="32"/>
        <v/>
      </c>
      <c r="O942" s="608"/>
    </row>
    <row r="943" spans="10:15" ht="16.5" customHeight="1">
      <c r="J943" s="65" t="str">
        <f t="shared" si="32"/>
        <v/>
      </c>
      <c r="O943" s="608"/>
    </row>
    <row r="944" spans="10:15" ht="16.5" customHeight="1">
      <c r="J944" s="65" t="str">
        <f t="shared" si="32"/>
        <v/>
      </c>
      <c r="O944" s="608"/>
    </row>
    <row r="945" spans="10:15" ht="16.5" customHeight="1">
      <c r="J945" s="65" t="str">
        <f t="shared" si="32"/>
        <v/>
      </c>
      <c r="O945" s="608"/>
    </row>
    <row r="946" spans="10:15" ht="16.5" customHeight="1">
      <c r="J946" s="65" t="str">
        <f t="shared" si="32"/>
        <v/>
      </c>
      <c r="O946" s="608"/>
    </row>
    <row r="947" spans="10:15" ht="16.5" customHeight="1">
      <c r="J947" s="65" t="str">
        <f t="shared" si="32"/>
        <v/>
      </c>
      <c r="O947" s="608"/>
    </row>
    <row r="948" spans="10:15" ht="16.5" customHeight="1">
      <c r="J948" s="65" t="str">
        <f t="shared" si="32"/>
        <v/>
      </c>
      <c r="O948" s="608"/>
    </row>
    <row r="949" spans="10:15" ht="16.5" customHeight="1">
      <c r="J949" s="65" t="str">
        <f t="shared" si="32"/>
        <v/>
      </c>
      <c r="O949" s="608"/>
    </row>
    <row r="950" spans="10:15" ht="16.5" customHeight="1">
      <c r="J950" s="65" t="str">
        <f t="shared" si="32"/>
        <v/>
      </c>
      <c r="O950" s="608"/>
    </row>
    <row r="951" spans="10:15" ht="16.5" customHeight="1">
      <c r="J951" s="65" t="str">
        <f t="shared" si="32"/>
        <v/>
      </c>
      <c r="O951" s="608"/>
    </row>
    <row r="952" spans="10:15" ht="16.5" customHeight="1">
      <c r="J952" s="65" t="str">
        <f t="shared" si="32"/>
        <v/>
      </c>
      <c r="O952" s="608"/>
    </row>
    <row r="953" spans="10:15" ht="16.5" customHeight="1">
      <c r="J953" s="65" t="str">
        <f t="shared" si="32"/>
        <v/>
      </c>
      <c r="O953" s="608"/>
    </row>
    <row r="954" spans="10:15" ht="16.5" customHeight="1">
      <c r="J954" s="65" t="str">
        <f t="shared" si="32"/>
        <v/>
      </c>
      <c r="O954" s="608"/>
    </row>
    <row r="955" spans="10:15" ht="16.5" customHeight="1">
      <c r="J955" s="65" t="str">
        <f t="shared" si="32"/>
        <v/>
      </c>
      <c r="O955" s="608"/>
    </row>
    <row r="956" spans="10:15" ht="16.5" customHeight="1">
      <c r="J956" s="65" t="str">
        <f t="shared" si="32"/>
        <v/>
      </c>
      <c r="O956" s="608"/>
    </row>
    <row r="957" spans="10:15" ht="16.5" customHeight="1">
      <c r="J957" s="65" t="str">
        <f t="shared" si="32"/>
        <v/>
      </c>
      <c r="O957" s="608"/>
    </row>
    <row r="958" spans="10:15" ht="16.5" customHeight="1">
      <c r="J958" s="65" t="str">
        <f t="shared" si="32"/>
        <v/>
      </c>
      <c r="O958" s="608"/>
    </row>
    <row r="959" spans="10:15" ht="16.5" customHeight="1">
      <c r="J959" s="65" t="str">
        <f t="shared" si="32"/>
        <v/>
      </c>
      <c r="O959" s="608"/>
    </row>
    <row r="960" spans="10:15" ht="16.5" customHeight="1">
      <c r="J960" s="65" t="str">
        <f t="shared" si="32"/>
        <v/>
      </c>
      <c r="O960" s="608"/>
    </row>
    <row r="961" spans="10:15" ht="16.5" customHeight="1">
      <c r="J961" s="65" t="str">
        <f t="shared" si="32"/>
        <v/>
      </c>
      <c r="O961" s="608"/>
    </row>
    <row r="962" spans="10:15" ht="16.5" customHeight="1">
      <c r="J962" s="65" t="str">
        <f t="shared" si="32"/>
        <v/>
      </c>
      <c r="O962" s="608"/>
    </row>
    <row r="963" spans="10:15" ht="16.5" customHeight="1">
      <c r="J963" s="65" t="str">
        <f t="shared" si="32"/>
        <v/>
      </c>
      <c r="O963" s="608"/>
    </row>
    <row r="964" spans="10:15" ht="16.5" customHeight="1">
      <c r="J964" s="65" t="str">
        <f t="shared" ref="J964:J1027" si="33">IF(I964="","",H964/I964)</f>
        <v/>
      </c>
      <c r="O964" s="608"/>
    </row>
    <row r="965" spans="10:15" ht="16.5" customHeight="1">
      <c r="J965" s="65" t="str">
        <f t="shared" si="33"/>
        <v/>
      </c>
      <c r="O965" s="608"/>
    </row>
    <row r="966" spans="10:15" ht="16.5" customHeight="1">
      <c r="J966" s="65" t="str">
        <f t="shared" si="33"/>
        <v/>
      </c>
      <c r="O966" s="608"/>
    </row>
    <row r="967" spans="10:15" ht="16.5" customHeight="1">
      <c r="J967" s="65" t="str">
        <f t="shared" si="33"/>
        <v/>
      </c>
      <c r="O967" s="608"/>
    </row>
    <row r="968" spans="10:15" ht="16.5" customHeight="1">
      <c r="J968" s="65" t="str">
        <f t="shared" si="33"/>
        <v/>
      </c>
      <c r="O968" s="608"/>
    </row>
    <row r="969" spans="10:15" ht="16.5" customHeight="1">
      <c r="J969" s="65" t="str">
        <f t="shared" si="33"/>
        <v/>
      </c>
      <c r="O969" s="608"/>
    </row>
    <row r="970" spans="10:15" ht="16.5" customHeight="1">
      <c r="J970" s="65" t="str">
        <f t="shared" si="33"/>
        <v/>
      </c>
      <c r="O970" s="608"/>
    </row>
    <row r="971" spans="10:15" ht="16.5" customHeight="1">
      <c r="J971" s="65" t="str">
        <f t="shared" si="33"/>
        <v/>
      </c>
      <c r="O971" s="608"/>
    </row>
    <row r="972" spans="10:15" ht="16.5" customHeight="1">
      <c r="J972" s="65" t="str">
        <f t="shared" si="33"/>
        <v/>
      </c>
      <c r="O972" s="608"/>
    </row>
    <row r="973" spans="10:15" ht="16.5" customHeight="1">
      <c r="J973" s="65" t="str">
        <f t="shared" si="33"/>
        <v/>
      </c>
      <c r="O973" s="608"/>
    </row>
    <row r="974" spans="10:15" ht="16.5" customHeight="1">
      <c r="J974" s="65" t="str">
        <f t="shared" si="33"/>
        <v/>
      </c>
      <c r="O974" s="608"/>
    </row>
    <row r="975" spans="10:15" ht="16.5" customHeight="1">
      <c r="J975" s="65" t="str">
        <f t="shared" si="33"/>
        <v/>
      </c>
      <c r="O975" s="608"/>
    </row>
    <row r="976" spans="10:15" ht="16.5" customHeight="1">
      <c r="J976" s="65" t="str">
        <f t="shared" si="33"/>
        <v/>
      </c>
      <c r="O976" s="608"/>
    </row>
    <row r="977" spans="10:15" ht="16.5" customHeight="1">
      <c r="J977" s="65" t="str">
        <f t="shared" si="33"/>
        <v/>
      </c>
      <c r="O977" s="608"/>
    </row>
    <row r="978" spans="10:15" ht="16.5" customHeight="1">
      <c r="J978" s="65" t="str">
        <f t="shared" si="33"/>
        <v/>
      </c>
      <c r="O978" s="608"/>
    </row>
    <row r="979" spans="10:15" ht="16.5" customHeight="1">
      <c r="J979" s="65" t="str">
        <f t="shared" si="33"/>
        <v/>
      </c>
      <c r="O979" s="608"/>
    </row>
    <row r="980" spans="10:15" ht="16.5" customHeight="1">
      <c r="J980" s="65" t="str">
        <f t="shared" si="33"/>
        <v/>
      </c>
      <c r="O980" s="608"/>
    </row>
    <row r="981" spans="10:15" ht="16.5" customHeight="1">
      <c r="J981" s="65" t="str">
        <f t="shared" si="33"/>
        <v/>
      </c>
      <c r="O981" s="608"/>
    </row>
    <row r="982" spans="10:15" ht="16.5" customHeight="1">
      <c r="J982" s="65" t="str">
        <f t="shared" si="33"/>
        <v/>
      </c>
      <c r="O982" s="608"/>
    </row>
    <row r="983" spans="10:15" ht="16.5" customHeight="1">
      <c r="J983" s="65" t="str">
        <f t="shared" si="33"/>
        <v/>
      </c>
      <c r="O983" s="608"/>
    </row>
    <row r="984" spans="10:15" ht="16.5" customHeight="1">
      <c r="J984" s="65" t="str">
        <f t="shared" si="33"/>
        <v/>
      </c>
      <c r="O984" s="608"/>
    </row>
    <row r="985" spans="10:15" ht="16.5" customHeight="1">
      <c r="J985" s="65" t="str">
        <f t="shared" si="33"/>
        <v/>
      </c>
      <c r="O985" s="608"/>
    </row>
    <row r="986" spans="10:15" ht="16.5" customHeight="1">
      <c r="J986" s="65" t="str">
        <f t="shared" si="33"/>
        <v/>
      </c>
      <c r="O986" s="608"/>
    </row>
    <row r="987" spans="10:15" ht="16.5" customHeight="1">
      <c r="J987" s="65" t="str">
        <f t="shared" si="33"/>
        <v/>
      </c>
      <c r="O987" s="608"/>
    </row>
    <row r="988" spans="10:15" ht="16.5" customHeight="1">
      <c r="J988" s="65" t="str">
        <f t="shared" si="33"/>
        <v/>
      </c>
      <c r="O988" s="608"/>
    </row>
    <row r="989" spans="10:15" ht="16.5" customHeight="1">
      <c r="J989" s="65" t="str">
        <f t="shared" si="33"/>
        <v/>
      </c>
      <c r="O989" s="608"/>
    </row>
    <row r="990" spans="10:15" ht="16.5" customHeight="1">
      <c r="J990" s="65" t="str">
        <f t="shared" si="33"/>
        <v/>
      </c>
      <c r="O990" s="608"/>
    </row>
    <row r="991" spans="10:15" ht="16.5" customHeight="1">
      <c r="J991" s="65" t="str">
        <f t="shared" si="33"/>
        <v/>
      </c>
      <c r="O991" s="608"/>
    </row>
    <row r="992" spans="10:15" ht="16.5" customHeight="1">
      <c r="J992" s="65" t="str">
        <f t="shared" si="33"/>
        <v/>
      </c>
      <c r="O992" s="608"/>
    </row>
    <row r="993" spans="10:15" ht="16.5" customHeight="1">
      <c r="J993" s="65" t="str">
        <f t="shared" si="33"/>
        <v/>
      </c>
      <c r="O993" s="608"/>
    </row>
    <row r="994" spans="10:15" ht="16.5" customHeight="1">
      <c r="J994" s="65" t="str">
        <f t="shared" si="33"/>
        <v/>
      </c>
      <c r="O994" s="608"/>
    </row>
    <row r="995" spans="10:15" ht="16.5" customHeight="1">
      <c r="J995" s="65" t="str">
        <f t="shared" si="33"/>
        <v/>
      </c>
      <c r="O995" s="608"/>
    </row>
    <row r="996" spans="10:15" ht="16.5" customHeight="1">
      <c r="J996" s="65" t="str">
        <f t="shared" si="33"/>
        <v/>
      </c>
      <c r="O996" s="608"/>
    </row>
    <row r="997" spans="10:15" ht="16.5" customHeight="1">
      <c r="J997" s="65" t="str">
        <f t="shared" si="33"/>
        <v/>
      </c>
      <c r="O997" s="608"/>
    </row>
    <row r="998" spans="10:15" ht="16.5" customHeight="1">
      <c r="J998" s="65" t="str">
        <f t="shared" si="33"/>
        <v/>
      </c>
      <c r="O998" s="608"/>
    </row>
    <row r="999" spans="10:15" ht="16.5" customHeight="1">
      <c r="J999" s="65" t="str">
        <f t="shared" si="33"/>
        <v/>
      </c>
      <c r="O999" s="608"/>
    </row>
    <row r="1000" spans="10:15" ht="16.5" customHeight="1">
      <c r="J1000" s="65" t="str">
        <f t="shared" si="33"/>
        <v/>
      </c>
      <c r="O1000" s="608"/>
    </row>
    <row r="1001" spans="10:15" ht="16.5" customHeight="1">
      <c r="J1001" s="65" t="str">
        <f t="shared" si="33"/>
        <v/>
      </c>
      <c r="O1001" s="608"/>
    </row>
    <row r="1002" spans="10:15" ht="16.5" customHeight="1">
      <c r="J1002" s="65" t="str">
        <f t="shared" si="33"/>
        <v/>
      </c>
      <c r="O1002" s="608"/>
    </row>
    <row r="1003" spans="10:15" ht="16.5" customHeight="1">
      <c r="J1003" s="65" t="str">
        <f t="shared" si="33"/>
        <v/>
      </c>
      <c r="O1003" s="608"/>
    </row>
    <row r="1004" spans="10:15" ht="16.5" customHeight="1">
      <c r="J1004" s="65" t="str">
        <f t="shared" si="33"/>
        <v/>
      </c>
      <c r="O1004" s="608"/>
    </row>
    <row r="1005" spans="10:15" ht="16.5" customHeight="1">
      <c r="J1005" s="65" t="str">
        <f t="shared" si="33"/>
        <v/>
      </c>
      <c r="O1005" s="608"/>
    </row>
    <row r="1006" spans="10:15" ht="16.5" customHeight="1">
      <c r="J1006" s="65" t="str">
        <f t="shared" si="33"/>
        <v/>
      </c>
      <c r="O1006" s="608"/>
    </row>
    <row r="1007" spans="10:15" ht="16.5" customHeight="1">
      <c r="J1007" s="65" t="str">
        <f t="shared" si="33"/>
        <v/>
      </c>
      <c r="O1007" s="608"/>
    </row>
    <row r="1008" spans="10:15" ht="16.5" customHeight="1">
      <c r="J1008" s="65" t="str">
        <f t="shared" si="33"/>
        <v/>
      </c>
      <c r="O1008" s="608"/>
    </row>
    <row r="1009" spans="10:15" ht="16.5" customHeight="1">
      <c r="J1009" s="65" t="str">
        <f t="shared" si="33"/>
        <v/>
      </c>
      <c r="O1009" s="608"/>
    </row>
    <row r="1010" spans="10:15" ht="16.5" customHeight="1">
      <c r="J1010" s="65" t="str">
        <f t="shared" si="33"/>
        <v/>
      </c>
      <c r="O1010" s="608"/>
    </row>
    <row r="1011" spans="10:15" ht="16.5" customHeight="1">
      <c r="J1011" s="65" t="str">
        <f t="shared" si="33"/>
        <v/>
      </c>
      <c r="O1011" s="608"/>
    </row>
    <row r="1012" spans="10:15" ht="16.5" customHeight="1">
      <c r="J1012" s="65" t="str">
        <f t="shared" si="33"/>
        <v/>
      </c>
      <c r="O1012" s="608"/>
    </row>
    <row r="1013" spans="10:15" ht="16.5" customHeight="1">
      <c r="J1013" s="65" t="str">
        <f t="shared" si="33"/>
        <v/>
      </c>
      <c r="O1013" s="608"/>
    </row>
    <row r="1014" spans="10:15" ht="16.5" customHeight="1">
      <c r="J1014" s="65" t="str">
        <f t="shared" si="33"/>
        <v/>
      </c>
      <c r="O1014" s="608"/>
    </row>
    <row r="1015" spans="10:15" ht="16.5" customHeight="1">
      <c r="J1015" s="65" t="str">
        <f t="shared" si="33"/>
        <v/>
      </c>
      <c r="O1015" s="608"/>
    </row>
    <row r="1016" spans="10:15" ht="16.5" customHeight="1">
      <c r="J1016" s="65" t="str">
        <f t="shared" si="33"/>
        <v/>
      </c>
      <c r="O1016" s="608"/>
    </row>
    <row r="1017" spans="10:15" ht="16.5" customHeight="1">
      <c r="J1017" s="65" t="str">
        <f t="shared" si="33"/>
        <v/>
      </c>
      <c r="O1017" s="608"/>
    </row>
    <row r="1018" spans="10:15" ht="16.5" customHeight="1">
      <c r="J1018" s="65" t="str">
        <f t="shared" si="33"/>
        <v/>
      </c>
      <c r="O1018" s="608"/>
    </row>
    <row r="1019" spans="10:15" ht="16.5" customHeight="1">
      <c r="J1019" s="65" t="str">
        <f t="shared" si="33"/>
        <v/>
      </c>
      <c r="O1019" s="608"/>
    </row>
    <row r="1020" spans="10:15" ht="16.5" customHeight="1">
      <c r="J1020" s="65" t="str">
        <f t="shared" si="33"/>
        <v/>
      </c>
      <c r="O1020" s="608"/>
    </row>
    <row r="1021" spans="10:15" ht="16.5" customHeight="1">
      <c r="J1021" s="65" t="str">
        <f t="shared" si="33"/>
        <v/>
      </c>
      <c r="O1021" s="608"/>
    </row>
    <row r="1022" spans="10:15" ht="16.5" customHeight="1">
      <c r="J1022" s="65" t="str">
        <f t="shared" si="33"/>
        <v/>
      </c>
      <c r="O1022" s="608"/>
    </row>
    <row r="1023" spans="10:15" ht="16.5" customHeight="1">
      <c r="J1023" s="65" t="str">
        <f t="shared" si="33"/>
        <v/>
      </c>
      <c r="O1023" s="608"/>
    </row>
    <row r="1024" spans="10:15" ht="16.5" customHeight="1">
      <c r="J1024" s="65" t="str">
        <f t="shared" si="33"/>
        <v/>
      </c>
      <c r="O1024" s="608"/>
    </row>
    <row r="1025" spans="10:15" ht="16.5" customHeight="1">
      <c r="J1025" s="65" t="str">
        <f t="shared" si="33"/>
        <v/>
      </c>
      <c r="O1025" s="608"/>
    </row>
    <row r="1026" spans="10:15" ht="16.5" customHeight="1">
      <c r="J1026" s="65" t="str">
        <f t="shared" si="33"/>
        <v/>
      </c>
      <c r="O1026" s="608"/>
    </row>
    <row r="1027" spans="10:15" ht="16.5" customHeight="1">
      <c r="J1027" s="65" t="str">
        <f t="shared" si="33"/>
        <v/>
      </c>
      <c r="O1027" s="608"/>
    </row>
    <row r="1028" spans="10:15" ht="16.5" customHeight="1">
      <c r="J1028" s="65" t="str">
        <f t="shared" ref="J1028:J1091" si="34">IF(I1028="","",H1028/I1028)</f>
        <v/>
      </c>
      <c r="O1028" s="608"/>
    </row>
    <row r="1029" spans="10:15" ht="16.5" customHeight="1">
      <c r="J1029" s="65" t="str">
        <f t="shared" si="34"/>
        <v/>
      </c>
      <c r="O1029" s="608"/>
    </row>
    <row r="1030" spans="10:15" ht="16.5" customHeight="1">
      <c r="J1030" s="65" t="str">
        <f t="shared" si="34"/>
        <v/>
      </c>
      <c r="O1030" s="608"/>
    </row>
    <row r="1031" spans="10:15" ht="16.5" customHeight="1">
      <c r="J1031" s="65" t="str">
        <f t="shared" si="34"/>
        <v/>
      </c>
      <c r="O1031" s="608"/>
    </row>
    <row r="1032" spans="10:15" ht="16.5" customHeight="1">
      <c r="J1032" s="65" t="str">
        <f t="shared" si="34"/>
        <v/>
      </c>
      <c r="O1032" s="608"/>
    </row>
    <row r="1033" spans="10:15" ht="16.5" customHeight="1">
      <c r="J1033" s="65" t="str">
        <f t="shared" si="34"/>
        <v/>
      </c>
      <c r="O1033" s="608"/>
    </row>
    <row r="1034" spans="10:15" ht="16.5" customHeight="1">
      <c r="J1034" s="65" t="str">
        <f t="shared" si="34"/>
        <v/>
      </c>
      <c r="O1034" s="608"/>
    </row>
    <row r="1035" spans="10:15" ht="16.5" customHeight="1">
      <c r="J1035" s="65" t="str">
        <f t="shared" si="34"/>
        <v/>
      </c>
      <c r="O1035" s="608"/>
    </row>
    <row r="1036" spans="10:15" ht="16.5" customHeight="1">
      <c r="J1036" s="65" t="str">
        <f t="shared" si="34"/>
        <v/>
      </c>
      <c r="O1036" s="608"/>
    </row>
    <row r="1037" spans="10:15" ht="16.5" customHeight="1">
      <c r="J1037" s="65" t="str">
        <f t="shared" si="34"/>
        <v/>
      </c>
      <c r="O1037" s="608"/>
    </row>
    <row r="1038" spans="10:15" ht="16.5" customHeight="1">
      <c r="J1038" s="65" t="str">
        <f t="shared" si="34"/>
        <v/>
      </c>
      <c r="O1038" s="608"/>
    </row>
    <row r="1039" spans="10:15" ht="16.5" customHeight="1">
      <c r="J1039" s="65" t="str">
        <f t="shared" si="34"/>
        <v/>
      </c>
      <c r="O1039" s="608"/>
    </row>
    <row r="1040" spans="10:15" ht="16.5" customHeight="1">
      <c r="J1040" s="65" t="str">
        <f t="shared" si="34"/>
        <v/>
      </c>
      <c r="O1040" s="608"/>
    </row>
    <row r="1041" spans="10:15" ht="16.5" customHeight="1">
      <c r="J1041" s="65" t="str">
        <f t="shared" si="34"/>
        <v/>
      </c>
      <c r="O1041" s="608"/>
    </row>
    <row r="1042" spans="10:15" ht="16.5" customHeight="1">
      <c r="J1042" s="65" t="str">
        <f t="shared" si="34"/>
        <v/>
      </c>
      <c r="O1042" s="608"/>
    </row>
    <row r="1043" spans="10:15" ht="16.5" customHeight="1">
      <c r="J1043" s="65" t="str">
        <f t="shared" si="34"/>
        <v/>
      </c>
      <c r="O1043" s="608"/>
    </row>
    <row r="1044" spans="10:15" ht="16.5" customHeight="1">
      <c r="J1044" s="65" t="str">
        <f t="shared" si="34"/>
        <v/>
      </c>
      <c r="O1044" s="608"/>
    </row>
    <row r="1045" spans="10:15" ht="16.5" customHeight="1">
      <c r="J1045" s="65" t="str">
        <f t="shared" si="34"/>
        <v/>
      </c>
      <c r="O1045" s="608"/>
    </row>
    <row r="1046" spans="10:15" ht="16.5" customHeight="1">
      <c r="J1046" s="65" t="str">
        <f t="shared" si="34"/>
        <v/>
      </c>
      <c r="O1046" s="608"/>
    </row>
    <row r="1047" spans="10:15" ht="16.5" customHeight="1">
      <c r="J1047" s="65" t="str">
        <f t="shared" si="34"/>
        <v/>
      </c>
      <c r="O1047" s="608"/>
    </row>
    <row r="1048" spans="10:15" ht="16.5" customHeight="1">
      <c r="J1048" s="65" t="str">
        <f t="shared" si="34"/>
        <v/>
      </c>
      <c r="O1048" s="608"/>
    </row>
    <row r="1049" spans="10:15" ht="16.5" customHeight="1">
      <c r="J1049" s="65" t="str">
        <f t="shared" si="34"/>
        <v/>
      </c>
      <c r="O1049" s="608"/>
    </row>
    <row r="1050" spans="10:15" ht="16.5" customHeight="1">
      <c r="J1050" s="65" t="str">
        <f t="shared" si="34"/>
        <v/>
      </c>
      <c r="O1050" s="608"/>
    </row>
    <row r="1051" spans="10:15" ht="16.5" customHeight="1">
      <c r="J1051" s="65" t="str">
        <f t="shared" si="34"/>
        <v/>
      </c>
      <c r="O1051" s="608"/>
    </row>
    <row r="1052" spans="10:15" ht="16.5" customHeight="1">
      <c r="J1052" s="65" t="str">
        <f t="shared" si="34"/>
        <v/>
      </c>
      <c r="O1052" s="608"/>
    </row>
    <row r="1053" spans="10:15" ht="16.5" customHeight="1">
      <c r="J1053" s="65" t="str">
        <f t="shared" si="34"/>
        <v/>
      </c>
      <c r="O1053" s="608"/>
    </row>
    <row r="1054" spans="10:15" ht="16.5" customHeight="1">
      <c r="J1054" s="65" t="str">
        <f t="shared" si="34"/>
        <v/>
      </c>
      <c r="O1054" s="608"/>
    </row>
    <row r="1055" spans="10:15" ht="16.5" customHeight="1">
      <c r="J1055" s="65" t="str">
        <f t="shared" si="34"/>
        <v/>
      </c>
      <c r="O1055" s="608"/>
    </row>
    <row r="1056" spans="10:15" ht="16.5" customHeight="1">
      <c r="J1056" s="65" t="str">
        <f t="shared" si="34"/>
        <v/>
      </c>
      <c r="O1056" s="608"/>
    </row>
    <row r="1057" spans="10:15" ht="16.5" customHeight="1">
      <c r="J1057" s="65" t="str">
        <f t="shared" si="34"/>
        <v/>
      </c>
      <c r="O1057" s="608"/>
    </row>
    <row r="1058" spans="10:15" ht="16.5" customHeight="1">
      <c r="J1058" s="65" t="str">
        <f t="shared" si="34"/>
        <v/>
      </c>
      <c r="O1058" s="608"/>
    </row>
    <row r="1059" spans="10:15" ht="16.5" customHeight="1">
      <c r="J1059" s="65" t="str">
        <f t="shared" si="34"/>
        <v/>
      </c>
      <c r="O1059" s="608"/>
    </row>
    <row r="1060" spans="10:15" ht="16.5" customHeight="1">
      <c r="J1060" s="65" t="str">
        <f t="shared" si="34"/>
        <v/>
      </c>
      <c r="O1060" s="608"/>
    </row>
    <row r="1061" spans="10:15" ht="16.5" customHeight="1">
      <c r="J1061" s="65" t="str">
        <f t="shared" si="34"/>
        <v/>
      </c>
      <c r="O1061" s="608"/>
    </row>
    <row r="1062" spans="10:15" ht="16.5" customHeight="1">
      <c r="J1062" s="65" t="str">
        <f t="shared" si="34"/>
        <v/>
      </c>
      <c r="O1062" s="608"/>
    </row>
    <row r="1063" spans="10:15" ht="16.5" customHeight="1">
      <c r="J1063" s="65" t="str">
        <f t="shared" si="34"/>
        <v/>
      </c>
      <c r="O1063" s="608"/>
    </row>
    <row r="1064" spans="10:15" ht="16.5" customHeight="1">
      <c r="J1064" s="65" t="str">
        <f t="shared" si="34"/>
        <v/>
      </c>
      <c r="O1064" s="608"/>
    </row>
    <row r="1065" spans="10:15" ht="16.5" customHeight="1">
      <c r="J1065" s="65" t="str">
        <f t="shared" si="34"/>
        <v/>
      </c>
      <c r="O1065" s="608"/>
    </row>
    <row r="1066" spans="10:15" ht="16.5" customHeight="1">
      <c r="J1066" s="65" t="str">
        <f t="shared" si="34"/>
        <v/>
      </c>
      <c r="O1066" s="608"/>
    </row>
    <row r="1067" spans="10:15" ht="16.5" customHeight="1">
      <c r="J1067" s="65" t="str">
        <f t="shared" si="34"/>
        <v/>
      </c>
      <c r="O1067" s="608"/>
    </row>
    <row r="1068" spans="10:15" ht="16.5" customHeight="1">
      <c r="J1068" s="65" t="str">
        <f t="shared" si="34"/>
        <v/>
      </c>
      <c r="O1068" s="608"/>
    </row>
    <row r="1069" spans="10:15" ht="16.5" customHeight="1">
      <c r="J1069" s="65" t="str">
        <f t="shared" si="34"/>
        <v/>
      </c>
      <c r="O1069" s="608"/>
    </row>
    <row r="1070" spans="10:15" ht="16.5" customHeight="1">
      <c r="J1070" s="65" t="str">
        <f t="shared" si="34"/>
        <v/>
      </c>
      <c r="O1070" s="608"/>
    </row>
    <row r="1071" spans="10:15" ht="16.5" customHeight="1">
      <c r="J1071" s="65" t="str">
        <f t="shared" si="34"/>
        <v/>
      </c>
      <c r="O1071" s="608"/>
    </row>
    <row r="1072" spans="10:15" ht="16.5" customHeight="1">
      <c r="J1072" s="65" t="str">
        <f t="shared" si="34"/>
        <v/>
      </c>
      <c r="O1072" s="608"/>
    </row>
    <row r="1073" spans="10:15" ht="16.5" customHeight="1">
      <c r="J1073" s="65" t="str">
        <f t="shared" si="34"/>
        <v/>
      </c>
      <c r="O1073" s="608"/>
    </row>
    <row r="1074" spans="10:15" ht="16.5" customHeight="1">
      <c r="J1074" s="65" t="str">
        <f t="shared" si="34"/>
        <v/>
      </c>
      <c r="O1074" s="608"/>
    </row>
    <row r="1075" spans="10:15" ht="16.5" customHeight="1">
      <c r="J1075" s="65" t="str">
        <f t="shared" si="34"/>
        <v/>
      </c>
      <c r="O1075" s="608"/>
    </row>
    <row r="1076" spans="10:15" ht="16.5" customHeight="1">
      <c r="J1076" s="65" t="str">
        <f t="shared" si="34"/>
        <v/>
      </c>
      <c r="O1076" s="608"/>
    </row>
    <row r="1077" spans="10:15" ht="16.5" customHeight="1">
      <c r="J1077" s="65" t="str">
        <f t="shared" si="34"/>
        <v/>
      </c>
      <c r="O1077" s="608"/>
    </row>
    <row r="1078" spans="10:15" ht="16.5" customHeight="1">
      <c r="J1078" s="65" t="str">
        <f t="shared" si="34"/>
        <v/>
      </c>
      <c r="O1078" s="608"/>
    </row>
    <row r="1079" spans="10:15" ht="16.5" customHeight="1">
      <c r="J1079" s="65" t="str">
        <f t="shared" si="34"/>
        <v/>
      </c>
      <c r="O1079" s="608"/>
    </row>
    <row r="1080" spans="10:15" ht="16.5" customHeight="1">
      <c r="J1080" s="65" t="str">
        <f t="shared" si="34"/>
        <v/>
      </c>
      <c r="O1080" s="608"/>
    </row>
    <row r="1081" spans="10:15" ht="16.5" customHeight="1">
      <c r="J1081" s="65" t="str">
        <f t="shared" si="34"/>
        <v/>
      </c>
      <c r="O1081" s="608"/>
    </row>
    <row r="1082" spans="10:15" ht="16.5" customHeight="1">
      <c r="J1082" s="65" t="str">
        <f t="shared" si="34"/>
        <v/>
      </c>
      <c r="O1082" s="608"/>
    </row>
    <row r="1083" spans="10:15" ht="16.5" customHeight="1">
      <c r="J1083" s="65" t="str">
        <f t="shared" si="34"/>
        <v/>
      </c>
      <c r="O1083" s="608"/>
    </row>
    <row r="1084" spans="10:15" ht="16.5" customHeight="1">
      <c r="J1084" s="65" t="str">
        <f t="shared" si="34"/>
        <v/>
      </c>
      <c r="O1084" s="608"/>
    </row>
    <row r="1085" spans="10:15" ht="16.5" customHeight="1">
      <c r="J1085" s="65" t="str">
        <f t="shared" si="34"/>
        <v/>
      </c>
      <c r="O1085" s="608"/>
    </row>
    <row r="1086" spans="10:15" ht="16.5" customHeight="1">
      <c r="J1086" s="65" t="str">
        <f t="shared" si="34"/>
        <v/>
      </c>
      <c r="O1086" s="608"/>
    </row>
    <row r="1087" spans="10:15" ht="16.5" customHeight="1">
      <c r="J1087" s="65" t="str">
        <f t="shared" si="34"/>
        <v/>
      </c>
      <c r="O1087" s="608"/>
    </row>
    <row r="1088" spans="10:15" ht="16.5" customHeight="1">
      <c r="J1088" s="65" t="str">
        <f t="shared" si="34"/>
        <v/>
      </c>
      <c r="O1088" s="608"/>
    </row>
    <row r="1089" spans="10:15" ht="16.5" customHeight="1">
      <c r="J1089" s="65" t="str">
        <f t="shared" si="34"/>
        <v/>
      </c>
      <c r="O1089" s="608"/>
    </row>
    <row r="1090" spans="10:15" ht="16.5" customHeight="1">
      <c r="J1090" s="65" t="str">
        <f t="shared" si="34"/>
        <v/>
      </c>
      <c r="O1090" s="608"/>
    </row>
    <row r="1091" spans="10:15" ht="16.5" customHeight="1">
      <c r="J1091" s="65" t="str">
        <f t="shared" si="34"/>
        <v/>
      </c>
      <c r="O1091" s="608"/>
    </row>
    <row r="1092" spans="10:15" ht="16.5" customHeight="1">
      <c r="J1092" s="65" t="str">
        <f t="shared" ref="J1092:J1155" si="35">IF(I1092="","",H1092/I1092)</f>
        <v/>
      </c>
      <c r="O1092" s="608"/>
    </row>
    <row r="1093" spans="10:15" ht="16.5" customHeight="1">
      <c r="J1093" s="65" t="str">
        <f t="shared" si="35"/>
        <v/>
      </c>
      <c r="O1093" s="608"/>
    </row>
    <row r="1094" spans="10:15" ht="16.5" customHeight="1">
      <c r="J1094" s="65" t="str">
        <f t="shared" si="35"/>
        <v/>
      </c>
      <c r="O1094" s="608"/>
    </row>
    <row r="1095" spans="10:15" ht="16.5" customHeight="1">
      <c r="J1095" s="65" t="str">
        <f t="shared" si="35"/>
        <v/>
      </c>
      <c r="O1095" s="608"/>
    </row>
    <row r="1096" spans="10:15" ht="16.5" customHeight="1">
      <c r="J1096" s="65" t="str">
        <f t="shared" si="35"/>
        <v/>
      </c>
      <c r="O1096" s="608"/>
    </row>
    <row r="1097" spans="10:15" ht="16.5" customHeight="1">
      <c r="J1097" s="65" t="str">
        <f t="shared" si="35"/>
        <v/>
      </c>
      <c r="O1097" s="608"/>
    </row>
    <row r="1098" spans="10:15" ht="16.5" customHeight="1">
      <c r="J1098" s="65" t="str">
        <f t="shared" si="35"/>
        <v/>
      </c>
      <c r="O1098" s="608"/>
    </row>
    <row r="1099" spans="10:15" ht="16.5" customHeight="1">
      <c r="J1099" s="65" t="str">
        <f t="shared" si="35"/>
        <v/>
      </c>
      <c r="O1099" s="608"/>
    </row>
    <row r="1100" spans="10:15" ht="16.5" customHeight="1">
      <c r="J1100" s="65" t="str">
        <f t="shared" si="35"/>
        <v/>
      </c>
      <c r="O1100" s="608"/>
    </row>
    <row r="1101" spans="10:15" ht="16.5" customHeight="1">
      <c r="J1101" s="65" t="str">
        <f t="shared" si="35"/>
        <v/>
      </c>
      <c r="O1101" s="608"/>
    </row>
    <row r="1102" spans="10:15" ht="16.5" customHeight="1">
      <c r="J1102" s="65" t="str">
        <f t="shared" si="35"/>
        <v/>
      </c>
      <c r="O1102" s="608"/>
    </row>
    <row r="1103" spans="10:15" ht="16.5" customHeight="1">
      <c r="J1103" s="65" t="str">
        <f t="shared" si="35"/>
        <v/>
      </c>
      <c r="O1103" s="608"/>
    </row>
    <row r="1104" spans="10:15" ht="16.5" customHeight="1">
      <c r="J1104" s="65" t="str">
        <f t="shared" si="35"/>
        <v/>
      </c>
      <c r="O1104" s="608"/>
    </row>
    <row r="1105" spans="10:15" ht="16.5" customHeight="1">
      <c r="J1105" s="65" t="str">
        <f t="shared" si="35"/>
        <v/>
      </c>
      <c r="O1105" s="608"/>
    </row>
    <row r="1106" spans="10:15" ht="16.5" customHeight="1">
      <c r="J1106" s="65" t="str">
        <f t="shared" si="35"/>
        <v/>
      </c>
      <c r="O1106" s="608"/>
    </row>
    <row r="1107" spans="10:15" ht="16.5" customHeight="1">
      <c r="J1107" s="65" t="str">
        <f t="shared" si="35"/>
        <v/>
      </c>
      <c r="O1107" s="608"/>
    </row>
    <row r="1108" spans="10:15" ht="16.5" customHeight="1">
      <c r="J1108" s="65" t="str">
        <f t="shared" si="35"/>
        <v/>
      </c>
      <c r="O1108" s="608"/>
    </row>
    <row r="1109" spans="10:15" ht="16.5" customHeight="1">
      <c r="J1109" s="65" t="str">
        <f t="shared" si="35"/>
        <v/>
      </c>
      <c r="O1109" s="608"/>
    </row>
    <row r="1110" spans="10:15" ht="16.5" customHeight="1">
      <c r="J1110" s="65" t="str">
        <f t="shared" si="35"/>
        <v/>
      </c>
      <c r="O1110" s="608"/>
    </row>
    <row r="1111" spans="10:15" ht="16.5" customHeight="1">
      <c r="J1111" s="65" t="str">
        <f t="shared" si="35"/>
        <v/>
      </c>
      <c r="O1111" s="608"/>
    </row>
    <row r="1112" spans="10:15" ht="16.5" customHeight="1">
      <c r="J1112" s="65" t="str">
        <f t="shared" si="35"/>
        <v/>
      </c>
      <c r="O1112" s="608"/>
    </row>
    <row r="1113" spans="10:15" ht="16.5" customHeight="1">
      <c r="J1113" s="65" t="str">
        <f t="shared" si="35"/>
        <v/>
      </c>
      <c r="O1113" s="608"/>
    </row>
    <row r="1114" spans="10:15" ht="16.5" customHeight="1">
      <c r="J1114" s="65" t="str">
        <f t="shared" si="35"/>
        <v/>
      </c>
      <c r="O1114" s="608"/>
    </row>
    <row r="1115" spans="10:15" ht="16.5" customHeight="1">
      <c r="J1115" s="65" t="str">
        <f t="shared" si="35"/>
        <v/>
      </c>
      <c r="O1115" s="608"/>
    </row>
    <row r="1116" spans="10:15" ht="16.5" customHeight="1">
      <c r="J1116" s="65" t="str">
        <f t="shared" si="35"/>
        <v/>
      </c>
      <c r="O1116" s="608"/>
    </row>
    <row r="1117" spans="10:15" ht="16.5" customHeight="1">
      <c r="J1117" s="65" t="str">
        <f t="shared" si="35"/>
        <v/>
      </c>
      <c r="O1117" s="608"/>
    </row>
    <row r="1118" spans="10:15" ht="16.5" customHeight="1">
      <c r="J1118" s="65" t="str">
        <f t="shared" si="35"/>
        <v/>
      </c>
      <c r="O1118" s="608"/>
    </row>
    <row r="1119" spans="10:15" ht="16.5" customHeight="1">
      <c r="J1119" s="65" t="str">
        <f t="shared" si="35"/>
        <v/>
      </c>
      <c r="O1119" s="608"/>
    </row>
    <row r="1120" spans="10:15" ht="16.5" customHeight="1">
      <c r="J1120" s="65" t="str">
        <f t="shared" si="35"/>
        <v/>
      </c>
      <c r="O1120" s="608"/>
    </row>
    <row r="1121" spans="10:15" ht="16.5" customHeight="1">
      <c r="J1121" s="65" t="str">
        <f t="shared" si="35"/>
        <v/>
      </c>
      <c r="O1121" s="608"/>
    </row>
    <row r="1122" spans="10:15" ht="16.5" customHeight="1">
      <c r="J1122" s="65" t="str">
        <f t="shared" si="35"/>
        <v/>
      </c>
      <c r="O1122" s="608"/>
    </row>
    <row r="1123" spans="10:15" ht="16.5" customHeight="1">
      <c r="J1123" s="65" t="str">
        <f t="shared" si="35"/>
        <v/>
      </c>
      <c r="O1123" s="608"/>
    </row>
    <row r="1124" spans="10:15" ht="16.5" customHeight="1">
      <c r="J1124" s="65" t="str">
        <f t="shared" si="35"/>
        <v/>
      </c>
      <c r="O1124" s="608"/>
    </row>
    <row r="1125" spans="10:15" ht="16.5" customHeight="1">
      <c r="J1125" s="65" t="str">
        <f t="shared" si="35"/>
        <v/>
      </c>
      <c r="O1125" s="608"/>
    </row>
    <row r="1126" spans="10:15" ht="16.5" customHeight="1">
      <c r="J1126" s="65" t="str">
        <f t="shared" si="35"/>
        <v/>
      </c>
      <c r="O1126" s="608"/>
    </row>
    <row r="1127" spans="10:15" ht="16.5" customHeight="1">
      <c r="J1127" s="65" t="str">
        <f t="shared" si="35"/>
        <v/>
      </c>
      <c r="O1127" s="608"/>
    </row>
    <row r="1128" spans="10:15" ht="16.5" customHeight="1">
      <c r="J1128" s="65" t="str">
        <f t="shared" si="35"/>
        <v/>
      </c>
      <c r="O1128" s="608"/>
    </row>
    <row r="1129" spans="10:15" ht="16.5" customHeight="1">
      <c r="J1129" s="65" t="str">
        <f t="shared" si="35"/>
        <v/>
      </c>
      <c r="O1129" s="608"/>
    </row>
    <row r="1130" spans="10:15" ht="16.5" customHeight="1">
      <c r="J1130" s="65" t="str">
        <f t="shared" si="35"/>
        <v/>
      </c>
      <c r="O1130" s="608"/>
    </row>
    <row r="1131" spans="10:15" ht="16.5" customHeight="1">
      <c r="J1131" s="65" t="str">
        <f t="shared" si="35"/>
        <v/>
      </c>
      <c r="O1131" s="608"/>
    </row>
    <row r="1132" spans="10:15" ht="16.5" customHeight="1">
      <c r="J1132" s="65" t="str">
        <f t="shared" si="35"/>
        <v/>
      </c>
      <c r="O1132" s="608"/>
    </row>
    <row r="1133" spans="10:15" ht="16.5" customHeight="1">
      <c r="J1133" s="65" t="str">
        <f t="shared" si="35"/>
        <v/>
      </c>
      <c r="O1133" s="608"/>
    </row>
    <row r="1134" spans="10:15" ht="16.5" customHeight="1">
      <c r="J1134" s="65" t="str">
        <f t="shared" si="35"/>
        <v/>
      </c>
      <c r="O1134" s="608"/>
    </row>
    <row r="1135" spans="10:15" ht="16.5" customHeight="1">
      <c r="J1135" s="65" t="str">
        <f t="shared" si="35"/>
        <v/>
      </c>
      <c r="O1135" s="608"/>
    </row>
    <row r="1136" spans="10:15" ht="16.5" customHeight="1">
      <c r="J1136" s="65" t="str">
        <f t="shared" si="35"/>
        <v/>
      </c>
      <c r="O1136" s="608"/>
    </row>
    <row r="1137" spans="10:15" ht="16.5" customHeight="1">
      <c r="J1137" s="65" t="str">
        <f t="shared" si="35"/>
        <v/>
      </c>
      <c r="O1137" s="608"/>
    </row>
    <row r="1138" spans="10:15" ht="16.5" customHeight="1">
      <c r="J1138" s="65" t="str">
        <f t="shared" si="35"/>
        <v/>
      </c>
      <c r="O1138" s="608"/>
    </row>
    <row r="1139" spans="10:15" ht="16.5" customHeight="1">
      <c r="J1139" s="65" t="str">
        <f t="shared" si="35"/>
        <v/>
      </c>
      <c r="O1139" s="608"/>
    </row>
    <row r="1140" spans="10:15" ht="16.5" customHeight="1">
      <c r="J1140" s="65" t="str">
        <f t="shared" si="35"/>
        <v/>
      </c>
      <c r="O1140" s="608"/>
    </row>
    <row r="1141" spans="10:15" ht="16.5" customHeight="1">
      <c r="J1141" s="65" t="str">
        <f t="shared" si="35"/>
        <v/>
      </c>
      <c r="O1141" s="608"/>
    </row>
    <row r="1142" spans="10:15" ht="16.5" customHeight="1">
      <c r="J1142" s="65" t="str">
        <f t="shared" si="35"/>
        <v/>
      </c>
      <c r="O1142" s="608"/>
    </row>
    <row r="1143" spans="10:15" ht="16.5" customHeight="1">
      <c r="J1143" s="65" t="str">
        <f t="shared" si="35"/>
        <v/>
      </c>
      <c r="O1143" s="608"/>
    </row>
    <row r="1144" spans="10:15" ht="16.5" customHeight="1">
      <c r="J1144" s="65" t="str">
        <f t="shared" si="35"/>
        <v/>
      </c>
      <c r="O1144" s="608"/>
    </row>
    <row r="1145" spans="10:15" ht="16.5" customHeight="1">
      <c r="J1145" s="65" t="str">
        <f t="shared" si="35"/>
        <v/>
      </c>
      <c r="O1145" s="608"/>
    </row>
    <row r="1146" spans="10:15" ht="16.5" customHeight="1">
      <c r="J1146" s="65" t="str">
        <f t="shared" si="35"/>
        <v/>
      </c>
      <c r="O1146" s="608"/>
    </row>
    <row r="1147" spans="10:15" ht="16.5" customHeight="1">
      <c r="J1147" s="65" t="str">
        <f t="shared" si="35"/>
        <v/>
      </c>
      <c r="O1147" s="608"/>
    </row>
    <row r="1148" spans="10:15" ht="16.5" customHeight="1">
      <c r="J1148" s="65" t="str">
        <f t="shared" si="35"/>
        <v/>
      </c>
      <c r="O1148" s="608"/>
    </row>
    <row r="1149" spans="10:15" ht="16.5" customHeight="1">
      <c r="J1149" s="65" t="str">
        <f t="shared" si="35"/>
        <v/>
      </c>
      <c r="O1149" s="608"/>
    </row>
    <row r="1150" spans="10:15" ht="16.5" customHeight="1">
      <c r="J1150" s="65" t="str">
        <f t="shared" si="35"/>
        <v/>
      </c>
      <c r="O1150" s="608"/>
    </row>
    <row r="1151" spans="10:15" ht="16.5" customHeight="1">
      <c r="J1151" s="65" t="str">
        <f t="shared" si="35"/>
        <v/>
      </c>
      <c r="O1151" s="608"/>
    </row>
    <row r="1152" spans="10:15" ht="16.5" customHeight="1">
      <c r="J1152" s="65" t="str">
        <f t="shared" si="35"/>
        <v/>
      </c>
      <c r="O1152" s="608"/>
    </row>
    <row r="1153" spans="10:15" ht="16.5" customHeight="1">
      <c r="J1153" s="65" t="str">
        <f t="shared" si="35"/>
        <v/>
      </c>
      <c r="O1153" s="608"/>
    </row>
    <row r="1154" spans="10:15" ht="16.5" customHeight="1">
      <c r="J1154" s="65" t="str">
        <f t="shared" si="35"/>
        <v/>
      </c>
      <c r="O1154" s="608"/>
    </row>
    <row r="1155" spans="10:15" ht="16.5" customHeight="1">
      <c r="J1155" s="65" t="str">
        <f t="shared" si="35"/>
        <v/>
      </c>
      <c r="O1155" s="608"/>
    </row>
    <row r="1156" spans="10:15" ht="16.5" customHeight="1">
      <c r="J1156" s="65" t="str">
        <f t="shared" ref="J1156:J1219" si="36">IF(I1156="","",H1156/I1156)</f>
        <v/>
      </c>
      <c r="O1156" s="608"/>
    </row>
    <row r="1157" spans="10:15" ht="16.5" customHeight="1">
      <c r="J1157" s="65" t="str">
        <f t="shared" si="36"/>
        <v/>
      </c>
      <c r="O1157" s="608"/>
    </row>
    <row r="1158" spans="10:15" ht="16.5" customHeight="1">
      <c r="J1158" s="65" t="str">
        <f t="shared" si="36"/>
        <v/>
      </c>
      <c r="O1158" s="608"/>
    </row>
    <row r="1159" spans="10:15" ht="16.5" customHeight="1">
      <c r="J1159" s="65" t="str">
        <f t="shared" si="36"/>
        <v/>
      </c>
      <c r="O1159" s="608"/>
    </row>
    <row r="1160" spans="10:15" ht="16.5" customHeight="1">
      <c r="J1160" s="65" t="str">
        <f t="shared" si="36"/>
        <v/>
      </c>
      <c r="O1160" s="608"/>
    </row>
    <row r="1161" spans="10:15" ht="16.5" customHeight="1">
      <c r="J1161" s="65" t="str">
        <f t="shared" si="36"/>
        <v/>
      </c>
      <c r="O1161" s="608"/>
    </row>
    <row r="1162" spans="10:15" ht="16.5" customHeight="1">
      <c r="J1162" s="65" t="str">
        <f t="shared" si="36"/>
        <v/>
      </c>
      <c r="O1162" s="608"/>
    </row>
    <row r="1163" spans="10:15" ht="16.5" customHeight="1">
      <c r="J1163" s="65" t="str">
        <f t="shared" si="36"/>
        <v/>
      </c>
      <c r="O1163" s="608"/>
    </row>
    <row r="1164" spans="10:15" ht="16.5" customHeight="1">
      <c r="J1164" s="65" t="str">
        <f t="shared" si="36"/>
        <v/>
      </c>
      <c r="O1164" s="608"/>
    </row>
    <row r="1165" spans="10:15" ht="16.5" customHeight="1">
      <c r="J1165" s="65" t="str">
        <f t="shared" si="36"/>
        <v/>
      </c>
      <c r="O1165" s="608"/>
    </row>
    <row r="1166" spans="10:15" ht="16.5" customHeight="1">
      <c r="J1166" s="65" t="str">
        <f t="shared" si="36"/>
        <v/>
      </c>
      <c r="O1166" s="608"/>
    </row>
    <row r="1167" spans="10:15" ht="16.5" customHeight="1">
      <c r="J1167" s="65" t="str">
        <f t="shared" si="36"/>
        <v/>
      </c>
      <c r="O1167" s="608"/>
    </row>
    <row r="1168" spans="10:15" ht="16.5" customHeight="1">
      <c r="J1168" s="65" t="str">
        <f t="shared" si="36"/>
        <v/>
      </c>
      <c r="O1168" s="608"/>
    </row>
    <row r="1169" spans="10:15" ht="16.5" customHeight="1">
      <c r="J1169" s="65" t="str">
        <f t="shared" si="36"/>
        <v/>
      </c>
      <c r="O1169" s="608"/>
    </row>
    <row r="1170" spans="10:15" ht="16.5" customHeight="1">
      <c r="J1170" s="65" t="str">
        <f t="shared" si="36"/>
        <v/>
      </c>
      <c r="O1170" s="608"/>
    </row>
    <row r="1171" spans="10:15" ht="16.5" customHeight="1">
      <c r="J1171" s="65" t="str">
        <f t="shared" si="36"/>
        <v/>
      </c>
      <c r="O1171" s="608"/>
    </row>
    <row r="1172" spans="10:15" ht="16.5" customHeight="1">
      <c r="J1172" s="65" t="str">
        <f t="shared" si="36"/>
        <v/>
      </c>
      <c r="O1172" s="608"/>
    </row>
    <row r="1173" spans="10:15" ht="16.5" customHeight="1">
      <c r="J1173" s="65" t="str">
        <f t="shared" si="36"/>
        <v/>
      </c>
      <c r="O1173" s="608"/>
    </row>
    <row r="1174" spans="10:15" ht="16.5" customHeight="1">
      <c r="J1174" s="65" t="str">
        <f t="shared" si="36"/>
        <v/>
      </c>
      <c r="O1174" s="608"/>
    </row>
    <row r="1175" spans="10:15" ht="16.5" customHeight="1">
      <c r="J1175" s="65" t="str">
        <f t="shared" si="36"/>
        <v/>
      </c>
      <c r="O1175" s="608"/>
    </row>
    <row r="1176" spans="10:15" ht="16.5" customHeight="1">
      <c r="J1176" s="65" t="str">
        <f t="shared" si="36"/>
        <v/>
      </c>
      <c r="O1176" s="608"/>
    </row>
    <row r="1177" spans="10:15" ht="16.5" customHeight="1">
      <c r="J1177" s="65" t="str">
        <f t="shared" si="36"/>
        <v/>
      </c>
      <c r="O1177" s="608"/>
    </row>
    <row r="1178" spans="10:15" ht="16.5" customHeight="1">
      <c r="J1178" s="65" t="str">
        <f t="shared" si="36"/>
        <v/>
      </c>
      <c r="O1178" s="608"/>
    </row>
    <row r="1179" spans="10:15" ht="16.5" customHeight="1">
      <c r="J1179" s="65" t="str">
        <f t="shared" si="36"/>
        <v/>
      </c>
      <c r="O1179" s="608"/>
    </row>
    <row r="1180" spans="10:15" ht="16.5" customHeight="1">
      <c r="J1180" s="65" t="str">
        <f t="shared" si="36"/>
        <v/>
      </c>
      <c r="O1180" s="608"/>
    </row>
    <row r="1181" spans="10:15" ht="16.5" customHeight="1">
      <c r="J1181" s="65" t="str">
        <f t="shared" si="36"/>
        <v/>
      </c>
      <c r="O1181" s="608"/>
    </row>
    <row r="1182" spans="10:15" ht="16.5" customHeight="1">
      <c r="J1182" s="65" t="str">
        <f t="shared" si="36"/>
        <v/>
      </c>
      <c r="O1182" s="608"/>
    </row>
    <row r="1183" spans="10:15" ht="16.5" customHeight="1">
      <c r="J1183" s="65" t="str">
        <f t="shared" si="36"/>
        <v/>
      </c>
      <c r="O1183" s="608"/>
    </row>
    <row r="1184" spans="10:15" ht="16.5" customHeight="1">
      <c r="J1184" s="65" t="str">
        <f t="shared" si="36"/>
        <v/>
      </c>
      <c r="O1184" s="608"/>
    </row>
    <row r="1185" spans="10:15" ht="16.5" customHeight="1">
      <c r="J1185" s="65" t="str">
        <f t="shared" si="36"/>
        <v/>
      </c>
      <c r="O1185" s="608"/>
    </row>
    <row r="1186" spans="10:15" ht="16.5" customHeight="1">
      <c r="J1186" s="65" t="str">
        <f t="shared" si="36"/>
        <v/>
      </c>
      <c r="O1186" s="608"/>
    </row>
    <row r="1187" spans="10:15" ht="16.5" customHeight="1">
      <c r="J1187" s="65" t="str">
        <f t="shared" si="36"/>
        <v/>
      </c>
      <c r="O1187" s="608"/>
    </row>
    <row r="1188" spans="10:15" ht="16.5" customHeight="1">
      <c r="J1188" s="65" t="str">
        <f t="shared" si="36"/>
        <v/>
      </c>
      <c r="O1188" s="608"/>
    </row>
    <row r="1189" spans="10:15" ht="16.5" customHeight="1">
      <c r="J1189" s="65" t="str">
        <f t="shared" si="36"/>
        <v/>
      </c>
      <c r="O1189" s="608"/>
    </row>
    <row r="1190" spans="10:15" ht="16.5" customHeight="1">
      <c r="J1190" s="65" t="str">
        <f t="shared" si="36"/>
        <v/>
      </c>
      <c r="O1190" s="608"/>
    </row>
    <row r="1191" spans="10:15" ht="16.5" customHeight="1">
      <c r="J1191" s="65" t="str">
        <f t="shared" si="36"/>
        <v/>
      </c>
      <c r="O1191" s="608"/>
    </row>
    <row r="1192" spans="10:15" ht="16.5" customHeight="1">
      <c r="J1192" s="65" t="str">
        <f t="shared" si="36"/>
        <v/>
      </c>
      <c r="O1192" s="608"/>
    </row>
    <row r="1193" spans="10:15" ht="16.5" customHeight="1">
      <c r="J1193" s="65" t="str">
        <f t="shared" si="36"/>
        <v/>
      </c>
      <c r="O1193" s="608"/>
    </row>
    <row r="1194" spans="10:15" ht="16.5" customHeight="1">
      <c r="J1194" s="65" t="str">
        <f t="shared" si="36"/>
        <v/>
      </c>
      <c r="O1194" s="608"/>
    </row>
    <row r="1195" spans="10:15" ht="16.5" customHeight="1">
      <c r="J1195" s="65" t="str">
        <f t="shared" si="36"/>
        <v/>
      </c>
      <c r="O1195" s="608"/>
    </row>
    <row r="1196" spans="10:15" ht="16.5" customHeight="1">
      <c r="J1196" s="65" t="str">
        <f t="shared" si="36"/>
        <v/>
      </c>
      <c r="O1196" s="608"/>
    </row>
    <row r="1197" spans="10:15" ht="16.5" customHeight="1">
      <c r="J1197" s="65" t="str">
        <f t="shared" si="36"/>
        <v/>
      </c>
      <c r="O1197" s="608"/>
    </row>
    <row r="1198" spans="10:15" ht="16.5" customHeight="1">
      <c r="J1198" s="65" t="str">
        <f t="shared" si="36"/>
        <v/>
      </c>
      <c r="O1198" s="608"/>
    </row>
    <row r="1199" spans="10:15" ht="16.5" customHeight="1">
      <c r="J1199" s="65" t="str">
        <f t="shared" si="36"/>
        <v/>
      </c>
      <c r="O1199" s="608"/>
    </row>
    <row r="1200" spans="10:15" ht="16.5" customHeight="1">
      <c r="J1200" s="65" t="str">
        <f t="shared" si="36"/>
        <v/>
      </c>
      <c r="O1200" s="608"/>
    </row>
    <row r="1201" spans="10:15" ht="16.5" customHeight="1">
      <c r="J1201" s="65" t="str">
        <f t="shared" si="36"/>
        <v/>
      </c>
      <c r="O1201" s="608"/>
    </row>
    <row r="1202" spans="10:15" ht="16.5" customHeight="1">
      <c r="J1202" s="65" t="str">
        <f t="shared" si="36"/>
        <v/>
      </c>
      <c r="O1202" s="608"/>
    </row>
    <row r="1203" spans="10:15" ht="16.5" customHeight="1">
      <c r="J1203" s="65" t="str">
        <f t="shared" si="36"/>
        <v/>
      </c>
      <c r="O1203" s="608"/>
    </row>
    <row r="1204" spans="10:15" ht="16.5" customHeight="1">
      <c r="J1204" s="65" t="str">
        <f t="shared" si="36"/>
        <v/>
      </c>
      <c r="O1204" s="608"/>
    </row>
    <row r="1205" spans="10:15" ht="16.5" customHeight="1">
      <c r="J1205" s="65" t="str">
        <f t="shared" si="36"/>
        <v/>
      </c>
      <c r="O1205" s="608"/>
    </row>
    <row r="1206" spans="10:15" ht="16.5" customHeight="1">
      <c r="J1206" s="65" t="str">
        <f t="shared" si="36"/>
        <v/>
      </c>
      <c r="O1206" s="608"/>
    </row>
    <row r="1207" spans="10:15" ht="16.5" customHeight="1">
      <c r="J1207" s="65" t="str">
        <f t="shared" si="36"/>
        <v/>
      </c>
      <c r="O1207" s="608"/>
    </row>
    <row r="1208" spans="10:15" ht="16.5" customHeight="1">
      <c r="J1208" s="65" t="str">
        <f t="shared" si="36"/>
        <v/>
      </c>
      <c r="O1208" s="608"/>
    </row>
    <row r="1209" spans="10:15" ht="16.5" customHeight="1">
      <c r="J1209" s="65" t="str">
        <f t="shared" si="36"/>
        <v/>
      </c>
      <c r="O1209" s="608"/>
    </row>
    <row r="1210" spans="10:15" ht="16.5" customHeight="1">
      <c r="J1210" s="65" t="str">
        <f t="shared" si="36"/>
        <v/>
      </c>
      <c r="O1210" s="608"/>
    </row>
    <row r="1211" spans="10:15" ht="16.5" customHeight="1">
      <c r="J1211" s="65" t="str">
        <f t="shared" si="36"/>
        <v/>
      </c>
      <c r="O1211" s="608"/>
    </row>
    <row r="1212" spans="10:15" ht="16.5" customHeight="1">
      <c r="J1212" s="65" t="str">
        <f t="shared" si="36"/>
        <v/>
      </c>
      <c r="O1212" s="608"/>
    </row>
    <row r="1213" spans="10:15" ht="16.5" customHeight="1">
      <c r="J1213" s="65" t="str">
        <f t="shared" si="36"/>
        <v/>
      </c>
      <c r="O1213" s="608"/>
    </row>
    <row r="1214" spans="10:15" ht="16.5" customHeight="1">
      <c r="J1214" s="65" t="str">
        <f t="shared" si="36"/>
        <v/>
      </c>
      <c r="O1214" s="608"/>
    </row>
    <row r="1215" spans="10:15" ht="16.5" customHeight="1">
      <c r="J1215" s="65" t="str">
        <f t="shared" si="36"/>
        <v/>
      </c>
      <c r="O1215" s="608"/>
    </row>
    <row r="1216" spans="10:15" ht="16.5" customHeight="1">
      <c r="J1216" s="65" t="str">
        <f t="shared" si="36"/>
        <v/>
      </c>
      <c r="O1216" s="608"/>
    </row>
    <row r="1217" spans="10:15" ht="16.5" customHeight="1">
      <c r="J1217" s="65" t="str">
        <f t="shared" si="36"/>
        <v/>
      </c>
      <c r="O1217" s="608"/>
    </row>
    <row r="1218" spans="10:15" ht="16.5" customHeight="1">
      <c r="J1218" s="65" t="str">
        <f t="shared" si="36"/>
        <v/>
      </c>
      <c r="O1218" s="608"/>
    </row>
    <row r="1219" spans="10:15" ht="16.5" customHeight="1">
      <c r="J1219" s="65" t="str">
        <f t="shared" si="36"/>
        <v/>
      </c>
      <c r="O1219" s="608"/>
    </row>
    <row r="1220" spans="10:15" ht="16.5" customHeight="1">
      <c r="J1220" s="65" t="str">
        <f t="shared" ref="J1220:J1283" si="37">IF(I1220="","",H1220/I1220)</f>
        <v/>
      </c>
      <c r="O1220" s="608"/>
    </row>
    <row r="1221" spans="10:15" ht="16.5" customHeight="1">
      <c r="J1221" s="65" t="str">
        <f t="shared" si="37"/>
        <v/>
      </c>
      <c r="O1221" s="608"/>
    </row>
    <row r="1222" spans="10:15" ht="16.5" customHeight="1">
      <c r="J1222" s="65" t="str">
        <f t="shared" si="37"/>
        <v/>
      </c>
      <c r="O1222" s="608"/>
    </row>
    <row r="1223" spans="10:15" ht="16.5" customHeight="1">
      <c r="J1223" s="65" t="str">
        <f t="shared" si="37"/>
        <v/>
      </c>
      <c r="O1223" s="608"/>
    </row>
    <row r="1224" spans="10:15" ht="16.5" customHeight="1">
      <c r="J1224" s="65" t="str">
        <f t="shared" si="37"/>
        <v/>
      </c>
      <c r="O1224" s="608"/>
    </row>
    <row r="1225" spans="10:15" ht="16.5" customHeight="1">
      <c r="J1225" s="65" t="str">
        <f t="shared" si="37"/>
        <v/>
      </c>
      <c r="O1225" s="608"/>
    </row>
    <row r="1226" spans="10:15" ht="16.5" customHeight="1">
      <c r="J1226" s="65" t="str">
        <f t="shared" si="37"/>
        <v/>
      </c>
      <c r="O1226" s="608"/>
    </row>
    <row r="1227" spans="10:15" ht="16.5" customHeight="1">
      <c r="J1227" s="65" t="str">
        <f t="shared" si="37"/>
        <v/>
      </c>
      <c r="O1227" s="608"/>
    </row>
    <row r="1228" spans="10:15" ht="16.5" customHeight="1">
      <c r="J1228" s="65" t="str">
        <f t="shared" si="37"/>
        <v/>
      </c>
      <c r="O1228" s="608"/>
    </row>
    <row r="1229" spans="10:15" ht="16.5" customHeight="1">
      <c r="J1229" s="65" t="str">
        <f t="shared" si="37"/>
        <v/>
      </c>
      <c r="O1229" s="608"/>
    </row>
    <row r="1230" spans="10:15" ht="16.5" customHeight="1">
      <c r="J1230" s="65" t="str">
        <f t="shared" si="37"/>
        <v/>
      </c>
      <c r="O1230" s="608"/>
    </row>
    <row r="1231" spans="10:15" ht="16.5" customHeight="1">
      <c r="J1231" s="65" t="str">
        <f t="shared" si="37"/>
        <v/>
      </c>
    </row>
    <row r="1232" spans="10:15" ht="16.5" customHeight="1">
      <c r="J1232" s="65" t="str">
        <f t="shared" si="37"/>
        <v/>
      </c>
    </row>
    <row r="1233" spans="10:10" ht="16.5" customHeight="1">
      <c r="J1233" s="65" t="str">
        <f t="shared" si="37"/>
        <v/>
      </c>
    </row>
    <row r="1234" spans="10:10" ht="16.5" customHeight="1">
      <c r="J1234" s="65" t="str">
        <f t="shared" si="37"/>
        <v/>
      </c>
    </row>
    <row r="1235" spans="10:10" ht="16.5" customHeight="1">
      <c r="J1235" s="65" t="str">
        <f t="shared" si="37"/>
        <v/>
      </c>
    </row>
    <row r="1236" spans="10:10" ht="16.5" customHeight="1">
      <c r="J1236" s="65" t="str">
        <f t="shared" si="37"/>
        <v/>
      </c>
    </row>
    <row r="1237" spans="10:10" ht="16.5" customHeight="1">
      <c r="J1237" s="65" t="str">
        <f t="shared" si="37"/>
        <v/>
      </c>
    </row>
    <row r="1238" spans="10:10" ht="16.5" customHeight="1">
      <c r="J1238" s="65" t="str">
        <f t="shared" si="37"/>
        <v/>
      </c>
    </row>
    <row r="1239" spans="10:10" ht="16.5" customHeight="1">
      <c r="J1239" s="65" t="str">
        <f t="shared" si="37"/>
        <v/>
      </c>
    </row>
    <row r="1240" spans="10:10" ht="16.5" customHeight="1">
      <c r="J1240" s="65" t="str">
        <f t="shared" si="37"/>
        <v/>
      </c>
    </row>
    <row r="1241" spans="10:10" ht="16.5" customHeight="1">
      <c r="J1241" s="65" t="str">
        <f t="shared" si="37"/>
        <v/>
      </c>
    </row>
    <row r="1242" spans="10:10" ht="16.5" customHeight="1">
      <c r="J1242" s="65" t="str">
        <f t="shared" si="37"/>
        <v/>
      </c>
    </row>
    <row r="1243" spans="10:10" ht="16.5" customHeight="1">
      <c r="J1243" s="65" t="str">
        <f t="shared" si="37"/>
        <v/>
      </c>
    </row>
    <row r="1244" spans="10:10" ht="16.5" customHeight="1">
      <c r="J1244" s="65" t="str">
        <f t="shared" si="37"/>
        <v/>
      </c>
    </row>
    <row r="1245" spans="10:10" ht="16.5" customHeight="1">
      <c r="J1245" s="65" t="str">
        <f t="shared" si="37"/>
        <v/>
      </c>
    </row>
    <row r="1246" spans="10:10" ht="16.5" customHeight="1">
      <c r="J1246" s="65" t="str">
        <f t="shared" si="37"/>
        <v/>
      </c>
    </row>
    <row r="1247" spans="10:10" ht="16.5" customHeight="1">
      <c r="J1247" s="65" t="str">
        <f t="shared" si="37"/>
        <v/>
      </c>
    </row>
    <row r="1248" spans="10:10" ht="16.5" customHeight="1">
      <c r="J1248" s="65" t="str">
        <f t="shared" si="37"/>
        <v/>
      </c>
    </row>
    <row r="1249" spans="10:10" ht="16.5" customHeight="1">
      <c r="J1249" s="65" t="str">
        <f t="shared" si="37"/>
        <v/>
      </c>
    </row>
    <row r="1250" spans="10:10" ht="16.5" customHeight="1">
      <c r="J1250" s="65" t="str">
        <f t="shared" si="37"/>
        <v/>
      </c>
    </row>
    <row r="1251" spans="10:10" ht="16.5" customHeight="1">
      <c r="J1251" s="65" t="str">
        <f t="shared" si="37"/>
        <v/>
      </c>
    </row>
    <row r="1252" spans="10:10" ht="16.5" customHeight="1">
      <c r="J1252" s="65" t="str">
        <f t="shared" si="37"/>
        <v/>
      </c>
    </row>
    <row r="1253" spans="10:10" ht="16.5" customHeight="1">
      <c r="J1253" s="65" t="str">
        <f t="shared" si="37"/>
        <v/>
      </c>
    </row>
    <row r="1254" spans="10:10" ht="16.5" customHeight="1">
      <c r="J1254" s="65" t="str">
        <f t="shared" si="37"/>
        <v/>
      </c>
    </row>
    <row r="1255" spans="10:10" ht="16.5" customHeight="1">
      <c r="J1255" s="65" t="str">
        <f t="shared" si="37"/>
        <v/>
      </c>
    </row>
    <row r="1256" spans="10:10" ht="16.5" customHeight="1">
      <c r="J1256" s="65" t="str">
        <f t="shared" si="37"/>
        <v/>
      </c>
    </row>
    <row r="1257" spans="10:10" ht="16.5" customHeight="1">
      <c r="J1257" s="65" t="str">
        <f t="shared" si="37"/>
        <v/>
      </c>
    </row>
    <row r="1258" spans="10:10" ht="16.5" customHeight="1">
      <c r="J1258" s="65" t="str">
        <f t="shared" si="37"/>
        <v/>
      </c>
    </row>
    <row r="1259" spans="10:10" ht="16.5" customHeight="1">
      <c r="J1259" s="65" t="str">
        <f t="shared" si="37"/>
        <v/>
      </c>
    </row>
    <row r="1260" spans="10:10" ht="16.5" customHeight="1">
      <c r="J1260" s="65" t="str">
        <f t="shared" si="37"/>
        <v/>
      </c>
    </row>
    <row r="1261" spans="10:10" ht="16.5" customHeight="1">
      <c r="J1261" s="65" t="str">
        <f t="shared" si="37"/>
        <v/>
      </c>
    </row>
    <row r="1262" spans="10:10" ht="16.5" customHeight="1">
      <c r="J1262" s="65" t="str">
        <f t="shared" si="37"/>
        <v/>
      </c>
    </row>
    <row r="1263" spans="10:10" ht="16.5" customHeight="1">
      <c r="J1263" s="65" t="str">
        <f t="shared" si="37"/>
        <v/>
      </c>
    </row>
    <row r="1264" spans="10:10" ht="16.5" customHeight="1">
      <c r="J1264" s="65" t="str">
        <f t="shared" si="37"/>
        <v/>
      </c>
    </row>
    <row r="1265" spans="10:10" ht="16.5" customHeight="1">
      <c r="J1265" s="65" t="str">
        <f t="shared" si="37"/>
        <v/>
      </c>
    </row>
    <row r="1266" spans="10:10" ht="16.5" customHeight="1">
      <c r="J1266" s="65" t="str">
        <f t="shared" si="37"/>
        <v/>
      </c>
    </row>
    <row r="1267" spans="10:10" ht="16.5" customHeight="1">
      <c r="J1267" s="65" t="str">
        <f t="shared" si="37"/>
        <v/>
      </c>
    </row>
    <row r="1268" spans="10:10" ht="16.5" customHeight="1">
      <c r="J1268" s="65" t="str">
        <f t="shared" si="37"/>
        <v/>
      </c>
    </row>
    <row r="1269" spans="10:10" ht="16.5" customHeight="1">
      <c r="J1269" s="65" t="str">
        <f t="shared" si="37"/>
        <v/>
      </c>
    </row>
    <row r="1270" spans="10:10" ht="16.5" customHeight="1">
      <c r="J1270" s="65" t="str">
        <f t="shared" si="37"/>
        <v/>
      </c>
    </row>
    <row r="1271" spans="10:10" ht="16.5" customHeight="1">
      <c r="J1271" s="65" t="str">
        <f t="shared" si="37"/>
        <v/>
      </c>
    </row>
    <row r="1272" spans="10:10" ht="16.5" customHeight="1">
      <c r="J1272" s="65" t="str">
        <f t="shared" si="37"/>
        <v/>
      </c>
    </row>
    <row r="1273" spans="10:10" ht="16.5" customHeight="1">
      <c r="J1273" s="65" t="str">
        <f t="shared" si="37"/>
        <v/>
      </c>
    </row>
    <row r="1274" spans="10:10" ht="16.5" customHeight="1">
      <c r="J1274" s="65" t="str">
        <f t="shared" si="37"/>
        <v/>
      </c>
    </row>
    <row r="1275" spans="10:10" ht="16.5" customHeight="1">
      <c r="J1275" s="65" t="str">
        <f t="shared" si="37"/>
        <v/>
      </c>
    </row>
    <row r="1276" spans="10:10" ht="16.5" customHeight="1">
      <c r="J1276" s="65" t="str">
        <f t="shared" si="37"/>
        <v/>
      </c>
    </row>
    <row r="1277" spans="10:10" ht="16.5" customHeight="1">
      <c r="J1277" s="65" t="str">
        <f t="shared" si="37"/>
        <v/>
      </c>
    </row>
    <row r="1278" spans="10:10" ht="16.5" customHeight="1">
      <c r="J1278" s="65" t="str">
        <f t="shared" si="37"/>
        <v/>
      </c>
    </row>
    <row r="1279" spans="10:10" ht="16.5" customHeight="1">
      <c r="J1279" s="65" t="str">
        <f t="shared" si="37"/>
        <v/>
      </c>
    </row>
    <row r="1280" spans="10:10" ht="16.5" customHeight="1">
      <c r="J1280" s="65" t="str">
        <f t="shared" si="37"/>
        <v/>
      </c>
    </row>
    <row r="1281" spans="10:10" ht="16.5" customHeight="1">
      <c r="J1281" s="65" t="str">
        <f t="shared" si="37"/>
        <v/>
      </c>
    </row>
    <row r="1282" spans="10:10" ht="16.5" customHeight="1">
      <c r="J1282" s="65" t="str">
        <f t="shared" si="37"/>
        <v/>
      </c>
    </row>
    <row r="1283" spans="10:10" ht="16.5" customHeight="1">
      <c r="J1283" s="65" t="str">
        <f t="shared" si="37"/>
        <v/>
      </c>
    </row>
    <row r="1284" spans="10:10" ht="16.5" customHeight="1">
      <c r="J1284" s="65" t="str">
        <f t="shared" ref="J1284:J1347" si="38">IF(I1284="","",H1284/I1284)</f>
        <v/>
      </c>
    </row>
    <row r="1285" spans="10:10" ht="16.5" customHeight="1">
      <c r="J1285" s="65" t="str">
        <f t="shared" si="38"/>
        <v/>
      </c>
    </row>
    <row r="1286" spans="10:10" ht="16.5" customHeight="1">
      <c r="J1286" s="65" t="str">
        <f t="shared" si="38"/>
        <v/>
      </c>
    </row>
    <row r="1287" spans="10:10" ht="16.5" customHeight="1">
      <c r="J1287" s="65" t="str">
        <f t="shared" si="38"/>
        <v/>
      </c>
    </row>
    <row r="1288" spans="10:10" ht="16.5" customHeight="1">
      <c r="J1288" s="65" t="str">
        <f t="shared" si="38"/>
        <v/>
      </c>
    </row>
    <row r="1289" spans="10:10" ht="16.5" customHeight="1">
      <c r="J1289" s="65" t="str">
        <f t="shared" si="38"/>
        <v/>
      </c>
    </row>
    <row r="1290" spans="10:10" ht="16.5" customHeight="1">
      <c r="J1290" s="65" t="str">
        <f t="shared" si="38"/>
        <v/>
      </c>
    </row>
    <row r="1291" spans="10:10" ht="16.5" customHeight="1">
      <c r="J1291" s="65" t="str">
        <f t="shared" si="38"/>
        <v/>
      </c>
    </row>
    <row r="1292" spans="10:10" ht="16.5" customHeight="1">
      <c r="J1292" s="65" t="str">
        <f t="shared" si="38"/>
        <v/>
      </c>
    </row>
    <row r="1293" spans="10:10" ht="16.5" customHeight="1">
      <c r="J1293" s="65" t="str">
        <f t="shared" si="38"/>
        <v/>
      </c>
    </row>
    <row r="1294" spans="10:10" ht="16.5" customHeight="1">
      <c r="J1294" s="65" t="str">
        <f t="shared" si="38"/>
        <v/>
      </c>
    </row>
    <row r="1295" spans="10:10" ht="16.5" customHeight="1">
      <c r="J1295" s="65" t="str">
        <f t="shared" si="38"/>
        <v/>
      </c>
    </row>
    <row r="1296" spans="10:10" ht="16.5" customHeight="1">
      <c r="J1296" s="65" t="str">
        <f t="shared" si="38"/>
        <v/>
      </c>
    </row>
    <row r="1297" spans="10:10" ht="16.5" customHeight="1">
      <c r="J1297" s="65" t="str">
        <f t="shared" si="38"/>
        <v/>
      </c>
    </row>
    <row r="1298" spans="10:10" ht="16.5" customHeight="1">
      <c r="J1298" s="65" t="str">
        <f t="shared" si="38"/>
        <v/>
      </c>
    </row>
    <row r="1299" spans="10:10" ht="16.5" customHeight="1">
      <c r="J1299" s="65" t="str">
        <f t="shared" si="38"/>
        <v/>
      </c>
    </row>
    <row r="1300" spans="10:10" ht="16.5" customHeight="1">
      <c r="J1300" s="65" t="str">
        <f t="shared" si="38"/>
        <v/>
      </c>
    </row>
    <row r="1301" spans="10:10" ht="16.5" customHeight="1">
      <c r="J1301" s="65" t="str">
        <f t="shared" si="38"/>
        <v/>
      </c>
    </row>
    <row r="1302" spans="10:10" ht="16.5" customHeight="1">
      <c r="J1302" s="65" t="str">
        <f t="shared" si="38"/>
        <v/>
      </c>
    </row>
    <row r="1303" spans="10:10" ht="16.5" customHeight="1">
      <c r="J1303" s="65" t="str">
        <f t="shared" si="38"/>
        <v/>
      </c>
    </row>
    <row r="1304" spans="10:10" ht="16.5" customHeight="1">
      <c r="J1304" s="65" t="str">
        <f t="shared" si="38"/>
        <v/>
      </c>
    </row>
    <row r="1305" spans="10:10" ht="16.5" customHeight="1">
      <c r="J1305" s="65" t="str">
        <f t="shared" si="38"/>
        <v/>
      </c>
    </row>
    <row r="1306" spans="10:10" ht="16.5" customHeight="1">
      <c r="J1306" s="65" t="str">
        <f t="shared" si="38"/>
        <v/>
      </c>
    </row>
    <row r="1307" spans="10:10" ht="16.5" customHeight="1">
      <c r="J1307" s="65" t="str">
        <f t="shared" si="38"/>
        <v/>
      </c>
    </row>
    <row r="1308" spans="10:10" ht="16.5" customHeight="1">
      <c r="J1308" s="65" t="str">
        <f t="shared" si="38"/>
        <v/>
      </c>
    </row>
    <row r="1309" spans="10:10" ht="16.5" customHeight="1">
      <c r="J1309" s="65" t="str">
        <f t="shared" si="38"/>
        <v/>
      </c>
    </row>
    <row r="1310" spans="10:10" ht="16.5" customHeight="1">
      <c r="J1310" s="65" t="str">
        <f t="shared" si="38"/>
        <v/>
      </c>
    </row>
    <row r="1311" spans="10:10" ht="16.5" customHeight="1">
      <c r="J1311" s="65" t="str">
        <f t="shared" si="38"/>
        <v/>
      </c>
    </row>
    <row r="1312" spans="10:10" ht="16.5" customHeight="1">
      <c r="J1312" s="65" t="str">
        <f t="shared" si="38"/>
        <v/>
      </c>
    </row>
    <row r="1313" spans="10:10" ht="16.5" customHeight="1">
      <c r="J1313" s="65" t="str">
        <f t="shared" si="38"/>
        <v/>
      </c>
    </row>
    <row r="1314" spans="10:10" ht="16.5" customHeight="1">
      <c r="J1314" s="65" t="str">
        <f t="shared" si="38"/>
        <v/>
      </c>
    </row>
    <row r="1315" spans="10:10" ht="16.5" customHeight="1">
      <c r="J1315" s="65" t="str">
        <f t="shared" si="38"/>
        <v/>
      </c>
    </row>
    <row r="1316" spans="10:10" ht="16.5" customHeight="1">
      <c r="J1316" s="65" t="str">
        <f t="shared" si="38"/>
        <v/>
      </c>
    </row>
    <row r="1317" spans="10:10" ht="16.5" customHeight="1">
      <c r="J1317" s="65" t="str">
        <f t="shared" si="38"/>
        <v/>
      </c>
    </row>
    <row r="1318" spans="10:10" ht="16.5" customHeight="1">
      <c r="J1318" s="65" t="str">
        <f t="shared" si="38"/>
        <v/>
      </c>
    </row>
    <row r="1319" spans="10:10" ht="16.5" customHeight="1">
      <c r="J1319" s="65" t="str">
        <f t="shared" si="38"/>
        <v/>
      </c>
    </row>
    <row r="1320" spans="10:10" ht="16.5" customHeight="1">
      <c r="J1320" s="65" t="str">
        <f t="shared" si="38"/>
        <v/>
      </c>
    </row>
    <row r="1321" spans="10:10" ht="16.5" customHeight="1">
      <c r="J1321" s="65" t="str">
        <f t="shared" si="38"/>
        <v/>
      </c>
    </row>
    <row r="1322" spans="10:10" ht="16.5" customHeight="1">
      <c r="J1322" s="65" t="str">
        <f t="shared" si="38"/>
        <v/>
      </c>
    </row>
    <row r="1323" spans="10:10" ht="16.5" customHeight="1">
      <c r="J1323" s="65" t="str">
        <f t="shared" si="38"/>
        <v/>
      </c>
    </row>
    <row r="1324" spans="10:10" ht="16.5" customHeight="1">
      <c r="J1324" s="65" t="str">
        <f t="shared" si="38"/>
        <v/>
      </c>
    </row>
    <row r="1325" spans="10:10" ht="16.5" customHeight="1">
      <c r="J1325" s="65" t="str">
        <f t="shared" si="38"/>
        <v/>
      </c>
    </row>
    <row r="1326" spans="10:10" ht="16.5" customHeight="1">
      <c r="J1326" s="65" t="str">
        <f t="shared" si="38"/>
        <v/>
      </c>
    </row>
    <row r="1327" spans="10:10" ht="16.5" customHeight="1">
      <c r="J1327" s="65" t="str">
        <f t="shared" si="38"/>
        <v/>
      </c>
    </row>
    <row r="1328" spans="10:10" ht="16.5" customHeight="1">
      <c r="J1328" s="65" t="str">
        <f t="shared" si="38"/>
        <v/>
      </c>
    </row>
    <row r="1329" spans="10:10" ht="16.5" customHeight="1">
      <c r="J1329" s="65" t="str">
        <f t="shared" si="38"/>
        <v/>
      </c>
    </row>
    <row r="1330" spans="10:10" ht="16.5" customHeight="1">
      <c r="J1330" s="65" t="str">
        <f t="shared" si="38"/>
        <v/>
      </c>
    </row>
    <row r="1331" spans="10:10" ht="16.5" customHeight="1">
      <c r="J1331" s="65" t="str">
        <f t="shared" si="38"/>
        <v/>
      </c>
    </row>
    <row r="1332" spans="10:10" ht="16.5" customHeight="1">
      <c r="J1332" s="65" t="str">
        <f t="shared" si="38"/>
        <v/>
      </c>
    </row>
    <row r="1333" spans="10:10" ht="16.5" customHeight="1">
      <c r="J1333" s="65" t="str">
        <f t="shared" si="38"/>
        <v/>
      </c>
    </row>
    <row r="1334" spans="10:10" ht="16.5" customHeight="1">
      <c r="J1334" s="65" t="str">
        <f t="shared" si="38"/>
        <v/>
      </c>
    </row>
    <row r="1335" spans="10:10" ht="16.5" customHeight="1">
      <c r="J1335" s="65" t="str">
        <f t="shared" si="38"/>
        <v/>
      </c>
    </row>
    <row r="1336" spans="10:10" ht="16.5" customHeight="1">
      <c r="J1336" s="65" t="str">
        <f t="shared" si="38"/>
        <v/>
      </c>
    </row>
    <row r="1337" spans="10:10" ht="16.5" customHeight="1">
      <c r="J1337" s="65" t="str">
        <f t="shared" si="38"/>
        <v/>
      </c>
    </row>
    <row r="1338" spans="10:10" ht="16.5" customHeight="1">
      <c r="J1338" s="65" t="str">
        <f t="shared" si="38"/>
        <v/>
      </c>
    </row>
    <row r="1339" spans="10:10" ht="16.5" customHeight="1">
      <c r="J1339" s="65" t="str">
        <f t="shared" si="38"/>
        <v/>
      </c>
    </row>
    <row r="1340" spans="10:10" ht="16.5" customHeight="1">
      <c r="J1340" s="65" t="str">
        <f t="shared" si="38"/>
        <v/>
      </c>
    </row>
    <row r="1341" spans="10:10" ht="16.5" customHeight="1">
      <c r="J1341" s="65" t="str">
        <f t="shared" si="38"/>
        <v/>
      </c>
    </row>
    <row r="1342" spans="10:10" ht="16.5" customHeight="1">
      <c r="J1342" s="65" t="str">
        <f t="shared" si="38"/>
        <v/>
      </c>
    </row>
    <row r="1343" spans="10:10" ht="16.5" customHeight="1">
      <c r="J1343" s="65" t="str">
        <f t="shared" si="38"/>
        <v/>
      </c>
    </row>
    <row r="1344" spans="10:10" ht="16.5" customHeight="1">
      <c r="J1344" s="65" t="str">
        <f t="shared" si="38"/>
        <v/>
      </c>
    </row>
    <row r="1345" spans="10:10" ht="16.5" customHeight="1">
      <c r="J1345" s="65" t="str">
        <f t="shared" si="38"/>
        <v/>
      </c>
    </row>
    <row r="1346" spans="10:10" ht="16.5" customHeight="1">
      <c r="J1346" s="65" t="str">
        <f t="shared" si="38"/>
        <v/>
      </c>
    </row>
    <row r="1347" spans="10:10" ht="16.5" customHeight="1">
      <c r="J1347" s="65" t="str">
        <f t="shared" si="38"/>
        <v/>
      </c>
    </row>
    <row r="1348" spans="10:10" ht="16.5" customHeight="1">
      <c r="J1348" s="65" t="str">
        <f t="shared" ref="J1348:J1411" si="39">IF(I1348="","",H1348/I1348)</f>
        <v/>
      </c>
    </row>
    <row r="1349" spans="10:10" ht="16.5" customHeight="1">
      <c r="J1349" s="65" t="str">
        <f t="shared" si="39"/>
        <v/>
      </c>
    </row>
    <row r="1350" spans="10:10" ht="16.5" customHeight="1">
      <c r="J1350" s="65" t="str">
        <f t="shared" si="39"/>
        <v/>
      </c>
    </row>
    <row r="1351" spans="10:10" ht="16.5" customHeight="1">
      <c r="J1351" s="65" t="str">
        <f t="shared" si="39"/>
        <v/>
      </c>
    </row>
    <row r="1352" spans="10:10" ht="16.5" customHeight="1">
      <c r="J1352" s="65" t="str">
        <f t="shared" si="39"/>
        <v/>
      </c>
    </row>
    <row r="1353" spans="10:10" ht="16.5" customHeight="1">
      <c r="J1353" s="65" t="str">
        <f t="shared" si="39"/>
        <v/>
      </c>
    </row>
    <row r="1354" spans="10:10" ht="16.5" customHeight="1">
      <c r="J1354" s="65" t="str">
        <f t="shared" si="39"/>
        <v/>
      </c>
    </row>
    <row r="1355" spans="10:10" ht="16.5" customHeight="1">
      <c r="J1355" s="65" t="str">
        <f t="shared" si="39"/>
        <v/>
      </c>
    </row>
    <row r="1356" spans="10:10" ht="16.5" customHeight="1">
      <c r="J1356" s="65" t="str">
        <f t="shared" si="39"/>
        <v/>
      </c>
    </row>
    <row r="1357" spans="10:10" ht="16.5" customHeight="1">
      <c r="J1357" s="65" t="str">
        <f t="shared" si="39"/>
        <v/>
      </c>
    </row>
    <row r="1358" spans="10:10" ht="16.5" customHeight="1">
      <c r="J1358" s="65" t="str">
        <f t="shared" si="39"/>
        <v/>
      </c>
    </row>
    <row r="1359" spans="10:10" ht="16.5" customHeight="1">
      <c r="J1359" s="65" t="str">
        <f t="shared" si="39"/>
        <v/>
      </c>
    </row>
    <row r="1360" spans="10:10" ht="16.5" customHeight="1">
      <c r="J1360" s="65" t="str">
        <f t="shared" si="39"/>
        <v/>
      </c>
    </row>
    <row r="1361" spans="10:10" ht="16.5" customHeight="1">
      <c r="J1361" s="65" t="str">
        <f t="shared" si="39"/>
        <v/>
      </c>
    </row>
    <row r="1362" spans="10:10" ht="16.5" customHeight="1">
      <c r="J1362" s="65" t="str">
        <f t="shared" si="39"/>
        <v/>
      </c>
    </row>
    <row r="1363" spans="10:10" ht="16.5" customHeight="1">
      <c r="J1363" s="65" t="str">
        <f t="shared" si="39"/>
        <v/>
      </c>
    </row>
    <row r="1364" spans="10:10" ht="16.5" customHeight="1">
      <c r="J1364" s="65" t="str">
        <f t="shared" si="39"/>
        <v/>
      </c>
    </row>
    <row r="1365" spans="10:10" ht="16.5" customHeight="1">
      <c r="J1365" s="65" t="str">
        <f t="shared" si="39"/>
        <v/>
      </c>
    </row>
    <row r="1366" spans="10:10" ht="16.5" customHeight="1">
      <c r="J1366" s="65" t="str">
        <f t="shared" si="39"/>
        <v/>
      </c>
    </row>
    <row r="1367" spans="10:10" ht="16.5" customHeight="1">
      <c r="J1367" s="65" t="str">
        <f t="shared" si="39"/>
        <v/>
      </c>
    </row>
    <row r="1368" spans="10:10" ht="16.5" customHeight="1">
      <c r="J1368" s="65" t="str">
        <f t="shared" si="39"/>
        <v/>
      </c>
    </row>
    <row r="1369" spans="10:10" ht="16.5" customHeight="1">
      <c r="J1369" s="65" t="str">
        <f t="shared" si="39"/>
        <v/>
      </c>
    </row>
    <row r="1370" spans="10:10" ht="16.5" customHeight="1">
      <c r="J1370" s="65" t="str">
        <f t="shared" si="39"/>
        <v/>
      </c>
    </row>
    <row r="1371" spans="10:10" ht="16.5" customHeight="1">
      <c r="J1371" s="65" t="str">
        <f t="shared" si="39"/>
        <v/>
      </c>
    </row>
    <row r="1372" spans="10:10" ht="16.5" customHeight="1">
      <c r="J1372" s="65" t="str">
        <f t="shared" si="39"/>
        <v/>
      </c>
    </row>
    <row r="1373" spans="10:10" ht="16.5" customHeight="1">
      <c r="J1373" s="65" t="str">
        <f t="shared" si="39"/>
        <v/>
      </c>
    </row>
    <row r="1374" spans="10:10" ht="16.5" customHeight="1">
      <c r="J1374" s="65" t="str">
        <f t="shared" si="39"/>
        <v/>
      </c>
    </row>
    <row r="1375" spans="10:10" ht="16.5" customHeight="1">
      <c r="J1375" s="65" t="str">
        <f t="shared" si="39"/>
        <v/>
      </c>
    </row>
    <row r="1376" spans="10:10" ht="16.5" customHeight="1">
      <c r="J1376" s="65" t="str">
        <f t="shared" si="39"/>
        <v/>
      </c>
    </row>
    <row r="1377" spans="10:10" ht="16.5" customHeight="1">
      <c r="J1377" s="65" t="str">
        <f t="shared" si="39"/>
        <v/>
      </c>
    </row>
    <row r="1378" spans="10:10" ht="16.5" customHeight="1">
      <c r="J1378" s="65" t="str">
        <f t="shared" si="39"/>
        <v/>
      </c>
    </row>
    <row r="1379" spans="10:10" ht="16.5" customHeight="1">
      <c r="J1379" s="65" t="str">
        <f t="shared" si="39"/>
        <v/>
      </c>
    </row>
    <row r="1380" spans="10:10" ht="16.5" customHeight="1">
      <c r="J1380" s="65" t="str">
        <f t="shared" si="39"/>
        <v/>
      </c>
    </row>
    <row r="1381" spans="10:10" ht="16.5" customHeight="1">
      <c r="J1381" s="65" t="str">
        <f t="shared" si="39"/>
        <v/>
      </c>
    </row>
    <row r="1382" spans="10:10" ht="16.5" customHeight="1">
      <c r="J1382" s="65" t="str">
        <f t="shared" si="39"/>
        <v/>
      </c>
    </row>
    <row r="1383" spans="10:10" ht="16.5" customHeight="1">
      <c r="J1383" s="65" t="str">
        <f t="shared" si="39"/>
        <v/>
      </c>
    </row>
    <row r="1384" spans="10:10" ht="16.5" customHeight="1">
      <c r="J1384" s="65" t="str">
        <f t="shared" si="39"/>
        <v/>
      </c>
    </row>
    <row r="1385" spans="10:10" ht="16.5" customHeight="1">
      <c r="J1385" s="65" t="str">
        <f t="shared" si="39"/>
        <v/>
      </c>
    </row>
    <row r="1386" spans="10:10" ht="16.5" customHeight="1">
      <c r="J1386" s="65" t="str">
        <f t="shared" si="39"/>
        <v/>
      </c>
    </row>
    <row r="1387" spans="10:10" ht="16.5" customHeight="1">
      <c r="J1387" s="65" t="str">
        <f t="shared" si="39"/>
        <v/>
      </c>
    </row>
    <row r="1388" spans="10:10" ht="16.5" customHeight="1">
      <c r="J1388" s="65" t="str">
        <f t="shared" si="39"/>
        <v/>
      </c>
    </row>
    <row r="1389" spans="10:10" ht="16.5" customHeight="1">
      <c r="J1389" s="65" t="str">
        <f t="shared" si="39"/>
        <v/>
      </c>
    </row>
    <row r="1390" spans="10:10" ht="16.5" customHeight="1">
      <c r="J1390" s="65" t="str">
        <f t="shared" si="39"/>
        <v/>
      </c>
    </row>
    <row r="1391" spans="10:10" ht="16.5" customHeight="1">
      <c r="J1391" s="65" t="str">
        <f t="shared" si="39"/>
        <v/>
      </c>
    </row>
    <row r="1392" spans="10:10" ht="16.5" customHeight="1">
      <c r="J1392" s="65" t="str">
        <f t="shared" si="39"/>
        <v/>
      </c>
    </row>
    <row r="1393" spans="10:10" ht="16.5" customHeight="1">
      <c r="J1393" s="65" t="str">
        <f t="shared" si="39"/>
        <v/>
      </c>
    </row>
    <row r="1394" spans="10:10" ht="16.5" customHeight="1">
      <c r="J1394" s="65" t="str">
        <f t="shared" si="39"/>
        <v/>
      </c>
    </row>
    <row r="1395" spans="10:10" ht="16.5" customHeight="1">
      <c r="J1395" s="65" t="str">
        <f t="shared" si="39"/>
        <v/>
      </c>
    </row>
    <row r="1396" spans="10:10" ht="16.5" customHeight="1">
      <c r="J1396" s="65" t="str">
        <f t="shared" si="39"/>
        <v/>
      </c>
    </row>
    <row r="1397" spans="10:10" ht="16.5" customHeight="1">
      <c r="J1397" s="65" t="str">
        <f t="shared" si="39"/>
        <v/>
      </c>
    </row>
    <row r="1398" spans="10:10" ht="16.5" customHeight="1">
      <c r="J1398" s="65" t="str">
        <f t="shared" si="39"/>
        <v/>
      </c>
    </row>
    <row r="1399" spans="10:10" ht="16.5" customHeight="1">
      <c r="J1399" s="65" t="str">
        <f t="shared" si="39"/>
        <v/>
      </c>
    </row>
    <row r="1400" spans="10:10" ht="16.5" customHeight="1">
      <c r="J1400" s="65" t="str">
        <f t="shared" si="39"/>
        <v/>
      </c>
    </row>
    <row r="1401" spans="10:10" ht="16.5" customHeight="1">
      <c r="J1401" s="65" t="str">
        <f t="shared" si="39"/>
        <v/>
      </c>
    </row>
    <row r="1402" spans="10:10" ht="16.5" customHeight="1">
      <c r="J1402" s="65" t="str">
        <f t="shared" si="39"/>
        <v/>
      </c>
    </row>
    <row r="1403" spans="10:10" ht="16.5" customHeight="1">
      <c r="J1403" s="65" t="str">
        <f t="shared" si="39"/>
        <v/>
      </c>
    </row>
    <row r="1404" spans="10:10" ht="16.5" customHeight="1">
      <c r="J1404" s="65" t="str">
        <f t="shared" si="39"/>
        <v/>
      </c>
    </row>
    <row r="1405" spans="10:10" ht="16.5" customHeight="1">
      <c r="J1405" s="65" t="str">
        <f t="shared" si="39"/>
        <v/>
      </c>
    </row>
    <row r="1406" spans="10:10" ht="16.5" customHeight="1">
      <c r="J1406" s="65" t="str">
        <f t="shared" si="39"/>
        <v/>
      </c>
    </row>
    <row r="1407" spans="10:10" ht="16.5" customHeight="1">
      <c r="J1407" s="65" t="str">
        <f t="shared" si="39"/>
        <v/>
      </c>
    </row>
    <row r="1408" spans="10:10" ht="16.5" customHeight="1">
      <c r="J1408" s="65" t="str">
        <f t="shared" si="39"/>
        <v/>
      </c>
    </row>
    <row r="1409" spans="10:10" ht="16.5" customHeight="1">
      <c r="J1409" s="65" t="str">
        <f t="shared" si="39"/>
        <v/>
      </c>
    </row>
    <row r="1410" spans="10:10" ht="16.5" customHeight="1">
      <c r="J1410" s="65" t="str">
        <f t="shared" si="39"/>
        <v/>
      </c>
    </row>
    <row r="1411" spans="10:10" ht="16.5" customHeight="1">
      <c r="J1411" s="65" t="str">
        <f t="shared" si="39"/>
        <v/>
      </c>
    </row>
    <row r="1412" spans="10:10" ht="16.5" customHeight="1">
      <c r="J1412" s="65" t="str">
        <f t="shared" ref="J1412:J1475" si="40">IF(I1412="","",H1412/I1412)</f>
        <v/>
      </c>
    </row>
    <row r="1413" spans="10:10" ht="16.5" customHeight="1">
      <c r="J1413" s="65" t="str">
        <f t="shared" si="40"/>
        <v/>
      </c>
    </row>
    <row r="1414" spans="10:10" ht="16.5" customHeight="1">
      <c r="J1414" s="65" t="str">
        <f t="shared" si="40"/>
        <v/>
      </c>
    </row>
    <row r="1415" spans="10:10" ht="16.5" customHeight="1">
      <c r="J1415" s="65" t="str">
        <f t="shared" si="40"/>
        <v/>
      </c>
    </row>
    <row r="1416" spans="10:10" ht="16.5" customHeight="1">
      <c r="J1416" s="65" t="str">
        <f t="shared" si="40"/>
        <v/>
      </c>
    </row>
    <row r="1417" spans="10:10" ht="16.5" customHeight="1">
      <c r="J1417" s="65" t="str">
        <f t="shared" si="40"/>
        <v/>
      </c>
    </row>
    <row r="1418" spans="10:10" ht="16.5" customHeight="1">
      <c r="J1418" s="65" t="str">
        <f t="shared" si="40"/>
        <v/>
      </c>
    </row>
    <row r="1419" spans="10:10" ht="16.5" customHeight="1">
      <c r="J1419" s="65" t="str">
        <f t="shared" si="40"/>
        <v/>
      </c>
    </row>
    <row r="1420" spans="10:10" ht="16.5" customHeight="1">
      <c r="J1420" s="65" t="str">
        <f t="shared" si="40"/>
        <v/>
      </c>
    </row>
    <row r="1421" spans="10:10" ht="16.5" customHeight="1">
      <c r="J1421" s="65" t="str">
        <f t="shared" si="40"/>
        <v/>
      </c>
    </row>
    <row r="1422" spans="10:10" ht="16.5" customHeight="1">
      <c r="J1422" s="65" t="str">
        <f t="shared" si="40"/>
        <v/>
      </c>
    </row>
    <row r="1423" spans="10:10" ht="16.5" customHeight="1">
      <c r="J1423" s="65" t="str">
        <f t="shared" si="40"/>
        <v/>
      </c>
    </row>
    <row r="1424" spans="10:10" ht="16.5" customHeight="1">
      <c r="J1424" s="65" t="str">
        <f t="shared" si="40"/>
        <v/>
      </c>
    </row>
    <row r="1425" spans="10:10" ht="16.5" customHeight="1">
      <c r="J1425" s="65" t="str">
        <f t="shared" si="40"/>
        <v/>
      </c>
    </row>
    <row r="1426" spans="10:10" ht="16.5" customHeight="1">
      <c r="J1426" s="65" t="str">
        <f t="shared" si="40"/>
        <v/>
      </c>
    </row>
    <row r="1427" spans="10:10" ht="16.5" customHeight="1">
      <c r="J1427" s="65" t="str">
        <f t="shared" si="40"/>
        <v/>
      </c>
    </row>
    <row r="1428" spans="10:10" ht="16.5" customHeight="1">
      <c r="J1428" s="65" t="str">
        <f t="shared" si="40"/>
        <v/>
      </c>
    </row>
    <row r="1429" spans="10:10" ht="16.5" customHeight="1">
      <c r="J1429" s="65" t="str">
        <f t="shared" si="40"/>
        <v/>
      </c>
    </row>
    <row r="1430" spans="10:10" ht="16.5" customHeight="1">
      <c r="J1430" s="65" t="str">
        <f t="shared" si="40"/>
        <v/>
      </c>
    </row>
    <row r="1431" spans="10:10" ht="16.5" customHeight="1">
      <c r="J1431" s="65" t="str">
        <f t="shared" si="40"/>
        <v/>
      </c>
    </row>
    <row r="1432" spans="10:10" ht="16.5" customHeight="1">
      <c r="J1432" s="65" t="str">
        <f t="shared" si="40"/>
        <v/>
      </c>
    </row>
    <row r="1433" spans="10:10" ht="16.5" customHeight="1">
      <c r="J1433" s="65" t="str">
        <f t="shared" si="40"/>
        <v/>
      </c>
    </row>
    <row r="1434" spans="10:10" ht="16.5" customHeight="1">
      <c r="J1434" s="65" t="str">
        <f t="shared" si="40"/>
        <v/>
      </c>
    </row>
    <row r="1435" spans="10:10" ht="16.5" customHeight="1">
      <c r="J1435" s="65" t="str">
        <f t="shared" si="40"/>
        <v/>
      </c>
    </row>
    <row r="1436" spans="10:10" ht="16.5" customHeight="1">
      <c r="J1436" s="65" t="str">
        <f t="shared" si="40"/>
        <v/>
      </c>
    </row>
    <row r="1437" spans="10:10" ht="16.5" customHeight="1">
      <c r="J1437" s="65" t="str">
        <f t="shared" si="40"/>
        <v/>
      </c>
    </row>
    <row r="1438" spans="10:10" ht="16.5" customHeight="1">
      <c r="J1438" s="65" t="str">
        <f t="shared" si="40"/>
        <v/>
      </c>
    </row>
    <row r="1439" spans="10:10" ht="16.5" customHeight="1">
      <c r="J1439" s="65" t="str">
        <f t="shared" si="40"/>
        <v/>
      </c>
    </row>
    <row r="1440" spans="10:10" ht="16.5" customHeight="1">
      <c r="J1440" s="65" t="str">
        <f t="shared" si="40"/>
        <v/>
      </c>
    </row>
    <row r="1441" spans="10:10" ht="16.5" customHeight="1">
      <c r="J1441" s="65" t="str">
        <f t="shared" si="40"/>
        <v/>
      </c>
    </row>
    <row r="1442" spans="10:10" ht="16.5" customHeight="1">
      <c r="J1442" s="65" t="str">
        <f t="shared" si="40"/>
        <v/>
      </c>
    </row>
    <row r="1443" spans="10:10" ht="16.5" customHeight="1">
      <c r="J1443" s="65" t="str">
        <f t="shared" si="40"/>
        <v/>
      </c>
    </row>
    <row r="1444" spans="10:10" ht="16.5" customHeight="1">
      <c r="J1444" s="65" t="str">
        <f t="shared" si="40"/>
        <v/>
      </c>
    </row>
    <row r="1445" spans="10:10" ht="16.5" customHeight="1">
      <c r="J1445" s="65" t="str">
        <f t="shared" si="40"/>
        <v/>
      </c>
    </row>
    <row r="1446" spans="10:10" ht="16.5" customHeight="1">
      <c r="J1446" s="65" t="str">
        <f t="shared" si="40"/>
        <v/>
      </c>
    </row>
    <row r="1447" spans="10:10" ht="16.5" customHeight="1">
      <c r="J1447" s="65" t="str">
        <f t="shared" si="40"/>
        <v/>
      </c>
    </row>
    <row r="1448" spans="10:10" ht="16.5" customHeight="1">
      <c r="J1448" s="65" t="str">
        <f t="shared" si="40"/>
        <v/>
      </c>
    </row>
    <row r="1449" spans="10:10" ht="16.5" customHeight="1">
      <c r="J1449" s="65" t="str">
        <f t="shared" si="40"/>
        <v/>
      </c>
    </row>
    <row r="1450" spans="10:10" ht="16.5" customHeight="1">
      <c r="J1450" s="65" t="str">
        <f t="shared" si="40"/>
        <v/>
      </c>
    </row>
    <row r="1451" spans="10:10" ht="16.5" customHeight="1">
      <c r="J1451" s="65" t="str">
        <f t="shared" si="40"/>
        <v/>
      </c>
    </row>
    <row r="1452" spans="10:10" ht="16.5" customHeight="1">
      <c r="J1452" s="65" t="str">
        <f t="shared" si="40"/>
        <v/>
      </c>
    </row>
    <row r="1453" spans="10:10" ht="16.5" customHeight="1">
      <c r="J1453" s="65" t="str">
        <f t="shared" si="40"/>
        <v/>
      </c>
    </row>
    <row r="1454" spans="10:10" ht="16.5" customHeight="1">
      <c r="J1454" s="65" t="str">
        <f t="shared" si="40"/>
        <v/>
      </c>
    </row>
    <row r="1455" spans="10:10" ht="16.5" customHeight="1">
      <c r="J1455" s="65" t="str">
        <f t="shared" si="40"/>
        <v/>
      </c>
    </row>
    <row r="1456" spans="10:10" ht="16.5" customHeight="1">
      <c r="J1456" s="65" t="str">
        <f t="shared" si="40"/>
        <v/>
      </c>
    </row>
    <row r="1457" spans="10:10" ht="16.5" customHeight="1">
      <c r="J1457" s="65" t="str">
        <f t="shared" si="40"/>
        <v/>
      </c>
    </row>
    <row r="1458" spans="10:10" ht="16.5" customHeight="1">
      <c r="J1458" s="65" t="str">
        <f t="shared" si="40"/>
        <v/>
      </c>
    </row>
    <row r="1459" spans="10:10" ht="16.5" customHeight="1">
      <c r="J1459" s="65" t="str">
        <f t="shared" si="40"/>
        <v/>
      </c>
    </row>
    <row r="1460" spans="10:10" ht="16.5" customHeight="1">
      <c r="J1460" s="65" t="str">
        <f t="shared" si="40"/>
        <v/>
      </c>
    </row>
    <row r="1461" spans="10:10" ht="16.5" customHeight="1">
      <c r="J1461" s="65" t="str">
        <f t="shared" si="40"/>
        <v/>
      </c>
    </row>
    <row r="1462" spans="10:10" ht="16.5" customHeight="1">
      <c r="J1462" s="65" t="str">
        <f t="shared" si="40"/>
        <v/>
      </c>
    </row>
    <row r="1463" spans="10:10" ht="16.5" customHeight="1">
      <c r="J1463" s="65" t="str">
        <f t="shared" si="40"/>
        <v/>
      </c>
    </row>
    <row r="1464" spans="10:10" ht="16.5" customHeight="1">
      <c r="J1464" s="65" t="str">
        <f t="shared" si="40"/>
        <v/>
      </c>
    </row>
    <row r="1465" spans="10:10" ht="16.5" customHeight="1">
      <c r="J1465" s="65" t="str">
        <f t="shared" si="40"/>
        <v/>
      </c>
    </row>
    <row r="1466" spans="10:10" ht="16.5" customHeight="1">
      <c r="J1466" s="65" t="str">
        <f t="shared" si="40"/>
        <v/>
      </c>
    </row>
    <row r="1467" spans="10:10" ht="16.5" customHeight="1">
      <c r="J1467" s="65" t="str">
        <f t="shared" si="40"/>
        <v/>
      </c>
    </row>
    <row r="1468" spans="10:10" ht="16.5" customHeight="1">
      <c r="J1468" s="65" t="str">
        <f t="shared" si="40"/>
        <v/>
      </c>
    </row>
    <row r="1469" spans="10:10" ht="16.5" customHeight="1">
      <c r="J1469" s="65" t="str">
        <f t="shared" si="40"/>
        <v/>
      </c>
    </row>
    <row r="1470" spans="10:10" ht="16.5" customHeight="1">
      <c r="J1470" s="65" t="str">
        <f t="shared" si="40"/>
        <v/>
      </c>
    </row>
    <row r="1471" spans="10:10" ht="16.5" customHeight="1">
      <c r="J1471" s="65" t="str">
        <f t="shared" si="40"/>
        <v/>
      </c>
    </row>
    <row r="1472" spans="10:10" ht="16.5" customHeight="1">
      <c r="J1472" s="65" t="str">
        <f t="shared" si="40"/>
        <v/>
      </c>
    </row>
    <row r="1473" spans="10:10" ht="16.5" customHeight="1">
      <c r="J1473" s="65" t="str">
        <f t="shared" si="40"/>
        <v/>
      </c>
    </row>
    <row r="1474" spans="10:10" ht="16.5" customHeight="1">
      <c r="J1474" s="65" t="str">
        <f t="shared" si="40"/>
        <v/>
      </c>
    </row>
    <row r="1475" spans="10:10" ht="16.5" customHeight="1">
      <c r="J1475" s="65" t="str">
        <f t="shared" si="40"/>
        <v/>
      </c>
    </row>
    <row r="1476" spans="10:10" ht="16.5" customHeight="1">
      <c r="J1476" s="65" t="str">
        <f t="shared" ref="J1476:J1539" si="41">IF(I1476="","",H1476/I1476)</f>
        <v/>
      </c>
    </row>
    <row r="1477" spans="10:10" ht="16.5" customHeight="1">
      <c r="J1477" s="65" t="str">
        <f t="shared" si="41"/>
        <v/>
      </c>
    </row>
    <row r="1478" spans="10:10" ht="16.5" customHeight="1">
      <c r="J1478" s="65" t="str">
        <f t="shared" si="41"/>
        <v/>
      </c>
    </row>
    <row r="1479" spans="10:10" ht="16.5" customHeight="1">
      <c r="J1479" s="65" t="str">
        <f t="shared" si="41"/>
        <v/>
      </c>
    </row>
    <row r="1480" spans="10:10" ht="16.5" customHeight="1">
      <c r="J1480" s="65" t="str">
        <f t="shared" si="41"/>
        <v/>
      </c>
    </row>
    <row r="1481" spans="10:10" ht="16.5" customHeight="1">
      <c r="J1481" s="65" t="str">
        <f t="shared" si="41"/>
        <v/>
      </c>
    </row>
    <row r="1482" spans="10:10" ht="16.5" customHeight="1">
      <c r="J1482" s="65" t="str">
        <f t="shared" si="41"/>
        <v/>
      </c>
    </row>
    <row r="1483" spans="10:10" ht="16.5" customHeight="1">
      <c r="J1483" s="65" t="str">
        <f t="shared" si="41"/>
        <v/>
      </c>
    </row>
    <row r="1484" spans="10:10" ht="16.5" customHeight="1">
      <c r="J1484" s="65" t="str">
        <f t="shared" si="41"/>
        <v/>
      </c>
    </row>
    <row r="1485" spans="10:10" ht="16.5" customHeight="1">
      <c r="J1485" s="65" t="str">
        <f t="shared" si="41"/>
        <v/>
      </c>
    </row>
    <row r="1486" spans="10:10" ht="16.5" customHeight="1">
      <c r="J1486" s="65" t="str">
        <f t="shared" si="41"/>
        <v/>
      </c>
    </row>
    <row r="1487" spans="10:10" ht="16.5" customHeight="1">
      <c r="J1487" s="65" t="str">
        <f t="shared" si="41"/>
        <v/>
      </c>
    </row>
    <row r="1488" spans="10:10" ht="16.5" customHeight="1">
      <c r="J1488" s="65" t="str">
        <f t="shared" si="41"/>
        <v/>
      </c>
    </row>
    <row r="1489" spans="10:10" ht="16.5" customHeight="1">
      <c r="J1489" s="65" t="str">
        <f t="shared" si="41"/>
        <v/>
      </c>
    </row>
    <row r="1490" spans="10:10" ht="16.5" customHeight="1">
      <c r="J1490" s="65" t="str">
        <f t="shared" si="41"/>
        <v/>
      </c>
    </row>
    <row r="1491" spans="10:10" ht="16.5" customHeight="1">
      <c r="J1491" s="65" t="str">
        <f t="shared" si="41"/>
        <v/>
      </c>
    </row>
    <row r="1492" spans="10:10" ht="16.5" customHeight="1">
      <c r="J1492" s="65" t="str">
        <f t="shared" si="41"/>
        <v/>
      </c>
    </row>
    <row r="1493" spans="10:10" ht="16.5" customHeight="1">
      <c r="J1493" s="65" t="str">
        <f t="shared" si="41"/>
        <v/>
      </c>
    </row>
    <row r="1494" spans="10:10" ht="16.5" customHeight="1">
      <c r="J1494" s="65" t="str">
        <f t="shared" si="41"/>
        <v/>
      </c>
    </row>
    <row r="1495" spans="10:10" ht="16.5" customHeight="1">
      <c r="J1495" s="65" t="str">
        <f t="shared" si="41"/>
        <v/>
      </c>
    </row>
    <row r="1496" spans="10:10" ht="16.5" customHeight="1">
      <c r="J1496" s="65" t="str">
        <f t="shared" si="41"/>
        <v/>
      </c>
    </row>
    <row r="1497" spans="10:10" ht="16.5" customHeight="1">
      <c r="J1497" s="65" t="str">
        <f t="shared" si="41"/>
        <v/>
      </c>
    </row>
    <row r="1498" spans="10:10" ht="16.5" customHeight="1">
      <c r="J1498" s="65" t="str">
        <f t="shared" si="41"/>
        <v/>
      </c>
    </row>
    <row r="1499" spans="10:10" ht="16.5" customHeight="1">
      <c r="J1499" s="65" t="str">
        <f t="shared" si="41"/>
        <v/>
      </c>
    </row>
    <row r="1500" spans="10:10" ht="16.5" customHeight="1">
      <c r="J1500" s="65" t="str">
        <f t="shared" si="41"/>
        <v/>
      </c>
    </row>
    <row r="1501" spans="10:10" ht="16.5" customHeight="1">
      <c r="J1501" s="65" t="str">
        <f t="shared" si="41"/>
        <v/>
      </c>
    </row>
    <row r="1502" spans="10:10" ht="16.5" customHeight="1">
      <c r="J1502" s="65" t="str">
        <f t="shared" si="41"/>
        <v/>
      </c>
    </row>
    <row r="1503" spans="10:10" ht="16.5" customHeight="1">
      <c r="J1503" s="65" t="str">
        <f t="shared" si="41"/>
        <v/>
      </c>
    </row>
    <row r="1504" spans="10:10" ht="16.5" customHeight="1">
      <c r="J1504" s="65" t="str">
        <f t="shared" si="41"/>
        <v/>
      </c>
    </row>
    <row r="1505" spans="10:10" ht="16.5" customHeight="1">
      <c r="J1505" s="65" t="str">
        <f t="shared" si="41"/>
        <v/>
      </c>
    </row>
    <row r="1506" spans="10:10" ht="16.5" customHeight="1">
      <c r="J1506" s="65" t="str">
        <f t="shared" si="41"/>
        <v/>
      </c>
    </row>
    <row r="1507" spans="10:10" ht="16.5" customHeight="1">
      <c r="J1507" s="65" t="str">
        <f t="shared" si="41"/>
        <v/>
      </c>
    </row>
    <row r="1508" spans="10:10" ht="16.5" customHeight="1">
      <c r="J1508" s="65" t="str">
        <f t="shared" si="41"/>
        <v/>
      </c>
    </row>
    <row r="1509" spans="10:10" ht="16.5" customHeight="1">
      <c r="J1509" s="65" t="str">
        <f t="shared" si="41"/>
        <v/>
      </c>
    </row>
    <row r="1510" spans="10:10" ht="16.5" customHeight="1">
      <c r="J1510" s="65" t="str">
        <f t="shared" si="41"/>
        <v/>
      </c>
    </row>
    <row r="1511" spans="10:10" ht="16.5" customHeight="1">
      <c r="J1511" s="65" t="str">
        <f t="shared" si="41"/>
        <v/>
      </c>
    </row>
    <row r="1512" spans="10:10" ht="16.5" customHeight="1">
      <c r="J1512" s="65" t="str">
        <f t="shared" si="41"/>
        <v/>
      </c>
    </row>
    <row r="1513" spans="10:10" ht="16.5" customHeight="1">
      <c r="J1513" s="65" t="str">
        <f t="shared" si="41"/>
        <v/>
      </c>
    </row>
    <row r="1514" spans="10:10" ht="16.5" customHeight="1">
      <c r="J1514" s="65" t="str">
        <f t="shared" si="41"/>
        <v/>
      </c>
    </row>
    <row r="1515" spans="10:10" ht="16.5" customHeight="1">
      <c r="J1515" s="65" t="str">
        <f t="shared" si="41"/>
        <v/>
      </c>
    </row>
    <row r="1516" spans="10:10" ht="16.5" customHeight="1">
      <c r="J1516" s="65" t="str">
        <f t="shared" si="41"/>
        <v/>
      </c>
    </row>
    <row r="1517" spans="10:10" ht="16.5" customHeight="1">
      <c r="J1517" s="65" t="str">
        <f t="shared" si="41"/>
        <v/>
      </c>
    </row>
    <row r="1518" spans="10:10" ht="16.5" customHeight="1">
      <c r="J1518" s="65" t="str">
        <f t="shared" si="41"/>
        <v/>
      </c>
    </row>
    <row r="1519" spans="10:10" ht="16.5" customHeight="1">
      <c r="J1519" s="65" t="str">
        <f t="shared" si="41"/>
        <v/>
      </c>
    </row>
    <row r="1520" spans="10:10" ht="16.5" customHeight="1">
      <c r="J1520" s="65" t="str">
        <f t="shared" si="41"/>
        <v/>
      </c>
    </row>
    <row r="1521" spans="10:10" ht="16.5" customHeight="1">
      <c r="J1521" s="65" t="str">
        <f t="shared" si="41"/>
        <v/>
      </c>
    </row>
    <row r="1522" spans="10:10" ht="16.5" customHeight="1">
      <c r="J1522" s="65" t="str">
        <f t="shared" si="41"/>
        <v/>
      </c>
    </row>
    <row r="1523" spans="10:10" ht="16.5" customHeight="1">
      <c r="J1523" s="65" t="str">
        <f t="shared" si="41"/>
        <v/>
      </c>
    </row>
    <row r="1524" spans="10:10" ht="16.5" customHeight="1">
      <c r="J1524" s="65" t="str">
        <f t="shared" si="41"/>
        <v/>
      </c>
    </row>
    <row r="1525" spans="10:10" ht="16.5" customHeight="1">
      <c r="J1525" s="65" t="str">
        <f t="shared" si="41"/>
        <v/>
      </c>
    </row>
    <row r="1526" spans="10:10" ht="16.5" customHeight="1">
      <c r="J1526" s="65" t="str">
        <f t="shared" si="41"/>
        <v/>
      </c>
    </row>
    <row r="1527" spans="10:10" ht="16.5" customHeight="1">
      <c r="J1527" s="65" t="str">
        <f t="shared" si="41"/>
        <v/>
      </c>
    </row>
    <row r="1528" spans="10:10" ht="16.5" customHeight="1">
      <c r="J1528" s="65" t="str">
        <f t="shared" si="41"/>
        <v/>
      </c>
    </row>
    <row r="1529" spans="10:10" ht="16.5" customHeight="1">
      <c r="J1529" s="65" t="str">
        <f t="shared" si="41"/>
        <v/>
      </c>
    </row>
    <row r="1530" spans="10:10" ht="16.5" customHeight="1">
      <c r="J1530" s="65" t="str">
        <f t="shared" si="41"/>
        <v/>
      </c>
    </row>
    <row r="1531" spans="10:10" ht="16.5" customHeight="1">
      <c r="J1531" s="65" t="str">
        <f t="shared" si="41"/>
        <v/>
      </c>
    </row>
    <row r="1532" spans="10:10" ht="16.5" customHeight="1">
      <c r="J1532" s="65" t="str">
        <f t="shared" si="41"/>
        <v/>
      </c>
    </row>
    <row r="1533" spans="10:10" ht="16.5" customHeight="1">
      <c r="J1533" s="65" t="str">
        <f t="shared" si="41"/>
        <v/>
      </c>
    </row>
    <row r="1534" spans="10:10" ht="16.5" customHeight="1">
      <c r="J1534" s="65" t="str">
        <f t="shared" si="41"/>
        <v/>
      </c>
    </row>
    <row r="1535" spans="10:10" ht="16.5" customHeight="1">
      <c r="J1535" s="65" t="str">
        <f t="shared" si="41"/>
        <v/>
      </c>
    </row>
    <row r="1536" spans="10:10" ht="16.5" customHeight="1">
      <c r="J1536" s="65" t="str">
        <f t="shared" si="41"/>
        <v/>
      </c>
    </row>
    <row r="1537" spans="10:10" ht="16.5" customHeight="1">
      <c r="J1537" s="65" t="str">
        <f t="shared" si="41"/>
        <v/>
      </c>
    </row>
    <row r="1538" spans="10:10" ht="16.5" customHeight="1">
      <c r="J1538" s="65" t="str">
        <f t="shared" si="41"/>
        <v/>
      </c>
    </row>
    <row r="1539" spans="10:10" ht="16.5" customHeight="1">
      <c r="J1539" s="65" t="str">
        <f t="shared" si="41"/>
        <v/>
      </c>
    </row>
    <row r="1540" spans="10:10" ht="16.5" customHeight="1">
      <c r="J1540" s="65" t="str">
        <f t="shared" ref="J1540:J1603" si="42">IF(I1540="","",H1540/I1540)</f>
        <v/>
      </c>
    </row>
    <row r="1541" spans="10:10" ht="16.5" customHeight="1">
      <c r="J1541" s="65" t="str">
        <f t="shared" si="42"/>
        <v/>
      </c>
    </row>
    <row r="1542" spans="10:10" ht="16.5" customHeight="1">
      <c r="J1542" s="65" t="str">
        <f t="shared" si="42"/>
        <v/>
      </c>
    </row>
    <row r="1543" spans="10:10" ht="16.5" customHeight="1">
      <c r="J1543" s="65" t="str">
        <f t="shared" si="42"/>
        <v/>
      </c>
    </row>
    <row r="1544" spans="10:10" ht="16.5" customHeight="1">
      <c r="J1544" s="65" t="str">
        <f t="shared" si="42"/>
        <v/>
      </c>
    </row>
    <row r="1545" spans="10:10" ht="16.5" customHeight="1">
      <c r="J1545" s="65" t="str">
        <f t="shared" si="42"/>
        <v/>
      </c>
    </row>
    <row r="1546" spans="10:10" ht="16.5" customHeight="1">
      <c r="J1546" s="65" t="str">
        <f t="shared" si="42"/>
        <v/>
      </c>
    </row>
    <row r="1547" spans="10:10" ht="16.5" customHeight="1">
      <c r="J1547" s="65" t="str">
        <f t="shared" si="42"/>
        <v/>
      </c>
    </row>
    <row r="1548" spans="10:10" ht="16.5" customHeight="1">
      <c r="J1548" s="65" t="str">
        <f t="shared" si="42"/>
        <v/>
      </c>
    </row>
    <row r="1549" spans="10:10" ht="16.5" customHeight="1">
      <c r="J1549" s="65" t="str">
        <f t="shared" si="42"/>
        <v/>
      </c>
    </row>
    <row r="1550" spans="10:10" ht="16.5" customHeight="1">
      <c r="J1550" s="65" t="str">
        <f t="shared" si="42"/>
        <v/>
      </c>
    </row>
    <row r="1551" spans="10:10" ht="16.5" customHeight="1">
      <c r="J1551" s="65" t="str">
        <f t="shared" si="42"/>
        <v/>
      </c>
    </row>
    <row r="1552" spans="10:10" ht="16.5" customHeight="1">
      <c r="J1552" s="65" t="str">
        <f t="shared" si="42"/>
        <v/>
      </c>
    </row>
    <row r="1553" spans="10:10" ht="16.5" customHeight="1">
      <c r="J1553" s="65" t="str">
        <f t="shared" si="42"/>
        <v/>
      </c>
    </row>
    <row r="1554" spans="10:10" ht="16.5" customHeight="1">
      <c r="J1554" s="65" t="str">
        <f t="shared" si="42"/>
        <v/>
      </c>
    </row>
    <row r="1555" spans="10:10" ht="16.5" customHeight="1">
      <c r="J1555" s="65" t="str">
        <f t="shared" si="42"/>
        <v/>
      </c>
    </row>
    <row r="1556" spans="10:10" ht="16.5" customHeight="1">
      <c r="J1556" s="65" t="str">
        <f t="shared" si="42"/>
        <v/>
      </c>
    </row>
    <row r="1557" spans="10:10" ht="16.5" customHeight="1">
      <c r="J1557" s="65" t="str">
        <f t="shared" si="42"/>
        <v/>
      </c>
    </row>
    <row r="1558" spans="10:10" ht="16.5" customHeight="1">
      <c r="J1558" s="65" t="str">
        <f t="shared" si="42"/>
        <v/>
      </c>
    </row>
    <row r="1559" spans="10:10" ht="16.5" customHeight="1">
      <c r="J1559" s="65" t="str">
        <f t="shared" si="42"/>
        <v/>
      </c>
    </row>
    <row r="1560" spans="10:10" ht="16.5" customHeight="1">
      <c r="J1560" s="65" t="str">
        <f t="shared" si="42"/>
        <v/>
      </c>
    </row>
    <row r="1561" spans="10:10" ht="16.5" customHeight="1">
      <c r="J1561" s="65" t="str">
        <f t="shared" si="42"/>
        <v/>
      </c>
    </row>
    <row r="1562" spans="10:10" ht="16.5" customHeight="1">
      <c r="J1562" s="65" t="str">
        <f t="shared" si="42"/>
        <v/>
      </c>
    </row>
    <row r="1563" spans="10:10" ht="16.5" customHeight="1">
      <c r="J1563" s="65" t="str">
        <f t="shared" si="42"/>
        <v/>
      </c>
    </row>
    <row r="1564" spans="10:10" ht="16.5" customHeight="1">
      <c r="J1564" s="65" t="str">
        <f t="shared" si="42"/>
        <v/>
      </c>
    </row>
    <row r="1565" spans="10:10" ht="16.5" customHeight="1">
      <c r="J1565" s="65" t="str">
        <f t="shared" si="42"/>
        <v/>
      </c>
    </row>
    <row r="1566" spans="10:10" ht="16.5" customHeight="1">
      <c r="J1566" s="65" t="str">
        <f t="shared" si="42"/>
        <v/>
      </c>
    </row>
    <row r="1567" spans="10:10" ht="16.5" customHeight="1">
      <c r="J1567" s="65" t="str">
        <f t="shared" si="42"/>
        <v/>
      </c>
    </row>
    <row r="1568" spans="10:10" ht="16.5" customHeight="1">
      <c r="J1568" s="65" t="str">
        <f t="shared" si="42"/>
        <v/>
      </c>
    </row>
    <row r="1569" spans="10:10" ht="16.5" customHeight="1">
      <c r="J1569" s="65" t="str">
        <f t="shared" si="42"/>
        <v/>
      </c>
    </row>
    <row r="1570" spans="10:10" ht="16.5" customHeight="1">
      <c r="J1570" s="65" t="str">
        <f t="shared" si="42"/>
        <v/>
      </c>
    </row>
    <row r="1571" spans="10:10" ht="16.5" customHeight="1">
      <c r="J1571" s="65" t="str">
        <f t="shared" si="42"/>
        <v/>
      </c>
    </row>
    <row r="1572" spans="10:10" ht="16.5" customHeight="1">
      <c r="J1572" s="65" t="str">
        <f t="shared" si="42"/>
        <v/>
      </c>
    </row>
    <row r="1573" spans="10:10" ht="16.5" customHeight="1">
      <c r="J1573" s="65" t="str">
        <f t="shared" si="42"/>
        <v/>
      </c>
    </row>
    <row r="1574" spans="10:10" ht="16.5" customHeight="1">
      <c r="J1574" s="65" t="str">
        <f t="shared" si="42"/>
        <v/>
      </c>
    </row>
    <row r="1575" spans="10:10" ht="16.5" customHeight="1">
      <c r="J1575" s="65" t="str">
        <f t="shared" si="42"/>
        <v/>
      </c>
    </row>
    <row r="1576" spans="10:10" ht="16.5" customHeight="1">
      <c r="J1576" s="65" t="str">
        <f t="shared" si="42"/>
        <v/>
      </c>
    </row>
    <row r="1577" spans="10:10" ht="16.5" customHeight="1">
      <c r="J1577" s="65" t="str">
        <f t="shared" si="42"/>
        <v/>
      </c>
    </row>
    <row r="1578" spans="10:10" ht="16.5" customHeight="1">
      <c r="J1578" s="65" t="str">
        <f t="shared" si="42"/>
        <v/>
      </c>
    </row>
    <row r="1579" spans="10:10" ht="16.5" customHeight="1">
      <c r="J1579" s="65" t="str">
        <f t="shared" si="42"/>
        <v/>
      </c>
    </row>
    <row r="1580" spans="10:10" ht="16.5" customHeight="1">
      <c r="J1580" s="65" t="str">
        <f t="shared" si="42"/>
        <v/>
      </c>
    </row>
    <row r="1581" spans="10:10" ht="16.5" customHeight="1">
      <c r="J1581" s="65" t="str">
        <f t="shared" si="42"/>
        <v/>
      </c>
    </row>
    <row r="1582" spans="10:10" ht="16.5" customHeight="1">
      <c r="J1582" s="65" t="str">
        <f t="shared" si="42"/>
        <v/>
      </c>
    </row>
    <row r="1583" spans="10:10" ht="16.5" customHeight="1">
      <c r="J1583" s="65" t="str">
        <f t="shared" si="42"/>
        <v/>
      </c>
    </row>
    <row r="1584" spans="10:10" ht="16.5" customHeight="1">
      <c r="J1584" s="65" t="str">
        <f t="shared" si="42"/>
        <v/>
      </c>
    </row>
    <row r="1585" spans="10:10" ht="16.5" customHeight="1">
      <c r="J1585" s="65" t="str">
        <f t="shared" si="42"/>
        <v/>
      </c>
    </row>
    <row r="1586" spans="10:10" ht="16.5" customHeight="1">
      <c r="J1586" s="65" t="str">
        <f t="shared" si="42"/>
        <v/>
      </c>
    </row>
    <row r="1587" spans="10:10" ht="16.5" customHeight="1">
      <c r="J1587" s="65" t="str">
        <f t="shared" si="42"/>
        <v/>
      </c>
    </row>
    <row r="1588" spans="10:10" ht="16.5" customHeight="1">
      <c r="J1588" s="65" t="str">
        <f t="shared" si="42"/>
        <v/>
      </c>
    </row>
    <row r="1589" spans="10:10" ht="16.5" customHeight="1">
      <c r="J1589" s="65" t="str">
        <f t="shared" si="42"/>
        <v/>
      </c>
    </row>
    <row r="1590" spans="10:10" ht="16.5" customHeight="1">
      <c r="J1590" s="65" t="str">
        <f t="shared" si="42"/>
        <v/>
      </c>
    </row>
    <row r="1591" spans="10:10" ht="16.5" customHeight="1">
      <c r="J1591" s="65" t="str">
        <f t="shared" si="42"/>
        <v/>
      </c>
    </row>
    <row r="1592" spans="10:10" ht="16.5" customHeight="1">
      <c r="J1592" s="65" t="str">
        <f t="shared" si="42"/>
        <v/>
      </c>
    </row>
    <row r="1593" spans="10:10" ht="16.5" customHeight="1">
      <c r="J1593" s="65" t="str">
        <f t="shared" si="42"/>
        <v/>
      </c>
    </row>
    <row r="1594" spans="10:10" ht="16.5" customHeight="1">
      <c r="J1594" s="65" t="str">
        <f t="shared" si="42"/>
        <v/>
      </c>
    </row>
    <row r="1595" spans="10:10" ht="16.5" customHeight="1">
      <c r="J1595" s="65" t="str">
        <f t="shared" si="42"/>
        <v/>
      </c>
    </row>
    <row r="1596" spans="10:10" ht="16.5" customHeight="1">
      <c r="J1596" s="65" t="str">
        <f t="shared" si="42"/>
        <v/>
      </c>
    </row>
    <row r="1597" spans="10:10" ht="16.5" customHeight="1">
      <c r="J1597" s="65" t="str">
        <f t="shared" si="42"/>
        <v/>
      </c>
    </row>
    <row r="1598" spans="10:10" ht="16.5" customHeight="1">
      <c r="J1598" s="65" t="str">
        <f t="shared" si="42"/>
        <v/>
      </c>
    </row>
    <row r="1599" spans="10:10" ht="16.5" customHeight="1">
      <c r="J1599" s="65" t="str">
        <f t="shared" si="42"/>
        <v/>
      </c>
    </row>
    <row r="1600" spans="10:10" ht="16.5" customHeight="1">
      <c r="J1600" s="65" t="str">
        <f t="shared" si="42"/>
        <v/>
      </c>
    </row>
    <row r="1601" spans="10:10" ht="16.5" customHeight="1">
      <c r="J1601" s="65" t="str">
        <f t="shared" si="42"/>
        <v/>
      </c>
    </row>
    <row r="1602" spans="10:10" ht="16.5" customHeight="1">
      <c r="J1602" s="65" t="str">
        <f t="shared" si="42"/>
        <v/>
      </c>
    </row>
    <row r="1603" spans="10:10" ht="16.5" customHeight="1">
      <c r="J1603" s="65" t="str">
        <f t="shared" si="42"/>
        <v/>
      </c>
    </row>
    <row r="1604" spans="10:10" ht="16.5" customHeight="1">
      <c r="J1604" s="65" t="str">
        <f t="shared" ref="J1604:J1667" si="43">IF(I1604="","",H1604/I1604)</f>
        <v/>
      </c>
    </row>
    <row r="1605" spans="10:10" ht="16.5" customHeight="1">
      <c r="J1605" s="65" t="str">
        <f t="shared" si="43"/>
        <v/>
      </c>
    </row>
    <row r="1606" spans="10:10" ht="16.5" customHeight="1">
      <c r="J1606" s="65" t="str">
        <f t="shared" si="43"/>
        <v/>
      </c>
    </row>
    <row r="1607" spans="10:10" ht="16.5" customHeight="1">
      <c r="J1607" s="65" t="str">
        <f t="shared" si="43"/>
        <v/>
      </c>
    </row>
    <row r="1608" spans="10:10" ht="16.5" customHeight="1">
      <c r="J1608" s="65" t="str">
        <f t="shared" si="43"/>
        <v/>
      </c>
    </row>
    <row r="1609" spans="10:10" ht="16.5" customHeight="1">
      <c r="J1609" s="65" t="str">
        <f t="shared" si="43"/>
        <v/>
      </c>
    </row>
    <row r="1610" spans="10:10" ht="16.5" customHeight="1">
      <c r="J1610" s="65" t="str">
        <f t="shared" si="43"/>
        <v/>
      </c>
    </row>
    <row r="1611" spans="10:10" ht="16.5" customHeight="1">
      <c r="J1611" s="65" t="str">
        <f t="shared" si="43"/>
        <v/>
      </c>
    </row>
    <row r="1612" spans="10:10" ht="16.5" customHeight="1">
      <c r="J1612" s="65" t="str">
        <f t="shared" si="43"/>
        <v/>
      </c>
    </row>
    <row r="1613" spans="10:10" ht="16.5" customHeight="1">
      <c r="J1613" s="65" t="str">
        <f t="shared" si="43"/>
        <v/>
      </c>
    </row>
    <row r="1614" spans="10:10" ht="16.5" customHeight="1">
      <c r="J1614" s="65" t="str">
        <f t="shared" si="43"/>
        <v/>
      </c>
    </row>
    <row r="1615" spans="10:10" ht="16.5" customHeight="1">
      <c r="J1615" s="65" t="str">
        <f t="shared" si="43"/>
        <v/>
      </c>
    </row>
    <row r="1616" spans="10:10" ht="16.5" customHeight="1">
      <c r="J1616" s="65" t="str">
        <f t="shared" si="43"/>
        <v/>
      </c>
    </row>
    <row r="1617" spans="10:10" ht="16.5" customHeight="1">
      <c r="J1617" s="65" t="str">
        <f t="shared" si="43"/>
        <v/>
      </c>
    </row>
    <row r="1618" spans="10:10" ht="16.5" customHeight="1">
      <c r="J1618" s="65" t="str">
        <f t="shared" si="43"/>
        <v/>
      </c>
    </row>
    <row r="1619" spans="10:10" ht="16.5" customHeight="1">
      <c r="J1619" s="65" t="str">
        <f t="shared" si="43"/>
        <v/>
      </c>
    </row>
    <row r="1620" spans="10:10" ht="16.5" customHeight="1">
      <c r="J1620" s="65" t="str">
        <f t="shared" si="43"/>
        <v/>
      </c>
    </row>
    <row r="1621" spans="10:10" ht="16.5" customHeight="1">
      <c r="J1621" s="65" t="str">
        <f t="shared" si="43"/>
        <v/>
      </c>
    </row>
    <row r="1622" spans="10:10" ht="16.5" customHeight="1">
      <c r="J1622" s="65" t="str">
        <f t="shared" si="43"/>
        <v/>
      </c>
    </row>
    <row r="1623" spans="10:10" ht="16.5" customHeight="1">
      <c r="J1623" s="65" t="str">
        <f t="shared" si="43"/>
        <v/>
      </c>
    </row>
    <row r="1624" spans="10:10" ht="16.5" customHeight="1">
      <c r="J1624" s="65" t="str">
        <f t="shared" si="43"/>
        <v/>
      </c>
    </row>
    <row r="1625" spans="10:10" ht="16.5" customHeight="1">
      <c r="J1625" s="65" t="str">
        <f t="shared" si="43"/>
        <v/>
      </c>
    </row>
    <row r="1626" spans="10:10" ht="16.5" customHeight="1">
      <c r="J1626" s="65" t="str">
        <f t="shared" si="43"/>
        <v/>
      </c>
    </row>
    <row r="1627" spans="10:10" ht="16.5" customHeight="1">
      <c r="J1627" s="65" t="str">
        <f t="shared" si="43"/>
        <v/>
      </c>
    </row>
    <row r="1628" spans="10:10" ht="16.5" customHeight="1">
      <c r="J1628" s="65" t="str">
        <f t="shared" si="43"/>
        <v/>
      </c>
    </row>
    <row r="1629" spans="10:10" ht="16.5" customHeight="1">
      <c r="J1629" s="65" t="str">
        <f t="shared" si="43"/>
        <v/>
      </c>
    </row>
    <row r="1630" spans="10:10" ht="16.5" customHeight="1">
      <c r="J1630" s="65" t="str">
        <f t="shared" si="43"/>
        <v/>
      </c>
    </row>
    <row r="1631" spans="10:10" ht="16.5" customHeight="1">
      <c r="J1631" s="65" t="str">
        <f t="shared" si="43"/>
        <v/>
      </c>
    </row>
    <row r="1632" spans="10:10" ht="16.5" customHeight="1">
      <c r="J1632" s="65" t="str">
        <f t="shared" si="43"/>
        <v/>
      </c>
    </row>
    <row r="1633" spans="10:10" ht="16.5" customHeight="1">
      <c r="J1633" s="65" t="str">
        <f t="shared" si="43"/>
        <v/>
      </c>
    </row>
    <row r="1634" spans="10:10" ht="16.5" customHeight="1">
      <c r="J1634" s="65" t="str">
        <f t="shared" si="43"/>
        <v/>
      </c>
    </row>
    <row r="1635" spans="10:10" ht="16.5" customHeight="1">
      <c r="J1635" s="65" t="str">
        <f t="shared" si="43"/>
        <v/>
      </c>
    </row>
    <row r="1636" spans="10:10" ht="16.5" customHeight="1">
      <c r="J1636" s="65" t="str">
        <f t="shared" si="43"/>
        <v/>
      </c>
    </row>
    <row r="1637" spans="10:10" ht="16.5" customHeight="1">
      <c r="J1637" s="65" t="str">
        <f t="shared" si="43"/>
        <v/>
      </c>
    </row>
    <row r="1638" spans="10:10" ht="16.5" customHeight="1">
      <c r="J1638" s="65" t="str">
        <f t="shared" si="43"/>
        <v/>
      </c>
    </row>
    <row r="1639" spans="10:10" ht="16.5" customHeight="1">
      <c r="J1639" s="65" t="str">
        <f t="shared" si="43"/>
        <v/>
      </c>
    </row>
    <row r="1640" spans="10:10" ht="16.5" customHeight="1">
      <c r="J1640" s="65" t="str">
        <f t="shared" si="43"/>
        <v/>
      </c>
    </row>
    <row r="1641" spans="10:10" ht="16.5" customHeight="1">
      <c r="J1641" s="65" t="str">
        <f t="shared" si="43"/>
        <v/>
      </c>
    </row>
    <row r="1642" spans="10:10" ht="16.5" customHeight="1">
      <c r="J1642" s="65" t="str">
        <f t="shared" si="43"/>
        <v/>
      </c>
    </row>
    <row r="1643" spans="10:10" ht="16.5" customHeight="1">
      <c r="J1643" s="65" t="str">
        <f t="shared" si="43"/>
        <v/>
      </c>
    </row>
    <row r="1644" spans="10:10" ht="16.5" customHeight="1">
      <c r="J1644" s="65" t="str">
        <f t="shared" si="43"/>
        <v/>
      </c>
    </row>
    <row r="1645" spans="10:10" ht="16.5" customHeight="1">
      <c r="J1645" s="65" t="str">
        <f t="shared" si="43"/>
        <v/>
      </c>
    </row>
    <row r="1646" spans="10:10" ht="16.5" customHeight="1">
      <c r="J1646" s="65" t="str">
        <f t="shared" si="43"/>
        <v/>
      </c>
    </row>
    <row r="1647" spans="10:10" ht="16.5" customHeight="1">
      <c r="J1647" s="65" t="str">
        <f t="shared" si="43"/>
        <v/>
      </c>
    </row>
    <row r="1648" spans="10:10" ht="16.5" customHeight="1">
      <c r="J1648" s="65" t="str">
        <f t="shared" si="43"/>
        <v/>
      </c>
    </row>
    <row r="1649" spans="10:10" ht="16.5" customHeight="1">
      <c r="J1649" s="65" t="str">
        <f t="shared" si="43"/>
        <v/>
      </c>
    </row>
    <row r="1650" spans="10:10" ht="16.5" customHeight="1">
      <c r="J1650" s="65" t="str">
        <f t="shared" si="43"/>
        <v/>
      </c>
    </row>
    <row r="1651" spans="10:10" ht="16.5" customHeight="1">
      <c r="J1651" s="65" t="str">
        <f t="shared" si="43"/>
        <v/>
      </c>
    </row>
    <row r="1652" spans="10:10" ht="16.5" customHeight="1">
      <c r="J1652" s="65" t="str">
        <f t="shared" si="43"/>
        <v/>
      </c>
    </row>
    <row r="1653" spans="10:10" ht="16.5" customHeight="1">
      <c r="J1653" s="65" t="str">
        <f t="shared" si="43"/>
        <v/>
      </c>
    </row>
    <row r="1654" spans="10:10" ht="16.5" customHeight="1">
      <c r="J1654" s="65" t="str">
        <f t="shared" si="43"/>
        <v/>
      </c>
    </row>
    <row r="1655" spans="10:10" ht="16.5" customHeight="1">
      <c r="J1655" s="65" t="str">
        <f t="shared" si="43"/>
        <v/>
      </c>
    </row>
    <row r="1656" spans="10:10" ht="16.5" customHeight="1">
      <c r="J1656" s="65" t="str">
        <f t="shared" si="43"/>
        <v/>
      </c>
    </row>
    <row r="1657" spans="10:10" ht="16.5" customHeight="1">
      <c r="J1657" s="65" t="str">
        <f t="shared" si="43"/>
        <v/>
      </c>
    </row>
    <row r="1658" spans="10:10" ht="16.5" customHeight="1">
      <c r="J1658" s="65" t="str">
        <f t="shared" si="43"/>
        <v/>
      </c>
    </row>
    <row r="1659" spans="10:10" ht="16.5" customHeight="1">
      <c r="J1659" s="65" t="str">
        <f t="shared" si="43"/>
        <v/>
      </c>
    </row>
    <row r="1660" spans="10:10" ht="16.5" customHeight="1">
      <c r="J1660" s="65" t="str">
        <f t="shared" si="43"/>
        <v/>
      </c>
    </row>
    <row r="1661" spans="10:10" ht="16.5" customHeight="1">
      <c r="J1661" s="65" t="str">
        <f t="shared" si="43"/>
        <v/>
      </c>
    </row>
    <row r="1662" spans="10:10" ht="16.5" customHeight="1">
      <c r="J1662" s="65" t="str">
        <f t="shared" si="43"/>
        <v/>
      </c>
    </row>
    <row r="1663" spans="10:10" ht="16.5" customHeight="1">
      <c r="J1663" s="65" t="str">
        <f t="shared" si="43"/>
        <v/>
      </c>
    </row>
    <row r="1664" spans="10:10" ht="16.5" customHeight="1">
      <c r="J1664" s="65" t="str">
        <f t="shared" si="43"/>
        <v/>
      </c>
    </row>
    <row r="1665" spans="10:10" ht="16.5" customHeight="1">
      <c r="J1665" s="65" t="str">
        <f t="shared" si="43"/>
        <v/>
      </c>
    </row>
    <row r="1666" spans="10:10" ht="16.5" customHeight="1">
      <c r="J1666" s="65" t="str">
        <f t="shared" si="43"/>
        <v/>
      </c>
    </row>
    <row r="1667" spans="10:10" ht="16.5" customHeight="1">
      <c r="J1667" s="65" t="str">
        <f t="shared" si="43"/>
        <v/>
      </c>
    </row>
    <row r="1668" spans="10:10" ht="16.5" customHeight="1">
      <c r="J1668" s="65" t="str">
        <f t="shared" ref="J1668:J1731" si="44">IF(I1668="","",H1668/I1668)</f>
        <v/>
      </c>
    </row>
    <row r="1669" spans="10:10" ht="16.5" customHeight="1">
      <c r="J1669" s="65" t="str">
        <f t="shared" si="44"/>
        <v/>
      </c>
    </row>
    <row r="1670" spans="10:10" ht="16.5" customHeight="1">
      <c r="J1670" s="65" t="str">
        <f t="shared" si="44"/>
        <v/>
      </c>
    </row>
    <row r="1671" spans="10:10" ht="16.5" customHeight="1">
      <c r="J1671" s="65" t="str">
        <f t="shared" si="44"/>
        <v/>
      </c>
    </row>
    <row r="1672" spans="10:10" ht="16.5" customHeight="1">
      <c r="J1672" s="65" t="str">
        <f t="shared" si="44"/>
        <v/>
      </c>
    </row>
    <row r="1673" spans="10:10" ht="16.5" customHeight="1">
      <c r="J1673" s="65" t="str">
        <f t="shared" si="44"/>
        <v/>
      </c>
    </row>
    <row r="1674" spans="10:10" ht="16.5" customHeight="1">
      <c r="J1674" s="65" t="str">
        <f t="shared" si="44"/>
        <v/>
      </c>
    </row>
    <row r="1675" spans="10:10" ht="16.5" customHeight="1">
      <c r="J1675" s="65" t="str">
        <f t="shared" si="44"/>
        <v/>
      </c>
    </row>
    <row r="1676" spans="10:10" ht="16.5" customHeight="1">
      <c r="J1676" s="65" t="str">
        <f t="shared" si="44"/>
        <v/>
      </c>
    </row>
    <row r="1677" spans="10:10" ht="16.5" customHeight="1">
      <c r="J1677" s="65" t="str">
        <f t="shared" si="44"/>
        <v/>
      </c>
    </row>
    <row r="1678" spans="10:10" ht="16.5" customHeight="1">
      <c r="J1678" s="65" t="str">
        <f t="shared" si="44"/>
        <v/>
      </c>
    </row>
    <row r="1679" spans="10:10" ht="16.5" customHeight="1">
      <c r="J1679" s="65" t="str">
        <f t="shared" si="44"/>
        <v/>
      </c>
    </row>
    <row r="1680" spans="10:10" ht="16.5" customHeight="1">
      <c r="J1680" s="65" t="str">
        <f t="shared" si="44"/>
        <v/>
      </c>
    </row>
    <row r="1681" spans="10:10" ht="16.5" customHeight="1">
      <c r="J1681" s="65" t="str">
        <f t="shared" si="44"/>
        <v/>
      </c>
    </row>
    <row r="1682" spans="10:10" ht="16.5" customHeight="1">
      <c r="J1682" s="65" t="str">
        <f t="shared" si="44"/>
        <v/>
      </c>
    </row>
    <row r="1683" spans="10:10" ht="16.5" customHeight="1">
      <c r="J1683" s="65" t="str">
        <f t="shared" si="44"/>
        <v/>
      </c>
    </row>
    <row r="1684" spans="10:10" ht="16.5" customHeight="1">
      <c r="J1684" s="65" t="str">
        <f t="shared" si="44"/>
        <v/>
      </c>
    </row>
    <row r="1685" spans="10:10" ht="16.5" customHeight="1">
      <c r="J1685" s="65" t="str">
        <f t="shared" si="44"/>
        <v/>
      </c>
    </row>
    <row r="1686" spans="10:10" ht="16.5" customHeight="1">
      <c r="J1686" s="65" t="str">
        <f t="shared" si="44"/>
        <v/>
      </c>
    </row>
    <row r="1687" spans="10:10" ht="16.5" customHeight="1">
      <c r="J1687" s="65" t="str">
        <f t="shared" si="44"/>
        <v/>
      </c>
    </row>
    <row r="1688" spans="10:10" ht="16.5" customHeight="1">
      <c r="J1688" s="65" t="str">
        <f t="shared" si="44"/>
        <v/>
      </c>
    </row>
    <row r="1689" spans="10:10" ht="16.5" customHeight="1">
      <c r="J1689" s="65" t="str">
        <f t="shared" si="44"/>
        <v/>
      </c>
    </row>
    <row r="1690" spans="10:10" ht="16.5" customHeight="1">
      <c r="J1690" s="65" t="str">
        <f t="shared" si="44"/>
        <v/>
      </c>
    </row>
    <row r="1691" spans="10:10" ht="16.5" customHeight="1">
      <c r="J1691" s="65" t="str">
        <f t="shared" si="44"/>
        <v/>
      </c>
    </row>
    <row r="1692" spans="10:10" ht="16.5" customHeight="1">
      <c r="J1692" s="65" t="str">
        <f t="shared" si="44"/>
        <v/>
      </c>
    </row>
    <row r="1693" spans="10:10" ht="16.5" customHeight="1">
      <c r="J1693" s="65" t="str">
        <f t="shared" si="44"/>
        <v/>
      </c>
    </row>
    <row r="1694" spans="10:10" ht="16.5" customHeight="1">
      <c r="J1694" s="65" t="str">
        <f t="shared" si="44"/>
        <v/>
      </c>
    </row>
    <row r="1695" spans="10:10" ht="16.5" customHeight="1">
      <c r="J1695" s="65" t="str">
        <f t="shared" si="44"/>
        <v/>
      </c>
    </row>
    <row r="1696" spans="10:10" ht="16.5" customHeight="1">
      <c r="J1696" s="65" t="str">
        <f t="shared" si="44"/>
        <v/>
      </c>
    </row>
    <row r="1697" spans="10:10" ht="16.5" customHeight="1">
      <c r="J1697" s="65" t="str">
        <f t="shared" si="44"/>
        <v/>
      </c>
    </row>
    <row r="1698" spans="10:10" ht="16.5" customHeight="1">
      <c r="J1698" s="65" t="str">
        <f t="shared" si="44"/>
        <v/>
      </c>
    </row>
    <row r="1699" spans="10:10" ht="16.5" customHeight="1">
      <c r="J1699" s="65" t="str">
        <f t="shared" si="44"/>
        <v/>
      </c>
    </row>
    <row r="1700" spans="10:10" ht="16.5" customHeight="1">
      <c r="J1700" s="65" t="str">
        <f t="shared" si="44"/>
        <v/>
      </c>
    </row>
    <row r="1701" spans="10:10" ht="16.5" customHeight="1">
      <c r="J1701" s="65" t="str">
        <f t="shared" si="44"/>
        <v/>
      </c>
    </row>
    <row r="1702" spans="10:10" ht="16.5" customHeight="1">
      <c r="J1702" s="65" t="str">
        <f t="shared" si="44"/>
        <v/>
      </c>
    </row>
    <row r="1703" spans="10:10" ht="16.5" customHeight="1">
      <c r="J1703" s="65" t="str">
        <f t="shared" si="44"/>
        <v/>
      </c>
    </row>
    <row r="1704" spans="10:10" ht="16.5" customHeight="1">
      <c r="J1704" s="65" t="str">
        <f t="shared" si="44"/>
        <v/>
      </c>
    </row>
    <row r="1705" spans="10:10" ht="16.5" customHeight="1">
      <c r="J1705" s="65" t="str">
        <f t="shared" si="44"/>
        <v/>
      </c>
    </row>
    <row r="1706" spans="10:10" ht="16.5" customHeight="1">
      <c r="J1706" s="65" t="str">
        <f t="shared" si="44"/>
        <v/>
      </c>
    </row>
    <row r="1707" spans="10:10" ht="16.5" customHeight="1">
      <c r="J1707" s="65" t="str">
        <f t="shared" si="44"/>
        <v/>
      </c>
    </row>
    <row r="1708" spans="10:10" ht="16.5" customHeight="1">
      <c r="J1708" s="65" t="str">
        <f t="shared" si="44"/>
        <v/>
      </c>
    </row>
    <row r="1709" spans="10:10" ht="16.5" customHeight="1">
      <c r="J1709" s="65" t="str">
        <f t="shared" si="44"/>
        <v/>
      </c>
    </row>
    <row r="1710" spans="10:10" ht="16.5" customHeight="1">
      <c r="J1710" s="65" t="str">
        <f t="shared" si="44"/>
        <v/>
      </c>
    </row>
    <row r="1711" spans="10:10" ht="16.5" customHeight="1">
      <c r="J1711" s="65" t="str">
        <f t="shared" si="44"/>
        <v/>
      </c>
    </row>
    <row r="1712" spans="10:10" ht="16.5" customHeight="1">
      <c r="J1712" s="65" t="str">
        <f t="shared" si="44"/>
        <v/>
      </c>
    </row>
    <row r="1713" spans="10:10" ht="16.5" customHeight="1">
      <c r="J1713" s="65" t="str">
        <f t="shared" si="44"/>
        <v/>
      </c>
    </row>
    <row r="1714" spans="10:10" ht="16.5" customHeight="1">
      <c r="J1714" s="65" t="str">
        <f t="shared" si="44"/>
        <v/>
      </c>
    </row>
    <row r="1715" spans="10:10" ht="16.5" customHeight="1">
      <c r="J1715" s="65" t="str">
        <f t="shared" si="44"/>
        <v/>
      </c>
    </row>
    <row r="1716" spans="10:10" ht="16.5" customHeight="1">
      <c r="J1716" s="65" t="str">
        <f t="shared" si="44"/>
        <v/>
      </c>
    </row>
    <row r="1717" spans="10:10" ht="16.5" customHeight="1">
      <c r="J1717" s="65" t="str">
        <f t="shared" si="44"/>
        <v/>
      </c>
    </row>
    <row r="1718" spans="10:10" ht="16.5" customHeight="1">
      <c r="J1718" s="65" t="str">
        <f t="shared" si="44"/>
        <v/>
      </c>
    </row>
    <row r="1719" spans="10:10" ht="16.5" customHeight="1">
      <c r="J1719" s="65" t="str">
        <f t="shared" si="44"/>
        <v/>
      </c>
    </row>
    <row r="1720" spans="10:10" ht="16.5" customHeight="1">
      <c r="J1720" s="65" t="str">
        <f t="shared" si="44"/>
        <v/>
      </c>
    </row>
    <row r="1721" spans="10:10" ht="16.5" customHeight="1">
      <c r="J1721" s="65" t="str">
        <f t="shared" si="44"/>
        <v/>
      </c>
    </row>
    <row r="1722" spans="10:10" ht="16.5" customHeight="1">
      <c r="J1722" s="65" t="str">
        <f t="shared" si="44"/>
        <v/>
      </c>
    </row>
    <row r="1723" spans="10:10" ht="16.5" customHeight="1">
      <c r="J1723" s="65" t="str">
        <f t="shared" si="44"/>
        <v/>
      </c>
    </row>
    <row r="1724" spans="10:10" ht="16.5" customHeight="1">
      <c r="J1724" s="65" t="str">
        <f t="shared" si="44"/>
        <v/>
      </c>
    </row>
    <row r="1725" spans="10:10" ht="16.5" customHeight="1">
      <c r="J1725" s="65" t="str">
        <f t="shared" si="44"/>
        <v/>
      </c>
    </row>
    <row r="1726" spans="10:10" ht="16.5" customHeight="1">
      <c r="J1726" s="65" t="str">
        <f t="shared" si="44"/>
        <v/>
      </c>
    </row>
    <row r="1727" spans="10:10" ht="16.5" customHeight="1">
      <c r="J1727" s="65" t="str">
        <f t="shared" si="44"/>
        <v/>
      </c>
    </row>
    <row r="1728" spans="10:10" ht="16.5" customHeight="1">
      <c r="J1728" s="65" t="str">
        <f t="shared" si="44"/>
        <v/>
      </c>
    </row>
    <row r="1729" spans="10:10" ht="16.5" customHeight="1">
      <c r="J1729" s="65" t="str">
        <f t="shared" si="44"/>
        <v/>
      </c>
    </row>
    <row r="1730" spans="10:10" ht="16.5" customHeight="1">
      <c r="J1730" s="65" t="str">
        <f t="shared" si="44"/>
        <v/>
      </c>
    </row>
    <row r="1731" spans="10:10" ht="16.5" customHeight="1">
      <c r="J1731" s="65" t="str">
        <f t="shared" si="44"/>
        <v/>
      </c>
    </row>
    <row r="1732" spans="10:10" ht="16.5" customHeight="1">
      <c r="J1732" s="65" t="str">
        <f t="shared" ref="J1732:J1795" si="45">IF(I1732="","",H1732/I1732)</f>
        <v/>
      </c>
    </row>
    <row r="1733" spans="10:10" ht="16.5" customHeight="1">
      <c r="J1733" s="65" t="str">
        <f t="shared" si="45"/>
        <v/>
      </c>
    </row>
    <row r="1734" spans="10:10" ht="16.5" customHeight="1">
      <c r="J1734" s="65" t="str">
        <f t="shared" si="45"/>
        <v/>
      </c>
    </row>
    <row r="1735" spans="10:10" ht="16.5" customHeight="1">
      <c r="J1735" s="65" t="str">
        <f t="shared" si="45"/>
        <v/>
      </c>
    </row>
    <row r="1736" spans="10:10" ht="16.5" customHeight="1">
      <c r="J1736" s="65" t="str">
        <f t="shared" si="45"/>
        <v/>
      </c>
    </row>
    <row r="1737" spans="10:10" ht="16.5" customHeight="1">
      <c r="J1737" s="65" t="str">
        <f t="shared" si="45"/>
        <v/>
      </c>
    </row>
    <row r="1738" spans="10:10" ht="16.5" customHeight="1">
      <c r="J1738" s="65" t="str">
        <f t="shared" si="45"/>
        <v/>
      </c>
    </row>
    <row r="1739" spans="10:10" ht="16.5" customHeight="1">
      <c r="J1739" s="65" t="str">
        <f t="shared" si="45"/>
        <v/>
      </c>
    </row>
    <row r="1740" spans="10:10" ht="16.5" customHeight="1">
      <c r="J1740" s="65" t="str">
        <f t="shared" si="45"/>
        <v/>
      </c>
    </row>
    <row r="1741" spans="10:10" ht="16.5" customHeight="1">
      <c r="J1741" s="65" t="str">
        <f t="shared" si="45"/>
        <v/>
      </c>
    </row>
    <row r="1742" spans="10:10" ht="16.5" customHeight="1">
      <c r="J1742" s="65" t="str">
        <f t="shared" si="45"/>
        <v/>
      </c>
    </row>
    <row r="1743" spans="10:10" ht="16.5" customHeight="1">
      <c r="J1743" s="65" t="str">
        <f t="shared" si="45"/>
        <v/>
      </c>
    </row>
    <row r="1744" spans="10:10" ht="16.5" customHeight="1">
      <c r="J1744" s="65" t="str">
        <f t="shared" si="45"/>
        <v/>
      </c>
    </row>
    <row r="1745" spans="10:10" ht="16.5" customHeight="1">
      <c r="J1745" s="65" t="str">
        <f t="shared" si="45"/>
        <v/>
      </c>
    </row>
    <row r="1746" spans="10:10" ht="16.5" customHeight="1">
      <c r="J1746" s="65" t="str">
        <f t="shared" si="45"/>
        <v/>
      </c>
    </row>
    <row r="1747" spans="10:10" ht="16.5" customHeight="1">
      <c r="J1747" s="65" t="str">
        <f t="shared" si="45"/>
        <v/>
      </c>
    </row>
    <row r="1748" spans="10:10" ht="16.5" customHeight="1">
      <c r="J1748" s="65" t="str">
        <f t="shared" si="45"/>
        <v/>
      </c>
    </row>
    <row r="1749" spans="10:10" ht="16.5" customHeight="1">
      <c r="J1749" s="65" t="str">
        <f t="shared" si="45"/>
        <v/>
      </c>
    </row>
    <row r="1750" spans="10:10" ht="16.5" customHeight="1">
      <c r="J1750" s="65" t="str">
        <f t="shared" si="45"/>
        <v/>
      </c>
    </row>
    <row r="1751" spans="10:10" ht="16.5" customHeight="1">
      <c r="J1751" s="65" t="str">
        <f t="shared" si="45"/>
        <v/>
      </c>
    </row>
    <row r="1752" spans="10:10" ht="16.5" customHeight="1">
      <c r="J1752" s="65" t="str">
        <f t="shared" si="45"/>
        <v/>
      </c>
    </row>
    <row r="1753" spans="10:10" ht="16.5" customHeight="1">
      <c r="J1753" s="65" t="str">
        <f t="shared" si="45"/>
        <v/>
      </c>
    </row>
    <row r="1754" spans="10:10" ht="16.5" customHeight="1">
      <c r="J1754" s="65" t="str">
        <f t="shared" si="45"/>
        <v/>
      </c>
    </row>
    <row r="1755" spans="10:10" ht="16.5" customHeight="1">
      <c r="J1755" s="65" t="str">
        <f t="shared" si="45"/>
        <v/>
      </c>
    </row>
    <row r="1756" spans="10:10" ht="16.5" customHeight="1">
      <c r="J1756" s="65" t="str">
        <f t="shared" si="45"/>
        <v/>
      </c>
    </row>
    <row r="1757" spans="10:10" ht="16.5" customHeight="1">
      <c r="J1757" s="65" t="str">
        <f t="shared" si="45"/>
        <v/>
      </c>
    </row>
    <row r="1758" spans="10:10" ht="16.5" customHeight="1">
      <c r="J1758" s="65" t="str">
        <f t="shared" si="45"/>
        <v/>
      </c>
    </row>
    <row r="1759" spans="10:10" ht="16.5" customHeight="1">
      <c r="J1759" s="65" t="str">
        <f t="shared" si="45"/>
        <v/>
      </c>
    </row>
    <row r="1760" spans="10:10" ht="16.5" customHeight="1">
      <c r="J1760" s="65" t="str">
        <f t="shared" si="45"/>
        <v/>
      </c>
    </row>
    <row r="1761" spans="10:10" ht="16.5" customHeight="1">
      <c r="J1761" s="65" t="str">
        <f t="shared" si="45"/>
        <v/>
      </c>
    </row>
    <row r="1762" spans="10:10" ht="16.5" customHeight="1">
      <c r="J1762" s="65" t="str">
        <f t="shared" si="45"/>
        <v/>
      </c>
    </row>
    <row r="1763" spans="10:10" ht="16.5" customHeight="1">
      <c r="J1763" s="65" t="str">
        <f t="shared" si="45"/>
        <v/>
      </c>
    </row>
    <row r="1764" spans="10:10" ht="16.5" customHeight="1">
      <c r="J1764" s="65" t="str">
        <f t="shared" si="45"/>
        <v/>
      </c>
    </row>
    <row r="1765" spans="10:10" ht="16.5" customHeight="1">
      <c r="J1765" s="65" t="str">
        <f t="shared" si="45"/>
        <v/>
      </c>
    </row>
    <row r="1766" spans="10:10" ht="16.5" customHeight="1">
      <c r="J1766" s="65" t="str">
        <f t="shared" si="45"/>
        <v/>
      </c>
    </row>
    <row r="1767" spans="10:10" ht="16.5" customHeight="1">
      <c r="J1767" s="65" t="str">
        <f t="shared" si="45"/>
        <v/>
      </c>
    </row>
    <row r="1768" spans="10:10" ht="16.5" customHeight="1">
      <c r="J1768" s="65" t="str">
        <f t="shared" si="45"/>
        <v/>
      </c>
    </row>
    <row r="1769" spans="10:10" ht="16.5" customHeight="1">
      <c r="J1769" s="65" t="str">
        <f t="shared" si="45"/>
        <v/>
      </c>
    </row>
    <row r="1770" spans="10:10" ht="16.5" customHeight="1">
      <c r="J1770" s="65" t="str">
        <f t="shared" si="45"/>
        <v/>
      </c>
    </row>
    <row r="1771" spans="10:10" ht="16.5" customHeight="1">
      <c r="J1771" s="65" t="str">
        <f t="shared" si="45"/>
        <v/>
      </c>
    </row>
    <row r="1772" spans="10:10" ht="16.5" customHeight="1">
      <c r="J1772" s="65" t="str">
        <f t="shared" si="45"/>
        <v/>
      </c>
    </row>
    <row r="1773" spans="10:10" ht="16.5" customHeight="1">
      <c r="J1773" s="65" t="str">
        <f t="shared" si="45"/>
        <v/>
      </c>
    </row>
    <row r="1774" spans="10:10" ht="16.5" customHeight="1">
      <c r="J1774" s="65" t="str">
        <f t="shared" si="45"/>
        <v/>
      </c>
    </row>
    <row r="1775" spans="10:10" ht="16.5" customHeight="1">
      <c r="J1775" s="65" t="str">
        <f t="shared" si="45"/>
        <v/>
      </c>
    </row>
    <row r="1776" spans="10:10" ht="16.5" customHeight="1">
      <c r="J1776" s="65" t="str">
        <f t="shared" si="45"/>
        <v/>
      </c>
    </row>
    <row r="1777" spans="10:10" ht="16.5" customHeight="1">
      <c r="J1777" s="65" t="str">
        <f t="shared" si="45"/>
        <v/>
      </c>
    </row>
    <row r="1778" spans="10:10" ht="16.5" customHeight="1">
      <c r="J1778" s="65" t="str">
        <f t="shared" si="45"/>
        <v/>
      </c>
    </row>
    <row r="1779" spans="10:10" ht="16.5" customHeight="1">
      <c r="J1779" s="65" t="str">
        <f t="shared" si="45"/>
        <v/>
      </c>
    </row>
    <row r="1780" spans="10:10" ht="16.5" customHeight="1">
      <c r="J1780" s="65" t="str">
        <f t="shared" si="45"/>
        <v/>
      </c>
    </row>
    <row r="1781" spans="10:10" ht="16.5" customHeight="1">
      <c r="J1781" s="65" t="str">
        <f t="shared" si="45"/>
        <v/>
      </c>
    </row>
    <row r="1782" spans="10:10" ht="16.5" customHeight="1">
      <c r="J1782" s="65" t="str">
        <f t="shared" si="45"/>
        <v/>
      </c>
    </row>
    <row r="1783" spans="10:10" ht="16.5" customHeight="1">
      <c r="J1783" s="65" t="str">
        <f t="shared" si="45"/>
        <v/>
      </c>
    </row>
    <row r="1784" spans="10:10" ht="16.5" customHeight="1">
      <c r="J1784" s="65" t="str">
        <f t="shared" si="45"/>
        <v/>
      </c>
    </row>
    <row r="1785" spans="10:10" ht="16.5" customHeight="1">
      <c r="J1785" s="65" t="str">
        <f t="shared" si="45"/>
        <v/>
      </c>
    </row>
    <row r="1786" spans="10:10" ht="16.5" customHeight="1">
      <c r="J1786" s="65" t="str">
        <f t="shared" si="45"/>
        <v/>
      </c>
    </row>
    <row r="1787" spans="10:10" ht="16.5" customHeight="1">
      <c r="J1787" s="65" t="str">
        <f t="shared" si="45"/>
        <v/>
      </c>
    </row>
    <row r="1788" spans="10:10" ht="16.5" customHeight="1">
      <c r="J1788" s="65" t="str">
        <f t="shared" si="45"/>
        <v/>
      </c>
    </row>
    <row r="1789" spans="10:10" ht="16.5" customHeight="1">
      <c r="J1789" s="65" t="str">
        <f t="shared" si="45"/>
        <v/>
      </c>
    </row>
    <row r="1790" spans="10:10" ht="16.5" customHeight="1">
      <c r="J1790" s="65" t="str">
        <f t="shared" si="45"/>
        <v/>
      </c>
    </row>
    <row r="1791" spans="10:10" ht="16.5" customHeight="1">
      <c r="J1791" s="65" t="str">
        <f t="shared" si="45"/>
        <v/>
      </c>
    </row>
    <row r="1792" spans="10:10" ht="16.5" customHeight="1">
      <c r="J1792" s="65" t="str">
        <f t="shared" si="45"/>
        <v/>
      </c>
    </row>
    <row r="1793" spans="10:10" ht="16.5" customHeight="1">
      <c r="J1793" s="65" t="str">
        <f t="shared" si="45"/>
        <v/>
      </c>
    </row>
    <row r="1794" spans="10:10" ht="16.5" customHeight="1">
      <c r="J1794" s="65" t="str">
        <f t="shared" si="45"/>
        <v/>
      </c>
    </row>
    <row r="1795" spans="10:10" ht="16.5" customHeight="1">
      <c r="J1795" s="65" t="str">
        <f t="shared" si="45"/>
        <v/>
      </c>
    </row>
    <row r="1796" spans="10:10" ht="16.5" customHeight="1">
      <c r="J1796" s="65" t="str">
        <f t="shared" ref="J1796:J1859" si="46">IF(I1796="","",H1796/I1796)</f>
        <v/>
      </c>
    </row>
    <row r="1797" spans="10:10" ht="16.5" customHeight="1">
      <c r="J1797" s="65" t="str">
        <f t="shared" si="46"/>
        <v/>
      </c>
    </row>
    <row r="1798" spans="10:10" ht="16.5" customHeight="1">
      <c r="J1798" s="65" t="str">
        <f t="shared" si="46"/>
        <v/>
      </c>
    </row>
    <row r="1799" spans="10:10" ht="16.5" customHeight="1">
      <c r="J1799" s="65" t="str">
        <f t="shared" si="46"/>
        <v/>
      </c>
    </row>
    <row r="1800" spans="10:10" ht="16.5" customHeight="1">
      <c r="J1800" s="65" t="str">
        <f t="shared" si="46"/>
        <v/>
      </c>
    </row>
    <row r="1801" spans="10:10" ht="16.5" customHeight="1">
      <c r="J1801" s="65" t="str">
        <f t="shared" si="46"/>
        <v/>
      </c>
    </row>
    <row r="1802" spans="10:10" ht="16.5" customHeight="1">
      <c r="J1802" s="65" t="str">
        <f t="shared" si="46"/>
        <v/>
      </c>
    </row>
    <row r="1803" spans="10:10" ht="16.5" customHeight="1">
      <c r="J1803" s="65" t="str">
        <f t="shared" si="46"/>
        <v/>
      </c>
    </row>
    <row r="1804" spans="10:10" ht="16.5" customHeight="1">
      <c r="J1804" s="65" t="str">
        <f t="shared" si="46"/>
        <v/>
      </c>
    </row>
    <row r="1805" spans="10:10" ht="16.5" customHeight="1">
      <c r="J1805" s="65" t="str">
        <f t="shared" si="46"/>
        <v/>
      </c>
    </row>
    <row r="1806" spans="10:10" ht="16.5" customHeight="1">
      <c r="J1806" s="65" t="str">
        <f t="shared" si="46"/>
        <v/>
      </c>
    </row>
    <row r="1807" spans="10:10" ht="16.5" customHeight="1">
      <c r="J1807" s="65" t="str">
        <f t="shared" si="46"/>
        <v/>
      </c>
    </row>
    <row r="1808" spans="10:10" ht="16.5" customHeight="1">
      <c r="J1808" s="65" t="str">
        <f t="shared" si="46"/>
        <v/>
      </c>
    </row>
    <row r="1809" spans="10:10" ht="16.5" customHeight="1">
      <c r="J1809" s="65" t="str">
        <f t="shared" si="46"/>
        <v/>
      </c>
    </row>
    <row r="1810" spans="10:10" ht="16.5" customHeight="1">
      <c r="J1810" s="65" t="str">
        <f t="shared" si="46"/>
        <v/>
      </c>
    </row>
    <row r="1811" spans="10:10" ht="16.5" customHeight="1">
      <c r="J1811" s="65" t="str">
        <f t="shared" si="46"/>
        <v/>
      </c>
    </row>
    <row r="1812" spans="10:10" ht="16.5" customHeight="1">
      <c r="J1812" s="65" t="str">
        <f t="shared" si="46"/>
        <v/>
      </c>
    </row>
    <row r="1813" spans="10:10" ht="16.5" customHeight="1">
      <c r="J1813" s="65" t="str">
        <f t="shared" si="46"/>
        <v/>
      </c>
    </row>
    <row r="1814" spans="10:10" ht="16.5" customHeight="1">
      <c r="J1814" s="65" t="str">
        <f t="shared" si="46"/>
        <v/>
      </c>
    </row>
    <row r="1815" spans="10:10" ht="16.5" customHeight="1">
      <c r="J1815" s="65" t="str">
        <f t="shared" si="46"/>
        <v/>
      </c>
    </row>
    <row r="1816" spans="10:10" ht="16.5" customHeight="1">
      <c r="J1816" s="65" t="str">
        <f t="shared" si="46"/>
        <v/>
      </c>
    </row>
    <row r="1817" spans="10:10" ht="16.5" customHeight="1">
      <c r="J1817" s="65" t="str">
        <f t="shared" si="46"/>
        <v/>
      </c>
    </row>
    <row r="1818" spans="10:10" ht="16.5" customHeight="1">
      <c r="J1818" s="65" t="str">
        <f t="shared" si="46"/>
        <v/>
      </c>
    </row>
    <row r="1819" spans="10:10" ht="16.5" customHeight="1">
      <c r="J1819" s="65" t="str">
        <f t="shared" si="46"/>
        <v/>
      </c>
    </row>
    <row r="1820" spans="10:10" ht="16.5" customHeight="1">
      <c r="J1820" s="65" t="str">
        <f t="shared" si="46"/>
        <v/>
      </c>
    </row>
    <row r="1821" spans="10:10" ht="16.5" customHeight="1">
      <c r="J1821" s="65" t="str">
        <f t="shared" si="46"/>
        <v/>
      </c>
    </row>
    <row r="1822" spans="10:10" ht="16.5" customHeight="1">
      <c r="J1822" s="65" t="str">
        <f t="shared" si="46"/>
        <v/>
      </c>
    </row>
    <row r="1823" spans="10:10" ht="16.5" customHeight="1">
      <c r="J1823" s="65" t="str">
        <f t="shared" si="46"/>
        <v/>
      </c>
    </row>
    <row r="1824" spans="10:10" ht="16.5" customHeight="1">
      <c r="J1824" s="65" t="str">
        <f t="shared" si="46"/>
        <v/>
      </c>
    </row>
    <row r="1825" spans="10:10" ht="16.5" customHeight="1">
      <c r="J1825" s="65" t="str">
        <f t="shared" si="46"/>
        <v/>
      </c>
    </row>
    <row r="1826" spans="10:10" ht="16.5" customHeight="1">
      <c r="J1826" s="65" t="str">
        <f t="shared" si="46"/>
        <v/>
      </c>
    </row>
    <row r="1827" spans="10:10" ht="16.5" customHeight="1">
      <c r="J1827" s="65" t="str">
        <f t="shared" si="46"/>
        <v/>
      </c>
    </row>
    <row r="1828" spans="10:10" ht="16.5" customHeight="1">
      <c r="J1828" s="65" t="str">
        <f t="shared" si="46"/>
        <v/>
      </c>
    </row>
    <row r="1829" spans="10:10" ht="16.5" customHeight="1">
      <c r="J1829" s="65" t="str">
        <f t="shared" si="46"/>
        <v/>
      </c>
    </row>
    <row r="1830" spans="10:10" ht="16.5" customHeight="1">
      <c r="J1830" s="65" t="str">
        <f t="shared" si="46"/>
        <v/>
      </c>
    </row>
    <row r="1831" spans="10:10" ht="16.5" customHeight="1">
      <c r="J1831" s="65" t="str">
        <f t="shared" si="46"/>
        <v/>
      </c>
    </row>
    <row r="1832" spans="10:10" ht="16.5" customHeight="1">
      <c r="J1832" s="65" t="str">
        <f t="shared" si="46"/>
        <v/>
      </c>
    </row>
    <row r="1833" spans="10:10" ht="16.5" customHeight="1">
      <c r="J1833" s="65" t="str">
        <f t="shared" si="46"/>
        <v/>
      </c>
    </row>
    <row r="1834" spans="10:10" ht="16.5" customHeight="1">
      <c r="J1834" s="65" t="str">
        <f t="shared" si="46"/>
        <v/>
      </c>
    </row>
    <row r="1835" spans="10:10" ht="16.5" customHeight="1">
      <c r="J1835" s="65" t="str">
        <f t="shared" si="46"/>
        <v/>
      </c>
    </row>
    <row r="1836" spans="10:10" ht="16.5" customHeight="1">
      <c r="J1836" s="65" t="str">
        <f t="shared" si="46"/>
        <v/>
      </c>
    </row>
    <row r="1837" spans="10:10" ht="16.5" customHeight="1">
      <c r="J1837" s="65" t="str">
        <f t="shared" si="46"/>
        <v/>
      </c>
    </row>
    <row r="1838" spans="10:10" ht="16.5" customHeight="1">
      <c r="J1838" s="65" t="str">
        <f t="shared" si="46"/>
        <v/>
      </c>
    </row>
    <row r="1839" spans="10:10" ht="16.5" customHeight="1">
      <c r="J1839" s="65" t="str">
        <f t="shared" si="46"/>
        <v/>
      </c>
    </row>
    <row r="1840" spans="10:10" ht="16.5" customHeight="1">
      <c r="J1840" s="65" t="str">
        <f t="shared" si="46"/>
        <v/>
      </c>
    </row>
    <row r="1841" spans="10:10" ht="16.5" customHeight="1">
      <c r="J1841" s="65" t="str">
        <f t="shared" si="46"/>
        <v/>
      </c>
    </row>
    <row r="1842" spans="10:10" ht="16.5" customHeight="1">
      <c r="J1842" s="65" t="str">
        <f t="shared" si="46"/>
        <v/>
      </c>
    </row>
    <row r="1843" spans="10:10" ht="16.5" customHeight="1">
      <c r="J1843" s="65" t="str">
        <f t="shared" si="46"/>
        <v/>
      </c>
    </row>
    <row r="1844" spans="10:10" ht="16.5" customHeight="1">
      <c r="J1844" s="65" t="str">
        <f t="shared" si="46"/>
        <v/>
      </c>
    </row>
    <row r="1845" spans="10:10" ht="16.5" customHeight="1">
      <c r="J1845" s="65" t="str">
        <f t="shared" si="46"/>
        <v/>
      </c>
    </row>
    <row r="1846" spans="10:10" ht="16.5" customHeight="1">
      <c r="J1846" s="65" t="str">
        <f t="shared" si="46"/>
        <v/>
      </c>
    </row>
    <row r="1847" spans="10:10" ht="16.5" customHeight="1">
      <c r="J1847" s="65" t="str">
        <f t="shared" si="46"/>
        <v/>
      </c>
    </row>
    <row r="1848" spans="10:10" ht="16.5" customHeight="1">
      <c r="J1848" s="65" t="str">
        <f t="shared" si="46"/>
        <v/>
      </c>
    </row>
    <row r="1849" spans="10:10" ht="16.5" customHeight="1">
      <c r="J1849" s="65" t="str">
        <f t="shared" si="46"/>
        <v/>
      </c>
    </row>
    <row r="1850" spans="10:10" ht="16.5" customHeight="1">
      <c r="J1850" s="65" t="str">
        <f t="shared" si="46"/>
        <v/>
      </c>
    </row>
    <row r="1851" spans="10:10" ht="16.5" customHeight="1">
      <c r="J1851" s="65" t="str">
        <f t="shared" si="46"/>
        <v/>
      </c>
    </row>
    <row r="1852" spans="10:10" ht="16.5" customHeight="1">
      <c r="J1852" s="65" t="str">
        <f t="shared" si="46"/>
        <v/>
      </c>
    </row>
    <row r="1853" spans="10:10" ht="16.5" customHeight="1">
      <c r="J1853" s="65" t="str">
        <f t="shared" si="46"/>
        <v/>
      </c>
    </row>
    <row r="1854" spans="10:10" ht="16.5" customHeight="1">
      <c r="J1854" s="65" t="str">
        <f t="shared" si="46"/>
        <v/>
      </c>
    </row>
    <row r="1855" spans="10:10" ht="16.5" customHeight="1">
      <c r="J1855" s="65" t="str">
        <f t="shared" si="46"/>
        <v/>
      </c>
    </row>
    <row r="1856" spans="10:10" ht="16.5" customHeight="1">
      <c r="J1856" s="65" t="str">
        <f t="shared" si="46"/>
        <v/>
      </c>
    </row>
    <row r="1857" spans="10:10" ht="16.5" customHeight="1">
      <c r="J1857" s="65" t="str">
        <f t="shared" si="46"/>
        <v/>
      </c>
    </row>
    <row r="1858" spans="10:10" ht="16.5" customHeight="1">
      <c r="J1858" s="65" t="str">
        <f t="shared" si="46"/>
        <v/>
      </c>
    </row>
    <row r="1859" spans="10:10" ht="16.5" customHeight="1">
      <c r="J1859" s="65" t="str">
        <f t="shared" si="46"/>
        <v/>
      </c>
    </row>
    <row r="1860" spans="10:10" ht="16.5" customHeight="1">
      <c r="J1860" s="65" t="str">
        <f t="shared" ref="J1860:J1923" si="47">IF(I1860="","",H1860/I1860)</f>
        <v/>
      </c>
    </row>
    <row r="1861" spans="10:10" ht="16.5" customHeight="1">
      <c r="J1861" s="65" t="str">
        <f t="shared" si="47"/>
        <v/>
      </c>
    </row>
    <row r="1862" spans="10:10" ht="16.5" customHeight="1">
      <c r="J1862" s="65" t="str">
        <f t="shared" si="47"/>
        <v/>
      </c>
    </row>
    <row r="1863" spans="10:10" ht="16.5" customHeight="1">
      <c r="J1863" s="65" t="str">
        <f t="shared" si="47"/>
        <v/>
      </c>
    </row>
    <row r="1864" spans="10:10" ht="16.5" customHeight="1">
      <c r="J1864" s="65" t="str">
        <f t="shared" si="47"/>
        <v/>
      </c>
    </row>
    <row r="1865" spans="10:10" ht="16.5" customHeight="1">
      <c r="J1865" s="65" t="str">
        <f t="shared" si="47"/>
        <v/>
      </c>
    </row>
    <row r="1866" spans="10:10" ht="16.5" customHeight="1">
      <c r="J1866" s="65" t="str">
        <f t="shared" si="47"/>
        <v/>
      </c>
    </row>
    <row r="1867" spans="10:10" ht="16.5" customHeight="1">
      <c r="J1867" s="65" t="str">
        <f t="shared" si="47"/>
        <v/>
      </c>
    </row>
    <row r="1868" spans="10:10" ht="16.5" customHeight="1">
      <c r="J1868" s="65" t="str">
        <f t="shared" si="47"/>
        <v/>
      </c>
    </row>
    <row r="1869" spans="10:10" ht="16.5" customHeight="1">
      <c r="J1869" s="65" t="str">
        <f t="shared" si="47"/>
        <v/>
      </c>
    </row>
    <row r="1870" spans="10:10" ht="16.5" customHeight="1">
      <c r="J1870" s="65" t="str">
        <f t="shared" si="47"/>
        <v/>
      </c>
    </row>
    <row r="1871" spans="10:10" ht="16.5" customHeight="1">
      <c r="J1871" s="65" t="str">
        <f t="shared" si="47"/>
        <v/>
      </c>
    </row>
    <row r="1872" spans="10:10" ht="16.5" customHeight="1">
      <c r="J1872" s="65" t="str">
        <f t="shared" si="47"/>
        <v/>
      </c>
    </row>
    <row r="1873" spans="10:10" ht="16.5" customHeight="1">
      <c r="J1873" s="65" t="str">
        <f t="shared" si="47"/>
        <v/>
      </c>
    </row>
    <row r="1874" spans="10:10" ht="16.5" customHeight="1">
      <c r="J1874" s="65" t="str">
        <f t="shared" si="47"/>
        <v/>
      </c>
    </row>
    <row r="1875" spans="10:10" ht="16.5" customHeight="1">
      <c r="J1875" s="65" t="str">
        <f t="shared" si="47"/>
        <v/>
      </c>
    </row>
    <row r="1876" spans="10:10" ht="16.5" customHeight="1">
      <c r="J1876" s="65" t="str">
        <f t="shared" si="47"/>
        <v/>
      </c>
    </row>
    <row r="1877" spans="10:10" ht="16.5" customHeight="1">
      <c r="J1877" s="65" t="str">
        <f t="shared" si="47"/>
        <v/>
      </c>
    </row>
    <row r="1878" spans="10:10" ht="16.5" customHeight="1">
      <c r="J1878" s="65" t="str">
        <f t="shared" si="47"/>
        <v/>
      </c>
    </row>
    <row r="1879" spans="10:10" ht="16.5" customHeight="1">
      <c r="J1879" s="65" t="str">
        <f t="shared" si="47"/>
        <v/>
      </c>
    </row>
    <row r="1880" spans="10:10" ht="16.5" customHeight="1">
      <c r="J1880" s="65" t="str">
        <f t="shared" si="47"/>
        <v/>
      </c>
    </row>
    <row r="1881" spans="10:10" ht="16.5" customHeight="1">
      <c r="J1881" s="65" t="str">
        <f t="shared" si="47"/>
        <v/>
      </c>
    </row>
    <row r="1882" spans="10:10" ht="16.5" customHeight="1">
      <c r="J1882" s="65" t="str">
        <f t="shared" si="47"/>
        <v/>
      </c>
    </row>
    <row r="1883" spans="10:10" ht="16.5" customHeight="1">
      <c r="J1883" s="65" t="str">
        <f t="shared" si="47"/>
        <v/>
      </c>
    </row>
    <row r="1884" spans="10:10" ht="16.5" customHeight="1">
      <c r="J1884" s="65" t="str">
        <f t="shared" si="47"/>
        <v/>
      </c>
    </row>
    <row r="1885" spans="10:10" ht="16.5" customHeight="1">
      <c r="J1885" s="65" t="str">
        <f t="shared" si="47"/>
        <v/>
      </c>
    </row>
    <row r="1886" spans="10:10" ht="16.5" customHeight="1">
      <c r="J1886" s="65" t="str">
        <f t="shared" si="47"/>
        <v/>
      </c>
    </row>
    <row r="1887" spans="10:10" ht="16.5" customHeight="1">
      <c r="J1887" s="65" t="str">
        <f t="shared" si="47"/>
        <v/>
      </c>
    </row>
    <row r="1888" spans="10:10" ht="16.5" customHeight="1">
      <c r="J1888" s="65" t="str">
        <f t="shared" si="47"/>
        <v/>
      </c>
    </row>
    <row r="1889" spans="10:10" ht="16.5" customHeight="1">
      <c r="J1889" s="65" t="str">
        <f t="shared" si="47"/>
        <v/>
      </c>
    </row>
    <row r="1890" spans="10:10" ht="16.5" customHeight="1">
      <c r="J1890" s="65" t="str">
        <f t="shared" si="47"/>
        <v/>
      </c>
    </row>
    <row r="1891" spans="10:10" ht="16.5" customHeight="1">
      <c r="J1891" s="65" t="str">
        <f t="shared" si="47"/>
        <v/>
      </c>
    </row>
    <row r="1892" spans="10:10" ht="16.5" customHeight="1">
      <c r="J1892" s="65" t="str">
        <f t="shared" si="47"/>
        <v/>
      </c>
    </row>
    <row r="1893" spans="10:10" ht="16.5" customHeight="1">
      <c r="J1893" s="65" t="str">
        <f t="shared" si="47"/>
        <v/>
      </c>
    </row>
    <row r="1894" spans="10:10" ht="16.5" customHeight="1">
      <c r="J1894" s="65" t="str">
        <f t="shared" si="47"/>
        <v/>
      </c>
    </row>
    <row r="1895" spans="10:10" ht="16.5" customHeight="1">
      <c r="J1895" s="65" t="str">
        <f t="shared" si="47"/>
        <v/>
      </c>
    </row>
    <row r="1896" spans="10:10" ht="16.5" customHeight="1">
      <c r="J1896" s="65" t="str">
        <f t="shared" si="47"/>
        <v/>
      </c>
    </row>
    <row r="1897" spans="10:10" ht="16.5" customHeight="1">
      <c r="J1897" s="65" t="str">
        <f t="shared" si="47"/>
        <v/>
      </c>
    </row>
    <row r="1898" spans="10:10" ht="16.5" customHeight="1">
      <c r="J1898" s="65" t="str">
        <f t="shared" si="47"/>
        <v/>
      </c>
    </row>
    <row r="1899" spans="10:10" ht="16.5" customHeight="1">
      <c r="J1899" s="65" t="str">
        <f t="shared" si="47"/>
        <v/>
      </c>
    </row>
    <row r="1900" spans="10:10" ht="16.5" customHeight="1">
      <c r="J1900" s="65" t="str">
        <f t="shared" si="47"/>
        <v/>
      </c>
    </row>
    <row r="1901" spans="10:10" ht="16.5" customHeight="1">
      <c r="J1901" s="65" t="str">
        <f t="shared" si="47"/>
        <v/>
      </c>
    </row>
    <row r="1902" spans="10:10" ht="16.5" customHeight="1">
      <c r="J1902" s="65" t="str">
        <f t="shared" si="47"/>
        <v/>
      </c>
    </row>
    <row r="1903" spans="10:10" ht="16.5" customHeight="1">
      <c r="J1903" s="65" t="str">
        <f t="shared" si="47"/>
        <v/>
      </c>
    </row>
    <row r="1904" spans="10:10" ht="16.5" customHeight="1">
      <c r="J1904" s="65" t="str">
        <f t="shared" si="47"/>
        <v/>
      </c>
    </row>
    <row r="1905" spans="10:10" ht="16.5" customHeight="1">
      <c r="J1905" s="65" t="str">
        <f t="shared" si="47"/>
        <v/>
      </c>
    </row>
    <row r="1906" spans="10:10" ht="16.5" customHeight="1">
      <c r="J1906" s="65" t="str">
        <f t="shared" si="47"/>
        <v/>
      </c>
    </row>
    <row r="1907" spans="10:10" ht="16.5" customHeight="1">
      <c r="J1907" s="65" t="str">
        <f t="shared" si="47"/>
        <v/>
      </c>
    </row>
    <row r="1908" spans="10:10" ht="16.5" customHeight="1">
      <c r="J1908" s="65" t="str">
        <f t="shared" si="47"/>
        <v/>
      </c>
    </row>
    <row r="1909" spans="10:10" ht="16.5" customHeight="1">
      <c r="J1909" s="65" t="str">
        <f t="shared" si="47"/>
        <v/>
      </c>
    </row>
    <row r="1910" spans="10:10" ht="16.5" customHeight="1">
      <c r="J1910" s="65" t="str">
        <f t="shared" si="47"/>
        <v/>
      </c>
    </row>
    <row r="1911" spans="10:10" ht="16.5" customHeight="1">
      <c r="J1911" s="65" t="str">
        <f t="shared" si="47"/>
        <v/>
      </c>
    </row>
    <row r="1912" spans="10:10" ht="16.5" customHeight="1">
      <c r="J1912" s="65" t="str">
        <f t="shared" si="47"/>
        <v/>
      </c>
    </row>
    <row r="1913" spans="10:10" ht="16.5" customHeight="1">
      <c r="J1913" s="65" t="str">
        <f t="shared" si="47"/>
        <v/>
      </c>
    </row>
    <row r="1914" spans="10:10" ht="16.5" customHeight="1">
      <c r="J1914" s="65" t="str">
        <f t="shared" si="47"/>
        <v/>
      </c>
    </row>
    <row r="1915" spans="10:10" ht="16.5" customHeight="1">
      <c r="J1915" s="65" t="str">
        <f t="shared" si="47"/>
        <v/>
      </c>
    </row>
    <row r="1916" spans="10:10" ht="16.5" customHeight="1">
      <c r="J1916" s="65" t="str">
        <f t="shared" si="47"/>
        <v/>
      </c>
    </row>
    <row r="1917" spans="10:10" ht="16.5" customHeight="1">
      <c r="J1917" s="65" t="str">
        <f t="shared" si="47"/>
        <v/>
      </c>
    </row>
    <row r="1918" spans="10:10" ht="16.5" customHeight="1">
      <c r="J1918" s="65" t="str">
        <f t="shared" si="47"/>
        <v/>
      </c>
    </row>
    <row r="1919" spans="10:10" ht="16.5" customHeight="1">
      <c r="J1919" s="65" t="str">
        <f t="shared" si="47"/>
        <v/>
      </c>
    </row>
    <row r="1920" spans="10:10" ht="16.5" customHeight="1">
      <c r="J1920" s="65" t="str">
        <f t="shared" si="47"/>
        <v/>
      </c>
    </row>
    <row r="1921" spans="10:10" ht="16.5" customHeight="1">
      <c r="J1921" s="65" t="str">
        <f t="shared" si="47"/>
        <v/>
      </c>
    </row>
    <row r="1922" spans="10:10" ht="16.5" customHeight="1">
      <c r="J1922" s="65" t="str">
        <f t="shared" si="47"/>
        <v/>
      </c>
    </row>
    <row r="1923" spans="10:10" ht="16.5" customHeight="1">
      <c r="J1923" s="65" t="str">
        <f t="shared" si="47"/>
        <v/>
      </c>
    </row>
    <row r="1924" spans="10:10" ht="16.5" customHeight="1">
      <c r="J1924" s="65" t="str">
        <f t="shared" ref="J1924:J1987" si="48">IF(I1924="","",H1924/I1924)</f>
        <v/>
      </c>
    </row>
    <row r="1925" spans="10:10" ht="16.5" customHeight="1">
      <c r="J1925" s="65" t="str">
        <f t="shared" si="48"/>
        <v/>
      </c>
    </row>
    <row r="1926" spans="10:10" ht="16.5" customHeight="1">
      <c r="J1926" s="65" t="str">
        <f t="shared" si="48"/>
        <v/>
      </c>
    </row>
    <row r="1927" spans="10:10" ht="16.5" customHeight="1">
      <c r="J1927" s="65" t="str">
        <f t="shared" si="48"/>
        <v/>
      </c>
    </row>
    <row r="1928" spans="10:10" ht="16.5" customHeight="1">
      <c r="J1928" s="65" t="str">
        <f t="shared" si="48"/>
        <v/>
      </c>
    </row>
    <row r="1929" spans="10:10" ht="16.5" customHeight="1">
      <c r="J1929" s="65" t="str">
        <f t="shared" si="48"/>
        <v/>
      </c>
    </row>
    <row r="1930" spans="10:10" ht="16.5" customHeight="1">
      <c r="J1930" s="65" t="str">
        <f t="shared" si="48"/>
        <v/>
      </c>
    </row>
    <row r="1931" spans="10:10" ht="16.5" customHeight="1">
      <c r="J1931" s="65" t="str">
        <f t="shared" si="48"/>
        <v/>
      </c>
    </row>
    <row r="1932" spans="10:10" ht="16.5" customHeight="1">
      <c r="J1932" s="65" t="str">
        <f t="shared" si="48"/>
        <v/>
      </c>
    </row>
    <row r="1933" spans="10:10" ht="16.5" customHeight="1">
      <c r="J1933" s="65" t="str">
        <f t="shared" si="48"/>
        <v/>
      </c>
    </row>
    <row r="1934" spans="10:10" ht="16.5" customHeight="1">
      <c r="J1934" s="65" t="str">
        <f t="shared" si="48"/>
        <v/>
      </c>
    </row>
    <row r="1935" spans="10:10" ht="16.5" customHeight="1">
      <c r="J1935" s="65" t="str">
        <f t="shared" si="48"/>
        <v/>
      </c>
    </row>
    <row r="1936" spans="10:10" ht="16.5" customHeight="1">
      <c r="J1936" s="65" t="str">
        <f t="shared" si="48"/>
        <v/>
      </c>
    </row>
    <row r="1937" spans="10:10" ht="16.5" customHeight="1">
      <c r="J1937" s="65" t="str">
        <f t="shared" si="48"/>
        <v/>
      </c>
    </row>
    <row r="1938" spans="10:10" ht="16.5" customHeight="1">
      <c r="J1938" s="65" t="str">
        <f t="shared" si="48"/>
        <v/>
      </c>
    </row>
    <row r="1939" spans="10:10" ht="16.5" customHeight="1">
      <c r="J1939" s="65" t="str">
        <f t="shared" si="48"/>
        <v/>
      </c>
    </row>
    <row r="1940" spans="10:10" ht="16.5" customHeight="1">
      <c r="J1940" s="65" t="str">
        <f t="shared" si="48"/>
        <v/>
      </c>
    </row>
    <row r="1941" spans="10:10" ht="16.5" customHeight="1">
      <c r="J1941" s="65" t="str">
        <f t="shared" si="48"/>
        <v/>
      </c>
    </row>
    <row r="1942" spans="10:10" ht="16.5" customHeight="1">
      <c r="J1942" s="65" t="str">
        <f t="shared" si="48"/>
        <v/>
      </c>
    </row>
    <row r="1943" spans="10:10" ht="16.5" customHeight="1">
      <c r="J1943" s="65" t="str">
        <f t="shared" si="48"/>
        <v/>
      </c>
    </row>
    <row r="1944" spans="10:10" ht="16.5" customHeight="1">
      <c r="J1944" s="65" t="str">
        <f t="shared" si="48"/>
        <v/>
      </c>
    </row>
    <row r="1945" spans="10:10" ht="16.5" customHeight="1">
      <c r="J1945" s="65" t="str">
        <f t="shared" si="48"/>
        <v/>
      </c>
    </row>
    <row r="1946" spans="10:10" ht="16.5" customHeight="1">
      <c r="J1946" s="65" t="str">
        <f t="shared" si="48"/>
        <v/>
      </c>
    </row>
    <row r="1947" spans="10:10" ht="16.5" customHeight="1">
      <c r="J1947" s="65" t="str">
        <f t="shared" si="48"/>
        <v/>
      </c>
    </row>
    <row r="1948" spans="10:10" ht="16.5" customHeight="1">
      <c r="J1948" s="65" t="str">
        <f t="shared" si="48"/>
        <v/>
      </c>
    </row>
    <row r="1949" spans="10:10" ht="16.5" customHeight="1">
      <c r="J1949" s="65" t="str">
        <f t="shared" si="48"/>
        <v/>
      </c>
    </row>
    <row r="1950" spans="10:10" ht="16.5" customHeight="1">
      <c r="J1950" s="65" t="str">
        <f t="shared" si="48"/>
        <v/>
      </c>
    </row>
    <row r="1951" spans="10:10" ht="16.5" customHeight="1">
      <c r="J1951" s="65" t="str">
        <f t="shared" si="48"/>
        <v/>
      </c>
    </row>
    <row r="1952" spans="10:10" ht="16.5" customHeight="1">
      <c r="J1952" s="65" t="str">
        <f t="shared" si="48"/>
        <v/>
      </c>
    </row>
    <row r="1953" spans="10:10" ht="16.5" customHeight="1">
      <c r="J1953" s="65" t="str">
        <f t="shared" si="48"/>
        <v/>
      </c>
    </row>
    <row r="1954" spans="10:10" ht="16.5" customHeight="1">
      <c r="J1954" s="65" t="str">
        <f t="shared" si="48"/>
        <v/>
      </c>
    </row>
    <row r="1955" spans="10:10" ht="16.5" customHeight="1">
      <c r="J1955" s="65" t="str">
        <f t="shared" si="48"/>
        <v/>
      </c>
    </row>
    <row r="1956" spans="10:10" ht="16.5" customHeight="1">
      <c r="J1956" s="65" t="str">
        <f t="shared" si="48"/>
        <v/>
      </c>
    </row>
    <row r="1957" spans="10:10" ht="16.5" customHeight="1">
      <c r="J1957" s="65" t="str">
        <f t="shared" si="48"/>
        <v/>
      </c>
    </row>
    <row r="1958" spans="10:10" ht="16.5" customHeight="1">
      <c r="J1958" s="65" t="str">
        <f t="shared" si="48"/>
        <v/>
      </c>
    </row>
    <row r="1959" spans="10:10" ht="16.5" customHeight="1">
      <c r="J1959" s="65" t="str">
        <f t="shared" si="48"/>
        <v/>
      </c>
    </row>
    <row r="1960" spans="10:10" ht="16.5" customHeight="1">
      <c r="J1960" s="65" t="str">
        <f t="shared" si="48"/>
        <v/>
      </c>
    </row>
    <row r="1961" spans="10:10" ht="16.5" customHeight="1">
      <c r="J1961" s="65" t="str">
        <f t="shared" si="48"/>
        <v/>
      </c>
    </row>
    <row r="1962" spans="10:10" ht="16.5" customHeight="1">
      <c r="J1962" s="65" t="str">
        <f t="shared" si="48"/>
        <v/>
      </c>
    </row>
    <row r="1963" spans="10:10" ht="16.5" customHeight="1">
      <c r="J1963" s="65" t="str">
        <f t="shared" si="48"/>
        <v/>
      </c>
    </row>
    <row r="1964" spans="10:10" ht="16.5" customHeight="1">
      <c r="J1964" s="65" t="str">
        <f t="shared" si="48"/>
        <v/>
      </c>
    </row>
    <row r="1965" spans="10:10" ht="16.5" customHeight="1">
      <c r="J1965" s="65" t="str">
        <f t="shared" si="48"/>
        <v/>
      </c>
    </row>
    <row r="1966" spans="10:10" ht="16.5" customHeight="1">
      <c r="J1966" s="65" t="str">
        <f t="shared" si="48"/>
        <v/>
      </c>
    </row>
    <row r="1967" spans="10:10" ht="16.5" customHeight="1">
      <c r="J1967" s="65" t="str">
        <f t="shared" si="48"/>
        <v/>
      </c>
    </row>
    <row r="1968" spans="10:10" ht="16.5" customHeight="1">
      <c r="J1968" s="65" t="str">
        <f t="shared" si="48"/>
        <v/>
      </c>
    </row>
    <row r="1969" spans="10:10" ht="16.5" customHeight="1">
      <c r="J1969" s="65" t="str">
        <f t="shared" si="48"/>
        <v/>
      </c>
    </row>
    <row r="1970" spans="10:10" ht="16.5" customHeight="1">
      <c r="J1970" s="65" t="str">
        <f t="shared" si="48"/>
        <v/>
      </c>
    </row>
    <row r="1971" spans="10:10" ht="16.5" customHeight="1">
      <c r="J1971" s="65" t="str">
        <f t="shared" si="48"/>
        <v/>
      </c>
    </row>
    <row r="1972" spans="10:10" ht="16.5" customHeight="1">
      <c r="J1972" s="65" t="str">
        <f t="shared" si="48"/>
        <v/>
      </c>
    </row>
    <row r="1973" spans="10:10" ht="16.5" customHeight="1">
      <c r="J1973" s="65" t="str">
        <f t="shared" si="48"/>
        <v/>
      </c>
    </row>
    <row r="1974" spans="10:10" ht="16.5" customHeight="1">
      <c r="J1974" s="65" t="str">
        <f t="shared" si="48"/>
        <v/>
      </c>
    </row>
    <row r="1975" spans="10:10" ht="16.5" customHeight="1">
      <c r="J1975" s="65" t="str">
        <f t="shared" si="48"/>
        <v/>
      </c>
    </row>
    <row r="1976" spans="10:10" ht="16.5" customHeight="1">
      <c r="J1976" s="65" t="str">
        <f t="shared" si="48"/>
        <v/>
      </c>
    </row>
    <row r="1977" spans="10:10" ht="16.5" customHeight="1">
      <c r="J1977" s="65" t="str">
        <f t="shared" si="48"/>
        <v/>
      </c>
    </row>
    <row r="1978" spans="10:10" ht="16.5" customHeight="1">
      <c r="J1978" s="65" t="str">
        <f t="shared" si="48"/>
        <v/>
      </c>
    </row>
    <row r="1979" spans="10:10" ht="16.5" customHeight="1">
      <c r="J1979" s="65" t="str">
        <f t="shared" si="48"/>
        <v/>
      </c>
    </row>
    <row r="1980" spans="10:10" ht="16.5" customHeight="1">
      <c r="J1980" s="65" t="str">
        <f t="shared" si="48"/>
        <v/>
      </c>
    </row>
    <row r="1981" spans="10:10" ht="16.5" customHeight="1">
      <c r="J1981" s="65" t="str">
        <f t="shared" si="48"/>
        <v/>
      </c>
    </row>
    <row r="1982" spans="10:10" ht="16.5" customHeight="1">
      <c r="J1982" s="65" t="str">
        <f t="shared" si="48"/>
        <v/>
      </c>
    </row>
    <row r="1983" spans="10:10" ht="16.5" customHeight="1">
      <c r="J1983" s="65" t="str">
        <f t="shared" si="48"/>
        <v/>
      </c>
    </row>
    <row r="1984" spans="10:10" ht="16.5" customHeight="1">
      <c r="J1984" s="65" t="str">
        <f t="shared" si="48"/>
        <v/>
      </c>
    </row>
    <row r="1985" spans="10:10" ht="16.5" customHeight="1">
      <c r="J1985" s="65" t="str">
        <f t="shared" si="48"/>
        <v/>
      </c>
    </row>
    <row r="1986" spans="10:10" ht="16.5" customHeight="1">
      <c r="J1986" s="65" t="str">
        <f t="shared" si="48"/>
        <v/>
      </c>
    </row>
    <row r="1987" spans="10:10" ht="16.5" customHeight="1">
      <c r="J1987" s="65" t="str">
        <f t="shared" si="48"/>
        <v/>
      </c>
    </row>
    <row r="1988" spans="10:10" ht="16.5" customHeight="1">
      <c r="J1988" s="65" t="str">
        <f t="shared" ref="J1988:J2051" si="49">IF(I1988="","",H1988/I1988)</f>
        <v/>
      </c>
    </row>
    <row r="1989" spans="10:10" ht="16.5" customHeight="1">
      <c r="J1989" s="65" t="str">
        <f t="shared" si="49"/>
        <v/>
      </c>
    </row>
    <row r="1990" spans="10:10" ht="16.5" customHeight="1">
      <c r="J1990" s="65" t="str">
        <f t="shared" si="49"/>
        <v/>
      </c>
    </row>
    <row r="1991" spans="10:10" ht="16.5" customHeight="1">
      <c r="J1991" s="65" t="str">
        <f t="shared" si="49"/>
        <v/>
      </c>
    </row>
    <row r="1992" spans="10:10" ht="16.5" customHeight="1">
      <c r="J1992" s="65" t="str">
        <f t="shared" si="49"/>
        <v/>
      </c>
    </row>
    <row r="1993" spans="10:10" ht="16.5" customHeight="1">
      <c r="J1993" s="65" t="str">
        <f t="shared" si="49"/>
        <v/>
      </c>
    </row>
    <row r="1994" spans="10:10" ht="16.5" customHeight="1">
      <c r="J1994" s="65" t="str">
        <f t="shared" si="49"/>
        <v/>
      </c>
    </row>
    <row r="1995" spans="10:10" ht="16.5" customHeight="1">
      <c r="J1995" s="65" t="str">
        <f t="shared" si="49"/>
        <v/>
      </c>
    </row>
    <row r="1996" spans="10:10" ht="16.5" customHeight="1">
      <c r="J1996" s="65" t="str">
        <f t="shared" si="49"/>
        <v/>
      </c>
    </row>
    <row r="1997" spans="10:10" ht="16.5" customHeight="1">
      <c r="J1997" s="65" t="str">
        <f t="shared" si="49"/>
        <v/>
      </c>
    </row>
    <row r="1998" spans="10:10" ht="16.5" customHeight="1">
      <c r="J1998" s="65" t="str">
        <f t="shared" si="49"/>
        <v/>
      </c>
    </row>
    <row r="1999" spans="10:10" ht="16.5" customHeight="1">
      <c r="J1999" s="65" t="str">
        <f t="shared" si="49"/>
        <v/>
      </c>
    </row>
    <row r="2000" spans="10:10" ht="16.5" customHeight="1">
      <c r="J2000" s="65" t="str">
        <f t="shared" si="49"/>
        <v/>
      </c>
    </row>
    <row r="2001" spans="10:10" ht="16.5" customHeight="1">
      <c r="J2001" s="65" t="str">
        <f t="shared" si="49"/>
        <v/>
      </c>
    </row>
    <row r="2002" spans="10:10" ht="16.5" customHeight="1">
      <c r="J2002" s="65" t="str">
        <f t="shared" si="49"/>
        <v/>
      </c>
    </row>
    <row r="2003" spans="10:10" ht="16.5" customHeight="1">
      <c r="J2003" s="65" t="str">
        <f t="shared" si="49"/>
        <v/>
      </c>
    </row>
    <row r="2004" spans="10:10" ht="16.5" customHeight="1">
      <c r="J2004" s="65" t="str">
        <f t="shared" si="49"/>
        <v/>
      </c>
    </row>
    <row r="2005" spans="10:10" ht="16.5" customHeight="1">
      <c r="J2005" s="65" t="str">
        <f t="shared" si="49"/>
        <v/>
      </c>
    </row>
    <row r="2006" spans="10:10" ht="16.5" customHeight="1">
      <c r="J2006" s="65" t="str">
        <f t="shared" si="49"/>
        <v/>
      </c>
    </row>
    <row r="2007" spans="10:10" ht="16.5" customHeight="1">
      <c r="J2007" s="65" t="str">
        <f t="shared" si="49"/>
        <v/>
      </c>
    </row>
    <row r="2008" spans="10:10" ht="16.5" customHeight="1">
      <c r="J2008" s="65" t="str">
        <f t="shared" si="49"/>
        <v/>
      </c>
    </row>
    <row r="2009" spans="10:10" ht="16.5" customHeight="1">
      <c r="J2009" s="65" t="str">
        <f t="shared" si="49"/>
        <v/>
      </c>
    </row>
    <row r="2010" spans="10:10" ht="16.5" customHeight="1">
      <c r="J2010" s="65" t="str">
        <f t="shared" si="49"/>
        <v/>
      </c>
    </row>
    <row r="2011" spans="10:10" ht="16.5" customHeight="1">
      <c r="J2011" s="65" t="str">
        <f t="shared" si="49"/>
        <v/>
      </c>
    </row>
    <row r="2012" spans="10:10" ht="16.5" customHeight="1">
      <c r="J2012" s="65" t="str">
        <f t="shared" si="49"/>
        <v/>
      </c>
    </row>
    <row r="2013" spans="10:10" ht="16.5" customHeight="1">
      <c r="J2013" s="65" t="str">
        <f t="shared" si="49"/>
        <v/>
      </c>
    </row>
    <row r="2014" spans="10:10" ht="16.5" customHeight="1">
      <c r="J2014" s="65" t="str">
        <f t="shared" si="49"/>
        <v/>
      </c>
    </row>
    <row r="2015" spans="10:10" ht="16.5" customHeight="1">
      <c r="J2015" s="65" t="str">
        <f t="shared" si="49"/>
        <v/>
      </c>
    </row>
    <row r="2016" spans="10:10" ht="16.5" customHeight="1">
      <c r="J2016" s="65" t="str">
        <f t="shared" si="49"/>
        <v/>
      </c>
    </row>
    <row r="2017" spans="10:10" ht="16.5" customHeight="1">
      <c r="J2017" s="65" t="str">
        <f t="shared" si="49"/>
        <v/>
      </c>
    </row>
    <row r="2018" spans="10:10" ht="16.5" customHeight="1">
      <c r="J2018" s="65" t="str">
        <f t="shared" si="49"/>
        <v/>
      </c>
    </row>
    <row r="2019" spans="10:10" ht="16.5" customHeight="1">
      <c r="J2019" s="65" t="str">
        <f t="shared" si="49"/>
        <v/>
      </c>
    </row>
    <row r="2020" spans="10:10" ht="16.5" customHeight="1">
      <c r="J2020" s="65" t="str">
        <f t="shared" si="49"/>
        <v/>
      </c>
    </row>
    <row r="2021" spans="10:10" ht="16.5" customHeight="1">
      <c r="J2021" s="65" t="str">
        <f t="shared" si="49"/>
        <v/>
      </c>
    </row>
    <row r="2022" spans="10:10" ht="16.5" customHeight="1">
      <c r="J2022" s="65" t="str">
        <f t="shared" si="49"/>
        <v/>
      </c>
    </row>
    <row r="2023" spans="10:10" ht="16.5" customHeight="1">
      <c r="J2023" s="65" t="str">
        <f t="shared" si="49"/>
        <v/>
      </c>
    </row>
    <row r="2024" spans="10:10" ht="16.5" customHeight="1">
      <c r="J2024" s="65" t="str">
        <f t="shared" si="49"/>
        <v/>
      </c>
    </row>
    <row r="2025" spans="10:10" ht="16.5" customHeight="1">
      <c r="J2025" s="65" t="str">
        <f t="shared" si="49"/>
        <v/>
      </c>
    </row>
    <row r="2026" spans="10:10" ht="16.5" customHeight="1">
      <c r="J2026" s="65" t="str">
        <f t="shared" si="49"/>
        <v/>
      </c>
    </row>
    <row r="2027" spans="10:10" ht="16.5" customHeight="1">
      <c r="J2027" s="65" t="str">
        <f t="shared" si="49"/>
        <v/>
      </c>
    </row>
    <row r="2028" spans="10:10" ht="16.5" customHeight="1">
      <c r="J2028" s="65" t="str">
        <f t="shared" si="49"/>
        <v/>
      </c>
    </row>
    <row r="2029" spans="10:10" ht="16.5" customHeight="1">
      <c r="J2029" s="65" t="str">
        <f t="shared" si="49"/>
        <v/>
      </c>
    </row>
    <row r="2030" spans="10:10" ht="16.5" customHeight="1">
      <c r="J2030" s="65" t="str">
        <f t="shared" si="49"/>
        <v/>
      </c>
    </row>
    <row r="2031" spans="10:10" ht="16.5" customHeight="1">
      <c r="J2031" s="65" t="str">
        <f t="shared" si="49"/>
        <v/>
      </c>
    </row>
    <row r="2032" spans="10:10" ht="16.5" customHeight="1">
      <c r="J2032" s="65" t="str">
        <f t="shared" si="49"/>
        <v/>
      </c>
    </row>
    <row r="2033" spans="10:10" ht="16.5" customHeight="1">
      <c r="J2033" s="65" t="str">
        <f t="shared" si="49"/>
        <v/>
      </c>
    </row>
    <row r="2034" spans="10:10" ht="16.5" customHeight="1">
      <c r="J2034" s="65" t="str">
        <f t="shared" si="49"/>
        <v/>
      </c>
    </row>
    <row r="2035" spans="10:10" ht="16.5" customHeight="1">
      <c r="J2035" s="65" t="str">
        <f t="shared" si="49"/>
        <v/>
      </c>
    </row>
    <row r="2036" spans="10:10" ht="16.5" customHeight="1">
      <c r="J2036" s="65" t="str">
        <f t="shared" si="49"/>
        <v/>
      </c>
    </row>
    <row r="2037" spans="10:10" ht="16.5" customHeight="1">
      <c r="J2037" s="65" t="str">
        <f t="shared" si="49"/>
        <v/>
      </c>
    </row>
    <row r="2038" spans="10:10" ht="16.5" customHeight="1">
      <c r="J2038" s="65" t="str">
        <f t="shared" si="49"/>
        <v/>
      </c>
    </row>
    <row r="2039" spans="10:10" ht="16.5" customHeight="1">
      <c r="J2039" s="65" t="str">
        <f t="shared" si="49"/>
        <v/>
      </c>
    </row>
    <row r="2040" spans="10:10" ht="16.5" customHeight="1">
      <c r="J2040" s="65" t="str">
        <f t="shared" si="49"/>
        <v/>
      </c>
    </row>
    <row r="2041" spans="10:10" ht="16.5" customHeight="1">
      <c r="J2041" s="65" t="str">
        <f t="shared" si="49"/>
        <v/>
      </c>
    </row>
    <row r="2042" spans="10:10" ht="16.5" customHeight="1">
      <c r="J2042" s="65" t="str">
        <f t="shared" si="49"/>
        <v/>
      </c>
    </row>
    <row r="2043" spans="10:10" ht="16.5" customHeight="1">
      <c r="J2043" s="65" t="str">
        <f t="shared" si="49"/>
        <v/>
      </c>
    </row>
    <row r="2044" spans="10:10" ht="16.5" customHeight="1">
      <c r="J2044" s="65" t="str">
        <f t="shared" si="49"/>
        <v/>
      </c>
    </row>
    <row r="2045" spans="10:10" ht="16.5" customHeight="1">
      <c r="J2045" s="65" t="str">
        <f t="shared" si="49"/>
        <v/>
      </c>
    </row>
    <row r="2046" spans="10:10" ht="16.5" customHeight="1">
      <c r="J2046" s="65" t="str">
        <f t="shared" si="49"/>
        <v/>
      </c>
    </row>
    <row r="2047" spans="10:10" ht="16.5" customHeight="1">
      <c r="J2047" s="65" t="str">
        <f t="shared" si="49"/>
        <v/>
      </c>
    </row>
    <row r="2048" spans="10:10" ht="16.5" customHeight="1">
      <c r="J2048" s="65" t="str">
        <f t="shared" si="49"/>
        <v/>
      </c>
    </row>
    <row r="2049" spans="10:10" ht="16.5" customHeight="1">
      <c r="J2049" s="65" t="str">
        <f t="shared" si="49"/>
        <v/>
      </c>
    </row>
    <row r="2050" spans="10:10" ht="16.5" customHeight="1">
      <c r="J2050" s="65" t="str">
        <f t="shared" si="49"/>
        <v/>
      </c>
    </row>
    <row r="2051" spans="10:10" ht="16.5" customHeight="1">
      <c r="J2051" s="65" t="str">
        <f t="shared" si="49"/>
        <v/>
      </c>
    </row>
    <row r="2052" spans="10:10" ht="16.5" customHeight="1">
      <c r="J2052" s="65" t="str">
        <f t="shared" ref="J2052:J2115" si="50">IF(I2052="","",H2052/I2052)</f>
        <v/>
      </c>
    </row>
    <row r="2053" spans="10:10" ht="16.5" customHeight="1">
      <c r="J2053" s="65" t="str">
        <f t="shared" si="50"/>
        <v/>
      </c>
    </row>
    <row r="2054" spans="10:10" ht="16.5" customHeight="1">
      <c r="J2054" s="65" t="str">
        <f t="shared" si="50"/>
        <v/>
      </c>
    </row>
    <row r="2055" spans="10:10" ht="16.5" customHeight="1">
      <c r="J2055" s="65" t="str">
        <f t="shared" si="50"/>
        <v/>
      </c>
    </row>
    <row r="2056" spans="10:10" ht="16.5" customHeight="1">
      <c r="J2056" s="65" t="str">
        <f t="shared" si="50"/>
        <v/>
      </c>
    </row>
    <row r="2057" spans="10:10" ht="16.5" customHeight="1">
      <c r="J2057" s="65" t="str">
        <f t="shared" si="50"/>
        <v/>
      </c>
    </row>
    <row r="2058" spans="10:10" ht="16.5" customHeight="1">
      <c r="J2058" s="65" t="str">
        <f t="shared" si="50"/>
        <v/>
      </c>
    </row>
    <row r="2059" spans="10:10" ht="16.5" customHeight="1">
      <c r="J2059" s="65" t="str">
        <f t="shared" si="50"/>
        <v/>
      </c>
    </row>
    <row r="2060" spans="10:10" ht="16.5" customHeight="1">
      <c r="J2060" s="65" t="str">
        <f t="shared" si="50"/>
        <v/>
      </c>
    </row>
    <row r="2061" spans="10:10" ht="16.5" customHeight="1">
      <c r="J2061" s="65" t="str">
        <f t="shared" si="50"/>
        <v/>
      </c>
    </row>
    <row r="2062" spans="10:10" ht="16.5" customHeight="1">
      <c r="J2062" s="65" t="str">
        <f t="shared" si="50"/>
        <v/>
      </c>
    </row>
    <row r="2063" spans="10:10" ht="16.5" customHeight="1">
      <c r="J2063" s="65" t="str">
        <f t="shared" si="50"/>
        <v/>
      </c>
    </row>
    <row r="2064" spans="10:10" ht="16.5" customHeight="1">
      <c r="J2064" s="65" t="str">
        <f t="shared" si="50"/>
        <v/>
      </c>
    </row>
    <row r="2065" spans="10:10" ht="16.5" customHeight="1">
      <c r="J2065" s="65" t="str">
        <f t="shared" si="50"/>
        <v/>
      </c>
    </row>
    <row r="2066" spans="10:10" ht="16.5" customHeight="1">
      <c r="J2066" s="65" t="str">
        <f t="shared" si="50"/>
        <v/>
      </c>
    </row>
    <row r="2067" spans="10:10" ht="16.5" customHeight="1">
      <c r="J2067" s="65" t="str">
        <f t="shared" si="50"/>
        <v/>
      </c>
    </row>
    <row r="2068" spans="10:10" ht="16.5" customHeight="1">
      <c r="J2068" s="65" t="str">
        <f t="shared" si="50"/>
        <v/>
      </c>
    </row>
    <row r="2069" spans="10:10" ht="16.5" customHeight="1">
      <c r="J2069" s="65" t="str">
        <f t="shared" si="50"/>
        <v/>
      </c>
    </row>
    <row r="2070" spans="10:10" ht="16.5" customHeight="1">
      <c r="J2070" s="65" t="str">
        <f t="shared" si="50"/>
        <v/>
      </c>
    </row>
    <row r="2071" spans="10:10" ht="16.5" customHeight="1">
      <c r="J2071" s="65" t="str">
        <f t="shared" si="50"/>
        <v/>
      </c>
    </row>
    <row r="2072" spans="10:10" ht="16.5" customHeight="1">
      <c r="J2072" s="65" t="str">
        <f t="shared" si="50"/>
        <v/>
      </c>
    </row>
    <row r="2073" spans="10:10" ht="16.5" customHeight="1">
      <c r="J2073" s="65" t="str">
        <f t="shared" si="50"/>
        <v/>
      </c>
    </row>
    <row r="2074" spans="10:10" ht="16.5" customHeight="1">
      <c r="J2074" s="65" t="str">
        <f t="shared" si="50"/>
        <v/>
      </c>
    </row>
    <row r="2075" spans="10:10" ht="16.5" customHeight="1">
      <c r="J2075" s="65" t="str">
        <f t="shared" si="50"/>
        <v/>
      </c>
    </row>
    <row r="2076" spans="10:10" ht="16.5" customHeight="1">
      <c r="J2076" s="65" t="str">
        <f t="shared" si="50"/>
        <v/>
      </c>
    </row>
    <row r="2077" spans="10:10" ht="16.5" customHeight="1">
      <c r="J2077" s="65" t="str">
        <f t="shared" si="50"/>
        <v/>
      </c>
    </row>
    <row r="2078" spans="10:10" ht="16.5" customHeight="1">
      <c r="J2078" s="65" t="str">
        <f t="shared" si="50"/>
        <v/>
      </c>
    </row>
    <row r="2079" spans="10:10" ht="16.5" customHeight="1">
      <c r="J2079" s="65" t="str">
        <f t="shared" si="50"/>
        <v/>
      </c>
    </row>
    <row r="2080" spans="10:10" ht="16.5" customHeight="1">
      <c r="J2080" s="65" t="str">
        <f t="shared" si="50"/>
        <v/>
      </c>
    </row>
    <row r="2081" spans="10:10" ht="16.5" customHeight="1">
      <c r="J2081" s="65" t="str">
        <f t="shared" si="50"/>
        <v/>
      </c>
    </row>
    <row r="2082" spans="10:10" ht="16.5" customHeight="1">
      <c r="J2082" s="65" t="str">
        <f t="shared" si="50"/>
        <v/>
      </c>
    </row>
    <row r="2083" spans="10:10" ht="16.5" customHeight="1">
      <c r="J2083" s="65" t="str">
        <f t="shared" si="50"/>
        <v/>
      </c>
    </row>
    <row r="2084" spans="10:10" ht="16.5" customHeight="1">
      <c r="J2084" s="65" t="str">
        <f t="shared" si="50"/>
        <v/>
      </c>
    </row>
    <row r="2085" spans="10:10" ht="16.5" customHeight="1">
      <c r="J2085" s="65" t="str">
        <f t="shared" si="50"/>
        <v/>
      </c>
    </row>
    <row r="2086" spans="10:10" ht="16.5" customHeight="1">
      <c r="J2086" s="65" t="str">
        <f t="shared" si="50"/>
        <v/>
      </c>
    </row>
    <row r="2087" spans="10:10" ht="16.5" customHeight="1">
      <c r="J2087" s="65" t="str">
        <f t="shared" si="50"/>
        <v/>
      </c>
    </row>
    <row r="2088" spans="10:10" ht="16.5" customHeight="1">
      <c r="J2088" s="65" t="str">
        <f t="shared" si="50"/>
        <v/>
      </c>
    </row>
    <row r="2089" spans="10:10" ht="16.5" customHeight="1">
      <c r="J2089" s="65" t="str">
        <f t="shared" si="50"/>
        <v/>
      </c>
    </row>
    <row r="2090" spans="10:10" ht="16.5" customHeight="1">
      <c r="J2090" s="65" t="str">
        <f t="shared" si="50"/>
        <v/>
      </c>
    </row>
    <row r="2091" spans="10:10" ht="16.5" customHeight="1">
      <c r="J2091" s="65" t="str">
        <f t="shared" si="50"/>
        <v/>
      </c>
    </row>
    <row r="2092" spans="10:10" ht="16.5" customHeight="1">
      <c r="J2092" s="65" t="str">
        <f t="shared" si="50"/>
        <v/>
      </c>
    </row>
    <row r="2093" spans="10:10" ht="16.5" customHeight="1">
      <c r="J2093" s="65" t="str">
        <f t="shared" si="50"/>
        <v/>
      </c>
    </row>
    <row r="2094" spans="10:10" ht="16.5" customHeight="1">
      <c r="J2094" s="65" t="str">
        <f t="shared" si="50"/>
        <v/>
      </c>
    </row>
    <row r="2095" spans="10:10" ht="16.5" customHeight="1">
      <c r="J2095" s="65" t="str">
        <f t="shared" si="50"/>
        <v/>
      </c>
    </row>
    <row r="2096" spans="10:10" ht="16.5" customHeight="1">
      <c r="J2096" s="65" t="str">
        <f t="shared" si="50"/>
        <v/>
      </c>
    </row>
    <row r="2097" spans="10:10" ht="16.5" customHeight="1">
      <c r="J2097" s="65" t="str">
        <f t="shared" si="50"/>
        <v/>
      </c>
    </row>
    <row r="2098" spans="10:10" ht="16.5" customHeight="1">
      <c r="J2098" s="65" t="str">
        <f t="shared" si="50"/>
        <v/>
      </c>
    </row>
    <row r="2099" spans="10:10" ht="16.5" customHeight="1">
      <c r="J2099" s="65" t="str">
        <f t="shared" si="50"/>
        <v/>
      </c>
    </row>
    <row r="2100" spans="10:10" ht="16.5" customHeight="1">
      <c r="J2100" s="65" t="str">
        <f t="shared" si="50"/>
        <v/>
      </c>
    </row>
    <row r="2101" spans="10:10" ht="16.5" customHeight="1">
      <c r="J2101" s="65" t="str">
        <f t="shared" si="50"/>
        <v/>
      </c>
    </row>
    <row r="2102" spans="10:10" ht="16.5" customHeight="1">
      <c r="J2102" s="65" t="str">
        <f t="shared" si="50"/>
        <v/>
      </c>
    </row>
    <row r="2103" spans="10:10" ht="16.5" customHeight="1">
      <c r="J2103" s="65" t="str">
        <f t="shared" si="50"/>
        <v/>
      </c>
    </row>
    <row r="2104" spans="10:10" ht="16.5" customHeight="1">
      <c r="J2104" s="65" t="str">
        <f t="shared" si="50"/>
        <v/>
      </c>
    </row>
    <row r="2105" spans="10:10" ht="16.5" customHeight="1">
      <c r="J2105" s="65" t="str">
        <f t="shared" si="50"/>
        <v/>
      </c>
    </row>
    <row r="2106" spans="10:10" ht="16.5" customHeight="1">
      <c r="J2106" s="65" t="str">
        <f t="shared" si="50"/>
        <v/>
      </c>
    </row>
    <row r="2107" spans="10:10" ht="16.5" customHeight="1">
      <c r="J2107" s="65" t="str">
        <f t="shared" si="50"/>
        <v/>
      </c>
    </row>
    <row r="2108" spans="10:10" ht="16.5" customHeight="1">
      <c r="J2108" s="65" t="str">
        <f t="shared" si="50"/>
        <v/>
      </c>
    </row>
    <row r="2109" spans="10:10" ht="16.5" customHeight="1">
      <c r="J2109" s="65" t="str">
        <f t="shared" si="50"/>
        <v/>
      </c>
    </row>
    <row r="2110" spans="10:10" ht="16.5" customHeight="1">
      <c r="J2110" s="65" t="str">
        <f t="shared" si="50"/>
        <v/>
      </c>
    </row>
    <row r="2111" spans="10:10" ht="16.5" customHeight="1">
      <c r="J2111" s="65" t="str">
        <f t="shared" si="50"/>
        <v/>
      </c>
    </row>
    <row r="2112" spans="10:10" ht="16.5" customHeight="1">
      <c r="J2112" s="65" t="str">
        <f t="shared" si="50"/>
        <v/>
      </c>
    </row>
    <row r="2113" spans="10:10" ht="16.5" customHeight="1">
      <c r="J2113" s="65" t="str">
        <f t="shared" si="50"/>
        <v/>
      </c>
    </row>
    <row r="2114" spans="10:10" ht="16.5" customHeight="1">
      <c r="J2114" s="65" t="str">
        <f t="shared" si="50"/>
        <v/>
      </c>
    </row>
    <row r="2115" spans="10:10" ht="16.5" customHeight="1">
      <c r="J2115" s="65" t="str">
        <f t="shared" si="50"/>
        <v/>
      </c>
    </row>
    <row r="2116" spans="10:10" ht="16.5" customHeight="1">
      <c r="J2116" s="65" t="str">
        <f t="shared" ref="J2116:J2179" si="51">IF(I2116="","",H2116/I2116)</f>
        <v/>
      </c>
    </row>
    <row r="2117" spans="10:10" ht="16.5" customHeight="1">
      <c r="J2117" s="65" t="str">
        <f t="shared" si="51"/>
        <v/>
      </c>
    </row>
    <row r="2118" spans="10:10" ht="16.5" customHeight="1">
      <c r="J2118" s="65" t="str">
        <f t="shared" si="51"/>
        <v/>
      </c>
    </row>
    <row r="2119" spans="10:10" ht="16.5" customHeight="1">
      <c r="J2119" s="65" t="str">
        <f t="shared" si="51"/>
        <v/>
      </c>
    </row>
    <row r="2120" spans="10:10" ht="16.5" customHeight="1">
      <c r="J2120" s="65" t="str">
        <f t="shared" si="51"/>
        <v/>
      </c>
    </row>
    <row r="2121" spans="10:10" ht="16.5" customHeight="1">
      <c r="J2121" s="65" t="str">
        <f t="shared" si="51"/>
        <v/>
      </c>
    </row>
    <row r="2122" spans="10:10" ht="16.5" customHeight="1">
      <c r="J2122" s="65" t="str">
        <f t="shared" si="51"/>
        <v/>
      </c>
    </row>
    <row r="2123" spans="10:10" ht="16.5" customHeight="1">
      <c r="J2123" s="65" t="str">
        <f t="shared" si="51"/>
        <v/>
      </c>
    </row>
    <row r="2124" spans="10:10" ht="16.5" customHeight="1">
      <c r="J2124" s="65" t="str">
        <f t="shared" si="51"/>
        <v/>
      </c>
    </row>
    <row r="2125" spans="10:10" ht="16.5" customHeight="1">
      <c r="J2125" s="65" t="str">
        <f t="shared" si="51"/>
        <v/>
      </c>
    </row>
    <row r="2126" spans="10:10" ht="16.5" customHeight="1">
      <c r="J2126" s="65" t="str">
        <f t="shared" si="51"/>
        <v/>
      </c>
    </row>
    <row r="2127" spans="10:10" ht="16.5" customHeight="1">
      <c r="J2127" s="65" t="str">
        <f t="shared" si="51"/>
        <v/>
      </c>
    </row>
    <row r="2128" spans="10:10" ht="16.5" customHeight="1">
      <c r="J2128" s="65" t="str">
        <f t="shared" si="51"/>
        <v/>
      </c>
    </row>
    <row r="2129" spans="10:10" ht="16.5" customHeight="1">
      <c r="J2129" s="65" t="str">
        <f t="shared" si="51"/>
        <v/>
      </c>
    </row>
    <row r="2130" spans="10:10" ht="16.5" customHeight="1">
      <c r="J2130" s="65" t="str">
        <f t="shared" si="51"/>
        <v/>
      </c>
    </row>
    <row r="2131" spans="10:10" ht="16.5" customHeight="1">
      <c r="J2131" s="65" t="str">
        <f t="shared" si="51"/>
        <v/>
      </c>
    </row>
    <row r="2132" spans="10:10" ht="16.5" customHeight="1">
      <c r="J2132" s="65" t="str">
        <f t="shared" si="51"/>
        <v/>
      </c>
    </row>
    <row r="2133" spans="10:10" ht="16.5" customHeight="1">
      <c r="J2133" s="65" t="str">
        <f t="shared" si="51"/>
        <v/>
      </c>
    </row>
    <row r="2134" spans="10:10" ht="16.5" customHeight="1">
      <c r="J2134" s="65" t="str">
        <f t="shared" si="51"/>
        <v/>
      </c>
    </row>
    <row r="2135" spans="10:10" ht="16.5" customHeight="1">
      <c r="J2135" s="65" t="str">
        <f t="shared" si="51"/>
        <v/>
      </c>
    </row>
    <row r="2136" spans="10:10" ht="16.5" customHeight="1">
      <c r="J2136" s="65" t="str">
        <f t="shared" si="51"/>
        <v/>
      </c>
    </row>
    <row r="2137" spans="10:10" ht="16.5" customHeight="1">
      <c r="J2137" s="65" t="str">
        <f t="shared" si="51"/>
        <v/>
      </c>
    </row>
    <row r="2138" spans="10:10" ht="16.5" customHeight="1">
      <c r="J2138" s="65" t="str">
        <f t="shared" si="51"/>
        <v/>
      </c>
    </row>
    <row r="2139" spans="10:10" ht="16.5" customHeight="1">
      <c r="J2139" s="65" t="str">
        <f t="shared" si="51"/>
        <v/>
      </c>
    </row>
    <row r="2140" spans="10:10" ht="16.5" customHeight="1">
      <c r="J2140" s="65" t="str">
        <f t="shared" si="51"/>
        <v/>
      </c>
    </row>
    <row r="2141" spans="10:10" ht="16.5" customHeight="1">
      <c r="J2141" s="65" t="str">
        <f t="shared" si="51"/>
        <v/>
      </c>
    </row>
    <row r="2142" spans="10:10" ht="16.5" customHeight="1">
      <c r="J2142" s="65" t="str">
        <f t="shared" si="51"/>
        <v/>
      </c>
    </row>
    <row r="2143" spans="10:10" ht="16.5" customHeight="1">
      <c r="J2143" s="65" t="str">
        <f t="shared" si="51"/>
        <v/>
      </c>
    </row>
    <row r="2144" spans="10:10" ht="16.5" customHeight="1">
      <c r="J2144" s="65" t="str">
        <f t="shared" si="51"/>
        <v/>
      </c>
    </row>
    <row r="2145" spans="10:10" ht="16.5" customHeight="1">
      <c r="J2145" s="65" t="str">
        <f t="shared" si="51"/>
        <v/>
      </c>
    </row>
    <row r="2146" spans="10:10" ht="16.5" customHeight="1">
      <c r="J2146" s="65" t="str">
        <f t="shared" si="51"/>
        <v/>
      </c>
    </row>
    <row r="2147" spans="10:10" ht="16.5" customHeight="1">
      <c r="J2147" s="65" t="str">
        <f t="shared" si="51"/>
        <v/>
      </c>
    </row>
    <row r="2148" spans="10:10" ht="16.5" customHeight="1">
      <c r="J2148" s="65" t="str">
        <f t="shared" si="51"/>
        <v/>
      </c>
    </row>
    <row r="2149" spans="10:10" ht="16.5" customHeight="1">
      <c r="J2149" s="65" t="str">
        <f t="shared" si="51"/>
        <v/>
      </c>
    </row>
    <row r="2150" spans="10:10" ht="16.5" customHeight="1">
      <c r="J2150" s="65" t="str">
        <f t="shared" si="51"/>
        <v/>
      </c>
    </row>
    <row r="2151" spans="10:10" ht="16.5" customHeight="1">
      <c r="J2151" s="65" t="str">
        <f t="shared" si="51"/>
        <v/>
      </c>
    </row>
    <row r="2152" spans="10:10" ht="16.5" customHeight="1">
      <c r="J2152" s="65" t="str">
        <f t="shared" si="51"/>
        <v/>
      </c>
    </row>
    <row r="2153" spans="10:10" ht="16.5" customHeight="1">
      <c r="J2153" s="65" t="str">
        <f t="shared" si="51"/>
        <v/>
      </c>
    </row>
    <row r="2154" spans="10:10" ht="16.5" customHeight="1">
      <c r="J2154" s="65" t="str">
        <f t="shared" si="51"/>
        <v/>
      </c>
    </row>
    <row r="2155" spans="10:10" ht="16.5" customHeight="1">
      <c r="J2155" s="65" t="str">
        <f t="shared" si="51"/>
        <v/>
      </c>
    </row>
    <row r="2156" spans="10:10" ht="16.5" customHeight="1">
      <c r="J2156" s="65" t="str">
        <f t="shared" si="51"/>
        <v/>
      </c>
    </row>
    <row r="2157" spans="10:10" ht="16.5" customHeight="1">
      <c r="J2157" s="65" t="str">
        <f t="shared" si="51"/>
        <v/>
      </c>
    </row>
    <row r="2158" spans="10:10" ht="16.5" customHeight="1">
      <c r="J2158" s="65" t="str">
        <f t="shared" si="51"/>
        <v/>
      </c>
    </row>
    <row r="2159" spans="10:10" ht="16.5" customHeight="1">
      <c r="J2159" s="65" t="str">
        <f t="shared" si="51"/>
        <v/>
      </c>
    </row>
    <row r="2160" spans="10:10" ht="16.5" customHeight="1">
      <c r="J2160" s="65" t="str">
        <f t="shared" si="51"/>
        <v/>
      </c>
    </row>
    <row r="2161" spans="10:10" ht="16.5" customHeight="1">
      <c r="J2161" s="65" t="str">
        <f t="shared" si="51"/>
        <v/>
      </c>
    </row>
    <row r="2162" spans="10:10" ht="16.5" customHeight="1">
      <c r="J2162" s="65" t="str">
        <f t="shared" si="51"/>
        <v/>
      </c>
    </row>
    <row r="2163" spans="10:10" ht="16.5" customHeight="1">
      <c r="J2163" s="65" t="str">
        <f t="shared" si="51"/>
        <v/>
      </c>
    </row>
    <row r="2164" spans="10:10" ht="16.5" customHeight="1">
      <c r="J2164" s="65" t="str">
        <f t="shared" si="51"/>
        <v/>
      </c>
    </row>
    <row r="2165" spans="10:10" ht="16.5" customHeight="1">
      <c r="J2165" s="65" t="str">
        <f t="shared" si="51"/>
        <v/>
      </c>
    </row>
    <row r="2166" spans="10:10" ht="16.5" customHeight="1">
      <c r="J2166" s="65" t="str">
        <f t="shared" si="51"/>
        <v/>
      </c>
    </row>
    <row r="2167" spans="10:10" ht="16.5" customHeight="1">
      <c r="J2167" s="65" t="str">
        <f t="shared" si="51"/>
        <v/>
      </c>
    </row>
    <row r="2168" spans="10:10" ht="16.5" customHeight="1">
      <c r="J2168" s="65" t="str">
        <f t="shared" si="51"/>
        <v/>
      </c>
    </row>
    <row r="2169" spans="10:10" ht="16.5" customHeight="1">
      <c r="J2169" s="65" t="str">
        <f t="shared" si="51"/>
        <v/>
      </c>
    </row>
    <row r="2170" spans="10:10" ht="16.5" customHeight="1">
      <c r="J2170" s="65" t="str">
        <f t="shared" si="51"/>
        <v/>
      </c>
    </row>
    <row r="2171" spans="10:10" ht="16.5" customHeight="1">
      <c r="J2171" s="65" t="str">
        <f t="shared" si="51"/>
        <v/>
      </c>
    </row>
    <row r="2172" spans="10:10" ht="16.5" customHeight="1">
      <c r="J2172" s="65" t="str">
        <f t="shared" si="51"/>
        <v/>
      </c>
    </row>
    <row r="2173" spans="10:10" ht="16.5" customHeight="1">
      <c r="J2173" s="65" t="str">
        <f t="shared" si="51"/>
        <v/>
      </c>
    </row>
    <row r="2174" spans="10:10" ht="16.5" customHeight="1">
      <c r="J2174" s="65" t="str">
        <f t="shared" si="51"/>
        <v/>
      </c>
    </row>
    <row r="2175" spans="10:10" ht="16.5" customHeight="1">
      <c r="J2175" s="65" t="str">
        <f t="shared" si="51"/>
        <v/>
      </c>
    </row>
    <row r="2176" spans="10:10" ht="16.5" customHeight="1">
      <c r="J2176" s="65" t="str">
        <f t="shared" si="51"/>
        <v/>
      </c>
    </row>
    <row r="2177" spans="10:10" ht="16.5" customHeight="1">
      <c r="J2177" s="65" t="str">
        <f t="shared" si="51"/>
        <v/>
      </c>
    </row>
    <row r="2178" spans="10:10" ht="16.5" customHeight="1">
      <c r="J2178" s="65" t="str">
        <f t="shared" si="51"/>
        <v/>
      </c>
    </row>
    <row r="2179" spans="10:10" ht="16.5" customHeight="1">
      <c r="J2179" s="65" t="str">
        <f t="shared" si="51"/>
        <v/>
      </c>
    </row>
    <row r="2180" spans="10:10" ht="16.5" customHeight="1">
      <c r="J2180" s="65" t="str">
        <f t="shared" ref="J2180:J2243" si="52">IF(I2180="","",H2180/I2180)</f>
        <v/>
      </c>
    </row>
    <row r="2181" spans="10:10" ht="16.5" customHeight="1">
      <c r="J2181" s="65" t="str">
        <f t="shared" si="52"/>
        <v/>
      </c>
    </row>
    <row r="2182" spans="10:10" ht="16.5" customHeight="1">
      <c r="J2182" s="65" t="str">
        <f t="shared" si="52"/>
        <v/>
      </c>
    </row>
    <row r="2183" spans="10:10" ht="16.5" customHeight="1">
      <c r="J2183" s="65" t="str">
        <f t="shared" si="52"/>
        <v/>
      </c>
    </row>
    <row r="2184" spans="10:10" ht="16.5" customHeight="1">
      <c r="J2184" s="65" t="str">
        <f t="shared" si="52"/>
        <v/>
      </c>
    </row>
    <row r="2185" spans="10:10" ht="16.5" customHeight="1">
      <c r="J2185" s="65" t="str">
        <f t="shared" si="52"/>
        <v/>
      </c>
    </row>
    <row r="2186" spans="10:10" ht="16.5" customHeight="1">
      <c r="J2186" s="65" t="str">
        <f t="shared" si="52"/>
        <v/>
      </c>
    </row>
    <row r="2187" spans="10:10" ht="16.5" customHeight="1">
      <c r="J2187" s="65" t="str">
        <f t="shared" si="52"/>
        <v/>
      </c>
    </row>
    <row r="2188" spans="10:10" ht="16.5" customHeight="1">
      <c r="J2188" s="65" t="str">
        <f t="shared" si="52"/>
        <v/>
      </c>
    </row>
    <row r="2189" spans="10:10" ht="16.5" customHeight="1">
      <c r="J2189" s="65" t="str">
        <f t="shared" si="52"/>
        <v/>
      </c>
    </row>
    <row r="2190" spans="10:10" ht="16.5" customHeight="1">
      <c r="J2190" s="65" t="str">
        <f t="shared" si="52"/>
        <v/>
      </c>
    </row>
    <row r="2191" spans="10:10" ht="16.5" customHeight="1">
      <c r="J2191" s="65" t="str">
        <f t="shared" si="52"/>
        <v/>
      </c>
    </row>
    <row r="2192" spans="10:10" ht="16.5" customHeight="1">
      <c r="J2192" s="65" t="str">
        <f t="shared" si="52"/>
        <v/>
      </c>
    </row>
    <row r="2193" spans="10:10" ht="16.5" customHeight="1">
      <c r="J2193" s="65" t="str">
        <f t="shared" si="52"/>
        <v/>
      </c>
    </row>
    <row r="2194" spans="10:10" ht="16.5" customHeight="1">
      <c r="J2194" s="65" t="str">
        <f t="shared" si="52"/>
        <v/>
      </c>
    </row>
    <row r="2195" spans="10:10" ht="16.5" customHeight="1">
      <c r="J2195" s="65" t="str">
        <f t="shared" si="52"/>
        <v/>
      </c>
    </row>
    <row r="2196" spans="10:10" ht="16.5" customHeight="1">
      <c r="J2196" s="65" t="str">
        <f t="shared" si="52"/>
        <v/>
      </c>
    </row>
    <row r="2197" spans="10:10" ht="16.5" customHeight="1">
      <c r="J2197" s="65" t="str">
        <f t="shared" si="52"/>
        <v/>
      </c>
    </row>
    <row r="2198" spans="10:10" ht="16.5" customHeight="1">
      <c r="J2198" s="65" t="str">
        <f t="shared" si="52"/>
        <v/>
      </c>
    </row>
    <row r="2199" spans="10:10" ht="16.5" customHeight="1">
      <c r="J2199" s="65" t="str">
        <f t="shared" si="52"/>
        <v/>
      </c>
    </row>
    <row r="2200" spans="10:10" ht="16.5" customHeight="1">
      <c r="J2200" s="65" t="str">
        <f t="shared" si="52"/>
        <v/>
      </c>
    </row>
    <row r="2201" spans="10:10" ht="16.5" customHeight="1">
      <c r="J2201" s="65" t="str">
        <f t="shared" si="52"/>
        <v/>
      </c>
    </row>
    <row r="2202" spans="10:10" ht="16.5" customHeight="1">
      <c r="J2202" s="65" t="str">
        <f t="shared" si="52"/>
        <v/>
      </c>
    </row>
    <row r="2203" spans="10:10" ht="16.5" customHeight="1">
      <c r="J2203" s="65" t="str">
        <f t="shared" si="52"/>
        <v/>
      </c>
    </row>
    <row r="2204" spans="10:10" ht="16.5" customHeight="1">
      <c r="J2204" s="65" t="str">
        <f t="shared" si="52"/>
        <v/>
      </c>
    </row>
    <row r="2205" spans="10:10" ht="16.5" customHeight="1">
      <c r="J2205" s="65" t="str">
        <f t="shared" si="52"/>
        <v/>
      </c>
    </row>
    <row r="2206" spans="10:10" ht="16.5" customHeight="1">
      <c r="J2206" s="65" t="str">
        <f t="shared" si="52"/>
        <v/>
      </c>
    </row>
    <row r="2207" spans="10:10" ht="16.5" customHeight="1">
      <c r="J2207" s="65" t="str">
        <f t="shared" si="52"/>
        <v/>
      </c>
    </row>
    <row r="2208" spans="10:10" ht="16.5" customHeight="1">
      <c r="J2208" s="65" t="str">
        <f t="shared" si="52"/>
        <v/>
      </c>
    </row>
    <row r="2209" spans="10:10" ht="16.5" customHeight="1">
      <c r="J2209" s="65" t="str">
        <f t="shared" si="52"/>
        <v/>
      </c>
    </row>
    <row r="2210" spans="10:10" ht="16.5" customHeight="1">
      <c r="J2210" s="65" t="str">
        <f t="shared" si="52"/>
        <v/>
      </c>
    </row>
    <row r="2211" spans="10:10" ht="16.5" customHeight="1">
      <c r="J2211" s="65" t="str">
        <f t="shared" si="52"/>
        <v/>
      </c>
    </row>
    <row r="2212" spans="10:10" ht="16.5" customHeight="1">
      <c r="J2212" s="65" t="str">
        <f t="shared" si="52"/>
        <v/>
      </c>
    </row>
    <row r="2213" spans="10:10" ht="16.5" customHeight="1">
      <c r="J2213" s="65" t="str">
        <f t="shared" si="52"/>
        <v/>
      </c>
    </row>
    <row r="2214" spans="10:10" ht="16.5" customHeight="1">
      <c r="J2214" s="65" t="str">
        <f t="shared" si="52"/>
        <v/>
      </c>
    </row>
    <row r="2215" spans="10:10" ht="16.5" customHeight="1">
      <c r="J2215" s="65" t="str">
        <f t="shared" si="52"/>
        <v/>
      </c>
    </row>
    <row r="2216" spans="10:10" ht="16.5" customHeight="1">
      <c r="J2216" s="65" t="str">
        <f t="shared" si="52"/>
        <v/>
      </c>
    </row>
    <row r="2217" spans="10:10" ht="16.5" customHeight="1">
      <c r="J2217" s="65" t="str">
        <f t="shared" si="52"/>
        <v/>
      </c>
    </row>
    <row r="2218" spans="10:10" ht="16.5" customHeight="1">
      <c r="J2218" s="65" t="str">
        <f t="shared" si="52"/>
        <v/>
      </c>
    </row>
    <row r="2219" spans="10:10" ht="16.5" customHeight="1">
      <c r="J2219" s="65" t="str">
        <f t="shared" si="52"/>
        <v/>
      </c>
    </row>
    <row r="2220" spans="10:10" ht="16.5" customHeight="1">
      <c r="J2220" s="65" t="str">
        <f t="shared" si="52"/>
        <v/>
      </c>
    </row>
    <row r="2221" spans="10:10" ht="16.5" customHeight="1">
      <c r="J2221" s="65" t="str">
        <f t="shared" si="52"/>
        <v/>
      </c>
    </row>
    <row r="2222" spans="10:10" ht="16.5" customHeight="1">
      <c r="J2222" s="65" t="str">
        <f t="shared" si="52"/>
        <v/>
      </c>
    </row>
    <row r="2223" spans="10:10" ht="16.5" customHeight="1">
      <c r="J2223" s="65" t="str">
        <f t="shared" si="52"/>
        <v/>
      </c>
    </row>
    <row r="2224" spans="10:10" ht="16.5" customHeight="1">
      <c r="J2224" s="65" t="str">
        <f t="shared" si="52"/>
        <v/>
      </c>
    </row>
    <row r="2225" spans="10:10" ht="16.5" customHeight="1">
      <c r="J2225" s="65" t="str">
        <f t="shared" si="52"/>
        <v/>
      </c>
    </row>
    <row r="2226" spans="10:10" ht="16.5" customHeight="1">
      <c r="J2226" s="65" t="str">
        <f t="shared" si="52"/>
        <v/>
      </c>
    </row>
    <row r="2227" spans="10:10" ht="16.5" customHeight="1">
      <c r="J2227" s="65" t="str">
        <f t="shared" si="52"/>
        <v/>
      </c>
    </row>
    <row r="2228" spans="10:10" ht="16.5" customHeight="1">
      <c r="J2228" s="65" t="str">
        <f t="shared" si="52"/>
        <v/>
      </c>
    </row>
    <row r="2229" spans="10:10" ht="16.5" customHeight="1">
      <c r="J2229" s="65" t="str">
        <f t="shared" si="52"/>
        <v/>
      </c>
    </row>
    <row r="2230" spans="10:10" ht="16.5" customHeight="1">
      <c r="J2230" s="65" t="str">
        <f t="shared" si="52"/>
        <v/>
      </c>
    </row>
    <row r="2231" spans="10:10" ht="16.5" customHeight="1">
      <c r="J2231" s="65" t="str">
        <f t="shared" si="52"/>
        <v/>
      </c>
    </row>
    <row r="2232" spans="10:10" ht="16.5" customHeight="1">
      <c r="J2232" s="65" t="str">
        <f t="shared" si="52"/>
        <v/>
      </c>
    </row>
    <row r="2233" spans="10:10" ht="16.5" customHeight="1">
      <c r="J2233" s="65" t="str">
        <f t="shared" si="52"/>
        <v/>
      </c>
    </row>
    <row r="2234" spans="10:10" ht="16.5" customHeight="1">
      <c r="J2234" s="65" t="str">
        <f t="shared" si="52"/>
        <v/>
      </c>
    </row>
    <row r="2235" spans="10:10" ht="16.5" customHeight="1">
      <c r="J2235" s="65" t="str">
        <f t="shared" si="52"/>
        <v/>
      </c>
    </row>
    <row r="2236" spans="10:10" ht="16.5" customHeight="1">
      <c r="J2236" s="65" t="str">
        <f t="shared" si="52"/>
        <v/>
      </c>
    </row>
    <row r="2237" spans="10:10" ht="16.5" customHeight="1">
      <c r="J2237" s="65" t="str">
        <f t="shared" si="52"/>
        <v/>
      </c>
    </row>
    <row r="2238" spans="10:10" ht="16.5" customHeight="1">
      <c r="J2238" s="65" t="str">
        <f t="shared" si="52"/>
        <v/>
      </c>
    </row>
    <row r="2239" spans="10:10" ht="16.5" customHeight="1">
      <c r="J2239" s="65" t="str">
        <f t="shared" si="52"/>
        <v/>
      </c>
    </row>
    <row r="2240" spans="10:10" ht="16.5" customHeight="1">
      <c r="J2240" s="65" t="str">
        <f t="shared" si="52"/>
        <v/>
      </c>
    </row>
    <row r="2241" spans="10:10" ht="16.5" customHeight="1">
      <c r="J2241" s="65" t="str">
        <f t="shared" si="52"/>
        <v/>
      </c>
    </row>
    <row r="2242" spans="10:10" ht="16.5" customHeight="1">
      <c r="J2242" s="65" t="str">
        <f t="shared" si="52"/>
        <v/>
      </c>
    </row>
    <row r="2243" spans="10:10" ht="16.5" customHeight="1">
      <c r="J2243" s="65" t="str">
        <f t="shared" si="52"/>
        <v/>
      </c>
    </row>
    <row r="2244" spans="10:10" ht="16.5" customHeight="1">
      <c r="J2244" s="65" t="str">
        <f t="shared" ref="J2244:J2307" si="53">IF(I2244="","",H2244/I2244)</f>
        <v/>
      </c>
    </row>
    <row r="2245" spans="10:10" ht="16.5" customHeight="1">
      <c r="J2245" s="65" t="str">
        <f t="shared" si="53"/>
        <v/>
      </c>
    </row>
    <row r="2246" spans="10:10" ht="16.5" customHeight="1">
      <c r="J2246" s="65" t="str">
        <f t="shared" si="53"/>
        <v/>
      </c>
    </row>
    <row r="2247" spans="10:10" ht="16.5" customHeight="1">
      <c r="J2247" s="65" t="str">
        <f t="shared" si="53"/>
        <v/>
      </c>
    </row>
    <row r="2248" spans="10:10" ht="16.5" customHeight="1">
      <c r="J2248" s="65" t="str">
        <f t="shared" si="53"/>
        <v/>
      </c>
    </row>
    <row r="2249" spans="10:10" ht="16.5" customHeight="1">
      <c r="J2249" s="65" t="str">
        <f t="shared" si="53"/>
        <v/>
      </c>
    </row>
    <row r="2250" spans="10:10" ht="16.5" customHeight="1">
      <c r="J2250" s="65" t="str">
        <f t="shared" si="53"/>
        <v/>
      </c>
    </row>
    <row r="2251" spans="10:10" ht="16.5" customHeight="1">
      <c r="J2251" s="65" t="str">
        <f t="shared" si="53"/>
        <v/>
      </c>
    </row>
    <row r="2252" spans="10:10" ht="16.5" customHeight="1">
      <c r="J2252" s="65" t="str">
        <f t="shared" si="53"/>
        <v/>
      </c>
    </row>
    <row r="2253" spans="10:10" ht="16.5" customHeight="1">
      <c r="J2253" s="65" t="str">
        <f t="shared" si="53"/>
        <v/>
      </c>
    </row>
    <row r="2254" spans="10:10" ht="16.5" customHeight="1">
      <c r="J2254" s="65" t="str">
        <f t="shared" si="53"/>
        <v/>
      </c>
    </row>
    <row r="2255" spans="10:10" ht="16.5" customHeight="1">
      <c r="J2255" s="65" t="str">
        <f t="shared" si="53"/>
        <v/>
      </c>
    </row>
    <row r="2256" spans="10:10" ht="16.5" customHeight="1">
      <c r="J2256" s="65" t="str">
        <f t="shared" si="53"/>
        <v/>
      </c>
    </row>
    <row r="2257" spans="10:10" ht="16.5" customHeight="1">
      <c r="J2257" s="65" t="str">
        <f t="shared" si="53"/>
        <v/>
      </c>
    </row>
    <row r="2258" spans="10:10" ht="16.5" customHeight="1">
      <c r="J2258" s="65" t="str">
        <f t="shared" si="53"/>
        <v/>
      </c>
    </row>
    <row r="2259" spans="10:10" ht="16.5" customHeight="1">
      <c r="J2259" s="65" t="str">
        <f t="shared" si="53"/>
        <v/>
      </c>
    </row>
    <row r="2260" spans="10:10" ht="16.5" customHeight="1">
      <c r="J2260" s="65" t="str">
        <f t="shared" si="53"/>
        <v/>
      </c>
    </row>
    <row r="2261" spans="10:10" ht="16.5" customHeight="1">
      <c r="J2261" s="65" t="str">
        <f t="shared" si="53"/>
        <v/>
      </c>
    </row>
    <row r="2262" spans="10:10" ht="16.5" customHeight="1">
      <c r="J2262" s="65" t="str">
        <f t="shared" si="53"/>
        <v/>
      </c>
    </row>
    <row r="2263" spans="10:10" ht="16.5" customHeight="1">
      <c r="J2263" s="65" t="str">
        <f t="shared" si="53"/>
        <v/>
      </c>
    </row>
    <row r="2264" spans="10:10" ht="16.5" customHeight="1">
      <c r="J2264" s="65" t="str">
        <f t="shared" si="53"/>
        <v/>
      </c>
    </row>
    <row r="2265" spans="10:10" ht="16.5" customHeight="1">
      <c r="J2265" s="65" t="str">
        <f t="shared" si="53"/>
        <v/>
      </c>
    </row>
    <row r="2266" spans="10:10" ht="16.5" customHeight="1">
      <c r="J2266" s="65" t="str">
        <f t="shared" si="53"/>
        <v/>
      </c>
    </row>
    <row r="2267" spans="10:10" ht="16.5" customHeight="1">
      <c r="J2267" s="65" t="str">
        <f t="shared" si="53"/>
        <v/>
      </c>
    </row>
    <row r="2268" spans="10:10" ht="16.5" customHeight="1">
      <c r="J2268" s="65" t="str">
        <f t="shared" si="53"/>
        <v/>
      </c>
    </row>
    <row r="2269" spans="10:10" ht="16.5" customHeight="1">
      <c r="J2269" s="65" t="str">
        <f t="shared" si="53"/>
        <v/>
      </c>
    </row>
    <row r="2270" spans="10:10" ht="16.5" customHeight="1">
      <c r="J2270" s="65" t="str">
        <f t="shared" si="53"/>
        <v/>
      </c>
    </row>
    <row r="2271" spans="10:10" ht="16.5" customHeight="1">
      <c r="J2271" s="65" t="str">
        <f t="shared" si="53"/>
        <v/>
      </c>
    </row>
    <row r="2272" spans="10:10" ht="16.5" customHeight="1">
      <c r="J2272" s="65" t="str">
        <f t="shared" si="53"/>
        <v/>
      </c>
    </row>
    <row r="2273" spans="10:10" ht="16.5" customHeight="1">
      <c r="J2273" s="65" t="str">
        <f t="shared" si="53"/>
        <v/>
      </c>
    </row>
    <row r="2274" spans="10:10" ht="16.5" customHeight="1">
      <c r="J2274" s="65" t="str">
        <f t="shared" si="53"/>
        <v/>
      </c>
    </row>
    <row r="2275" spans="10:10" ht="16.5" customHeight="1">
      <c r="J2275" s="65" t="str">
        <f t="shared" si="53"/>
        <v/>
      </c>
    </row>
    <row r="2276" spans="10:10" ht="16.5" customHeight="1">
      <c r="J2276" s="65" t="str">
        <f t="shared" si="53"/>
        <v/>
      </c>
    </row>
    <row r="2277" spans="10:10" ht="16.5" customHeight="1">
      <c r="J2277" s="65" t="str">
        <f t="shared" si="53"/>
        <v/>
      </c>
    </row>
    <row r="2278" spans="10:10" ht="16.5" customHeight="1">
      <c r="J2278" s="65" t="str">
        <f t="shared" si="53"/>
        <v/>
      </c>
    </row>
    <row r="2279" spans="10:10" ht="16.5" customHeight="1">
      <c r="J2279" s="65" t="str">
        <f t="shared" si="53"/>
        <v/>
      </c>
    </row>
    <row r="2280" spans="10:10" ht="16.5" customHeight="1">
      <c r="J2280" s="65" t="str">
        <f t="shared" si="53"/>
        <v/>
      </c>
    </row>
    <row r="2281" spans="10:10" ht="16.5" customHeight="1">
      <c r="J2281" s="65" t="str">
        <f t="shared" si="53"/>
        <v/>
      </c>
    </row>
    <row r="2282" spans="10:10" ht="16.5" customHeight="1">
      <c r="J2282" s="65" t="str">
        <f t="shared" si="53"/>
        <v/>
      </c>
    </row>
    <row r="2283" spans="10:10" ht="16.5" customHeight="1">
      <c r="J2283" s="65" t="str">
        <f t="shared" si="53"/>
        <v/>
      </c>
    </row>
    <row r="2284" spans="10:10" ht="16.5" customHeight="1">
      <c r="J2284" s="65" t="str">
        <f t="shared" si="53"/>
        <v/>
      </c>
    </row>
    <row r="2285" spans="10:10" ht="16.5" customHeight="1">
      <c r="J2285" s="65" t="str">
        <f t="shared" si="53"/>
        <v/>
      </c>
    </row>
    <row r="2286" spans="10:10" ht="16.5" customHeight="1">
      <c r="J2286" s="65" t="str">
        <f t="shared" si="53"/>
        <v/>
      </c>
    </row>
    <row r="2287" spans="10:10" ht="16.5" customHeight="1">
      <c r="J2287" s="65" t="str">
        <f t="shared" si="53"/>
        <v/>
      </c>
    </row>
    <row r="2288" spans="10:10" ht="16.5" customHeight="1">
      <c r="J2288" s="65" t="str">
        <f t="shared" si="53"/>
        <v/>
      </c>
    </row>
    <row r="2289" spans="10:10" ht="16.5" customHeight="1">
      <c r="J2289" s="65" t="str">
        <f t="shared" si="53"/>
        <v/>
      </c>
    </row>
    <row r="2290" spans="10:10" ht="16.5" customHeight="1">
      <c r="J2290" s="65" t="str">
        <f t="shared" si="53"/>
        <v/>
      </c>
    </row>
    <row r="2291" spans="10:10" ht="16.5" customHeight="1">
      <c r="J2291" s="65" t="str">
        <f t="shared" si="53"/>
        <v/>
      </c>
    </row>
    <row r="2292" spans="10:10" ht="16.5" customHeight="1">
      <c r="J2292" s="65" t="str">
        <f t="shared" si="53"/>
        <v/>
      </c>
    </row>
    <row r="2293" spans="10:10" ht="16.5" customHeight="1">
      <c r="J2293" s="65" t="str">
        <f t="shared" si="53"/>
        <v/>
      </c>
    </row>
    <row r="2294" spans="10:10" ht="16.5" customHeight="1">
      <c r="J2294" s="65" t="str">
        <f t="shared" si="53"/>
        <v/>
      </c>
    </row>
    <row r="2295" spans="10:10" ht="16.5" customHeight="1">
      <c r="J2295" s="65" t="str">
        <f t="shared" si="53"/>
        <v/>
      </c>
    </row>
    <row r="2296" spans="10:10" ht="16.5" customHeight="1">
      <c r="J2296" s="65" t="str">
        <f t="shared" si="53"/>
        <v/>
      </c>
    </row>
    <row r="2297" spans="10:10" ht="16.5" customHeight="1">
      <c r="J2297" s="65" t="str">
        <f t="shared" si="53"/>
        <v/>
      </c>
    </row>
    <row r="2298" spans="10:10" ht="16.5" customHeight="1">
      <c r="J2298" s="65" t="str">
        <f t="shared" si="53"/>
        <v/>
      </c>
    </row>
    <row r="2299" spans="10:10" ht="16.5" customHeight="1">
      <c r="J2299" s="65" t="str">
        <f t="shared" si="53"/>
        <v/>
      </c>
    </row>
    <row r="2300" spans="10:10" ht="16.5" customHeight="1">
      <c r="J2300" s="65" t="str">
        <f t="shared" si="53"/>
        <v/>
      </c>
    </row>
    <row r="2301" spans="10:10" ht="16.5" customHeight="1">
      <c r="J2301" s="65" t="str">
        <f t="shared" si="53"/>
        <v/>
      </c>
    </row>
    <row r="2302" spans="10:10" ht="16.5" customHeight="1">
      <c r="J2302" s="65" t="str">
        <f t="shared" si="53"/>
        <v/>
      </c>
    </row>
    <row r="2303" spans="10:10" ht="16.5" customHeight="1">
      <c r="J2303" s="65" t="str">
        <f t="shared" si="53"/>
        <v/>
      </c>
    </row>
    <row r="2304" spans="10:10" ht="16.5" customHeight="1">
      <c r="J2304" s="65" t="str">
        <f t="shared" si="53"/>
        <v/>
      </c>
    </row>
    <row r="2305" spans="10:10" ht="16.5" customHeight="1">
      <c r="J2305" s="65" t="str">
        <f t="shared" si="53"/>
        <v/>
      </c>
    </row>
    <row r="2306" spans="10:10" ht="16.5" customHeight="1">
      <c r="J2306" s="65" t="str">
        <f t="shared" si="53"/>
        <v/>
      </c>
    </row>
    <row r="2307" spans="10:10" ht="16.5" customHeight="1">
      <c r="J2307" s="65" t="str">
        <f t="shared" si="53"/>
        <v/>
      </c>
    </row>
    <row r="2308" spans="10:10" ht="16.5" customHeight="1">
      <c r="J2308" s="65" t="str">
        <f t="shared" ref="J2308:J2371" si="54">IF(I2308="","",H2308/I2308)</f>
        <v/>
      </c>
    </row>
    <row r="2309" spans="10:10" ht="16.5" customHeight="1">
      <c r="J2309" s="65" t="str">
        <f t="shared" si="54"/>
        <v/>
      </c>
    </row>
    <row r="2310" spans="10:10" ht="16.5" customHeight="1">
      <c r="J2310" s="65" t="str">
        <f t="shared" si="54"/>
        <v/>
      </c>
    </row>
    <row r="2311" spans="10:10" ht="16.5" customHeight="1">
      <c r="J2311" s="65" t="str">
        <f t="shared" si="54"/>
        <v/>
      </c>
    </row>
    <row r="2312" spans="10:10" ht="16.5" customHeight="1">
      <c r="J2312" s="65" t="str">
        <f t="shared" si="54"/>
        <v/>
      </c>
    </row>
    <row r="2313" spans="10:10" ht="16.5" customHeight="1">
      <c r="J2313" s="65" t="str">
        <f t="shared" si="54"/>
        <v/>
      </c>
    </row>
    <row r="2314" spans="10:10" ht="16.5" customHeight="1">
      <c r="J2314" s="65" t="str">
        <f t="shared" si="54"/>
        <v/>
      </c>
    </row>
    <row r="2315" spans="10:10" ht="16.5" customHeight="1">
      <c r="J2315" s="65" t="str">
        <f t="shared" si="54"/>
        <v/>
      </c>
    </row>
    <row r="2316" spans="10:10" ht="16.5" customHeight="1">
      <c r="J2316" s="65" t="str">
        <f t="shared" si="54"/>
        <v/>
      </c>
    </row>
    <row r="2317" spans="10:10" ht="16.5" customHeight="1">
      <c r="J2317" s="65" t="str">
        <f t="shared" si="54"/>
        <v/>
      </c>
    </row>
    <row r="2318" spans="10:10" ht="16.5" customHeight="1">
      <c r="J2318" s="65" t="str">
        <f t="shared" si="54"/>
        <v/>
      </c>
    </row>
    <row r="2319" spans="10:10" ht="16.5" customHeight="1">
      <c r="J2319" s="65" t="str">
        <f t="shared" si="54"/>
        <v/>
      </c>
    </row>
    <row r="2320" spans="10:10" ht="16.5" customHeight="1">
      <c r="J2320" s="65" t="str">
        <f t="shared" si="54"/>
        <v/>
      </c>
    </row>
    <row r="2321" spans="10:10" ht="16.5" customHeight="1">
      <c r="J2321" s="65" t="str">
        <f t="shared" si="54"/>
        <v/>
      </c>
    </row>
    <row r="2322" spans="10:10" ht="16.5" customHeight="1">
      <c r="J2322" s="65" t="str">
        <f t="shared" si="54"/>
        <v/>
      </c>
    </row>
    <row r="2323" spans="10:10" ht="16.5" customHeight="1">
      <c r="J2323" s="65" t="str">
        <f t="shared" si="54"/>
        <v/>
      </c>
    </row>
    <row r="2324" spans="10:10" ht="16.5" customHeight="1">
      <c r="J2324" s="65" t="str">
        <f t="shared" si="54"/>
        <v/>
      </c>
    </row>
    <row r="2325" spans="10:10" ht="16.5" customHeight="1">
      <c r="J2325" s="65" t="str">
        <f t="shared" si="54"/>
        <v/>
      </c>
    </row>
    <row r="2326" spans="10:10" ht="16.5" customHeight="1">
      <c r="J2326" s="65" t="str">
        <f t="shared" si="54"/>
        <v/>
      </c>
    </row>
    <row r="2327" spans="10:10" ht="16.5" customHeight="1">
      <c r="J2327" s="65" t="str">
        <f t="shared" si="54"/>
        <v/>
      </c>
    </row>
    <row r="2328" spans="10:10" ht="16.5" customHeight="1">
      <c r="J2328" s="65" t="str">
        <f t="shared" si="54"/>
        <v/>
      </c>
    </row>
    <row r="2329" spans="10:10" ht="16.5" customHeight="1">
      <c r="J2329" s="65" t="str">
        <f t="shared" si="54"/>
        <v/>
      </c>
    </row>
    <row r="2330" spans="10:10" ht="16.5" customHeight="1">
      <c r="J2330" s="65" t="str">
        <f t="shared" si="54"/>
        <v/>
      </c>
    </row>
    <row r="2331" spans="10:10" ht="16.5" customHeight="1">
      <c r="J2331" s="65" t="str">
        <f t="shared" si="54"/>
        <v/>
      </c>
    </row>
    <row r="2332" spans="10:10" ht="16.5" customHeight="1">
      <c r="J2332" s="65" t="str">
        <f t="shared" si="54"/>
        <v/>
      </c>
    </row>
    <row r="2333" spans="10:10" ht="16.5" customHeight="1">
      <c r="J2333" s="65" t="str">
        <f t="shared" si="54"/>
        <v/>
      </c>
    </row>
    <row r="2334" spans="10:10" ht="16.5" customHeight="1">
      <c r="J2334" s="65" t="str">
        <f t="shared" si="54"/>
        <v/>
      </c>
    </row>
    <row r="2335" spans="10:10" ht="16.5" customHeight="1">
      <c r="J2335" s="65" t="str">
        <f t="shared" si="54"/>
        <v/>
      </c>
    </row>
    <row r="2336" spans="10:10" ht="16.5" customHeight="1">
      <c r="J2336" s="65" t="str">
        <f t="shared" si="54"/>
        <v/>
      </c>
    </row>
    <row r="2337" spans="10:10" ht="16.5" customHeight="1">
      <c r="J2337" s="65" t="str">
        <f t="shared" si="54"/>
        <v/>
      </c>
    </row>
    <row r="2338" spans="10:10" ht="16.5" customHeight="1">
      <c r="J2338" s="65" t="str">
        <f t="shared" si="54"/>
        <v/>
      </c>
    </row>
    <row r="2339" spans="10:10" ht="16.5" customHeight="1">
      <c r="J2339" s="65" t="str">
        <f t="shared" si="54"/>
        <v/>
      </c>
    </row>
    <row r="2340" spans="10:10" ht="16.5" customHeight="1">
      <c r="J2340" s="65" t="str">
        <f t="shared" si="54"/>
        <v/>
      </c>
    </row>
    <row r="2341" spans="10:10" ht="16.5" customHeight="1">
      <c r="J2341" s="65" t="str">
        <f t="shared" si="54"/>
        <v/>
      </c>
    </row>
    <row r="2342" spans="10:10" ht="16.5" customHeight="1">
      <c r="J2342" s="65" t="str">
        <f t="shared" si="54"/>
        <v/>
      </c>
    </row>
    <row r="2343" spans="10:10" ht="16.5" customHeight="1">
      <c r="J2343" s="65" t="str">
        <f t="shared" si="54"/>
        <v/>
      </c>
    </row>
    <row r="2344" spans="10:10" ht="16.5" customHeight="1">
      <c r="J2344" s="65" t="str">
        <f t="shared" si="54"/>
        <v/>
      </c>
    </row>
    <row r="2345" spans="10:10" ht="16.5" customHeight="1">
      <c r="J2345" s="65" t="str">
        <f t="shared" si="54"/>
        <v/>
      </c>
    </row>
    <row r="2346" spans="10:10" ht="16.5" customHeight="1">
      <c r="J2346" s="65" t="str">
        <f t="shared" si="54"/>
        <v/>
      </c>
    </row>
    <row r="2347" spans="10:10" ht="16.5" customHeight="1">
      <c r="J2347" s="65" t="str">
        <f t="shared" si="54"/>
        <v/>
      </c>
    </row>
    <row r="2348" spans="10:10" ht="16.5" customHeight="1">
      <c r="J2348" s="65" t="str">
        <f t="shared" si="54"/>
        <v/>
      </c>
    </row>
    <row r="2349" spans="10:10" ht="16.5" customHeight="1">
      <c r="J2349" s="65" t="str">
        <f t="shared" si="54"/>
        <v/>
      </c>
    </row>
    <row r="2350" spans="10:10" ht="16.5" customHeight="1">
      <c r="J2350" s="65" t="str">
        <f t="shared" si="54"/>
        <v/>
      </c>
    </row>
    <row r="2351" spans="10:10" ht="16.5" customHeight="1">
      <c r="J2351" s="65" t="str">
        <f t="shared" si="54"/>
        <v/>
      </c>
    </row>
    <row r="2352" spans="10:10" ht="16.5" customHeight="1">
      <c r="J2352" s="65" t="str">
        <f t="shared" si="54"/>
        <v/>
      </c>
    </row>
    <row r="2353" spans="10:10" ht="16.5" customHeight="1">
      <c r="J2353" s="65" t="str">
        <f t="shared" si="54"/>
        <v/>
      </c>
    </row>
    <row r="2354" spans="10:10" ht="16.5" customHeight="1">
      <c r="J2354" s="65" t="str">
        <f t="shared" si="54"/>
        <v/>
      </c>
    </row>
    <row r="2355" spans="10:10" ht="16.5" customHeight="1">
      <c r="J2355" s="65" t="str">
        <f t="shared" si="54"/>
        <v/>
      </c>
    </row>
    <row r="2356" spans="10:10" ht="16.5" customHeight="1">
      <c r="J2356" s="65" t="str">
        <f t="shared" si="54"/>
        <v/>
      </c>
    </row>
    <row r="2357" spans="10:10" ht="16.5" customHeight="1">
      <c r="J2357" s="65" t="str">
        <f t="shared" si="54"/>
        <v/>
      </c>
    </row>
    <row r="2358" spans="10:10" ht="16.5" customHeight="1">
      <c r="J2358" s="65" t="str">
        <f t="shared" si="54"/>
        <v/>
      </c>
    </row>
    <row r="2359" spans="10:10" ht="16.5" customHeight="1">
      <c r="J2359" s="65" t="str">
        <f t="shared" si="54"/>
        <v/>
      </c>
    </row>
    <row r="2360" spans="10:10" ht="16.5" customHeight="1">
      <c r="J2360" s="65" t="str">
        <f t="shared" si="54"/>
        <v/>
      </c>
    </row>
    <row r="2361" spans="10:10" ht="16.5" customHeight="1">
      <c r="J2361" s="65" t="str">
        <f t="shared" si="54"/>
        <v/>
      </c>
    </row>
    <row r="2362" spans="10:10" ht="16.5" customHeight="1">
      <c r="J2362" s="65" t="str">
        <f t="shared" si="54"/>
        <v/>
      </c>
    </row>
    <row r="2363" spans="10:10" ht="16.5" customHeight="1">
      <c r="J2363" s="65" t="str">
        <f t="shared" si="54"/>
        <v/>
      </c>
    </row>
    <row r="2364" spans="10:10" ht="16.5" customHeight="1">
      <c r="J2364" s="65" t="str">
        <f t="shared" si="54"/>
        <v/>
      </c>
    </row>
    <row r="2365" spans="10:10" ht="16.5" customHeight="1">
      <c r="J2365" s="65" t="str">
        <f t="shared" si="54"/>
        <v/>
      </c>
    </row>
    <row r="2366" spans="10:10" ht="16.5" customHeight="1">
      <c r="J2366" s="65" t="str">
        <f t="shared" si="54"/>
        <v/>
      </c>
    </row>
    <row r="2367" spans="10:10" ht="16.5" customHeight="1">
      <c r="J2367" s="65" t="str">
        <f t="shared" si="54"/>
        <v/>
      </c>
    </row>
    <row r="2368" spans="10:10" ht="16.5" customHeight="1">
      <c r="J2368" s="65" t="str">
        <f t="shared" si="54"/>
        <v/>
      </c>
    </row>
    <row r="2369" spans="10:10" ht="16.5" customHeight="1">
      <c r="J2369" s="65" t="str">
        <f t="shared" si="54"/>
        <v/>
      </c>
    </row>
    <row r="2370" spans="10:10" ht="16.5" customHeight="1">
      <c r="J2370" s="65" t="str">
        <f t="shared" si="54"/>
        <v/>
      </c>
    </row>
    <row r="2371" spans="10:10" ht="16.5" customHeight="1">
      <c r="J2371" s="65" t="str">
        <f t="shared" si="54"/>
        <v/>
      </c>
    </row>
    <row r="2372" spans="10:10" ht="16.5" customHeight="1">
      <c r="J2372" s="65" t="str">
        <f t="shared" ref="J2372:J2435" si="55">IF(I2372="","",H2372/I2372)</f>
        <v/>
      </c>
    </row>
    <row r="2373" spans="10:10" ht="16.5" customHeight="1">
      <c r="J2373" s="65" t="str">
        <f t="shared" si="55"/>
        <v/>
      </c>
    </row>
    <row r="2374" spans="10:10" ht="16.5" customHeight="1">
      <c r="J2374" s="65" t="str">
        <f t="shared" si="55"/>
        <v/>
      </c>
    </row>
    <row r="2375" spans="10:10" ht="16.5" customHeight="1">
      <c r="J2375" s="65" t="str">
        <f t="shared" si="55"/>
        <v/>
      </c>
    </row>
    <row r="2376" spans="10:10" ht="16.5" customHeight="1">
      <c r="J2376" s="65" t="str">
        <f t="shared" si="55"/>
        <v/>
      </c>
    </row>
    <row r="2377" spans="10:10" ht="16.5" customHeight="1">
      <c r="J2377" s="65" t="str">
        <f t="shared" si="55"/>
        <v/>
      </c>
    </row>
    <row r="2378" spans="10:10" ht="16.5" customHeight="1">
      <c r="J2378" s="65" t="str">
        <f t="shared" si="55"/>
        <v/>
      </c>
    </row>
    <row r="2379" spans="10:10" ht="16.5" customHeight="1">
      <c r="J2379" s="65" t="str">
        <f t="shared" si="55"/>
        <v/>
      </c>
    </row>
    <row r="2380" spans="10:10" ht="16.5" customHeight="1">
      <c r="J2380" s="65" t="str">
        <f t="shared" si="55"/>
        <v/>
      </c>
    </row>
    <row r="2381" spans="10:10" ht="16.5" customHeight="1">
      <c r="J2381" s="65" t="str">
        <f t="shared" si="55"/>
        <v/>
      </c>
    </row>
    <row r="2382" spans="10:10" ht="16.5" customHeight="1">
      <c r="J2382" s="65" t="str">
        <f t="shared" si="55"/>
        <v/>
      </c>
    </row>
    <row r="2383" spans="10:10" ht="16.5" customHeight="1">
      <c r="J2383" s="65" t="str">
        <f t="shared" si="55"/>
        <v/>
      </c>
    </row>
    <row r="2384" spans="10:10" ht="16.5" customHeight="1">
      <c r="J2384" s="65" t="str">
        <f t="shared" si="55"/>
        <v/>
      </c>
    </row>
    <row r="2385" spans="10:10" ht="16.5" customHeight="1">
      <c r="J2385" s="65" t="str">
        <f t="shared" si="55"/>
        <v/>
      </c>
    </row>
    <row r="2386" spans="10:10" ht="16.5" customHeight="1">
      <c r="J2386" s="65" t="str">
        <f t="shared" si="55"/>
        <v/>
      </c>
    </row>
    <row r="2387" spans="10:10" ht="16.5" customHeight="1">
      <c r="J2387" s="65" t="str">
        <f t="shared" si="55"/>
        <v/>
      </c>
    </row>
    <row r="2388" spans="10:10" ht="16.5" customHeight="1">
      <c r="J2388" s="65" t="str">
        <f t="shared" si="55"/>
        <v/>
      </c>
    </row>
    <row r="2389" spans="10:10" ht="16.5" customHeight="1">
      <c r="J2389" s="65" t="str">
        <f t="shared" si="55"/>
        <v/>
      </c>
    </row>
    <row r="2390" spans="10:10" ht="16.5" customHeight="1">
      <c r="J2390" s="65" t="str">
        <f t="shared" si="55"/>
        <v/>
      </c>
    </row>
    <row r="2391" spans="10:10" ht="16.5" customHeight="1">
      <c r="J2391" s="65" t="str">
        <f t="shared" si="55"/>
        <v/>
      </c>
    </row>
    <row r="2392" spans="10:10" ht="16.5" customHeight="1">
      <c r="J2392" s="65" t="str">
        <f t="shared" si="55"/>
        <v/>
      </c>
    </row>
    <row r="2393" spans="10:10" ht="16.5" customHeight="1">
      <c r="J2393" s="65" t="str">
        <f t="shared" si="55"/>
        <v/>
      </c>
    </row>
    <row r="2394" spans="10:10" ht="16.5" customHeight="1">
      <c r="J2394" s="65" t="str">
        <f t="shared" si="55"/>
        <v/>
      </c>
    </row>
    <row r="2395" spans="10:10" ht="16.5" customHeight="1">
      <c r="J2395" s="65" t="str">
        <f t="shared" si="55"/>
        <v/>
      </c>
    </row>
    <row r="2396" spans="10:10" ht="16.5" customHeight="1">
      <c r="J2396" s="65" t="str">
        <f t="shared" si="55"/>
        <v/>
      </c>
    </row>
    <row r="2397" spans="10:10" ht="16.5" customHeight="1">
      <c r="J2397" s="65" t="str">
        <f t="shared" si="55"/>
        <v/>
      </c>
    </row>
    <row r="2398" spans="10:10" ht="16.5" customHeight="1">
      <c r="J2398" s="65" t="str">
        <f t="shared" si="55"/>
        <v/>
      </c>
    </row>
    <row r="2399" spans="10:10" ht="16.5" customHeight="1">
      <c r="J2399" s="65" t="str">
        <f t="shared" si="55"/>
        <v/>
      </c>
    </row>
    <row r="2400" spans="10:10" ht="16.5" customHeight="1">
      <c r="J2400" s="65" t="str">
        <f t="shared" si="55"/>
        <v/>
      </c>
    </row>
    <row r="2401" spans="10:10" ht="16.5" customHeight="1">
      <c r="J2401" s="65" t="str">
        <f t="shared" si="55"/>
        <v/>
      </c>
    </row>
    <row r="2402" spans="10:10" ht="16.5" customHeight="1">
      <c r="J2402" s="65" t="str">
        <f t="shared" si="55"/>
        <v/>
      </c>
    </row>
    <row r="2403" spans="10:10" ht="16.5" customHeight="1">
      <c r="J2403" s="65" t="str">
        <f t="shared" si="55"/>
        <v/>
      </c>
    </row>
    <row r="2404" spans="10:10" ht="16.5" customHeight="1">
      <c r="J2404" s="65" t="str">
        <f t="shared" si="55"/>
        <v/>
      </c>
    </row>
    <row r="2405" spans="10:10" ht="16.5" customHeight="1">
      <c r="J2405" s="65" t="str">
        <f t="shared" si="55"/>
        <v/>
      </c>
    </row>
    <row r="2406" spans="10:10" ht="16.5" customHeight="1">
      <c r="J2406" s="65" t="str">
        <f t="shared" si="55"/>
        <v/>
      </c>
    </row>
    <row r="2407" spans="10:10" ht="16.5" customHeight="1">
      <c r="J2407" s="65" t="str">
        <f t="shared" si="55"/>
        <v/>
      </c>
    </row>
    <row r="2408" spans="10:10" ht="16.5" customHeight="1">
      <c r="J2408" s="65" t="str">
        <f t="shared" si="55"/>
        <v/>
      </c>
    </row>
    <row r="2409" spans="10:10" ht="16.5" customHeight="1">
      <c r="J2409" s="65" t="str">
        <f t="shared" si="55"/>
        <v/>
      </c>
    </row>
    <row r="2410" spans="10:10" ht="16.5" customHeight="1">
      <c r="J2410" s="65" t="str">
        <f t="shared" si="55"/>
        <v/>
      </c>
    </row>
    <row r="2411" spans="10:10" ht="16.5" customHeight="1">
      <c r="J2411" s="65" t="str">
        <f t="shared" si="55"/>
        <v/>
      </c>
    </row>
    <row r="2412" spans="10:10" ht="16.5" customHeight="1">
      <c r="J2412" s="65" t="str">
        <f t="shared" si="55"/>
        <v/>
      </c>
    </row>
    <row r="2413" spans="10:10" ht="16.5" customHeight="1">
      <c r="J2413" s="65" t="str">
        <f t="shared" si="55"/>
        <v/>
      </c>
    </row>
    <row r="2414" spans="10:10" ht="16.5" customHeight="1">
      <c r="J2414" s="65" t="str">
        <f t="shared" si="55"/>
        <v/>
      </c>
    </row>
    <row r="2415" spans="10:10" ht="16.5" customHeight="1">
      <c r="J2415" s="65" t="str">
        <f t="shared" si="55"/>
        <v/>
      </c>
    </row>
    <row r="2416" spans="10:10" ht="16.5" customHeight="1">
      <c r="J2416" s="65" t="str">
        <f t="shared" si="55"/>
        <v/>
      </c>
    </row>
    <row r="2417" spans="10:10" ht="16.5" customHeight="1">
      <c r="J2417" s="65" t="str">
        <f t="shared" si="55"/>
        <v/>
      </c>
    </row>
    <row r="2418" spans="10:10" ht="16.5" customHeight="1">
      <c r="J2418" s="65" t="str">
        <f t="shared" si="55"/>
        <v/>
      </c>
    </row>
    <row r="2419" spans="10:10" ht="16.5" customHeight="1">
      <c r="J2419" s="65" t="str">
        <f t="shared" si="55"/>
        <v/>
      </c>
    </row>
    <row r="2420" spans="10:10" ht="16.5" customHeight="1">
      <c r="J2420" s="65" t="str">
        <f t="shared" si="55"/>
        <v/>
      </c>
    </row>
    <row r="2421" spans="10:10" ht="16.5" customHeight="1">
      <c r="J2421" s="65" t="str">
        <f t="shared" si="55"/>
        <v/>
      </c>
    </row>
    <row r="2422" spans="10:10" ht="16.5" customHeight="1">
      <c r="J2422" s="65" t="str">
        <f t="shared" si="55"/>
        <v/>
      </c>
    </row>
    <row r="2423" spans="10:10" ht="16.5" customHeight="1">
      <c r="J2423" s="65" t="str">
        <f t="shared" si="55"/>
        <v/>
      </c>
    </row>
    <row r="2424" spans="10:10" ht="16.5" customHeight="1">
      <c r="J2424" s="65" t="str">
        <f t="shared" si="55"/>
        <v/>
      </c>
    </row>
    <row r="2425" spans="10:10" ht="16.5" customHeight="1">
      <c r="J2425" s="65" t="str">
        <f t="shared" si="55"/>
        <v/>
      </c>
    </row>
    <row r="2426" spans="10:10" ht="16.5" customHeight="1">
      <c r="J2426" s="65" t="str">
        <f t="shared" si="55"/>
        <v/>
      </c>
    </row>
    <row r="2427" spans="10:10" ht="16.5" customHeight="1">
      <c r="J2427" s="65" t="str">
        <f t="shared" si="55"/>
        <v/>
      </c>
    </row>
    <row r="2428" spans="10:10" ht="16.5" customHeight="1">
      <c r="J2428" s="65" t="str">
        <f t="shared" si="55"/>
        <v/>
      </c>
    </row>
    <row r="2429" spans="10:10" ht="16.5" customHeight="1">
      <c r="J2429" s="65" t="str">
        <f t="shared" si="55"/>
        <v/>
      </c>
    </row>
    <row r="2430" spans="10:10" ht="16.5" customHeight="1">
      <c r="J2430" s="65" t="str">
        <f t="shared" si="55"/>
        <v/>
      </c>
    </row>
    <row r="2431" spans="10:10" ht="16.5" customHeight="1">
      <c r="J2431" s="65" t="str">
        <f t="shared" si="55"/>
        <v/>
      </c>
    </row>
    <row r="2432" spans="10:10" ht="16.5" customHeight="1">
      <c r="J2432" s="65" t="str">
        <f t="shared" si="55"/>
        <v/>
      </c>
    </row>
    <row r="2433" spans="10:10" ht="16.5" customHeight="1">
      <c r="J2433" s="65" t="str">
        <f t="shared" si="55"/>
        <v/>
      </c>
    </row>
    <row r="2434" spans="10:10" ht="16.5" customHeight="1">
      <c r="J2434" s="65" t="str">
        <f t="shared" si="55"/>
        <v/>
      </c>
    </row>
    <row r="2435" spans="10:10" ht="16.5" customHeight="1">
      <c r="J2435" s="65" t="str">
        <f t="shared" si="55"/>
        <v/>
      </c>
    </row>
    <row r="2436" spans="10:10" ht="16.5" customHeight="1">
      <c r="J2436" s="65" t="str">
        <f t="shared" ref="J2436:J2499" si="56">IF(I2436="","",H2436/I2436)</f>
        <v/>
      </c>
    </row>
    <row r="2437" spans="10:10" ht="16.5" customHeight="1">
      <c r="J2437" s="65" t="str">
        <f t="shared" si="56"/>
        <v/>
      </c>
    </row>
    <row r="2438" spans="10:10" ht="16.5" customHeight="1">
      <c r="J2438" s="65" t="str">
        <f t="shared" si="56"/>
        <v/>
      </c>
    </row>
    <row r="2439" spans="10:10" ht="16.5" customHeight="1">
      <c r="J2439" s="65" t="str">
        <f t="shared" si="56"/>
        <v/>
      </c>
    </row>
    <row r="2440" spans="10:10" ht="16.5" customHeight="1">
      <c r="J2440" s="65" t="str">
        <f t="shared" si="56"/>
        <v/>
      </c>
    </row>
    <row r="2441" spans="10:10" ht="16.5" customHeight="1">
      <c r="J2441" s="65" t="str">
        <f t="shared" si="56"/>
        <v/>
      </c>
    </row>
    <row r="2442" spans="10:10" ht="16.5" customHeight="1">
      <c r="J2442" s="65" t="str">
        <f t="shared" si="56"/>
        <v/>
      </c>
    </row>
    <row r="2443" spans="10:10" ht="16.5" customHeight="1">
      <c r="J2443" s="65" t="str">
        <f t="shared" si="56"/>
        <v/>
      </c>
    </row>
    <row r="2444" spans="10:10" ht="16.5" customHeight="1">
      <c r="J2444" s="65" t="str">
        <f t="shared" si="56"/>
        <v/>
      </c>
    </row>
    <row r="2445" spans="10:10" ht="16.5" customHeight="1">
      <c r="J2445" s="65" t="str">
        <f t="shared" si="56"/>
        <v/>
      </c>
    </row>
    <row r="2446" spans="10:10" ht="16.5" customHeight="1">
      <c r="J2446" s="65" t="str">
        <f t="shared" si="56"/>
        <v/>
      </c>
    </row>
    <row r="2447" spans="10:10" ht="16.5" customHeight="1">
      <c r="J2447" s="65" t="str">
        <f t="shared" si="56"/>
        <v/>
      </c>
    </row>
    <row r="2448" spans="10:10" ht="16.5" customHeight="1">
      <c r="J2448" s="65" t="str">
        <f t="shared" si="56"/>
        <v/>
      </c>
    </row>
    <row r="2449" spans="10:10" ht="16.5" customHeight="1">
      <c r="J2449" s="65" t="str">
        <f t="shared" si="56"/>
        <v/>
      </c>
    </row>
    <row r="2450" spans="10:10" ht="16.5" customHeight="1">
      <c r="J2450" s="65" t="str">
        <f t="shared" si="56"/>
        <v/>
      </c>
    </row>
    <row r="2451" spans="10:10" ht="16.5" customHeight="1">
      <c r="J2451" s="65" t="str">
        <f t="shared" si="56"/>
        <v/>
      </c>
    </row>
    <row r="2452" spans="10:10" ht="16.5" customHeight="1">
      <c r="J2452" s="65" t="str">
        <f t="shared" si="56"/>
        <v/>
      </c>
    </row>
    <row r="2453" spans="10:10" ht="16.5" customHeight="1">
      <c r="J2453" s="65" t="str">
        <f t="shared" si="56"/>
        <v/>
      </c>
    </row>
    <row r="2454" spans="10:10" ht="16.5" customHeight="1">
      <c r="J2454" s="65" t="str">
        <f t="shared" si="56"/>
        <v/>
      </c>
    </row>
    <row r="2455" spans="10:10" ht="16.5" customHeight="1">
      <c r="J2455" s="65" t="str">
        <f t="shared" si="56"/>
        <v/>
      </c>
    </row>
    <row r="2456" spans="10:10" ht="16.5" customHeight="1">
      <c r="J2456" s="65" t="str">
        <f t="shared" si="56"/>
        <v/>
      </c>
    </row>
    <row r="2457" spans="10:10" ht="16.5" customHeight="1">
      <c r="J2457" s="65" t="str">
        <f t="shared" si="56"/>
        <v/>
      </c>
    </row>
    <row r="2458" spans="10:10" ht="16.5" customHeight="1">
      <c r="J2458" s="65" t="str">
        <f t="shared" si="56"/>
        <v/>
      </c>
    </row>
    <row r="2459" spans="10:10" ht="16.5" customHeight="1">
      <c r="J2459" s="65" t="str">
        <f t="shared" si="56"/>
        <v/>
      </c>
    </row>
    <row r="2460" spans="10:10" ht="16.5" customHeight="1">
      <c r="J2460" s="65" t="str">
        <f t="shared" si="56"/>
        <v/>
      </c>
    </row>
    <row r="2461" spans="10:10" ht="16.5" customHeight="1">
      <c r="J2461" s="65" t="str">
        <f t="shared" si="56"/>
        <v/>
      </c>
    </row>
    <row r="2462" spans="10:10" ht="16.5" customHeight="1">
      <c r="J2462" s="65" t="str">
        <f t="shared" si="56"/>
        <v/>
      </c>
    </row>
    <row r="2463" spans="10:10" ht="16.5" customHeight="1">
      <c r="J2463" s="65" t="str">
        <f t="shared" si="56"/>
        <v/>
      </c>
    </row>
    <row r="2464" spans="10:10" ht="16.5" customHeight="1">
      <c r="J2464" s="65" t="str">
        <f t="shared" si="56"/>
        <v/>
      </c>
    </row>
    <row r="2465" spans="10:10" ht="16.5" customHeight="1">
      <c r="J2465" s="65" t="str">
        <f t="shared" si="56"/>
        <v/>
      </c>
    </row>
    <row r="2466" spans="10:10" ht="16.5" customHeight="1">
      <c r="J2466" s="65" t="str">
        <f t="shared" si="56"/>
        <v/>
      </c>
    </row>
    <row r="2467" spans="10:10" ht="16.5" customHeight="1">
      <c r="J2467" s="65" t="str">
        <f t="shared" si="56"/>
        <v/>
      </c>
    </row>
    <row r="2468" spans="10:10" ht="16.5" customHeight="1">
      <c r="J2468" s="65" t="str">
        <f t="shared" si="56"/>
        <v/>
      </c>
    </row>
    <row r="2469" spans="10:10" ht="16.5" customHeight="1">
      <c r="J2469" s="65" t="str">
        <f t="shared" si="56"/>
        <v/>
      </c>
    </row>
    <row r="2470" spans="10:10" ht="16.5" customHeight="1">
      <c r="J2470" s="65" t="str">
        <f t="shared" si="56"/>
        <v/>
      </c>
    </row>
    <row r="2471" spans="10:10" ht="16.5" customHeight="1">
      <c r="J2471" s="65" t="str">
        <f t="shared" si="56"/>
        <v/>
      </c>
    </row>
    <row r="2472" spans="10:10" ht="16.5" customHeight="1">
      <c r="J2472" s="65" t="str">
        <f t="shared" si="56"/>
        <v/>
      </c>
    </row>
    <row r="2473" spans="10:10" ht="16.5" customHeight="1">
      <c r="J2473" s="65" t="str">
        <f t="shared" si="56"/>
        <v/>
      </c>
    </row>
    <row r="2474" spans="10:10" ht="16.5" customHeight="1">
      <c r="J2474" s="65" t="str">
        <f t="shared" si="56"/>
        <v/>
      </c>
    </row>
    <row r="2475" spans="10:10" ht="16.5" customHeight="1">
      <c r="J2475" s="65" t="str">
        <f t="shared" si="56"/>
        <v/>
      </c>
    </row>
    <row r="2476" spans="10:10" ht="16.5" customHeight="1">
      <c r="J2476" s="65" t="str">
        <f t="shared" si="56"/>
        <v/>
      </c>
    </row>
    <row r="2477" spans="10:10" ht="16.5" customHeight="1">
      <c r="J2477" s="65" t="str">
        <f t="shared" si="56"/>
        <v/>
      </c>
    </row>
    <row r="2478" spans="10:10" ht="16.5" customHeight="1">
      <c r="J2478" s="65" t="str">
        <f t="shared" si="56"/>
        <v/>
      </c>
    </row>
    <row r="2479" spans="10:10" ht="16.5" customHeight="1">
      <c r="J2479" s="65" t="str">
        <f t="shared" si="56"/>
        <v/>
      </c>
    </row>
    <row r="2480" spans="10:10" ht="16.5" customHeight="1">
      <c r="J2480" s="65" t="str">
        <f t="shared" si="56"/>
        <v/>
      </c>
    </row>
    <row r="2481" spans="10:10" ht="16.5" customHeight="1">
      <c r="J2481" s="65" t="str">
        <f t="shared" si="56"/>
        <v/>
      </c>
    </row>
    <row r="2482" spans="10:10" ht="16.5" customHeight="1">
      <c r="J2482" s="65" t="str">
        <f t="shared" si="56"/>
        <v/>
      </c>
    </row>
    <row r="2483" spans="10:10" ht="16.5" customHeight="1">
      <c r="J2483" s="65" t="str">
        <f t="shared" si="56"/>
        <v/>
      </c>
    </row>
    <row r="2484" spans="10:10" ht="16.5" customHeight="1">
      <c r="J2484" s="65" t="str">
        <f t="shared" si="56"/>
        <v/>
      </c>
    </row>
    <row r="2485" spans="10:10" ht="16.5" customHeight="1">
      <c r="J2485" s="65" t="str">
        <f t="shared" si="56"/>
        <v/>
      </c>
    </row>
    <row r="2486" spans="10:10" ht="16.5" customHeight="1">
      <c r="J2486" s="65" t="str">
        <f t="shared" si="56"/>
        <v/>
      </c>
    </row>
    <row r="2487" spans="10:10" ht="16.5" customHeight="1">
      <c r="J2487" s="65" t="str">
        <f t="shared" si="56"/>
        <v/>
      </c>
    </row>
    <row r="2488" spans="10:10" ht="16.5" customHeight="1">
      <c r="J2488" s="65" t="str">
        <f t="shared" si="56"/>
        <v/>
      </c>
    </row>
    <row r="2489" spans="10:10" ht="16.5" customHeight="1">
      <c r="J2489" s="65" t="str">
        <f t="shared" si="56"/>
        <v/>
      </c>
    </row>
    <row r="2490" spans="10:10" ht="16.5" customHeight="1">
      <c r="J2490" s="65" t="str">
        <f t="shared" si="56"/>
        <v/>
      </c>
    </row>
    <row r="2491" spans="10:10" ht="16.5" customHeight="1">
      <c r="J2491" s="65" t="str">
        <f t="shared" si="56"/>
        <v/>
      </c>
    </row>
    <row r="2492" spans="10:10" ht="16.5" customHeight="1">
      <c r="J2492" s="65" t="str">
        <f t="shared" si="56"/>
        <v/>
      </c>
    </row>
    <row r="2493" spans="10:10" ht="16.5" customHeight="1">
      <c r="J2493" s="65" t="str">
        <f t="shared" si="56"/>
        <v/>
      </c>
    </row>
    <row r="2494" spans="10:10" ht="16.5" customHeight="1">
      <c r="J2494" s="65" t="str">
        <f t="shared" si="56"/>
        <v/>
      </c>
    </row>
    <row r="2495" spans="10:10" ht="16.5" customHeight="1">
      <c r="J2495" s="65" t="str">
        <f t="shared" si="56"/>
        <v/>
      </c>
    </row>
    <row r="2496" spans="10:10" ht="16.5" customHeight="1">
      <c r="J2496" s="65" t="str">
        <f t="shared" si="56"/>
        <v/>
      </c>
    </row>
    <row r="2497" spans="10:10" ht="16.5" customHeight="1">
      <c r="J2497" s="65" t="str">
        <f t="shared" si="56"/>
        <v/>
      </c>
    </row>
    <row r="2498" spans="10:10" ht="16.5" customHeight="1">
      <c r="J2498" s="65" t="str">
        <f t="shared" si="56"/>
        <v/>
      </c>
    </row>
    <row r="2499" spans="10:10" ht="16.5" customHeight="1">
      <c r="J2499" s="65" t="str">
        <f t="shared" si="56"/>
        <v/>
      </c>
    </row>
    <row r="2500" spans="10:10" ht="16.5" customHeight="1">
      <c r="J2500" s="65" t="str">
        <f t="shared" ref="J2500:J2563" si="57">IF(I2500="","",H2500/I2500)</f>
        <v/>
      </c>
    </row>
    <row r="2501" spans="10:10" ht="16.5" customHeight="1">
      <c r="J2501" s="65" t="str">
        <f t="shared" si="57"/>
        <v/>
      </c>
    </row>
    <row r="2502" spans="10:10" ht="16.5" customHeight="1">
      <c r="J2502" s="65" t="str">
        <f t="shared" si="57"/>
        <v/>
      </c>
    </row>
    <row r="2503" spans="10:10" ht="16.5" customHeight="1">
      <c r="J2503" s="65" t="str">
        <f t="shared" si="57"/>
        <v/>
      </c>
    </row>
    <row r="2504" spans="10:10" ht="16.5" customHeight="1">
      <c r="J2504" s="65" t="str">
        <f t="shared" si="57"/>
        <v/>
      </c>
    </row>
    <row r="2505" spans="10:10" ht="16.5" customHeight="1">
      <c r="J2505" s="65" t="str">
        <f t="shared" si="57"/>
        <v/>
      </c>
    </row>
    <row r="2506" spans="10:10" ht="16.5" customHeight="1">
      <c r="J2506" s="65" t="str">
        <f t="shared" si="57"/>
        <v/>
      </c>
    </row>
    <row r="2507" spans="10:10" ht="16.5" customHeight="1">
      <c r="J2507" s="65" t="str">
        <f t="shared" si="57"/>
        <v/>
      </c>
    </row>
    <row r="2508" spans="10:10" ht="16.5" customHeight="1">
      <c r="J2508" s="65" t="str">
        <f t="shared" si="57"/>
        <v/>
      </c>
    </row>
    <row r="2509" spans="10:10" ht="16.5" customHeight="1">
      <c r="J2509" s="65" t="str">
        <f t="shared" si="57"/>
        <v/>
      </c>
    </row>
    <row r="2510" spans="10:10" ht="16.5" customHeight="1">
      <c r="J2510" s="65" t="str">
        <f t="shared" si="57"/>
        <v/>
      </c>
    </row>
    <row r="2511" spans="10:10" ht="16.5" customHeight="1">
      <c r="J2511" s="65" t="str">
        <f t="shared" si="57"/>
        <v/>
      </c>
    </row>
    <row r="2512" spans="10:10" ht="16.5" customHeight="1">
      <c r="J2512" s="65" t="str">
        <f t="shared" si="57"/>
        <v/>
      </c>
    </row>
    <row r="2513" spans="10:10" ht="16.5" customHeight="1">
      <c r="J2513" s="65" t="str">
        <f t="shared" si="57"/>
        <v/>
      </c>
    </row>
    <row r="2514" spans="10:10" ht="16.5" customHeight="1">
      <c r="J2514" s="65" t="str">
        <f t="shared" si="57"/>
        <v/>
      </c>
    </row>
    <row r="2515" spans="10:10" ht="16.5" customHeight="1">
      <c r="J2515" s="65" t="str">
        <f t="shared" si="57"/>
        <v/>
      </c>
    </row>
    <row r="2516" spans="10:10" ht="16.5" customHeight="1">
      <c r="J2516" s="65" t="str">
        <f t="shared" si="57"/>
        <v/>
      </c>
    </row>
    <row r="2517" spans="10:10" ht="16.5" customHeight="1">
      <c r="J2517" s="65" t="str">
        <f t="shared" si="57"/>
        <v/>
      </c>
    </row>
    <row r="2518" spans="10:10" ht="16.5" customHeight="1">
      <c r="J2518" s="65" t="str">
        <f t="shared" si="57"/>
        <v/>
      </c>
    </row>
    <row r="2519" spans="10:10" ht="16.5" customHeight="1">
      <c r="J2519" s="65" t="str">
        <f t="shared" si="57"/>
        <v/>
      </c>
    </row>
    <row r="2520" spans="10:10" ht="16.5" customHeight="1">
      <c r="J2520" s="65" t="str">
        <f t="shared" si="57"/>
        <v/>
      </c>
    </row>
    <row r="2521" spans="10:10" ht="16.5" customHeight="1">
      <c r="J2521" s="65" t="str">
        <f t="shared" si="57"/>
        <v/>
      </c>
    </row>
    <row r="2522" spans="10:10" ht="16.5" customHeight="1">
      <c r="J2522" s="65" t="str">
        <f t="shared" si="57"/>
        <v/>
      </c>
    </row>
    <row r="2523" spans="10:10" ht="16.5" customHeight="1">
      <c r="J2523" s="65" t="str">
        <f t="shared" si="57"/>
        <v/>
      </c>
    </row>
    <row r="2524" spans="10:10" ht="16.5" customHeight="1">
      <c r="J2524" s="65" t="str">
        <f t="shared" si="57"/>
        <v/>
      </c>
    </row>
    <row r="2525" spans="10:10" ht="16.5" customHeight="1">
      <c r="J2525" s="65" t="str">
        <f t="shared" si="57"/>
        <v/>
      </c>
    </row>
    <row r="2526" spans="10:10" ht="16.5" customHeight="1">
      <c r="J2526" s="65" t="str">
        <f t="shared" si="57"/>
        <v/>
      </c>
    </row>
    <row r="2527" spans="10:10" ht="16.5" customHeight="1">
      <c r="J2527" s="65" t="str">
        <f t="shared" si="57"/>
        <v/>
      </c>
    </row>
    <row r="2528" spans="10:10" ht="16.5" customHeight="1">
      <c r="J2528" s="65" t="str">
        <f t="shared" si="57"/>
        <v/>
      </c>
    </row>
    <row r="2529" spans="10:10" ht="16.5" customHeight="1">
      <c r="J2529" s="65" t="str">
        <f t="shared" si="57"/>
        <v/>
      </c>
    </row>
    <row r="2530" spans="10:10" ht="16.5" customHeight="1">
      <c r="J2530" s="65" t="str">
        <f t="shared" si="57"/>
        <v/>
      </c>
    </row>
    <row r="2531" spans="10:10" ht="16.5" customHeight="1">
      <c r="J2531" s="65" t="str">
        <f t="shared" si="57"/>
        <v/>
      </c>
    </row>
    <row r="2532" spans="10:10" ht="16.5" customHeight="1">
      <c r="J2532" s="65" t="str">
        <f t="shared" si="57"/>
        <v/>
      </c>
    </row>
    <row r="2533" spans="10:10" ht="16.5" customHeight="1">
      <c r="J2533" s="65" t="str">
        <f t="shared" si="57"/>
        <v/>
      </c>
    </row>
    <row r="2534" spans="10:10" ht="16.5" customHeight="1">
      <c r="J2534" s="65" t="str">
        <f t="shared" si="57"/>
        <v/>
      </c>
    </row>
    <row r="2535" spans="10:10" ht="16.5" customHeight="1">
      <c r="J2535" s="65" t="str">
        <f t="shared" si="57"/>
        <v/>
      </c>
    </row>
    <row r="2536" spans="10:10" ht="16.5" customHeight="1">
      <c r="J2536" s="65" t="str">
        <f t="shared" si="57"/>
        <v/>
      </c>
    </row>
    <row r="2537" spans="10:10" ht="16.5" customHeight="1">
      <c r="J2537" s="65" t="str">
        <f t="shared" si="57"/>
        <v/>
      </c>
    </row>
    <row r="2538" spans="10:10" ht="16.5" customHeight="1">
      <c r="J2538" s="65" t="str">
        <f t="shared" si="57"/>
        <v/>
      </c>
    </row>
    <row r="2539" spans="10:10" ht="16.5" customHeight="1">
      <c r="J2539" s="65" t="str">
        <f t="shared" si="57"/>
        <v/>
      </c>
    </row>
    <row r="2540" spans="10:10" ht="16.5" customHeight="1">
      <c r="J2540" s="65" t="str">
        <f t="shared" si="57"/>
        <v/>
      </c>
    </row>
    <row r="2541" spans="10:10" ht="16.5" customHeight="1">
      <c r="J2541" s="65" t="str">
        <f t="shared" si="57"/>
        <v/>
      </c>
    </row>
    <row r="2542" spans="10:10" ht="16.5" customHeight="1">
      <c r="J2542" s="65" t="str">
        <f t="shared" si="57"/>
        <v/>
      </c>
    </row>
    <row r="2543" spans="10:10" ht="16.5" customHeight="1">
      <c r="J2543" s="65" t="str">
        <f t="shared" si="57"/>
        <v/>
      </c>
    </row>
    <row r="2544" spans="10:10" ht="16.5" customHeight="1">
      <c r="J2544" s="65" t="str">
        <f t="shared" si="57"/>
        <v/>
      </c>
    </row>
    <row r="2545" spans="10:10" ht="16.5" customHeight="1">
      <c r="J2545" s="65" t="str">
        <f t="shared" si="57"/>
        <v/>
      </c>
    </row>
    <row r="2546" spans="10:10" ht="16.5" customHeight="1">
      <c r="J2546" s="65" t="str">
        <f t="shared" si="57"/>
        <v/>
      </c>
    </row>
    <row r="2547" spans="10:10" ht="16.5" customHeight="1">
      <c r="J2547" s="65" t="str">
        <f t="shared" si="57"/>
        <v/>
      </c>
    </row>
    <row r="2548" spans="10:10" ht="16.5" customHeight="1">
      <c r="J2548" s="65" t="str">
        <f t="shared" si="57"/>
        <v/>
      </c>
    </row>
    <row r="2549" spans="10:10" ht="16.5" customHeight="1">
      <c r="J2549" s="65" t="str">
        <f t="shared" si="57"/>
        <v/>
      </c>
    </row>
    <row r="2550" spans="10:10" ht="16.5" customHeight="1">
      <c r="J2550" s="65" t="str">
        <f t="shared" si="57"/>
        <v/>
      </c>
    </row>
    <row r="2551" spans="10:10" ht="16.5" customHeight="1">
      <c r="J2551" s="65" t="str">
        <f t="shared" si="57"/>
        <v/>
      </c>
    </row>
    <row r="2552" spans="10:10" ht="16.5" customHeight="1">
      <c r="J2552" s="65" t="str">
        <f t="shared" si="57"/>
        <v/>
      </c>
    </row>
    <row r="2553" spans="10:10" ht="16.5" customHeight="1">
      <c r="J2553" s="65" t="str">
        <f t="shared" si="57"/>
        <v/>
      </c>
    </row>
    <row r="2554" spans="10:10" ht="16.5" customHeight="1">
      <c r="J2554" s="65" t="str">
        <f t="shared" si="57"/>
        <v/>
      </c>
    </row>
    <row r="2555" spans="10:10" ht="16.5" customHeight="1">
      <c r="J2555" s="65" t="str">
        <f t="shared" si="57"/>
        <v/>
      </c>
    </row>
    <row r="2556" spans="10:10" ht="16.5" customHeight="1">
      <c r="J2556" s="65" t="str">
        <f t="shared" si="57"/>
        <v/>
      </c>
    </row>
    <row r="2557" spans="10:10" ht="16.5" customHeight="1">
      <c r="J2557" s="65" t="str">
        <f t="shared" si="57"/>
        <v/>
      </c>
    </row>
    <row r="2558" spans="10:10" ht="16.5" customHeight="1">
      <c r="J2558" s="65" t="str">
        <f t="shared" si="57"/>
        <v/>
      </c>
    </row>
    <row r="2559" spans="10:10" ht="16.5" customHeight="1">
      <c r="J2559" s="65" t="str">
        <f t="shared" si="57"/>
        <v/>
      </c>
    </row>
    <row r="2560" spans="10:10" ht="16.5" customHeight="1">
      <c r="J2560" s="65" t="str">
        <f t="shared" si="57"/>
        <v/>
      </c>
    </row>
    <row r="2561" spans="10:10" ht="16.5" customHeight="1">
      <c r="J2561" s="65" t="str">
        <f t="shared" si="57"/>
        <v/>
      </c>
    </row>
    <row r="2562" spans="10:10" ht="16.5" customHeight="1">
      <c r="J2562" s="65" t="str">
        <f t="shared" si="57"/>
        <v/>
      </c>
    </row>
    <row r="2563" spans="10:10" ht="16.5" customHeight="1">
      <c r="J2563" s="65" t="str">
        <f t="shared" si="57"/>
        <v/>
      </c>
    </row>
    <row r="2564" spans="10:10" ht="16.5" customHeight="1">
      <c r="J2564" s="65" t="str">
        <f t="shared" ref="J2564:J2627" si="58">IF(I2564="","",H2564/I2564)</f>
        <v/>
      </c>
    </row>
    <row r="2565" spans="10:10" ht="16.5" customHeight="1">
      <c r="J2565" s="65" t="str">
        <f t="shared" si="58"/>
        <v/>
      </c>
    </row>
    <row r="2566" spans="10:10" ht="16.5" customHeight="1">
      <c r="J2566" s="65" t="str">
        <f t="shared" si="58"/>
        <v/>
      </c>
    </row>
    <row r="2567" spans="10:10" ht="16.5" customHeight="1">
      <c r="J2567" s="65" t="str">
        <f t="shared" si="58"/>
        <v/>
      </c>
    </row>
    <row r="2568" spans="10:10" ht="16.5" customHeight="1">
      <c r="J2568" s="65" t="str">
        <f t="shared" si="58"/>
        <v/>
      </c>
    </row>
    <row r="2569" spans="10:10" ht="16.5" customHeight="1">
      <c r="J2569" s="65" t="str">
        <f t="shared" si="58"/>
        <v/>
      </c>
    </row>
    <row r="2570" spans="10:10" ht="16.5" customHeight="1">
      <c r="J2570" s="65" t="str">
        <f t="shared" si="58"/>
        <v/>
      </c>
    </row>
    <row r="2571" spans="10:10" ht="16.5" customHeight="1">
      <c r="J2571" s="65" t="str">
        <f t="shared" si="58"/>
        <v/>
      </c>
    </row>
    <row r="2572" spans="10:10" ht="16.5" customHeight="1">
      <c r="J2572" s="65" t="str">
        <f t="shared" si="58"/>
        <v/>
      </c>
    </row>
    <row r="2573" spans="10:10" ht="16.5" customHeight="1">
      <c r="J2573" s="65" t="str">
        <f t="shared" si="58"/>
        <v/>
      </c>
    </row>
    <row r="2574" spans="10:10" ht="16.5" customHeight="1">
      <c r="J2574" s="65" t="str">
        <f t="shared" si="58"/>
        <v/>
      </c>
    </row>
    <row r="2575" spans="10:10" ht="16.5" customHeight="1">
      <c r="J2575" s="65" t="str">
        <f t="shared" si="58"/>
        <v/>
      </c>
    </row>
    <row r="2576" spans="10:10" ht="16.5" customHeight="1">
      <c r="J2576" s="65" t="str">
        <f t="shared" si="58"/>
        <v/>
      </c>
    </row>
    <row r="2577" spans="10:10" ht="16.5" customHeight="1">
      <c r="J2577" s="65" t="str">
        <f t="shared" si="58"/>
        <v/>
      </c>
    </row>
    <row r="2578" spans="10:10" ht="16.5" customHeight="1">
      <c r="J2578" s="65" t="str">
        <f t="shared" si="58"/>
        <v/>
      </c>
    </row>
    <row r="2579" spans="10:10" ht="16.5" customHeight="1">
      <c r="J2579" s="65" t="str">
        <f t="shared" si="58"/>
        <v/>
      </c>
    </row>
    <row r="2580" spans="10:10" ht="16.5" customHeight="1">
      <c r="J2580" s="65" t="str">
        <f t="shared" si="58"/>
        <v/>
      </c>
    </row>
    <row r="2581" spans="10:10" ht="16.5" customHeight="1">
      <c r="J2581" s="65" t="str">
        <f t="shared" si="58"/>
        <v/>
      </c>
    </row>
    <row r="2582" spans="10:10" ht="16.5" customHeight="1">
      <c r="J2582" s="65" t="str">
        <f t="shared" si="58"/>
        <v/>
      </c>
    </row>
    <row r="2583" spans="10:10" ht="16.5" customHeight="1">
      <c r="J2583" s="65" t="str">
        <f t="shared" si="58"/>
        <v/>
      </c>
    </row>
    <row r="2584" spans="10:10" ht="16.5" customHeight="1">
      <c r="J2584" s="65" t="str">
        <f t="shared" si="58"/>
        <v/>
      </c>
    </row>
    <row r="2585" spans="10:10" ht="16.5" customHeight="1">
      <c r="J2585" s="65" t="str">
        <f t="shared" si="58"/>
        <v/>
      </c>
    </row>
    <row r="2586" spans="10:10" ht="16.5" customHeight="1">
      <c r="J2586" s="65" t="str">
        <f t="shared" si="58"/>
        <v/>
      </c>
    </row>
    <row r="2587" spans="10:10" ht="16.5" customHeight="1">
      <c r="J2587" s="65" t="str">
        <f t="shared" si="58"/>
        <v/>
      </c>
    </row>
    <row r="2588" spans="10:10" ht="16.5" customHeight="1">
      <c r="J2588" s="65" t="str">
        <f t="shared" si="58"/>
        <v/>
      </c>
    </row>
    <row r="2589" spans="10:10" ht="16.5" customHeight="1">
      <c r="J2589" s="65" t="str">
        <f t="shared" si="58"/>
        <v/>
      </c>
    </row>
    <row r="2590" spans="10:10" ht="16.5" customHeight="1">
      <c r="J2590" s="65" t="str">
        <f t="shared" si="58"/>
        <v/>
      </c>
    </row>
    <row r="2591" spans="10:10" ht="16.5" customHeight="1">
      <c r="J2591" s="65" t="str">
        <f t="shared" si="58"/>
        <v/>
      </c>
    </row>
    <row r="2592" spans="10:10" ht="16.5" customHeight="1">
      <c r="J2592" s="65" t="str">
        <f t="shared" si="58"/>
        <v/>
      </c>
    </row>
    <row r="2593" spans="10:10" ht="16.5" customHeight="1">
      <c r="J2593" s="65" t="str">
        <f t="shared" si="58"/>
        <v/>
      </c>
    </row>
    <row r="2594" spans="10:10" ht="16.5" customHeight="1">
      <c r="J2594" s="65" t="str">
        <f t="shared" si="58"/>
        <v/>
      </c>
    </row>
    <row r="2595" spans="10:10" ht="16.5" customHeight="1">
      <c r="J2595" s="65" t="str">
        <f t="shared" si="58"/>
        <v/>
      </c>
    </row>
    <row r="2596" spans="10:10" ht="16.5" customHeight="1">
      <c r="J2596" s="65" t="str">
        <f t="shared" si="58"/>
        <v/>
      </c>
    </row>
    <row r="2597" spans="10:10" ht="16.5" customHeight="1">
      <c r="J2597" s="65" t="str">
        <f t="shared" si="58"/>
        <v/>
      </c>
    </row>
    <row r="2598" spans="10:10" ht="16.5" customHeight="1">
      <c r="J2598" s="65" t="str">
        <f t="shared" si="58"/>
        <v/>
      </c>
    </row>
    <row r="2599" spans="10:10" ht="16.5" customHeight="1">
      <c r="J2599" s="65" t="str">
        <f t="shared" si="58"/>
        <v/>
      </c>
    </row>
    <row r="2600" spans="10:10" ht="16.5" customHeight="1">
      <c r="J2600" s="65" t="str">
        <f t="shared" si="58"/>
        <v/>
      </c>
    </row>
    <row r="2601" spans="10:10" ht="16.5" customHeight="1">
      <c r="J2601" s="65" t="str">
        <f t="shared" si="58"/>
        <v/>
      </c>
    </row>
    <row r="2602" spans="10:10" ht="16.5" customHeight="1">
      <c r="J2602" s="65" t="str">
        <f t="shared" si="58"/>
        <v/>
      </c>
    </row>
    <row r="2603" spans="10:10" ht="16.5" customHeight="1">
      <c r="J2603" s="65" t="str">
        <f t="shared" si="58"/>
        <v/>
      </c>
    </row>
    <row r="2604" spans="10:10" ht="16.5" customHeight="1">
      <c r="J2604" s="65" t="str">
        <f t="shared" si="58"/>
        <v/>
      </c>
    </row>
    <row r="2605" spans="10:10" ht="16.5" customHeight="1">
      <c r="J2605" s="65" t="str">
        <f t="shared" si="58"/>
        <v/>
      </c>
    </row>
    <row r="2606" spans="10:10" ht="16.5" customHeight="1">
      <c r="J2606" s="65" t="str">
        <f t="shared" si="58"/>
        <v/>
      </c>
    </row>
    <row r="2607" spans="10:10" ht="16.5" customHeight="1">
      <c r="J2607" s="65" t="str">
        <f t="shared" si="58"/>
        <v/>
      </c>
    </row>
    <row r="2608" spans="10:10" ht="16.5" customHeight="1">
      <c r="J2608" s="65" t="str">
        <f t="shared" si="58"/>
        <v/>
      </c>
    </row>
    <row r="2609" spans="10:10" ht="16.5" customHeight="1">
      <c r="J2609" s="65" t="str">
        <f t="shared" si="58"/>
        <v/>
      </c>
    </row>
    <row r="2610" spans="10:10" ht="16.5" customHeight="1">
      <c r="J2610" s="65" t="str">
        <f t="shared" si="58"/>
        <v/>
      </c>
    </row>
    <row r="2611" spans="10:10" ht="16.5" customHeight="1">
      <c r="J2611" s="65" t="str">
        <f t="shared" si="58"/>
        <v/>
      </c>
    </row>
    <row r="2612" spans="10:10" ht="16.5" customHeight="1">
      <c r="J2612" s="65" t="str">
        <f t="shared" si="58"/>
        <v/>
      </c>
    </row>
    <row r="2613" spans="10:10" ht="16.5" customHeight="1">
      <c r="J2613" s="65" t="str">
        <f t="shared" si="58"/>
        <v/>
      </c>
    </row>
    <row r="2614" spans="10:10" ht="16.5" customHeight="1">
      <c r="J2614" s="65" t="str">
        <f t="shared" si="58"/>
        <v/>
      </c>
    </row>
    <row r="2615" spans="10:10" ht="16.5" customHeight="1">
      <c r="J2615" s="65" t="str">
        <f t="shared" si="58"/>
        <v/>
      </c>
    </row>
    <row r="2616" spans="10:10" ht="16.5" customHeight="1">
      <c r="J2616" s="65" t="str">
        <f t="shared" si="58"/>
        <v/>
      </c>
    </row>
    <row r="2617" spans="10:10" ht="16.5" customHeight="1">
      <c r="J2617" s="65" t="str">
        <f t="shared" si="58"/>
        <v/>
      </c>
    </row>
    <row r="2618" spans="10:10" ht="16.5" customHeight="1">
      <c r="J2618" s="65" t="str">
        <f t="shared" si="58"/>
        <v/>
      </c>
    </row>
    <row r="2619" spans="10:10" ht="16.5" customHeight="1">
      <c r="J2619" s="65" t="str">
        <f t="shared" si="58"/>
        <v/>
      </c>
    </row>
    <row r="2620" spans="10:10" ht="16.5" customHeight="1">
      <c r="J2620" s="65" t="str">
        <f t="shared" si="58"/>
        <v/>
      </c>
    </row>
    <row r="2621" spans="10:10" ht="16.5" customHeight="1">
      <c r="J2621" s="65" t="str">
        <f t="shared" si="58"/>
        <v/>
      </c>
    </row>
    <row r="2622" spans="10:10" ht="16.5" customHeight="1">
      <c r="J2622" s="65" t="str">
        <f t="shared" si="58"/>
        <v/>
      </c>
    </row>
    <row r="2623" spans="10:10" ht="16.5" customHeight="1">
      <c r="J2623" s="65" t="str">
        <f t="shared" si="58"/>
        <v/>
      </c>
    </row>
    <row r="2624" spans="10:10" ht="16.5" customHeight="1">
      <c r="J2624" s="65" t="str">
        <f t="shared" si="58"/>
        <v/>
      </c>
    </row>
    <row r="2625" spans="10:10" ht="16.5" customHeight="1">
      <c r="J2625" s="65" t="str">
        <f t="shared" si="58"/>
        <v/>
      </c>
    </row>
    <row r="2626" spans="10:10" ht="16.5" customHeight="1">
      <c r="J2626" s="65" t="str">
        <f t="shared" si="58"/>
        <v/>
      </c>
    </row>
    <row r="2627" spans="10:10" ht="16.5" customHeight="1">
      <c r="J2627" s="65" t="str">
        <f t="shared" si="58"/>
        <v/>
      </c>
    </row>
    <row r="2628" spans="10:10" ht="16.5" customHeight="1">
      <c r="J2628" s="65" t="str">
        <f t="shared" ref="J2628:J2691" si="59">IF(I2628="","",H2628/I2628)</f>
        <v/>
      </c>
    </row>
    <row r="2629" spans="10:10" ht="16.5" customHeight="1">
      <c r="J2629" s="65" t="str">
        <f t="shared" si="59"/>
        <v/>
      </c>
    </row>
    <row r="2630" spans="10:10" ht="16.5" customHeight="1">
      <c r="J2630" s="65" t="str">
        <f t="shared" si="59"/>
        <v/>
      </c>
    </row>
    <row r="2631" spans="10:10" ht="16.5" customHeight="1">
      <c r="J2631" s="65" t="str">
        <f t="shared" si="59"/>
        <v/>
      </c>
    </row>
    <row r="2632" spans="10:10" ht="16.5" customHeight="1">
      <c r="J2632" s="65" t="str">
        <f t="shared" si="59"/>
        <v/>
      </c>
    </row>
    <row r="2633" spans="10:10" ht="16.5" customHeight="1">
      <c r="J2633" s="65" t="str">
        <f t="shared" si="59"/>
        <v/>
      </c>
    </row>
    <row r="2634" spans="10:10" ht="16.5" customHeight="1">
      <c r="J2634" s="65" t="str">
        <f t="shared" si="59"/>
        <v/>
      </c>
    </row>
    <row r="2635" spans="10:10" ht="16.5" customHeight="1">
      <c r="J2635" s="65" t="str">
        <f t="shared" si="59"/>
        <v/>
      </c>
    </row>
    <row r="2636" spans="10:10" ht="16.5" customHeight="1">
      <c r="J2636" s="65" t="str">
        <f t="shared" si="59"/>
        <v/>
      </c>
    </row>
    <row r="2637" spans="10:10" ht="16.5" customHeight="1">
      <c r="J2637" s="65" t="str">
        <f t="shared" si="59"/>
        <v/>
      </c>
    </row>
    <row r="2638" spans="10:10" ht="16.5" customHeight="1">
      <c r="J2638" s="65" t="str">
        <f t="shared" si="59"/>
        <v/>
      </c>
    </row>
    <row r="2639" spans="10:10" ht="16.5" customHeight="1">
      <c r="J2639" s="65" t="str">
        <f t="shared" si="59"/>
        <v/>
      </c>
    </row>
    <row r="2640" spans="10:10" ht="16.5" customHeight="1">
      <c r="J2640" s="65" t="str">
        <f t="shared" si="59"/>
        <v/>
      </c>
    </row>
    <row r="2641" spans="10:10" ht="16.5" customHeight="1">
      <c r="J2641" s="65" t="str">
        <f t="shared" si="59"/>
        <v/>
      </c>
    </row>
    <row r="2642" spans="10:10" ht="16.5" customHeight="1">
      <c r="J2642" s="65" t="str">
        <f t="shared" si="59"/>
        <v/>
      </c>
    </row>
    <row r="2643" spans="10:10" ht="16.5" customHeight="1">
      <c r="J2643" s="65" t="str">
        <f t="shared" si="59"/>
        <v/>
      </c>
    </row>
    <row r="2644" spans="10:10" ht="16.5" customHeight="1">
      <c r="J2644" s="65" t="str">
        <f t="shared" si="59"/>
        <v/>
      </c>
    </row>
    <row r="2645" spans="10:10" ht="16.5" customHeight="1">
      <c r="J2645" s="65" t="str">
        <f t="shared" si="59"/>
        <v/>
      </c>
    </row>
    <row r="2646" spans="10:10" ht="16.5" customHeight="1">
      <c r="J2646" s="65" t="str">
        <f t="shared" si="59"/>
        <v/>
      </c>
    </row>
    <row r="2647" spans="10:10" ht="16.5" customHeight="1">
      <c r="J2647" s="65" t="str">
        <f t="shared" si="59"/>
        <v/>
      </c>
    </row>
    <row r="2648" spans="10:10" ht="16.5" customHeight="1">
      <c r="J2648" s="65" t="str">
        <f t="shared" si="59"/>
        <v/>
      </c>
    </row>
    <row r="2649" spans="10:10" ht="16.5" customHeight="1">
      <c r="J2649" s="65" t="str">
        <f t="shared" si="59"/>
        <v/>
      </c>
    </row>
    <row r="2650" spans="10:10" ht="16.5" customHeight="1">
      <c r="J2650" s="65" t="str">
        <f t="shared" si="59"/>
        <v/>
      </c>
    </row>
    <row r="2651" spans="10:10" ht="16.5" customHeight="1">
      <c r="J2651" s="65" t="str">
        <f t="shared" si="59"/>
        <v/>
      </c>
    </row>
    <row r="2652" spans="10:10" ht="16.5" customHeight="1">
      <c r="J2652" s="65" t="str">
        <f t="shared" si="59"/>
        <v/>
      </c>
    </row>
    <row r="2653" spans="10:10" ht="16.5" customHeight="1">
      <c r="J2653" s="65" t="str">
        <f t="shared" si="59"/>
        <v/>
      </c>
    </row>
    <row r="2654" spans="10:10" ht="16.5" customHeight="1">
      <c r="J2654" s="65" t="str">
        <f t="shared" si="59"/>
        <v/>
      </c>
    </row>
    <row r="2655" spans="10:10" ht="16.5" customHeight="1">
      <c r="J2655" s="65" t="str">
        <f t="shared" si="59"/>
        <v/>
      </c>
    </row>
    <row r="2656" spans="10:10" ht="16.5" customHeight="1">
      <c r="J2656" s="65" t="str">
        <f t="shared" si="59"/>
        <v/>
      </c>
    </row>
    <row r="2657" spans="10:10" ht="16.5" customHeight="1">
      <c r="J2657" s="65" t="str">
        <f t="shared" si="59"/>
        <v/>
      </c>
    </row>
    <row r="2658" spans="10:10" ht="16.5" customHeight="1">
      <c r="J2658" s="65" t="str">
        <f t="shared" si="59"/>
        <v/>
      </c>
    </row>
    <row r="2659" spans="10:10" ht="16.5" customHeight="1">
      <c r="J2659" s="65" t="str">
        <f t="shared" si="59"/>
        <v/>
      </c>
    </row>
    <row r="2660" spans="10:10" ht="16.5" customHeight="1">
      <c r="J2660" s="65" t="str">
        <f t="shared" si="59"/>
        <v/>
      </c>
    </row>
    <row r="2661" spans="10:10" ht="16.5" customHeight="1">
      <c r="J2661" s="65" t="str">
        <f t="shared" si="59"/>
        <v/>
      </c>
    </row>
    <row r="2662" spans="10:10" ht="16.5" customHeight="1">
      <c r="J2662" s="65" t="str">
        <f t="shared" si="59"/>
        <v/>
      </c>
    </row>
    <row r="2663" spans="10:10" ht="16.5" customHeight="1">
      <c r="J2663" s="65" t="str">
        <f t="shared" si="59"/>
        <v/>
      </c>
    </row>
    <row r="2664" spans="10:10" ht="16.5" customHeight="1">
      <c r="J2664" s="65" t="str">
        <f t="shared" si="59"/>
        <v/>
      </c>
    </row>
    <row r="2665" spans="10:10" ht="16.5" customHeight="1">
      <c r="J2665" s="65" t="str">
        <f t="shared" si="59"/>
        <v/>
      </c>
    </row>
    <row r="2666" spans="10:10" ht="16.5" customHeight="1">
      <c r="J2666" s="65" t="str">
        <f t="shared" si="59"/>
        <v/>
      </c>
    </row>
    <row r="2667" spans="10:10" ht="16.5" customHeight="1">
      <c r="J2667" s="65" t="str">
        <f t="shared" si="59"/>
        <v/>
      </c>
    </row>
    <row r="2668" spans="10:10" ht="16.5" customHeight="1">
      <c r="J2668" s="65" t="str">
        <f t="shared" si="59"/>
        <v/>
      </c>
    </row>
    <row r="2669" spans="10:10" ht="16.5" customHeight="1">
      <c r="J2669" s="65" t="str">
        <f t="shared" si="59"/>
        <v/>
      </c>
    </row>
    <row r="2670" spans="10:10" ht="16.5" customHeight="1">
      <c r="J2670" s="65" t="str">
        <f t="shared" si="59"/>
        <v/>
      </c>
    </row>
    <row r="2671" spans="10:10" ht="16.5" customHeight="1">
      <c r="J2671" s="65" t="str">
        <f t="shared" si="59"/>
        <v/>
      </c>
    </row>
    <row r="2672" spans="10:10" ht="16.5" customHeight="1">
      <c r="J2672" s="65" t="str">
        <f t="shared" si="59"/>
        <v/>
      </c>
    </row>
    <row r="2673" spans="10:10" ht="16.5" customHeight="1">
      <c r="J2673" s="65" t="str">
        <f t="shared" si="59"/>
        <v/>
      </c>
    </row>
    <row r="2674" spans="10:10" ht="16.5" customHeight="1">
      <c r="J2674" s="65" t="str">
        <f t="shared" si="59"/>
        <v/>
      </c>
    </row>
    <row r="2675" spans="10:10" ht="16.5" customHeight="1">
      <c r="J2675" s="65" t="str">
        <f t="shared" si="59"/>
        <v/>
      </c>
    </row>
    <row r="2676" spans="10:10" ht="16.5" customHeight="1">
      <c r="J2676" s="65" t="str">
        <f t="shared" si="59"/>
        <v/>
      </c>
    </row>
    <row r="2677" spans="10:10" ht="16.5" customHeight="1">
      <c r="J2677" s="65" t="str">
        <f t="shared" si="59"/>
        <v/>
      </c>
    </row>
    <row r="2678" spans="10:10" ht="16.5" customHeight="1">
      <c r="J2678" s="65" t="str">
        <f t="shared" si="59"/>
        <v/>
      </c>
    </row>
    <row r="2679" spans="10:10" ht="16.5" customHeight="1">
      <c r="J2679" s="65" t="str">
        <f t="shared" si="59"/>
        <v/>
      </c>
    </row>
    <row r="2680" spans="10:10" ht="16.5" customHeight="1">
      <c r="J2680" s="65" t="str">
        <f t="shared" si="59"/>
        <v/>
      </c>
    </row>
    <row r="2681" spans="10:10" ht="16.5" customHeight="1">
      <c r="J2681" s="65" t="str">
        <f t="shared" si="59"/>
        <v/>
      </c>
    </row>
    <row r="2682" spans="10:10" ht="16.5" customHeight="1">
      <c r="J2682" s="65" t="str">
        <f t="shared" si="59"/>
        <v/>
      </c>
    </row>
    <row r="2683" spans="10:10" ht="16.5" customHeight="1">
      <c r="J2683" s="65" t="str">
        <f t="shared" si="59"/>
        <v/>
      </c>
    </row>
    <row r="2684" spans="10:10" ht="16.5" customHeight="1">
      <c r="J2684" s="65" t="str">
        <f t="shared" si="59"/>
        <v/>
      </c>
    </row>
    <row r="2685" spans="10:10" ht="16.5" customHeight="1">
      <c r="J2685" s="65" t="str">
        <f t="shared" si="59"/>
        <v/>
      </c>
    </row>
    <row r="2686" spans="10:10" ht="16.5" customHeight="1">
      <c r="J2686" s="65" t="str">
        <f t="shared" si="59"/>
        <v/>
      </c>
    </row>
    <row r="2687" spans="10:10" ht="16.5" customHeight="1">
      <c r="J2687" s="65" t="str">
        <f t="shared" si="59"/>
        <v/>
      </c>
    </row>
    <row r="2688" spans="10:10" ht="16.5" customHeight="1">
      <c r="J2688" s="65" t="str">
        <f t="shared" si="59"/>
        <v/>
      </c>
    </row>
    <row r="2689" spans="10:10" ht="16.5" customHeight="1">
      <c r="J2689" s="65" t="str">
        <f t="shared" si="59"/>
        <v/>
      </c>
    </row>
    <row r="2690" spans="10:10" ht="16.5" customHeight="1">
      <c r="J2690" s="65" t="str">
        <f t="shared" si="59"/>
        <v/>
      </c>
    </row>
    <row r="2691" spans="10:10" ht="16.5" customHeight="1">
      <c r="J2691" s="65" t="str">
        <f t="shared" si="59"/>
        <v/>
      </c>
    </row>
    <row r="2692" spans="10:10" ht="16.5" customHeight="1">
      <c r="J2692" s="65" t="str">
        <f t="shared" ref="J2692:J2755" si="60">IF(I2692="","",H2692/I2692)</f>
        <v/>
      </c>
    </row>
    <row r="2693" spans="10:10" ht="16.5" customHeight="1">
      <c r="J2693" s="65" t="str">
        <f t="shared" si="60"/>
        <v/>
      </c>
    </row>
    <row r="2694" spans="10:10" ht="16.5" customHeight="1">
      <c r="J2694" s="65" t="str">
        <f t="shared" si="60"/>
        <v/>
      </c>
    </row>
    <row r="2695" spans="10:10" ht="16.5" customHeight="1">
      <c r="J2695" s="65" t="str">
        <f t="shared" si="60"/>
        <v/>
      </c>
    </row>
    <row r="2696" spans="10:10" ht="16.5" customHeight="1">
      <c r="J2696" s="65" t="str">
        <f t="shared" si="60"/>
        <v/>
      </c>
    </row>
    <row r="2697" spans="10:10" ht="16.5" customHeight="1">
      <c r="J2697" s="65" t="str">
        <f t="shared" si="60"/>
        <v/>
      </c>
    </row>
    <row r="2698" spans="10:10" ht="16.5" customHeight="1">
      <c r="J2698" s="65" t="str">
        <f t="shared" si="60"/>
        <v/>
      </c>
    </row>
    <row r="2699" spans="10:10" ht="16.5" customHeight="1">
      <c r="J2699" s="65" t="str">
        <f t="shared" si="60"/>
        <v/>
      </c>
    </row>
    <row r="2700" spans="10:10" ht="16.5" customHeight="1">
      <c r="J2700" s="65" t="str">
        <f t="shared" si="60"/>
        <v/>
      </c>
    </row>
    <row r="2701" spans="10:10" ht="16.5" customHeight="1">
      <c r="J2701" s="65" t="str">
        <f t="shared" si="60"/>
        <v/>
      </c>
    </row>
    <row r="2702" spans="10:10" ht="16.5" customHeight="1">
      <c r="J2702" s="65" t="str">
        <f t="shared" si="60"/>
        <v/>
      </c>
    </row>
    <row r="2703" spans="10:10" ht="16.5" customHeight="1">
      <c r="J2703" s="65" t="str">
        <f t="shared" si="60"/>
        <v/>
      </c>
    </row>
    <row r="2704" spans="10:10" ht="16.5" customHeight="1">
      <c r="J2704" s="65" t="str">
        <f t="shared" si="60"/>
        <v/>
      </c>
    </row>
    <row r="2705" spans="10:10" ht="16.5" customHeight="1">
      <c r="J2705" s="65" t="str">
        <f t="shared" si="60"/>
        <v/>
      </c>
    </row>
    <row r="2706" spans="10:10" ht="16.5" customHeight="1">
      <c r="J2706" s="65" t="str">
        <f t="shared" si="60"/>
        <v/>
      </c>
    </row>
    <row r="2707" spans="10:10" ht="16.5" customHeight="1">
      <c r="J2707" s="65" t="str">
        <f t="shared" si="60"/>
        <v/>
      </c>
    </row>
    <row r="2708" spans="10:10" ht="16.5" customHeight="1">
      <c r="J2708" s="65" t="str">
        <f t="shared" si="60"/>
        <v/>
      </c>
    </row>
    <row r="2709" spans="10:10" ht="16.5" customHeight="1">
      <c r="J2709" s="65" t="str">
        <f t="shared" si="60"/>
        <v/>
      </c>
    </row>
    <row r="2710" spans="10:10" ht="16.5" customHeight="1">
      <c r="J2710" s="65" t="str">
        <f t="shared" si="60"/>
        <v/>
      </c>
    </row>
    <row r="2711" spans="10:10" ht="16.5" customHeight="1">
      <c r="J2711" s="65" t="str">
        <f t="shared" si="60"/>
        <v/>
      </c>
    </row>
    <row r="2712" spans="10:10" ht="16.5" customHeight="1">
      <c r="J2712" s="65" t="str">
        <f t="shared" si="60"/>
        <v/>
      </c>
    </row>
    <row r="2713" spans="10:10" ht="16.5" customHeight="1">
      <c r="J2713" s="65" t="str">
        <f t="shared" si="60"/>
        <v/>
      </c>
    </row>
    <row r="2714" spans="10:10" ht="16.5" customHeight="1">
      <c r="J2714" s="65" t="str">
        <f t="shared" si="60"/>
        <v/>
      </c>
    </row>
    <row r="2715" spans="10:10" ht="16.5" customHeight="1">
      <c r="J2715" s="65" t="str">
        <f t="shared" si="60"/>
        <v/>
      </c>
    </row>
    <row r="2716" spans="10:10" ht="16.5" customHeight="1">
      <c r="J2716" s="65" t="str">
        <f t="shared" si="60"/>
        <v/>
      </c>
    </row>
    <row r="2717" spans="10:10" ht="16.5" customHeight="1">
      <c r="J2717" s="65" t="str">
        <f t="shared" si="60"/>
        <v/>
      </c>
    </row>
    <row r="2718" spans="10:10" ht="16.5" customHeight="1">
      <c r="J2718" s="65" t="str">
        <f t="shared" si="60"/>
        <v/>
      </c>
    </row>
    <row r="2719" spans="10:10" ht="16.5" customHeight="1">
      <c r="J2719" s="65" t="str">
        <f t="shared" si="60"/>
        <v/>
      </c>
    </row>
    <row r="2720" spans="10:10" ht="16.5" customHeight="1">
      <c r="J2720" s="65" t="str">
        <f t="shared" si="60"/>
        <v/>
      </c>
    </row>
    <row r="2721" spans="10:10" ht="16.5" customHeight="1">
      <c r="J2721" s="65" t="str">
        <f t="shared" si="60"/>
        <v/>
      </c>
    </row>
    <row r="2722" spans="10:10" ht="16.5" customHeight="1">
      <c r="J2722" s="65" t="str">
        <f t="shared" si="60"/>
        <v/>
      </c>
    </row>
    <row r="2723" spans="10:10" ht="16.5" customHeight="1">
      <c r="J2723" s="65" t="str">
        <f t="shared" si="60"/>
        <v/>
      </c>
    </row>
    <row r="2724" spans="10:10" ht="16.5" customHeight="1">
      <c r="J2724" s="65" t="str">
        <f t="shared" si="60"/>
        <v/>
      </c>
    </row>
    <row r="2725" spans="10:10" ht="16.5" customHeight="1">
      <c r="J2725" s="65" t="str">
        <f t="shared" si="60"/>
        <v/>
      </c>
    </row>
    <row r="2726" spans="10:10" ht="16.5" customHeight="1">
      <c r="J2726" s="65" t="str">
        <f t="shared" si="60"/>
        <v/>
      </c>
    </row>
    <row r="2727" spans="10:10" ht="16.5" customHeight="1">
      <c r="J2727" s="65" t="str">
        <f t="shared" si="60"/>
        <v/>
      </c>
    </row>
    <row r="2728" spans="10:10" ht="16.5" customHeight="1">
      <c r="J2728" s="65" t="str">
        <f t="shared" si="60"/>
        <v/>
      </c>
    </row>
    <row r="2729" spans="10:10" ht="16.5" customHeight="1">
      <c r="J2729" s="65" t="str">
        <f t="shared" si="60"/>
        <v/>
      </c>
    </row>
    <row r="2730" spans="10:10" ht="16.5" customHeight="1">
      <c r="J2730" s="65" t="str">
        <f t="shared" si="60"/>
        <v/>
      </c>
    </row>
    <row r="2731" spans="10:10" ht="16.5" customHeight="1">
      <c r="J2731" s="65" t="str">
        <f t="shared" si="60"/>
        <v/>
      </c>
    </row>
    <row r="2732" spans="10:10" ht="16.5" customHeight="1">
      <c r="J2732" s="65" t="str">
        <f t="shared" si="60"/>
        <v/>
      </c>
    </row>
    <row r="2733" spans="10:10" ht="16.5" customHeight="1">
      <c r="J2733" s="65" t="str">
        <f t="shared" si="60"/>
        <v/>
      </c>
    </row>
    <row r="2734" spans="10:10" ht="16.5" customHeight="1">
      <c r="J2734" s="65" t="str">
        <f t="shared" si="60"/>
        <v/>
      </c>
    </row>
    <row r="2735" spans="10:10" ht="16.5" customHeight="1">
      <c r="J2735" s="65" t="str">
        <f t="shared" si="60"/>
        <v/>
      </c>
    </row>
    <row r="2736" spans="10:10" ht="16.5" customHeight="1">
      <c r="J2736" s="65" t="str">
        <f t="shared" si="60"/>
        <v/>
      </c>
    </row>
    <row r="2737" spans="10:10" ht="16.5" customHeight="1">
      <c r="J2737" s="65" t="str">
        <f t="shared" si="60"/>
        <v/>
      </c>
    </row>
    <row r="2738" spans="10:10" ht="16.5" customHeight="1">
      <c r="J2738" s="65" t="str">
        <f t="shared" si="60"/>
        <v/>
      </c>
    </row>
    <row r="2739" spans="10:10" ht="16.5" customHeight="1">
      <c r="J2739" s="65" t="str">
        <f t="shared" si="60"/>
        <v/>
      </c>
    </row>
    <row r="2740" spans="10:10" ht="16.5" customHeight="1">
      <c r="J2740" s="65" t="str">
        <f t="shared" si="60"/>
        <v/>
      </c>
    </row>
    <row r="2741" spans="10:10" ht="16.5" customHeight="1">
      <c r="J2741" s="65" t="str">
        <f t="shared" si="60"/>
        <v/>
      </c>
    </row>
    <row r="2742" spans="10:10" ht="16.5" customHeight="1">
      <c r="J2742" s="65" t="str">
        <f t="shared" si="60"/>
        <v/>
      </c>
    </row>
    <row r="2743" spans="10:10" ht="16.5" customHeight="1">
      <c r="J2743" s="65" t="str">
        <f t="shared" si="60"/>
        <v/>
      </c>
    </row>
    <row r="2744" spans="10:10" ht="16.5" customHeight="1">
      <c r="J2744" s="65" t="str">
        <f t="shared" si="60"/>
        <v/>
      </c>
    </row>
    <row r="2745" spans="10:10" ht="16.5" customHeight="1">
      <c r="J2745" s="65" t="str">
        <f t="shared" si="60"/>
        <v/>
      </c>
    </row>
    <row r="2746" spans="10:10" ht="16.5" customHeight="1">
      <c r="J2746" s="65" t="str">
        <f t="shared" si="60"/>
        <v/>
      </c>
    </row>
    <row r="2747" spans="10:10" ht="16.5" customHeight="1">
      <c r="J2747" s="65" t="str">
        <f t="shared" si="60"/>
        <v/>
      </c>
    </row>
    <row r="2748" spans="10:10" ht="16.5" customHeight="1">
      <c r="J2748" s="65" t="str">
        <f t="shared" si="60"/>
        <v/>
      </c>
    </row>
    <row r="2749" spans="10:10" ht="16.5" customHeight="1">
      <c r="J2749" s="65" t="str">
        <f t="shared" si="60"/>
        <v/>
      </c>
    </row>
    <row r="2750" spans="10:10" ht="16.5" customHeight="1">
      <c r="J2750" s="65" t="str">
        <f t="shared" si="60"/>
        <v/>
      </c>
    </row>
    <row r="2751" spans="10:10" ht="16.5" customHeight="1">
      <c r="J2751" s="65" t="str">
        <f t="shared" si="60"/>
        <v/>
      </c>
    </row>
    <row r="2752" spans="10:10" ht="16.5" customHeight="1">
      <c r="J2752" s="65" t="str">
        <f t="shared" si="60"/>
        <v/>
      </c>
    </row>
    <row r="2753" spans="10:10" ht="16.5" customHeight="1">
      <c r="J2753" s="65" t="str">
        <f t="shared" si="60"/>
        <v/>
      </c>
    </row>
    <row r="2754" spans="10:10" ht="16.5" customHeight="1">
      <c r="J2754" s="65" t="str">
        <f t="shared" si="60"/>
        <v/>
      </c>
    </row>
    <row r="2755" spans="10:10" ht="16.5" customHeight="1">
      <c r="J2755" s="65" t="str">
        <f t="shared" si="60"/>
        <v/>
      </c>
    </row>
    <row r="2756" spans="10:10" ht="16.5" customHeight="1">
      <c r="J2756" s="65" t="str">
        <f t="shared" ref="J2756:J2819" si="61">IF(I2756="","",H2756/I2756)</f>
        <v/>
      </c>
    </row>
    <row r="2757" spans="10:10" ht="16.5" customHeight="1">
      <c r="J2757" s="65" t="str">
        <f t="shared" si="61"/>
        <v/>
      </c>
    </row>
    <row r="2758" spans="10:10" ht="16.5" customHeight="1">
      <c r="J2758" s="65" t="str">
        <f t="shared" si="61"/>
        <v/>
      </c>
    </row>
    <row r="2759" spans="10:10" ht="16.5" customHeight="1">
      <c r="J2759" s="65" t="str">
        <f t="shared" si="61"/>
        <v/>
      </c>
    </row>
    <row r="2760" spans="10:10" ht="16.5" customHeight="1">
      <c r="J2760" s="65" t="str">
        <f t="shared" si="61"/>
        <v/>
      </c>
    </row>
    <row r="2761" spans="10:10" ht="16.5" customHeight="1">
      <c r="J2761" s="65" t="str">
        <f t="shared" si="61"/>
        <v/>
      </c>
    </row>
    <row r="2762" spans="10:10" ht="16.5" customHeight="1">
      <c r="J2762" s="65" t="str">
        <f t="shared" si="61"/>
        <v/>
      </c>
    </row>
    <row r="2763" spans="10:10" ht="16.5" customHeight="1">
      <c r="J2763" s="65" t="str">
        <f t="shared" si="61"/>
        <v/>
      </c>
    </row>
    <row r="2764" spans="10:10" ht="16.5" customHeight="1">
      <c r="J2764" s="65" t="str">
        <f t="shared" si="61"/>
        <v/>
      </c>
    </row>
    <row r="2765" spans="10:10" ht="16.5" customHeight="1">
      <c r="J2765" s="65" t="str">
        <f t="shared" si="61"/>
        <v/>
      </c>
    </row>
    <row r="2766" spans="10:10" ht="16.5" customHeight="1">
      <c r="J2766" s="65" t="str">
        <f t="shared" si="61"/>
        <v/>
      </c>
    </row>
    <row r="2767" spans="10:10" ht="16.5" customHeight="1">
      <c r="J2767" s="65" t="str">
        <f t="shared" si="61"/>
        <v/>
      </c>
    </row>
    <row r="2768" spans="10:10" ht="16.5" customHeight="1">
      <c r="J2768" s="65" t="str">
        <f t="shared" si="61"/>
        <v/>
      </c>
    </row>
    <row r="2769" spans="10:10" ht="16.5" customHeight="1">
      <c r="J2769" s="65" t="str">
        <f t="shared" si="61"/>
        <v/>
      </c>
    </row>
    <row r="2770" spans="10:10" ht="16.5" customHeight="1">
      <c r="J2770" s="65" t="str">
        <f t="shared" si="61"/>
        <v/>
      </c>
    </row>
    <row r="2771" spans="10:10" ht="16.5" customHeight="1">
      <c r="J2771" s="65" t="str">
        <f t="shared" si="61"/>
        <v/>
      </c>
    </row>
    <row r="2772" spans="10:10" ht="16.5" customHeight="1">
      <c r="J2772" s="65" t="str">
        <f t="shared" si="61"/>
        <v/>
      </c>
    </row>
    <row r="2773" spans="10:10" ht="16.5" customHeight="1">
      <c r="J2773" s="65" t="str">
        <f t="shared" si="61"/>
        <v/>
      </c>
    </row>
    <row r="2774" spans="10:10" ht="16.5" customHeight="1">
      <c r="J2774" s="65" t="str">
        <f t="shared" si="61"/>
        <v/>
      </c>
    </row>
    <row r="2775" spans="10:10" ht="16.5" customHeight="1">
      <c r="J2775" s="65" t="str">
        <f t="shared" si="61"/>
        <v/>
      </c>
    </row>
    <row r="2776" spans="10:10" ht="16.5" customHeight="1">
      <c r="J2776" s="65" t="str">
        <f t="shared" si="61"/>
        <v/>
      </c>
    </row>
    <row r="2777" spans="10:10" ht="16.5" customHeight="1">
      <c r="J2777" s="65" t="str">
        <f t="shared" si="61"/>
        <v/>
      </c>
    </row>
    <row r="2778" spans="10:10" ht="16.5" customHeight="1">
      <c r="J2778" s="65" t="str">
        <f t="shared" si="61"/>
        <v/>
      </c>
    </row>
    <row r="2779" spans="10:10" ht="16.5" customHeight="1">
      <c r="J2779" s="65" t="str">
        <f t="shared" si="61"/>
        <v/>
      </c>
    </row>
    <row r="2780" spans="10:10" ht="16.5" customHeight="1">
      <c r="J2780" s="65" t="str">
        <f t="shared" si="61"/>
        <v/>
      </c>
    </row>
    <row r="2781" spans="10:10" ht="16.5" customHeight="1">
      <c r="J2781" s="65" t="str">
        <f t="shared" si="61"/>
        <v/>
      </c>
    </row>
    <row r="2782" spans="10:10" ht="16.5" customHeight="1">
      <c r="J2782" s="65" t="str">
        <f t="shared" si="61"/>
        <v/>
      </c>
    </row>
    <row r="2783" spans="10:10" ht="16.5" customHeight="1">
      <c r="J2783" s="65" t="str">
        <f t="shared" si="61"/>
        <v/>
      </c>
    </row>
    <row r="2784" spans="10:10" ht="16.5" customHeight="1">
      <c r="J2784" s="65" t="str">
        <f t="shared" si="61"/>
        <v/>
      </c>
    </row>
    <row r="2785" spans="10:10" ht="16.5" customHeight="1">
      <c r="J2785" s="65" t="str">
        <f t="shared" si="61"/>
        <v/>
      </c>
    </row>
    <row r="2786" spans="10:10" ht="16.5" customHeight="1">
      <c r="J2786" s="65" t="str">
        <f t="shared" si="61"/>
        <v/>
      </c>
    </row>
    <row r="2787" spans="10:10" ht="16.5" customHeight="1">
      <c r="J2787" s="65" t="str">
        <f t="shared" si="61"/>
        <v/>
      </c>
    </row>
    <row r="2788" spans="10:10" ht="16.5" customHeight="1">
      <c r="J2788" s="65" t="str">
        <f t="shared" si="61"/>
        <v/>
      </c>
    </row>
    <row r="2789" spans="10:10" ht="16.5" customHeight="1">
      <c r="J2789" s="65" t="str">
        <f t="shared" si="61"/>
        <v/>
      </c>
    </row>
    <row r="2790" spans="10:10" ht="16.5" customHeight="1">
      <c r="J2790" s="65" t="str">
        <f t="shared" si="61"/>
        <v/>
      </c>
    </row>
    <row r="2791" spans="10:10" ht="16.5" customHeight="1">
      <c r="J2791" s="65" t="str">
        <f t="shared" si="61"/>
        <v/>
      </c>
    </row>
    <row r="2792" spans="10:10" ht="16.5" customHeight="1">
      <c r="J2792" s="65" t="str">
        <f t="shared" si="61"/>
        <v/>
      </c>
    </row>
    <row r="2793" spans="10:10" ht="16.5" customHeight="1">
      <c r="J2793" s="65" t="str">
        <f t="shared" si="61"/>
        <v/>
      </c>
    </row>
    <row r="2794" spans="10:10" ht="16.5" customHeight="1">
      <c r="J2794" s="65" t="str">
        <f t="shared" si="61"/>
        <v/>
      </c>
    </row>
    <row r="2795" spans="10:10" ht="16.5" customHeight="1">
      <c r="J2795" s="65" t="str">
        <f t="shared" si="61"/>
        <v/>
      </c>
    </row>
    <row r="2796" spans="10:10" ht="16.5" customHeight="1">
      <c r="J2796" s="65" t="str">
        <f t="shared" si="61"/>
        <v/>
      </c>
    </row>
    <row r="2797" spans="10:10" ht="16.5" customHeight="1">
      <c r="J2797" s="65" t="str">
        <f t="shared" si="61"/>
        <v/>
      </c>
    </row>
    <row r="2798" spans="10:10" ht="16.5" customHeight="1">
      <c r="J2798" s="65" t="str">
        <f t="shared" si="61"/>
        <v/>
      </c>
    </row>
    <row r="2799" spans="10:10" ht="16.5" customHeight="1">
      <c r="J2799" s="65" t="str">
        <f t="shared" si="61"/>
        <v/>
      </c>
    </row>
    <row r="2800" spans="10:10" ht="16.5" customHeight="1">
      <c r="J2800" s="65" t="str">
        <f t="shared" si="61"/>
        <v/>
      </c>
    </row>
    <row r="2801" spans="10:10" ht="16.5" customHeight="1">
      <c r="J2801" s="65" t="str">
        <f t="shared" si="61"/>
        <v/>
      </c>
    </row>
    <row r="2802" spans="10:10" ht="16.5" customHeight="1">
      <c r="J2802" s="65" t="str">
        <f t="shared" si="61"/>
        <v/>
      </c>
    </row>
    <row r="2803" spans="10:10" ht="16.5" customHeight="1">
      <c r="J2803" s="65" t="str">
        <f t="shared" si="61"/>
        <v/>
      </c>
    </row>
    <row r="2804" spans="10:10" ht="16.5" customHeight="1">
      <c r="J2804" s="65" t="str">
        <f t="shared" si="61"/>
        <v/>
      </c>
    </row>
    <row r="2805" spans="10:10" ht="16.5" customHeight="1">
      <c r="J2805" s="65" t="str">
        <f t="shared" si="61"/>
        <v/>
      </c>
    </row>
    <row r="2806" spans="10:10" ht="16.5" customHeight="1">
      <c r="J2806" s="65" t="str">
        <f t="shared" si="61"/>
        <v/>
      </c>
    </row>
    <row r="2807" spans="10:10" ht="16.5" customHeight="1">
      <c r="J2807" s="65" t="str">
        <f t="shared" si="61"/>
        <v/>
      </c>
    </row>
    <row r="2808" spans="10:10" ht="16.5" customHeight="1">
      <c r="J2808" s="65" t="str">
        <f t="shared" si="61"/>
        <v/>
      </c>
    </row>
    <row r="2809" spans="10:10" ht="16.5" customHeight="1">
      <c r="J2809" s="65" t="str">
        <f t="shared" si="61"/>
        <v/>
      </c>
    </row>
    <row r="2810" spans="10:10" ht="16.5" customHeight="1">
      <c r="J2810" s="65" t="str">
        <f t="shared" si="61"/>
        <v/>
      </c>
    </row>
    <row r="2811" spans="10:10" ht="16.5" customHeight="1">
      <c r="J2811" s="65" t="str">
        <f t="shared" si="61"/>
        <v/>
      </c>
    </row>
    <row r="2812" spans="10:10" ht="16.5" customHeight="1">
      <c r="J2812" s="65" t="str">
        <f t="shared" si="61"/>
        <v/>
      </c>
    </row>
    <row r="2813" spans="10:10" ht="16.5" customHeight="1">
      <c r="J2813" s="65" t="str">
        <f t="shared" si="61"/>
        <v/>
      </c>
    </row>
    <row r="2814" spans="10:10" ht="16.5" customHeight="1">
      <c r="J2814" s="65" t="str">
        <f t="shared" si="61"/>
        <v/>
      </c>
    </row>
    <row r="2815" spans="10:10" ht="16.5" customHeight="1">
      <c r="J2815" s="65" t="str">
        <f t="shared" si="61"/>
        <v/>
      </c>
    </row>
    <row r="2816" spans="10:10" ht="16.5" customHeight="1">
      <c r="J2816" s="65" t="str">
        <f t="shared" si="61"/>
        <v/>
      </c>
    </row>
    <row r="2817" spans="10:10" ht="16.5" customHeight="1">
      <c r="J2817" s="65" t="str">
        <f t="shared" si="61"/>
        <v/>
      </c>
    </row>
    <row r="2818" spans="10:10" ht="16.5" customHeight="1">
      <c r="J2818" s="65" t="str">
        <f t="shared" si="61"/>
        <v/>
      </c>
    </row>
    <row r="2819" spans="10:10" ht="16.5" customHeight="1">
      <c r="J2819" s="65" t="str">
        <f t="shared" si="61"/>
        <v/>
      </c>
    </row>
    <row r="2820" spans="10:10" ht="16.5" customHeight="1">
      <c r="J2820" s="65" t="str">
        <f t="shared" ref="J2820:J2883" si="62">IF(I2820="","",H2820/I2820)</f>
        <v/>
      </c>
    </row>
    <row r="2821" spans="10:10" ht="16.5" customHeight="1">
      <c r="J2821" s="65" t="str">
        <f t="shared" si="62"/>
        <v/>
      </c>
    </row>
    <row r="2822" spans="10:10" ht="16.5" customHeight="1">
      <c r="J2822" s="65" t="str">
        <f t="shared" si="62"/>
        <v/>
      </c>
    </row>
    <row r="2823" spans="10:10" ht="16.5" customHeight="1">
      <c r="J2823" s="65" t="str">
        <f t="shared" si="62"/>
        <v/>
      </c>
    </row>
    <row r="2824" spans="10:10" ht="16.5" customHeight="1">
      <c r="J2824" s="65" t="str">
        <f t="shared" si="62"/>
        <v/>
      </c>
    </row>
    <row r="2825" spans="10:10" ht="16.5" customHeight="1">
      <c r="J2825" s="65" t="str">
        <f t="shared" si="62"/>
        <v/>
      </c>
    </row>
    <row r="2826" spans="10:10" ht="16.5" customHeight="1">
      <c r="J2826" s="65" t="str">
        <f t="shared" si="62"/>
        <v/>
      </c>
    </row>
    <row r="2827" spans="10:10" ht="16.5" customHeight="1">
      <c r="J2827" s="65" t="str">
        <f t="shared" si="62"/>
        <v/>
      </c>
    </row>
    <row r="2828" spans="10:10" ht="16.5" customHeight="1">
      <c r="J2828" s="65" t="str">
        <f t="shared" si="62"/>
        <v/>
      </c>
    </row>
    <row r="2829" spans="10:10" ht="16.5" customHeight="1">
      <c r="J2829" s="65" t="str">
        <f t="shared" si="62"/>
        <v/>
      </c>
    </row>
    <row r="2830" spans="10:10" ht="16.5" customHeight="1">
      <c r="J2830" s="65" t="str">
        <f t="shared" si="62"/>
        <v/>
      </c>
    </row>
    <row r="2831" spans="10:10" ht="16.5" customHeight="1">
      <c r="J2831" s="65" t="str">
        <f t="shared" si="62"/>
        <v/>
      </c>
    </row>
    <row r="2832" spans="10:10" ht="16.5" customHeight="1">
      <c r="J2832" s="65" t="str">
        <f t="shared" si="62"/>
        <v/>
      </c>
    </row>
    <row r="2833" spans="10:10" ht="16.5" customHeight="1">
      <c r="J2833" s="65" t="str">
        <f t="shared" si="62"/>
        <v/>
      </c>
    </row>
    <row r="2834" spans="10:10" ht="16.5" customHeight="1">
      <c r="J2834" s="65" t="str">
        <f t="shared" si="62"/>
        <v/>
      </c>
    </row>
    <row r="2835" spans="10:10" ht="16.5" customHeight="1">
      <c r="J2835" s="65" t="str">
        <f t="shared" si="62"/>
        <v/>
      </c>
    </row>
    <row r="2836" spans="10:10" ht="16.5" customHeight="1">
      <c r="J2836" s="65" t="str">
        <f t="shared" si="62"/>
        <v/>
      </c>
    </row>
    <row r="2837" spans="10:10" ht="16.5" customHeight="1">
      <c r="J2837" s="65" t="str">
        <f t="shared" si="62"/>
        <v/>
      </c>
    </row>
    <row r="2838" spans="10:10" ht="16.5" customHeight="1">
      <c r="J2838" s="65" t="str">
        <f t="shared" si="62"/>
        <v/>
      </c>
    </row>
    <row r="2839" spans="10:10" ht="16.5" customHeight="1">
      <c r="J2839" s="65" t="str">
        <f t="shared" si="62"/>
        <v/>
      </c>
    </row>
    <row r="2840" spans="10:10" ht="16.5" customHeight="1">
      <c r="J2840" s="65" t="str">
        <f t="shared" si="62"/>
        <v/>
      </c>
    </row>
    <row r="2841" spans="10:10" ht="16.5" customHeight="1">
      <c r="J2841" s="65" t="str">
        <f t="shared" si="62"/>
        <v/>
      </c>
    </row>
    <row r="2842" spans="10:10" ht="16.5" customHeight="1">
      <c r="J2842" s="65" t="str">
        <f t="shared" si="62"/>
        <v/>
      </c>
    </row>
    <row r="2843" spans="10:10" ht="16.5" customHeight="1">
      <c r="J2843" s="65" t="str">
        <f t="shared" si="62"/>
        <v/>
      </c>
    </row>
    <row r="2844" spans="10:10" ht="16.5" customHeight="1">
      <c r="J2844" s="65" t="str">
        <f t="shared" si="62"/>
        <v/>
      </c>
    </row>
    <row r="2845" spans="10:10" ht="16.5" customHeight="1">
      <c r="J2845" s="65" t="str">
        <f t="shared" si="62"/>
        <v/>
      </c>
    </row>
    <row r="2846" spans="10:10" ht="16.5" customHeight="1">
      <c r="J2846" s="65" t="str">
        <f t="shared" si="62"/>
        <v/>
      </c>
    </row>
    <row r="2847" spans="10:10" ht="16.5" customHeight="1">
      <c r="J2847" s="65" t="str">
        <f t="shared" si="62"/>
        <v/>
      </c>
    </row>
    <row r="2848" spans="10:10" ht="16.5" customHeight="1">
      <c r="J2848" s="65" t="str">
        <f t="shared" si="62"/>
        <v/>
      </c>
    </row>
    <row r="2849" spans="10:10" ht="16.5" customHeight="1">
      <c r="J2849" s="65" t="str">
        <f t="shared" si="62"/>
        <v/>
      </c>
    </row>
    <row r="2850" spans="10:10" ht="16.5" customHeight="1">
      <c r="J2850" s="65" t="str">
        <f t="shared" si="62"/>
        <v/>
      </c>
    </row>
    <row r="2851" spans="10:10" ht="16.5" customHeight="1">
      <c r="J2851" s="65" t="str">
        <f t="shared" si="62"/>
        <v/>
      </c>
    </row>
    <row r="2852" spans="10:10" ht="16.5" customHeight="1">
      <c r="J2852" s="65" t="str">
        <f t="shared" si="62"/>
        <v/>
      </c>
    </row>
    <row r="2853" spans="10:10" ht="16.5" customHeight="1">
      <c r="J2853" s="65" t="str">
        <f t="shared" si="62"/>
        <v/>
      </c>
    </row>
    <row r="2854" spans="10:10" ht="16.5" customHeight="1">
      <c r="J2854" s="65" t="str">
        <f t="shared" si="62"/>
        <v/>
      </c>
    </row>
    <row r="2855" spans="10:10" ht="16.5" customHeight="1">
      <c r="J2855" s="65" t="str">
        <f t="shared" si="62"/>
        <v/>
      </c>
    </row>
    <row r="2856" spans="10:10" ht="16.5" customHeight="1">
      <c r="J2856" s="65" t="str">
        <f t="shared" si="62"/>
        <v/>
      </c>
    </row>
    <row r="2857" spans="10:10" ht="16.5" customHeight="1">
      <c r="J2857" s="65" t="str">
        <f t="shared" si="62"/>
        <v/>
      </c>
    </row>
    <row r="2858" spans="10:10" ht="16.5" customHeight="1">
      <c r="J2858" s="65" t="str">
        <f t="shared" si="62"/>
        <v/>
      </c>
    </row>
    <row r="2859" spans="10:10" ht="16.5" customHeight="1">
      <c r="J2859" s="65" t="str">
        <f t="shared" si="62"/>
        <v/>
      </c>
    </row>
    <row r="2860" spans="10:10" ht="16.5" customHeight="1">
      <c r="J2860" s="65" t="str">
        <f t="shared" si="62"/>
        <v/>
      </c>
    </row>
    <row r="2861" spans="10:10" ht="16.5" customHeight="1">
      <c r="J2861" s="65" t="str">
        <f t="shared" si="62"/>
        <v/>
      </c>
    </row>
    <row r="2862" spans="10:10" ht="16.5" customHeight="1">
      <c r="J2862" s="65" t="str">
        <f t="shared" si="62"/>
        <v/>
      </c>
    </row>
    <row r="2863" spans="10:10" ht="16.5" customHeight="1">
      <c r="J2863" s="65" t="str">
        <f t="shared" si="62"/>
        <v/>
      </c>
    </row>
    <row r="2864" spans="10:10" ht="16.5" customHeight="1">
      <c r="J2864" s="65" t="str">
        <f t="shared" si="62"/>
        <v/>
      </c>
    </row>
    <row r="2865" spans="10:10" ht="16.5" customHeight="1">
      <c r="J2865" s="65" t="str">
        <f t="shared" si="62"/>
        <v/>
      </c>
    </row>
    <row r="2866" spans="10:10" ht="16.5" customHeight="1">
      <c r="J2866" s="65" t="str">
        <f t="shared" si="62"/>
        <v/>
      </c>
    </row>
    <row r="2867" spans="10:10" ht="16.5" customHeight="1">
      <c r="J2867" s="65" t="str">
        <f t="shared" si="62"/>
        <v/>
      </c>
    </row>
    <row r="2868" spans="10:10" ht="16.5" customHeight="1">
      <c r="J2868" s="65" t="str">
        <f t="shared" si="62"/>
        <v/>
      </c>
    </row>
    <row r="2869" spans="10:10" ht="16.5" customHeight="1">
      <c r="J2869" s="65" t="str">
        <f t="shared" si="62"/>
        <v/>
      </c>
    </row>
    <row r="2870" spans="10:10" ht="16.5" customHeight="1">
      <c r="J2870" s="65" t="str">
        <f t="shared" si="62"/>
        <v/>
      </c>
    </row>
    <row r="2871" spans="10:10" ht="16.5" customHeight="1">
      <c r="J2871" s="65" t="str">
        <f t="shared" si="62"/>
        <v/>
      </c>
    </row>
    <row r="2872" spans="10:10" ht="16.5" customHeight="1">
      <c r="J2872" s="65" t="str">
        <f t="shared" si="62"/>
        <v/>
      </c>
    </row>
    <row r="2873" spans="10:10" ht="16.5" customHeight="1">
      <c r="J2873" s="65" t="str">
        <f t="shared" si="62"/>
        <v/>
      </c>
    </row>
    <row r="2874" spans="10:10" ht="16.5" customHeight="1">
      <c r="J2874" s="65" t="str">
        <f t="shared" si="62"/>
        <v/>
      </c>
    </row>
    <row r="2875" spans="10:10" ht="16.5" customHeight="1">
      <c r="J2875" s="65" t="str">
        <f t="shared" si="62"/>
        <v/>
      </c>
    </row>
    <row r="2876" spans="10:10" ht="16.5" customHeight="1">
      <c r="J2876" s="65" t="str">
        <f t="shared" si="62"/>
        <v/>
      </c>
    </row>
    <row r="2877" spans="10:10" ht="16.5" customHeight="1">
      <c r="J2877" s="65" t="str">
        <f t="shared" si="62"/>
        <v/>
      </c>
    </row>
    <row r="2878" spans="10:10" ht="16.5" customHeight="1">
      <c r="J2878" s="65" t="str">
        <f t="shared" si="62"/>
        <v/>
      </c>
    </row>
    <row r="2879" spans="10:10" ht="16.5" customHeight="1">
      <c r="J2879" s="65" t="str">
        <f t="shared" si="62"/>
        <v/>
      </c>
    </row>
    <row r="2880" spans="10:10" ht="16.5" customHeight="1">
      <c r="J2880" s="65" t="str">
        <f t="shared" si="62"/>
        <v/>
      </c>
    </row>
    <row r="2881" spans="10:10" ht="16.5" customHeight="1">
      <c r="J2881" s="65" t="str">
        <f t="shared" si="62"/>
        <v/>
      </c>
    </row>
    <row r="2882" spans="10:10" ht="16.5" customHeight="1">
      <c r="J2882" s="65" t="str">
        <f t="shared" si="62"/>
        <v/>
      </c>
    </row>
    <row r="2883" spans="10:10" ht="16.5" customHeight="1">
      <c r="J2883" s="65" t="str">
        <f t="shared" si="62"/>
        <v/>
      </c>
    </row>
    <row r="2884" spans="10:10" ht="16.5" customHeight="1">
      <c r="J2884" s="65" t="str">
        <f t="shared" ref="J2884:J2947" si="63">IF(I2884="","",H2884/I2884)</f>
        <v/>
      </c>
    </row>
    <row r="2885" spans="10:10" ht="16.5" customHeight="1">
      <c r="J2885" s="65" t="str">
        <f t="shared" si="63"/>
        <v/>
      </c>
    </row>
    <row r="2886" spans="10:10" ht="16.5" customHeight="1">
      <c r="J2886" s="65" t="str">
        <f t="shared" si="63"/>
        <v/>
      </c>
    </row>
    <row r="2887" spans="10:10" ht="16.5" customHeight="1">
      <c r="J2887" s="65" t="str">
        <f t="shared" si="63"/>
        <v/>
      </c>
    </row>
    <row r="2888" spans="10:10" ht="16.5" customHeight="1">
      <c r="J2888" s="65" t="str">
        <f t="shared" si="63"/>
        <v/>
      </c>
    </row>
    <row r="2889" spans="10:10" ht="16.5" customHeight="1">
      <c r="J2889" s="65" t="str">
        <f t="shared" si="63"/>
        <v/>
      </c>
    </row>
    <row r="2890" spans="10:10" ht="16.5" customHeight="1">
      <c r="J2890" s="65" t="str">
        <f t="shared" si="63"/>
        <v/>
      </c>
    </row>
    <row r="2891" spans="10:10" ht="16.5" customHeight="1">
      <c r="J2891" s="65" t="str">
        <f t="shared" si="63"/>
        <v/>
      </c>
    </row>
    <row r="2892" spans="10:10" ht="16.5" customHeight="1">
      <c r="J2892" s="65" t="str">
        <f t="shared" si="63"/>
        <v/>
      </c>
    </row>
    <row r="2893" spans="10:10" ht="16.5" customHeight="1">
      <c r="J2893" s="65" t="str">
        <f t="shared" si="63"/>
        <v/>
      </c>
    </row>
    <row r="2894" spans="10:10" ht="16.5" customHeight="1">
      <c r="J2894" s="65" t="str">
        <f t="shared" si="63"/>
        <v/>
      </c>
    </row>
    <row r="2895" spans="10:10" ht="16.5" customHeight="1">
      <c r="J2895" s="65" t="str">
        <f t="shared" si="63"/>
        <v/>
      </c>
    </row>
    <row r="2896" spans="10:10" ht="16.5" customHeight="1">
      <c r="J2896" s="65" t="str">
        <f t="shared" si="63"/>
        <v/>
      </c>
    </row>
    <row r="2897" spans="10:10" ht="16.5" customHeight="1">
      <c r="J2897" s="65" t="str">
        <f t="shared" si="63"/>
        <v/>
      </c>
    </row>
    <row r="2898" spans="10:10" ht="16.5" customHeight="1">
      <c r="J2898" s="65" t="str">
        <f t="shared" si="63"/>
        <v/>
      </c>
    </row>
    <row r="2899" spans="10:10" ht="16.5" customHeight="1">
      <c r="J2899" s="65" t="str">
        <f t="shared" si="63"/>
        <v/>
      </c>
    </row>
    <row r="2900" spans="10:10" ht="16.5" customHeight="1">
      <c r="J2900" s="65" t="str">
        <f t="shared" si="63"/>
        <v/>
      </c>
    </row>
    <row r="2901" spans="10:10" ht="16.5" customHeight="1">
      <c r="J2901" s="65" t="str">
        <f t="shared" si="63"/>
        <v/>
      </c>
    </row>
    <row r="2902" spans="10:10" ht="16.5" customHeight="1">
      <c r="J2902" s="65" t="str">
        <f t="shared" si="63"/>
        <v/>
      </c>
    </row>
    <row r="2903" spans="10:10" ht="16.5" customHeight="1">
      <c r="J2903" s="65" t="str">
        <f t="shared" si="63"/>
        <v/>
      </c>
    </row>
    <row r="2904" spans="10:10" ht="16.5" customHeight="1">
      <c r="J2904" s="65" t="str">
        <f t="shared" si="63"/>
        <v/>
      </c>
    </row>
    <row r="2905" spans="10:10" ht="16.5" customHeight="1">
      <c r="J2905" s="65" t="str">
        <f t="shared" si="63"/>
        <v/>
      </c>
    </row>
    <row r="2906" spans="10:10" ht="16.5" customHeight="1">
      <c r="J2906" s="65" t="str">
        <f t="shared" si="63"/>
        <v/>
      </c>
    </row>
    <row r="2907" spans="10:10" ht="16.5" customHeight="1">
      <c r="J2907" s="65" t="str">
        <f t="shared" si="63"/>
        <v/>
      </c>
    </row>
    <row r="2908" spans="10:10" ht="16.5" customHeight="1">
      <c r="J2908" s="65" t="str">
        <f t="shared" si="63"/>
        <v/>
      </c>
    </row>
    <row r="2909" spans="10:10" ht="16.5" customHeight="1">
      <c r="J2909" s="65" t="str">
        <f t="shared" si="63"/>
        <v/>
      </c>
    </row>
    <row r="2910" spans="10:10" ht="16.5" customHeight="1">
      <c r="J2910" s="65" t="str">
        <f t="shared" si="63"/>
        <v/>
      </c>
    </row>
    <row r="2911" spans="10:10" ht="16.5" customHeight="1">
      <c r="J2911" s="65" t="str">
        <f t="shared" si="63"/>
        <v/>
      </c>
    </row>
    <row r="2912" spans="10:10" ht="16.5" customHeight="1">
      <c r="J2912" s="65" t="str">
        <f t="shared" si="63"/>
        <v/>
      </c>
    </row>
    <row r="2913" spans="10:10" ht="16.5" customHeight="1">
      <c r="J2913" s="65" t="str">
        <f t="shared" si="63"/>
        <v/>
      </c>
    </row>
    <row r="2914" spans="10:10" ht="16.5" customHeight="1">
      <c r="J2914" s="65" t="str">
        <f t="shared" si="63"/>
        <v/>
      </c>
    </row>
    <row r="2915" spans="10:10" ht="16.5" customHeight="1">
      <c r="J2915" s="65" t="str">
        <f t="shared" si="63"/>
        <v/>
      </c>
    </row>
    <row r="2916" spans="10:10" ht="16.5" customHeight="1">
      <c r="J2916" s="65" t="str">
        <f t="shared" si="63"/>
        <v/>
      </c>
    </row>
    <row r="2917" spans="10:10" ht="16.5" customHeight="1">
      <c r="J2917" s="65" t="str">
        <f t="shared" si="63"/>
        <v/>
      </c>
    </row>
    <row r="2918" spans="10:10" ht="16.5" customHeight="1">
      <c r="J2918" s="65" t="str">
        <f t="shared" si="63"/>
        <v/>
      </c>
    </row>
    <row r="2919" spans="10:10" ht="16.5" customHeight="1">
      <c r="J2919" s="65" t="str">
        <f t="shared" si="63"/>
        <v/>
      </c>
    </row>
    <row r="2920" spans="10:10" ht="16.5" customHeight="1">
      <c r="J2920" s="65" t="str">
        <f t="shared" si="63"/>
        <v/>
      </c>
    </row>
    <row r="2921" spans="10:10" ht="16.5" customHeight="1">
      <c r="J2921" s="65" t="str">
        <f t="shared" si="63"/>
        <v/>
      </c>
    </row>
    <row r="2922" spans="10:10" ht="16.5" customHeight="1">
      <c r="J2922" s="65" t="str">
        <f t="shared" si="63"/>
        <v/>
      </c>
    </row>
    <row r="2923" spans="10:10" ht="16.5" customHeight="1">
      <c r="J2923" s="65" t="str">
        <f t="shared" si="63"/>
        <v/>
      </c>
    </row>
    <row r="2924" spans="10:10" ht="16.5" customHeight="1">
      <c r="J2924" s="65" t="str">
        <f t="shared" si="63"/>
        <v/>
      </c>
    </row>
    <row r="2925" spans="10:10" ht="16.5" customHeight="1">
      <c r="J2925" s="65" t="str">
        <f t="shared" si="63"/>
        <v/>
      </c>
    </row>
    <row r="2926" spans="10:10" ht="16.5" customHeight="1">
      <c r="J2926" s="65" t="str">
        <f t="shared" si="63"/>
        <v/>
      </c>
    </row>
    <row r="2927" spans="10:10" ht="16.5" customHeight="1">
      <c r="J2927" s="65" t="str">
        <f t="shared" si="63"/>
        <v/>
      </c>
    </row>
    <row r="2928" spans="10:10" ht="16.5" customHeight="1">
      <c r="J2928" s="65" t="str">
        <f t="shared" si="63"/>
        <v/>
      </c>
    </row>
    <row r="2929" spans="10:10" ht="16.5" customHeight="1">
      <c r="J2929" s="65" t="str">
        <f t="shared" si="63"/>
        <v/>
      </c>
    </row>
    <row r="2930" spans="10:10" ht="16.5" customHeight="1">
      <c r="J2930" s="65" t="str">
        <f t="shared" si="63"/>
        <v/>
      </c>
    </row>
    <row r="2931" spans="10:10" ht="16.5" customHeight="1">
      <c r="J2931" s="65" t="str">
        <f t="shared" si="63"/>
        <v/>
      </c>
    </row>
    <row r="2932" spans="10:10" ht="16.5" customHeight="1">
      <c r="J2932" s="65" t="str">
        <f t="shared" si="63"/>
        <v/>
      </c>
    </row>
    <row r="2933" spans="10:10" ht="16.5" customHeight="1">
      <c r="J2933" s="65" t="str">
        <f t="shared" si="63"/>
        <v/>
      </c>
    </row>
    <row r="2934" spans="10:10" ht="16.5" customHeight="1">
      <c r="J2934" s="65" t="str">
        <f t="shared" si="63"/>
        <v/>
      </c>
    </row>
    <row r="2935" spans="10:10" ht="16.5" customHeight="1">
      <c r="J2935" s="65" t="str">
        <f t="shared" si="63"/>
        <v/>
      </c>
    </row>
    <row r="2936" spans="10:10" ht="16.5" customHeight="1">
      <c r="J2936" s="65" t="str">
        <f t="shared" si="63"/>
        <v/>
      </c>
    </row>
    <row r="2937" spans="10:10" ht="16.5" customHeight="1">
      <c r="J2937" s="65" t="str">
        <f t="shared" si="63"/>
        <v/>
      </c>
    </row>
    <row r="2938" spans="10:10" ht="16.5" customHeight="1">
      <c r="J2938" s="65" t="str">
        <f t="shared" si="63"/>
        <v/>
      </c>
    </row>
    <row r="2939" spans="10:10" ht="16.5" customHeight="1">
      <c r="J2939" s="65" t="str">
        <f t="shared" si="63"/>
        <v/>
      </c>
    </row>
    <row r="2940" spans="10:10" ht="16.5" customHeight="1">
      <c r="J2940" s="65" t="str">
        <f t="shared" si="63"/>
        <v/>
      </c>
    </row>
    <row r="2941" spans="10:10" ht="16.5" customHeight="1">
      <c r="J2941" s="65" t="str">
        <f t="shared" si="63"/>
        <v/>
      </c>
    </row>
    <row r="2942" spans="10:10" ht="16.5" customHeight="1">
      <c r="J2942" s="65" t="str">
        <f t="shared" si="63"/>
        <v/>
      </c>
    </row>
    <row r="2943" spans="10:10" ht="16.5" customHeight="1">
      <c r="J2943" s="65" t="str">
        <f t="shared" si="63"/>
        <v/>
      </c>
    </row>
    <row r="2944" spans="10:10" ht="16.5" customHeight="1">
      <c r="J2944" s="65" t="str">
        <f t="shared" si="63"/>
        <v/>
      </c>
    </row>
    <row r="2945" spans="10:10" ht="16.5" customHeight="1">
      <c r="J2945" s="65" t="str">
        <f t="shared" si="63"/>
        <v/>
      </c>
    </row>
    <row r="2946" spans="10:10" ht="16.5" customHeight="1">
      <c r="J2946" s="65" t="str">
        <f t="shared" si="63"/>
        <v/>
      </c>
    </row>
    <row r="2947" spans="10:10" ht="16.5" customHeight="1">
      <c r="J2947" s="65" t="str">
        <f t="shared" si="63"/>
        <v/>
      </c>
    </row>
    <row r="2948" spans="10:10" ht="16.5" customHeight="1">
      <c r="J2948" s="65" t="str">
        <f t="shared" ref="J2948:J3011" si="64">IF(I2948="","",H2948/I2948)</f>
        <v/>
      </c>
    </row>
    <row r="2949" spans="10:10" ht="16.5" customHeight="1">
      <c r="J2949" s="65" t="str">
        <f t="shared" si="64"/>
        <v/>
      </c>
    </row>
    <row r="2950" spans="10:10" ht="16.5" customHeight="1">
      <c r="J2950" s="65" t="str">
        <f t="shared" si="64"/>
        <v/>
      </c>
    </row>
    <row r="2951" spans="10:10" ht="16.5" customHeight="1">
      <c r="J2951" s="65" t="str">
        <f t="shared" si="64"/>
        <v/>
      </c>
    </row>
    <row r="2952" spans="10:10" ht="16.5" customHeight="1">
      <c r="J2952" s="65" t="str">
        <f t="shared" si="64"/>
        <v/>
      </c>
    </row>
    <row r="2953" spans="10:10" ht="16.5" customHeight="1">
      <c r="J2953" s="65" t="str">
        <f t="shared" si="64"/>
        <v/>
      </c>
    </row>
    <row r="2954" spans="10:10" ht="16.5" customHeight="1">
      <c r="J2954" s="65" t="str">
        <f t="shared" si="64"/>
        <v/>
      </c>
    </row>
    <row r="2955" spans="10:10" ht="16.5" customHeight="1">
      <c r="J2955" s="65" t="str">
        <f t="shared" si="64"/>
        <v/>
      </c>
    </row>
    <row r="2956" spans="10:10" ht="16.5" customHeight="1">
      <c r="J2956" s="65" t="str">
        <f t="shared" si="64"/>
        <v/>
      </c>
    </row>
    <row r="2957" spans="10:10" ht="16.5" customHeight="1">
      <c r="J2957" s="65" t="str">
        <f t="shared" si="64"/>
        <v/>
      </c>
    </row>
    <row r="2958" spans="10:10" ht="16.5" customHeight="1">
      <c r="J2958" s="65" t="str">
        <f t="shared" si="64"/>
        <v/>
      </c>
    </row>
    <row r="2959" spans="10:10" ht="16.5" customHeight="1">
      <c r="J2959" s="65" t="str">
        <f t="shared" si="64"/>
        <v/>
      </c>
    </row>
    <row r="2960" spans="10:10" ht="16.5" customHeight="1">
      <c r="J2960" s="65" t="str">
        <f t="shared" si="64"/>
        <v/>
      </c>
    </row>
    <row r="2961" spans="10:10" ht="16.5" customHeight="1">
      <c r="J2961" s="65" t="str">
        <f t="shared" si="64"/>
        <v/>
      </c>
    </row>
    <row r="2962" spans="10:10" ht="16.5" customHeight="1">
      <c r="J2962" s="65" t="str">
        <f t="shared" si="64"/>
        <v/>
      </c>
    </row>
    <row r="2963" spans="10:10" ht="16.5" customHeight="1">
      <c r="J2963" s="65" t="str">
        <f t="shared" si="64"/>
        <v/>
      </c>
    </row>
    <row r="2964" spans="10:10" ht="16.5" customHeight="1">
      <c r="J2964" s="65" t="str">
        <f t="shared" si="64"/>
        <v/>
      </c>
    </row>
    <row r="2965" spans="10:10" ht="16.5" customHeight="1">
      <c r="J2965" s="65" t="str">
        <f t="shared" si="64"/>
        <v/>
      </c>
    </row>
    <row r="2966" spans="10:10" ht="16.5" customHeight="1">
      <c r="J2966" s="65" t="str">
        <f t="shared" si="64"/>
        <v/>
      </c>
    </row>
    <row r="2967" spans="10:10" ht="16.5" customHeight="1">
      <c r="J2967" s="65" t="str">
        <f t="shared" si="64"/>
        <v/>
      </c>
    </row>
    <row r="2968" spans="10:10" ht="16.5" customHeight="1">
      <c r="J2968" s="65" t="str">
        <f t="shared" si="64"/>
        <v/>
      </c>
    </row>
    <row r="2969" spans="10:10" ht="16.5" customHeight="1">
      <c r="J2969" s="65" t="str">
        <f t="shared" si="64"/>
        <v/>
      </c>
    </row>
    <row r="2970" spans="10:10" ht="16.5" customHeight="1">
      <c r="J2970" s="65" t="str">
        <f t="shared" si="64"/>
        <v/>
      </c>
    </row>
    <row r="2971" spans="10:10" ht="16.5" customHeight="1">
      <c r="J2971" s="65" t="str">
        <f t="shared" si="64"/>
        <v/>
      </c>
    </row>
    <row r="2972" spans="10:10" ht="16.5" customHeight="1">
      <c r="J2972" s="65" t="str">
        <f t="shared" si="64"/>
        <v/>
      </c>
    </row>
    <row r="2973" spans="10:10" ht="16.5" customHeight="1">
      <c r="J2973" s="65" t="str">
        <f t="shared" si="64"/>
        <v/>
      </c>
    </row>
    <row r="2974" spans="10:10" ht="16.5" customHeight="1">
      <c r="J2974" s="65" t="str">
        <f t="shared" si="64"/>
        <v/>
      </c>
    </row>
    <row r="2975" spans="10:10" ht="16.5" customHeight="1">
      <c r="J2975" s="65" t="str">
        <f t="shared" si="64"/>
        <v/>
      </c>
    </row>
    <row r="2976" spans="10:10" ht="16.5" customHeight="1">
      <c r="J2976" s="65" t="str">
        <f t="shared" si="64"/>
        <v/>
      </c>
    </row>
    <row r="2977" spans="10:10" ht="16.5" customHeight="1">
      <c r="J2977" s="65" t="str">
        <f t="shared" si="64"/>
        <v/>
      </c>
    </row>
    <row r="2978" spans="10:10" ht="16.5" customHeight="1">
      <c r="J2978" s="65" t="str">
        <f t="shared" si="64"/>
        <v/>
      </c>
    </row>
    <row r="2979" spans="10:10" ht="16.5" customHeight="1">
      <c r="J2979" s="65" t="str">
        <f t="shared" si="64"/>
        <v/>
      </c>
    </row>
    <row r="2980" spans="10:10" ht="16.5" customHeight="1">
      <c r="J2980" s="65" t="str">
        <f t="shared" si="64"/>
        <v/>
      </c>
    </row>
    <row r="2981" spans="10:10" ht="16.5" customHeight="1">
      <c r="J2981" s="65" t="str">
        <f t="shared" si="64"/>
        <v/>
      </c>
    </row>
    <row r="2982" spans="10:10" ht="16.5" customHeight="1">
      <c r="J2982" s="65" t="str">
        <f t="shared" si="64"/>
        <v/>
      </c>
    </row>
    <row r="2983" spans="10:10" ht="16.5" customHeight="1">
      <c r="J2983" s="65" t="str">
        <f t="shared" si="64"/>
        <v/>
      </c>
    </row>
    <row r="2984" spans="10:10" ht="16.5" customHeight="1">
      <c r="J2984" s="65" t="str">
        <f t="shared" si="64"/>
        <v/>
      </c>
    </row>
    <row r="2985" spans="10:10" ht="16.5" customHeight="1">
      <c r="J2985" s="65" t="str">
        <f t="shared" si="64"/>
        <v/>
      </c>
    </row>
    <row r="2986" spans="10:10" ht="16.5" customHeight="1">
      <c r="J2986" s="65" t="str">
        <f t="shared" si="64"/>
        <v/>
      </c>
    </row>
    <row r="2987" spans="10:10" ht="16.5" customHeight="1">
      <c r="J2987" s="65" t="str">
        <f t="shared" si="64"/>
        <v/>
      </c>
    </row>
    <row r="2988" spans="10:10" ht="16.5" customHeight="1">
      <c r="J2988" s="65" t="str">
        <f t="shared" si="64"/>
        <v/>
      </c>
    </row>
    <row r="2989" spans="10:10" ht="16.5" customHeight="1">
      <c r="J2989" s="65" t="str">
        <f t="shared" si="64"/>
        <v/>
      </c>
    </row>
    <row r="2990" spans="10:10" ht="16.5" customHeight="1">
      <c r="J2990" s="65" t="str">
        <f t="shared" si="64"/>
        <v/>
      </c>
    </row>
    <row r="2991" spans="10:10" ht="16.5" customHeight="1">
      <c r="J2991" s="65" t="str">
        <f t="shared" si="64"/>
        <v/>
      </c>
    </row>
    <row r="2992" spans="10:10" ht="16.5" customHeight="1">
      <c r="J2992" s="65" t="str">
        <f t="shared" si="64"/>
        <v/>
      </c>
    </row>
    <row r="2993" spans="10:10" ht="16.5" customHeight="1">
      <c r="J2993" s="65" t="str">
        <f t="shared" si="64"/>
        <v/>
      </c>
    </row>
    <row r="2994" spans="10:10" ht="16.5" customHeight="1">
      <c r="J2994" s="65" t="str">
        <f t="shared" si="64"/>
        <v/>
      </c>
    </row>
    <row r="2995" spans="10:10" ht="16.5" customHeight="1">
      <c r="J2995" s="65" t="str">
        <f t="shared" si="64"/>
        <v/>
      </c>
    </row>
    <row r="2996" spans="10:10" ht="16.5" customHeight="1">
      <c r="J2996" s="65" t="str">
        <f t="shared" si="64"/>
        <v/>
      </c>
    </row>
    <row r="2997" spans="10:10" ht="16.5" customHeight="1">
      <c r="J2997" s="65" t="str">
        <f t="shared" si="64"/>
        <v/>
      </c>
    </row>
    <row r="2998" spans="10:10" ht="16.5" customHeight="1">
      <c r="J2998" s="65" t="str">
        <f t="shared" si="64"/>
        <v/>
      </c>
    </row>
    <row r="2999" spans="10:10" ht="16.5" customHeight="1">
      <c r="J2999" s="65" t="str">
        <f t="shared" si="64"/>
        <v/>
      </c>
    </row>
    <row r="3000" spans="10:10" ht="16.5" customHeight="1">
      <c r="J3000" s="65" t="str">
        <f t="shared" si="64"/>
        <v/>
      </c>
    </row>
    <row r="3001" spans="10:10" ht="16.5" customHeight="1">
      <c r="J3001" s="65" t="str">
        <f t="shared" si="64"/>
        <v/>
      </c>
    </row>
    <row r="3002" spans="10:10" ht="16.5" customHeight="1">
      <c r="J3002" s="65" t="str">
        <f t="shared" si="64"/>
        <v/>
      </c>
    </row>
    <row r="3003" spans="10:10" ht="16.5" customHeight="1">
      <c r="J3003" s="65" t="str">
        <f t="shared" si="64"/>
        <v/>
      </c>
    </row>
    <row r="3004" spans="10:10" ht="16.5" customHeight="1">
      <c r="J3004" s="65" t="str">
        <f t="shared" si="64"/>
        <v/>
      </c>
    </row>
    <row r="3005" spans="10:10" ht="16.5" customHeight="1">
      <c r="J3005" s="65" t="str">
        <f t="shared" si="64"/>
        <v/>
      </c>
    </row>
    <row r="3006" spans="10:10" ht="16.5" customHeight="1">
      <c r="J3006" s="65" t="str">
        <f t="shared" si="64"/>
        <v/>
      </c>
    </row>
    <row r="3007" spans="10:10" ht="16.5" customHeight="1">
      <c r="J3007" s="65" t="str">
        <f t="shared" si="64"/>
        <v/>
      </c>
    </row>
    <row r="3008" spans="10:10" ht="16.5" customHeight="1">
      <c r="J3008" s="65" t="str">
        <f t="shared" si="64"/>
        <v/>
      </c>
    </row>
    <row r="3009" spans="10:10" ht="16.5" customHeight="1">
      <c r="J3009" s="65" t="str">
        <f t="shared" si="64"/>
        <v/>
      </c>
    </row>
    <row r="3010" spans="10:10" ht="16.5" customHeight="1">
      <c r="J3010" s="65" t="str">
        <f t="shared" si="64"/>
        <v/>
      </c>
    </row>
    <row r="3011" spans="10:10" ht="16.5" customHeight="1">
      <c r="J3011" s="65" t="str">
        <f t="shared" si="64"/>
        <v/>
      </c>
    </row>
    <row r="3012" spans="10:10" ht="16.5" customHeight="1">
      <c r="J3012" s="65" t="str">
        <f t="shared" ref="J3012:J3075" si="65">IF(I3012="","",H3012/I3012)</f>
        <v/>
      </c>
    </row>
    <row r="3013" spans="10:10" ht="16.5" customHeight="1">
      <c r="J3013" s="65" t="str">
        <f t="shared" si="65"/>
        <v/>
      </c>
    </row>
    <row r="3014" spans="10:10" ht="16.5" customHeight="1">
      <c r="J3014" s="65" t="str">
        <f t="shared" si="65"/>
        <v/>
      </c>
    </row>
    <row r="3015" spans="10:10" ht="16.5" customHeight="1">
      <c r="J3015" s="65" t="str">
        <f t="shared" si="65"/>
        <v/>
      </c>
    </row>
    <row r="3016" spans="10:10" ht="16.5" customHeight="1">
      <c r="J3016" s="65" t="str">
        <f t="shared" si="65"/>
        <v/>
      </c>
    </row>
    <row r="3017" spans="10:10" ht="16.5" customHeight="1">
      <c r="J3017" s="65" t="str">
        <f t="shared" si="65"/>
        <v/>
      </c>
    </row>
    <row r="3018" spans="10:10" ht="16.5" customHeight="1">
      <c r="J3018" s="65" t="str">
        <f t="shared" si="65"/>
        <v/>
      </c>
    </row>
    <row r="3019" spans="10:10" ht="16.5" customHeight="1">
      <c r="J3019" s="65" t="str">
        <f t="shared" si="65"/>
        <v/>
      </c>
    </row>
    <row r="3020" spans="10:10" ht="16.5" customHeight="1">
      <c r="J3020" s="65" t="str">
        <f t="shared" si="65"/>
        <v/>
      </c>
    </row>
    <row r="3021" spans="10:10" ht="16.5" customHeight="1">
      <c r="J3021" s="65" t="str">
        <f t="shared" si="65"/>
        <v/>
      </c>
    </row>
    <row r="3022" spans="10:10" ht="16.5" customHeight="1">
      <c r="J3022" s="65" t="str">
        <f t="shared" si="65"/>
        <v/>
      </c>
    </row>
    <row r="3023" spans="10:10" ht="16.5" customHeight="1">
      <c r="J3023" s="65" t="str">
        <f t="shared" si="65"/>
        <v/>
      </c>
    </row>
    <row r="3024" spans="10:10" ht="16.5" customHeight="1">
      <c r="J3024" s="65" t="str">
        <f t="shared" si="65"/>
        <v/>
      </c>
    </row>
    <row r="3025" spans="10:10" ht="16.5" customHeight="1">
      <c r="J3025" s="65" t="str">
        <f t="shared" si="65"/>
        <v/>
      </c>
    </row>
    <row r="3026" spans="10:10" ht="16.5" customHeight="1">
      <c r="J3026" s="65" t="str">
        <f t="shared" si="65"/>
        <v/>
      </c>
    </row>
    <row r="3027" spans="10:10" ht="16.5" customHeight="1">
      <c r="J3027" s="65" t="str">
        <f t="shared" si="65"/>
        <v/>
      </c>
    </row>
    <row r="3028" spans="10:10" ht="16.5" customHeight="1">
      <c r="J3028" s="65" t="str">
        <f t="shared" si="65"/>
        <v/>
      </c>
    </row>
    <row r="3029" spans="10:10" ht="16.5" customHeight="1">
      <c r="J3029" s="65" t="str">
        <f t="shared" si="65"/>
        <v/>
      </c>
    </row>
    <row r="3030" spans="10:10" ht="16.5" customHeight="1">
      <c r="J3030" s="65" t="str">
        <f t="shared" si="65"/>
        <v/>
      </c>
    </row>
    <row r="3031" spans="10:10" ht="16.5" customHeight="1">
      <c r="J3031" s="65" t="str">
        <f t="shared" si="65"/>
        <v/>
      </c>
    </row>
    <row r="3032" spans="10:10" ht="16.5" customHeight="1">
      <c r="J3032" s="65" t="str">
        <f t="shared" si="65"/>
        <v/>
      </c>
    </row>
    <row r="3033" spans="10:10" ht="16.5" customHeight="1">
      <c r="J3033" s="65" t="str">
        <f t="shared" si="65"/>
        <v/>
      </c>
    </row>
    <row r="3034" spans="10:10" ht="16.5" customHeight="1">
      <c r="J3034" s="65" t="str">
        <f t="shared" si="65"/>
        <v/>
      </c>
    </row>
    <row r="3035" spans="10:10" ht="16.5" customHeight="1">
      <c r="J3035" s="65" t="str">
        <f t="shared" si="65"/>
        <v/>
      </c>
    </row>
    <row r="3036" spans="10:10" ht="16.5" customHeight="1">
      <c r="J3036" s="65" t="str">
        <f t="shared" si="65"/>
        <v/>
      </c>
    </row>
    <row r="3037" spans="10:10" ht="16.5" customHeight="1">
      <c r="J3037" s="65" t="str">
        <f t="shared" si="65"/>
        <v/>
      </c>
    </row>
    <row r="3038" spans="10:10" ht="16.5" customHeight="1">
      <c r="J3038" s="65" t="str">
        <f t="shared" si="65"/>
        <v/>
      </c>
    </row>
    <row r="3039" spans="10:10" ht="16.5" customHeight="1">
      <c r="J3039" s="65" t="str">
        <f t="shared" si="65"/>
        <v/>
      </c>
    </row>
    <row r="3040" spans="10:10" ht="16.5" customHeight="1">
      <c r="J3040" s="65" t="str">
        <f t="shared" si="65"/>
        <v/>
      </c>
    </row>
    <row r="3041" spans="10:10" ht="16.5" customHeight="1">
      <c r="J3041" s="65" t="str">
        <f t="shared" si="65"/>
        <v/>
      </c>
    </row>
    <row r="3042" spans="10:10" ht="16.5" customHeight="1">
      <c r="J3042" s="65" t="str">
        <f t="shared" si="65"/>
        <v/>
      </c>
    </row>
    <row r="3043" spans="10:10" ht="16.5" customHeight="1">
      <c r="J3043" s="65" t="str">
        <f t="shared" si="65"/>
        <v/>
      </c>
    </row>
    <row r="3044" spans="10:10" ht="16.5" customHeight="1">
      <c r="J3044" s="65" t="str">
        <f t="shared" si="65"/>
        <v/>
      </c>
    </row>
    <row r="3045" spans="10:10" ht="16.5" customHeight="1">
      <c r="J3045" s="65" t="str">
        <f t="shared" si="65"/>
        <v/>
      </c>
    </row>
    <row r="3046" spans="10:10" ht="16.5" customHeight="1">
      <c r="J3046" s="65" t="str">
        <f t="shared" si="65"/>
        <v/>
      </c>
    </row>
    <row r="3047" spans="10:10" ht="16.5" customHeight="1">
      <c r="J3047" s="65" t="str">
        <f t="shared" si="65"/>
        <v/>
      </c>
    </row>
    <row r="3048" spans="10:10" ht="16.5" customHeight="1">
      <c r="J3048" s="65" t="str">
        <f t="shared" si="65"/>
        <v/>
      </c>
    </row>
    <row r="3049" spans="10:10" ht="16.5" customHeight="1">
      <c r="J3049" s="65" t="str">
        <f t="shared" si="65"/>
        <v/>
      </c>
    </row>
    <row r="3050" spans="10:10" ht="16.5" customHeight="1">
      <c r="J3050" s="65" t="str">
        <f t="shared" si="65"/>
        <v/>
      </c>
    </row>
    <row r="3051" spans="10:10" ht="16.5" customHeight="1">
      <c r="J3051" s="65" t="str">
        <f t="shared" si="65"/>
        <v/>
      </c>
    </row>
    <row r="3052" spans="10:10" ht="16.5" customHeight="1">
      <c r="J3052" s="65" t="str">
        <f t="shared" si="65"/>
        <v/>
      </c>
    </row>
    <row r="3053" spans="10:10" ht="16.5" customHeight="1">
      <c r="J3053" s="65" t="str">
        <f t="shared" si="65"/>
        <v/>
      </c>
    </row>
    <row r="3054" spans="10:10" ht="16.5" customHeight="1">
      <c r="J3054" s="65" t="str">
        <f t="shared" si="65"/>
        <v/>
      </c>
    </row>
    <row r="3055" spans="10:10" ht="16.5" customHeight="1">
      <c r="J3055" s="65" t="str">
        <f t="shared" si="65"/>
        <v/>
      </c>
    </row>
    <row r="3056" spans="10:10" ht="16.5" customHeight="1">
      <c r="J3056" s="65" t="str">
        <f t="shared" si="65"/>
        <v/>
      </c>
    </row>
    <row r="3057" spans="10:10" ht="16.5" customHeight="1">
      <c r="J3057" s="65" t="str">
        <f t="shared" si="65"/>
        <v/>
      </c>
    </row>
    <row r="3058" spans="10:10" ht="16.5" customHeight="1">
      <c r="J3058" s="65" t="str">
        <f t="shared" si="65"/>
        <v/>
      </c>
    </row>
    <row r="3059" spans="10:10" ht="16.5" customHeight="1">
      <c r="J3059" s="65" t="str">
        <f t="shared" si="65"/>
        <v/>
      </c>
    </row>
    <row r="3060" spans="10:10" ht="16.5" customHeight="1">
      <c r="J3060" s="65" t="str">
        <f t="shared" si="65"/>
        <v/>
      </c>
    </row>
    <row r="3061" spans="10:10" ht="16.5" customHeight="1">
      <c r="J3061" s="65" t="str">
        <f t="shared" si="65"/>
        <v/>
      </c>
    </row>
    <row r="3062" spans="10:10" ht="16.5" customHeight="1">
      <c r="J3062" s="65" t="str">
        <f t="shared" si="65"/>
        <v/>
      </c>
    </row>
    <row r="3063" spans="10:10" ht="16.5" customHeight="1">
      <c r="J3063" s="65" t="str">
        <f t="shared" si="65"/>
        <v/>
      </c>
    </row>
    <row r="3064" spans="10:10" ht="16.5" customHeight="1">
      <c r="J3064" s="65" t="str">
        <f t="shared" si="65"/>
        <v/>
      </c>
    </row>
    <row r="3065" spans="10:10" ht="16.5" customHeight="1">
      <c r="J3065" s="65" t="str">
        <f t="shared" si="65"/>
        <v/>
      </c>
    </row>
    <row r="3066" spans="10:10" ht="16.5" customHeight="1">
      <c r="J3066" s="65" t="str">
        <f t="shared" si="65"/>
        <v/>
      </c>
    </row>
    <row r="3067" spans="10:10" ht="16.5" customHeight="1">
      <c r="J3067" s="65" t="str">
        <f t="shared" si="65"/>
        <v/>
      </c>
    </row>
    <row r="3068" spans="10:10" ht="16.5" customHeight="1">
      <c r="J3068" s="65" t="str">
        <f t="shared" si="65"/>
        <v/>
      </c>
    </row>
    <row r="3069" spans="10:10" ht="16.5" customHeight="1">
      <c r="J3069" s="65" t="str">
        <f t="shared" si="65"/>
        <v/>
      </c>
    </row>
    <row r="3070" spans="10:10" ht="16.5" customHeight="1">
      <c r="J3070" s="65" t="str">
        <f t="shared" si="65"/>
        <v/>
      </c>
    </row>
    <row r="3071" spans="10:10" ht="16.5" customHeight="1">
      <c r="J3071" s="65" t="str">
        <f t="shared" si="65"/>
        <v/>
      </c>
    </row>
    <row r="3072" spans="10:10" ht="16.5" customHeight="1">
      <c r="J3072" s="65" t="str">
        <f t="shared" si="65"/>
        <v/>
      </c>
    </row>
    <row r="3073" spans="10:10" ht="16.5" customHeight="1">
      <c r="J3073" s="65" t="str">
        <f t="shared" si="65"/>
        <v/>
      </c>
    </row>
    <row r="3074" spans="10:10" ht="16.5" customHeight="1">
      <c r="J3074" s="65" t="str">
        <f t="shared" si="65"/>
        <v/>
      </c>
    </row>
    <row r="3075" spans="10:10" ht="16.5" customHeight="1">
      <c r="J3075" s="65" t="str">
        <f t="shared" si="65"/>
        <v/>
      </c>
    </row>
    <row r="3076" spans="10:10" ht="16.5" customHeight="1">
      <c r="J3076" s="65" t="str">
        <f t="shared" ref="J3076:J3139" si="66">IF(I3076="","",H3076/I3076)</f>
        <v/>
      </c>
    </row>
    <row r="3077" spans="10:10" ht="16.5" customHeight="1">
      <c r="J3077" s="65" t="str">
        <f t="shared" si="66"/>
        <v/>
      </c>
    </row>
    <row r="3078" spans="10:10" ht="16.5" customHeight="1">
      <c r="J3078" s="65" t="str">
        <f t="shared" si="66"/>
        <v/>
      </c>
    </row>
    <row r="3079" spans="10:10" ht="16.5" customHeight="1">
      <c r="J3079" s="65" t="str">
        <f t="shared" si="66"/>
        <v/>
      </c>
    </row>
    <row r="3080" spans="10:10" ht="16.5" customHeight="1">
      <c r="J3080" s="65" t="str">
        <f t="shared" si="66"/>
        <v/>
      </c>
    </row>
    <row r="3081" spans="10:10" ht="16.5" customHeight="1">
      <c r="J3081" s="65" t="str">
        <f t="shared" si="66"/>
        <v/>
      </c>
    </row>
    <row r="3082" spans="10:10" ht="16.5" customHeight="1">
      <c r="J3082" s="65" t="str">
        <f t="shared" si="66"/>
        <v/>
      </c>
    </row>
    <row r="3083" spans="10:10" ht="16.5" customHeight="1">
      <c r="J3083" s="65" t="str">
        <f t="shared" si="66"/>
        <v/>
      </c>
    </row>
    <row r="3084" spans="10:10" ht="16.5" customHeight="1">
      <c r="J3084" s="65" t="str">
        <f t="shared" si="66"/>
        <v/>
      </c>
    </row>
    <row r="3085" spans="10:10" ht="16.5" customHeight="1">
      <c r="J3085" s="65" t="str">
        <f t="shared" si="66"/>
        <v/>
      </c>
    </row>
    <row r="3086" spans="10:10" ht="16.5" customHeight="1">
      <c r="J3086" s="65" t="str">
        <f t="shared" si="66"/>
        <v/>
      </c>
    </row>
    <row r="3087" spans="10:10" ht="16.5" customHeight="1">
      <c r="J3087" s="65" t="str">
        <f t="shared" si="66"/>
        <v/>
      </c>
    </row>
    <row r="3088" spans="10:10" ht="16.5" customHeight="1">
      <c r="J3088" s="65" t="str">
        <f t="shared" si="66"/>
        <v/>
      </c>
    </row>
    <row r="3089" spans="10:10" ht="16.5" customHeight="1">
      <c r="J3089" s="65" t="str">
        <f t="shared" si="66"/>
        <v/>
      </c>
    </row>
    <row r="3090" spans="10:10" ht="16.5" customHeight="1">
      <c r="J3090" s="65" t="str">
        <f t="shared" si="66"/>
        <v/>
      </c>
    </row>
    <row r="3091" spans="10:10" ht="16.5" customHeight="1">
      <c r="J3091" s="65" t="str">
        <f t="shared" si="66"/>
        <v/>
      </c>
    </row>
    <row r="3092" spans="10:10" ht="16.5" customHeight="1">
      <c r="J3092" s="65" t="str">
        <f t="shared" si="66"/>
        <v/>
      </c>
    </row>
    <row r="3093" spans="10:10" ht="16.5" customHeight="1">
      <c r="J3093" s="65" t="str">
        <f t="shared" si="66"/>
        <v/>
      </c>
    </row>
    <row r="3094" spans="10:10" ht="16.5" customHeight="1">
      <c r="J3094" s="65" t="str">
        <f t="shared" si="66"/>
        <v/>
      </c>
    </row>
    <row r="3095" spans="10:10" ht="16.5" customHeight="1">
      <c r="J3095" s="65" t="str">
        <f t="shared" si="66"/>
        <v/>
      </c>
    </row>
    <row r="3096" spans="10:10" ht="16.5" customHeight="1">
      <c r="J3096" s="65" t="str">
        <f t="shared" si="66"/>
        <v/>
      </c>
    </row>
    <row r="3097" spans="10:10" ht="16.5" customHeight="1">
      <c r="J3097" s="65" t="str">
        <f t="shared" si="66"/>
        <v/>
      </c>
    </row>
    <row r="3098" spans="10:10" ht="16.5" customHeight="1">
      <c r="J3098" s="65" t="str">
        <f t="shared" si="66"/>
        <v/>
      </c>
    </row>
    <row r="3099" spans="10:10" ht="16.5" customHeight="1">
      <c r="J3099" s="65" t="str">
        <f t="shared" si="66"/>
        <v/>
      </c>
    </row>
    <row r="3100" spans="10:10" ht="16.5" customHeight="1">
      <c r="J3100" s="65" t="str">
        <f t="shared" si="66"/>
        <v/>
      </c>
    </row>
    <row r="3101" spans="10:10" ht="16.5" customHeight="1">
      <c r="J3101" s="65" t="str">
        <f t="shared" si="66"/>
        <v/>
      </c>
    </row>
    <row r="3102" spans="10:10" ht="16.5" customHeight="1">
      <c r="J3102" s="65" t="str">
        <f t="shared" si="66"/>
        <v/>
      </c>
    </row>
    <row r="3103" spans="10:10" ht="16.5" customHeight="1">
      <c r="J3103" s="65" t="str">
        <f t="shared" si="66"/>
        <v/>
      </c>
    </row>
    <row r="3104" spans="10:10" ht="16.5" customHeight="1">
      <c r="J3104" s="65" t="str">
        <f t="shared" si="66"/>
        <v/>
      </c>
    </row>
    <row r="3105" spans="10:10" ht="16.5" customHeight="1">
      <c r="J3105" s="65" t="str">
        <f t="shared" si="66"/>
        <v/>
      </c>
    </row>
    <row r="3106" spans="10:10" ht="16.5" customHeight="1">
      <c r="J3106" s="65" t="str">
        <f t="shared" si="66"/>
        <v/>
      </c>
    </row>
    <row r="3107" spans="10:10" ht="16.5" customHeight="1">
      <c r="J3107" s="65" t="str">
        <f t="shared" si="66"/>
        <v/>
      </c>
    </row>
    <row r="3108" spans="10:10" ht="16.5" customHeight="1">
      <c r="J3108" s="65" t="str">
        <f t="shared" si="66"/>
        <v/>
      </c>
    </row>
    <row r="3109" spans="10:10" ht="16.5" customHeight="1">
      <c r="J3109" s="65" t="str">
        <f t="shared" si="66"/>
        <v/>
      </c>
    </row>
    <row r="3110" spans="10:10" ht="16.5" customHeight="1">
      <c r="J3110" s="65" t="str">
        <f t="shared" si="66"/>
        <v/>
      </c>
    </row>
    <row r="3111" spans="10:10" ht="16.5" customHeight="1">
      <c r="J3111" s="65" t="str">
        <f t="shared" si="66"/>
        <v/>
      </c>
    </row>
    <row r="3112" spans="10:10" ht="16.5" customHeight="1">
      <c r="J3112" s="65" t="str">
        <f t="shared" si="66"/>
        <v/>
      </c>
    </row>
    <row r="3113" spans="10:10" ht="16.5" customHeight="1">
      <c r="J3113" s="65" t="str">
        <f t="shared" si="66"/>
        <v/>
      </c>
    </row>
    <row r="3114" spans="10:10" ht="16.5" customHeight="1">
      <c r="J3114" s="65" t="str">
        <f t="shared" si="66"/>
        <v/>
      </c>
    </row>
    <row r="3115" spans="10:10" ht="16.5" customHeight="1">
      <c r="J3115" s="65" t="str">
        <f t="shared" si="66"/>
        <v/>
      </c>
    </row>
    <row r="3116" spans="10:10" ht="16.5" customHeight="1">
      <c r="J3116" s="65" t="str">
        <f t="shared" si="66"/>
        <v/>
      </c>
    </row>
    <row r="3117" spans="10:10" ht="16.5" customHeight="1">
      <c r="J3117" s="65" t="str">
        <f t="shared" si="66"/>
        <v/>
      </c>
    </row>
    <row r="3118" spans="10:10" ht="16.5" customHeight="1">
      <c r="J3118" s="65" t="str">
        <f t="shared" si="66"/>
        <v/>
      </c>
    </row>
    <row r="3119" spans="10:10" ht="16.5" customHeight="1">
      <c r="J3119" s="65" t="str">
        <f t="shared" si="66"/>
        <v/>
      </c>
    </row>
    <row r="3120" spans="10:10" ht="16.5" customHeight="1">
      <c r="J3120" s="65" t="str">
        <f t="shared" si="66"/>
        <v/>
      </c>
    </row>
    <row r="3121" spans="10:10" ht="16.5" customHeight="1">
      <c r="J3121" s="65" t="str">
        <f t="shared" si="66"/>
        <v/>
      </c>
    </row>
    <row r="3122" spans="10:10" ht="16.5" customHeight="1">
      <c r="J3122" s="65" t="str">
        <f t="shared" si="66"/>
        <v/>
      </c>
    </row>
    <row r="3123" spans="10:10" ht="16.5" customHeight="1">
      <c r="J3123" s="65" t="str">
        <f t="shared" si="66"/>
        <v/>
      </c>
    </row>
    <row r="3124" spans="10:10" ht="16.5" customHeight="1">
      <c r="J3124" s="65" t="str">
        <f t="shared" si="66"/>
        <v/>
      </c>
    </row>
    <row r="3125" spans="10:10" ht="16.5" customHeight="1">
      <c r="J3125" s="65" t="str">
        <f t="shared" si="66"/>
        <v/>
      </c>
    </row>
    <row r="3126" spans="10:10" ht="16.5" customHeight="1">
      <c r="J3126" s="65" t="str">
        <f t="shared" si="66"/>
        <v/>
      </c>
    </row>
    <row r="3127" spans="10:10" ht="16.5" customHeight="1">
      <c r="J3127" s="65" t="str">
        <f t="shared" si="66"/>
        <v/>
      </c>
    </row>
    <row r="3128" spans="10:10" ht="16.5" customHeight="1">
      <c r="J3128" s="65" t="str">
        <f t="shared" si="66"/>
        <v/>
      </c>
    </row>
    <row r="3129" spans="10:10" ht="16.5" customHeight="1">
      <c r="J3129" s="65" t="str">
        <f t="shared" si="66"/>
        <v/>
      </c>
    </row>
    <row r="3130" spans="10:10" ht="16.5" customHeight="1">
      <c r="J3130" s="65" t="str">
        <f t="shared" si="66"/>
        <v/>
      </c>
    </row>
    <row r="3131" spans="10:10" ht="16.5" customHeight="1">
      <c r="J3131" s="65" t="str">
        <f t="shared" si="66"/>
        <v/>
      </c>
    </row>
    <row r="3132" spans="10:10" ht="16.5" customHeight="1">
      <c r="J3132" s="65" t="str">
        <f t="shared" si="66"/>
        <v/>
      </c>
    </row>
    <row r="3133" spans="10:10" ht="16.5" customHeight="1">
      <c r="J3133" s="65" t="str">
        <f t="shared" si="66"/>
        <v/>
      </c>
    </row>
    <row r="3134" spans="10:10" ht="16.5" customHeight="1">
      <c r="J3134" s="65" t="str">
        <f t="shared" si="66"/>
        <v/>
      </c>
    </row>
    <row r="3135" spans="10:10" ht="16.5" customHeight="1">
      <c r="J3135" s="65" t="str">
        <f t="shared" si="66"/>
        <v/>
      </c>
    </row>
    <row r="3136" spans="10:10" ht="16.5" customHeight="1">
      <c r="J3136" s="65" t="str">
        <f t="shared" si="66"/>
        <v/>
      </c>
    </row>
    <row r="3137" spans="10:10" ht="16.5" customHeight="1">
      <c r="J3137" s="65" t="str">
        <f t="shared" si="66"/>
        <v/>
      </c>
    </row>
    <row r="3138" spans="10:10" ht="16.5" customHeight="1">
      <c r="J3138" s="65" t="str">
        <f t="shared" si="66"/>
        <v/>
      </c>
    </row>
    <row r="3139" spans="10:10" ht="16.5" customHeight="1">
      <c r="J3139" s="65" t="str">
        <f t="shared" si="66"/>
        <v/>
      </c>
    </row>
    <row r="3140" spans="10:10" ht="16.5" customHeight="1">
      <c r="J3140" s="65" t="str">
        <f t="shared" ref="J3140:J3203" si="67">IF(I3140="","",H3140/I3140)</f>
        <v/>
      </c>
    </row>
    <row r="3141" spans="10:10" ht="16.5" customHeight="1">
      <c r="J3141" s="65" t="str">
        <f t="shared" si="67"/>
        <v/>
      </c>
    </row>
    <row r="3142" spans="10:10" ht="16.5" customHeight="1">
      <c r="J3142" s="65" t="str">
        <f t="shared" si="67"/>
        <v/>
      </c>
    </row>
    <row r="3143" spans="10:10" ht="16.5" customHeight="1">
      <c r="J3143" s="65" t="str">
        <f t="shared" si="67"/>
        <v/>
      </c>
    </row>
    <row r="3144" spans="10:10" ht="16.5" customHeight="1">
      <c r="J3144" s="65" t="str">
        <f t="shared" si="67"/>
        <v/>
      </c>
    </row>
    <row r="3145" spans="10:10" ht="16.5" customHeight="1">
      <c r="J3145" s="65" t="str">
        <f t="shared" si="67"/>
        <v/>
      </c>
    </row>
    <row r="3146" spans="10:10" ht="16.5" customHeight="1">
      <c r="J3146" s="65" t="str">
        <f t="shared" si="67"/>
        <v/>
      </c>
    </row>
    <row r="3147" spans="10:10" ht="16.5" customHeight="1">
      <c r="J3147" s="65" t="str">
        <f t="shared" si="67"/>
        <v/>
      </c>
    </row>
    <row r="3148" spans="10:10" ht="16.5" customHeight="1">
      <c r="J3148" s="65" t="str">
        <f t="shared" si="67"/>
        <v/>
      </c>
    </row>
    <row r="3149" spans="10:10" ht="16.5" customHeight="1">
      <c r="J3149" s="65" t="str">
        <f t="shared" si="67"/>
        <v/>
      </c>
    </row>
    <row r="3150" spans="10:10" ht="16.5" customHeight="1">
      <c r="J3150" s="65" t="str">
        <f t="shared" si="67"/>
        <v/>
      </c>
    </row>
    <row r="3151" spans="10:10" ht="16.5" customHeight="1">
      <c r="J3151" s="65" t="str">
        <f t="shared" si="67"/>
        <v/>
      </c>
    </row>
    <row r="3152" spans="10:10" ht="16.5" customHeight="1">
      <c r="J3152" s="65" t="str">
        <f t="shared" si="67"/>
        <v/>
      </c>
    </row>
    <row r="3153" spans="10:10" ht="16.5" customHeight="1">
      <c r="J3153" s="65" t="str">
        <f t="shared" si="67"/>
        <v/>
      </c>
    </row>
    <row r="3154" spans="10:10" ht="16.5" customHeight="1">
      <c r="J3154" s="65" t="str">
        <f t="shared" si="67"/>
        <v/>
      </c>
    </row>
    <row r="3155" spans="10:10" ht="16.5" customHeight="1">
      <c r="J3155" s="65" t="str">
        <f t="shared" si="67"/>
        <v/>
      </c>
    </row>
    <row r="3156" spans="10:10" ht="16.5" customHeight="1">
      <c r="J3156" s="65" t="str">
        <f t="shared" si="67"/>
        <v/>
      </c>
    </row>
    <row r="3157" spans="10:10" ht="16.5" customHeight="1">
      <c r="J3157" s="65" t="str">
        <f t="shared" si="67"/>
        <v/>
      </c>
    </row>
    <row r="3158" spans="10:10" ht="16.5" customHeight="1">
      <c r="J3158" s="65" t="str">
        <f t="shared" si="67"/>
        <v/>
      </c>
    </row>
    <row r="3159" spans="10:10" ht="16.5" customHeight="1">
      <c r="J3159" s="65" t="str">
        <f t="shared" si="67"/>
        <v/>
      </c>
    </row>
    <row r="3160" spans="10:10" ht="16.5" customHeight="1">
      <c r="J3160" s="65" t="str">
        <f t="shared" si="67"/>
        <v/>
      </c>
    </row>
    <row r="3161" spans="10:10" ht="16.5" customHeight="1">
      <c r="J3161" s="65" t="str">
        <f t="shared" si="67"/>
        <v/>
      </c>
    </row>
    <row r="3162" spans="10:10" ht="16.5" customHeight="1">
      <c r="J3162" s="65" t="str">
        <f t="shared" si="67"/>
        <v/>
      </c>
    </row>
    <row r="3163" spans="10:10" ht="16.5" customHeight="1">
      <c r="J3163" s="65" t="str">
        <f t="shared" si="67"/>
        <v/>
      </c>
    </row>
    <row r="3164" spans="10:10" ht="16.5" customHeight="1">
      <c r="J3164" s="65" t="str">
        <f t="shared" si="67"/>
        <v/>
      </c>
    </row>
    <row r="3165" spans="10:10" ht="16.5" customHeight="1">
      <c r="J3165" s="65" t="str">
        <f t="shared" si="67"/>
        <v/>
      </c>
    </row>
    <row r="3166" spans="10:10" ht="16.5" customHeight="1">
      <c r="J3166" s="65" t="str">
        <f t="shared" si="67"/>
        <v/>
      </c>
    </row>
    <row r="3167" spans="10:10" ht="16.5" customHeight="1">
      <c r="J3167" s="65" t="str">
        <f t="shared" si="67"/>
        <v/>
      </c>
    </row>
    <row r="3168" spans="10:10" ht="16.5" customHeight="1">
      <c r="J3168" s="65" t="str">
        <f t="shared" si="67"/>
        <v/>
      </c>
    </row>
    <row r="3169" spans="10:10" ht="16.5" customHeight="1">
      <c r="J3169" s="65" t="str">
        <f t="shared" si="67"/>
        <v/>
      </c>
    </row>
    <row r="3170" spans="10:10" ht="16.5" customHeight="1">
      <c r="J3170" s="65" t="str">
        <f t="shared" si="67"/>
        <v/>
      </c>
    </row>
    <row r="3171" spans="10:10" ht="16.5" customHeight="1">
      <c r="J3171" s="65" t="str">
        <f t="shared" si="67"/>
        <v/>
      </c>
    </row>
    <row r="3172" spans="10:10" ht="16.5" customHeight="1">
      <c r="J3172" s="65" t="str">
        <f t="shared" si="67"/>
        <v/>
      </c>
    </row>
    <row r="3173" spans="10:10" ht="16.5" customHeight="1">
      <c r="J3173" s="65" t="str">
        <f t="shared" si="67"/>
        <v/>
      </c>
    </row>
    <row r="3174" spans="10:10" ht="16.5" customHeight="1">
      <c r="J3174" s="65" t="str">
        <f t="shared" si="67"/>
        <v/>
      </c>
    </row>
    <row r="3175" spans="10:10" ht="16.5" customHeight="1">
      <c r="J3175" s="65" t="str">
        <f t="shared" si="67"/>
        <v/>
      </c>
    </row>
    <row r="3176" spans="10:10" ht="16.5" customHeight="1">
      <c r="J3176" s="65" t="str">
        <f t="shared" si="67"/>
        <v/>
      </c>
    </row>
    <row r="3177" spans="10:10" ht="16.5" customHeight="1">
      <c r="J3177" s="65" t="str">
        <f t="shared" si="67"/>
        <v/>
      </c>
    </row>
    <row r="3178" spans="10:10" ht="16.5" customHeight="1">
      <c r="J3178" s="65" t="str">
        <f t="shared" si="67"/>
        <v/>
      </c>
    </row>
    <row r="3179" spans="10:10" ht="16.5" customHeight="1">
      <c r="J3179" s="65" t="str">
        <f t="shared" si="67"/>
        <v/>
      </c>
    </row>
    <row r="3180" spans="10:10" ht="16.5" customHeight="1">
      <c r="J3180" s="65" t="str">
        <f t="shared" si="67"/>
        <v/>
      </c>
    </row>
    <row r="3181" spans="10:10" ht="16.5" customHeight="1">
      <c r="J3181" s="65" t="str">
        <f t="shared" si="67"/>
        <v/>
      </c>
    </row>
    <row r="3182" spans="10:10" ht="16.5" customHeight="1">
      <c r="J3182" s="65" t="str">
        <f t="shared" si="67"/>
        <v/>
      </c>
    </row>
    <row r="3183" spans="10:10" ht="16.5" customHeight="1">
      <c r="J3183" s="65" t="str">
        <f t="shared" si="67"/>
        <v/>
      </c>
    </row>
    <row r="3184" spans="10:10" ht="16.5" customHeight="1">
      <c r="J3184" s="65" t="str">
        <f t="shared" si="67"/>
        <v/>
      </c>
    </row>
    <row r="3185" spans="10:10" ht="16.5" customHeight="1">
      <c r="J3185" s="65" t="str">
        <f t="shared" si="67"/>
        <v/>
      </c>
    </row>
    <row r="3186" spans="10:10" ht="16.5" customHeight="1">
      <c r="J3186" s="65" t="str">
        <f t="shared" si="67"/>
        <v/>
      </c>
    </row>
    <row r="3187" spans="10:10" ht="16.5" customHeight="1">
      <c r="J3187" s="65" t="str">
        <f t="shared" si="67"/>
        <v/>
      </c>
    </row>
    <row r="3188" spans="10:10" ht="16.5" customHeight="1">
      <c r="J3188" s="65" t="str">
        <f t="shared" si="67"/>
        <v/>
      </c>
    </row>
    <row r="3189" spans="10:10" ht="16.5" customHeight="1">
      <c r="J3189" s="65" t="str">
        <f t="shared" si="67"/>
        <v/>
      </c>
    </row>
    <row r="3190" spans="10:10" ht="16.5" customHeight="1">
      <c r="J3190" s="65" t="str">
        <f t="shared" si="67"/>
        <v/>
      </c>
    </row>
    <row r="3191" spans="10:10" ht="16.5" customHeight="1">
      <c r="J3191" s="65" t="str">
        <f t="shared" si="67"/>
        <v/>
      </c>
    </row>
    <row r="3192" spans="10:10" ht="16.5" customHeight="1">
      <c r="J3192" s="65" t="str">
        <f t="shared" si="67"/>
        <v/>
      </c>
    </row>
    <row r="3193" spans="10:10" ht="16.5" customHeight="1">
      <c r="J3193" s="65" t="str">
        <f t="shared" si="67"/>
        <v/>
      </c>
    </row>
    <row r="3194" spans="10:10" ht="16.5" customHeight="1">
      <c r="J3194" s="65" t="str">
        <f t="shared" si="67"/>
        <v/>
      </c>
    </row>
    <row r="3195" spans="10:10" ht="16.5" customHeight="1">
      <c r="J3195" s="65" t="str">
        <f t="shared" si="67"/>
        <v/>
      </c>
    </row>
    <row r="3196" spans="10:10" ht="16.5" customHeight="1">
      <c r="J3196" s="65" t="str">
        <f t="shared" si="67"/>
        <v/>
      </c>
    </row>
    <row r="3197" spans="10:10" ht="16.5" customHeight="1">
      <c r="J3197" s="65" t="str">
        <f t="shared" si="67"/>
        <v/>
      </c>
    </row>
    <row r="3198" spans="10:10" ht="16.5" customHeight="1">
      <c r="J3198" s="65" t="str">
        <f t="shared" si="67"/>
        <v/>
      </c>
    </row>
    <row r="3199" spans="10:10" ht="16.5" customHeight="1">
      <c r="J3199" s="65" t="str">
        <f t="shared" si="67"/>
        <v/>
      </c>
    </row>
    <row r="3200" spans="10:10" ht="16.5" customHeight="1">
      <c r="J3200" s="65" t="str">
        <f t="shared" si="67"/>
        <v/>
      </c>
    </row>
    <row r="3201" spans="10:10" ht="16.5" customHeight="1">
      <c r="J3201" s="65" t="str">
        <f t="shared" si="67"/>
        <v/>
      </c>
    </row>
    <row r="3202" spans="10:10" ht="16.5" customHeight="1">
      <c r="J3202" s="65" t="str">
        <f t="shared" si="67"/>
        <v/>
      </c>
    </row>
    <row r="3203" spans="10:10" ht="16.5" customHeight="1">
      <c r="J3203" s="65" t="str">
        <f t="shared" si="67"/>
        <v/>
      </c>
    </row>
    <row r="3204" spans="10:10" ht="16.5" customHeight="1">
      <c r="J3204" s="65" t="str">
        <f t="shared" ref="J3204:J3267" si="68">IF(I3204="","",H3204/I3204)</f>
        <v/>
      </c>
    </row>
    <row r="3205" spans="10:10" ht="16.5" customHeight="1">
      <c r="J3205" s="65" t="str">
        <f t="shared" si="68"/>
        <v/>
      </c>
    </row>
    <row r="3206" spans="10:10" ht="16.5" customHeight="1">
      <c r="J3206" s="65" t="str">
        <f t="shared" si="68"/>
        <v/>
      </c>
    </row>
    <row r="3207" spans="10:10" ht="16.5" customHeight="1">
      <c r="J3207" s="65" t="str">
        <f t="shared" si="68"/>
        <v/>
      </c>
    </row>
    <row r="3208" spans="10:10" ht="16.5" customHeight="1">
      <c r="J3208" s="65" t="str">
        <f t="shared" si="68"/>
        <v/>
      </c>
    </row>
    <row r="3209" spans="10:10" ht="16.5" customHeight="1">
      <c r="J3209" s="65" t="str">
        <f t="shared" si="68"/>
        <v/>
      </c>
    </row>
    <row r="3210" spans="10:10" ht="16.5" customHeight="1">
      <c r="J3210" s="65" t="str">
        <f t="shared" si="68"/>
        <v/>
      </c>
    </row>
    <row r="3211" spans="10:10" ht="16.5" customHeight="1">
      <c r="J3211" s="65" t="str">
        <f t="shared" si="68"/>
        <v/>
      </c>
    </row>
    <row r="3212" spans="10:10" ht="16.5" customHeight="1">
      <c r="J3212" s="65" t="str">
        <f t="shared" si="68"/>
        <v/>
      </c>
    </row>
    <row r="3213" spans="10:10" ht="16.5" customHeight="1">
      <c r="J3213" s="65" t="str">
        <f t="shared" si="68"/>
        <v/>
      </c>
    </row>
    <row r="3214" spans="10:10" ht="16.5" customHeight="1">
      <c r="J3214" s="65" t="str">
        <f t="shared" si="68"/>
        <v/>
      </c>
    </row>
    <row r="3215" spans="10:10" ht="16.5" customHeight="1">
      <c r="J3215" s="65" t="str">
        <f t="shared" si="68"/>
        <v/>
      </c>
    </row>
    <row r="3216" spans="10:10" ht="16.5" customHeight="1">
      <c r="J3216" s="65" t="str">
        <f t="shared" si="68"/>
        <v/>
      </c>
    </row>
    <row r="3217" spans="10:10" ht="16.5" customHeight="1">
      <c r="J3217" s="65" t="str">
        <f t="shared" si="68"/>
        <v/>
      </c>
    </row>
    <row r="3218" spans="10:10" ht="16.5" customHeight="1">
      <c r="J3218" s="65" t="str">
        <f t="shared" si="68"/>
        <v/>
      </c>
    </row>
    <row r="3219" spans="10:10" ht="16.5" customHeight="1">
      <c r="J3219" s="65" t="str">
        <f t="shared" si="68"/>
        <v/>
      </c>
    </row>
    <row r="3220" spans="10:10" ht="16.5" customHeight="1">
      <c r="J3220" s="65" t="str">
        <f t="shared" si="68"/>
        <v/>
      </c>
    </row>
    <row r="3221" spans="10:10" ht="16.5" customHeight="1">
      <c r="J3221" s="65" t="str">
        <f t="shared" si="68"/>
        <v/>
      </c>
    </row>
    <row r="3222" spans="10:10" ht="16.5" customHeight="1">
      <c r="J3222" s="65" t="str">
        <f t="shared" si="68"/>
        <v/>
      </c>
    </row>
    <row r="3223" spans="10:10" ht="16.5" customHeight="1">
      <c r="J3223" s="65" t="str">
        <f t="shared" si="68"/>
        <v/>
      </c>
    </row>
    <row r="3224" spans="10:10" ht="16.5" customHeight="1">
      <c r="J3224" s="65" t="str">
        <f t="shared" si="68"/>
        <v/>
      </c>
    </row>
    <row r="3225" spans="10:10" ht="16.5" customHeight="1">
      <c r="J3225" s="65" t="str">
        <f t="shared" si="68"/>
        <v/>
      </c>
    </row>
    <row r="3226" spans="10:10" ht="16.5" customHeight="1">
      <c r="J3226" s="65" t="str">
        <f t="shared" si="68"/>
        <v/>
      </c>
    </row>
    <row r="3227" spans="10:10" ht="16.5" customHeight="1">
      <c r="J3227" s="65" t="str">
        <f t="shared" si="68"/>
        <v/>
      </c>
    </row>
    <row r="3228" spans="10:10" ht="16.5" customHeight="1">
      <c r="J3228" s="65" t="str">
        <f t="shared" si="68"/>
        <v/>
      </c>
    </row>
    <row r="3229" spans="10:10" ht="16.5" customHeight="1">
      <c r="J3229" s="65" t="str">
        <f t="shared" si="68"/>
        <v/>
      </c>
    </row>
    <row r="3230" spans="10:10" ht="16.5" customHeight="1">
      <c r="J3230" s="65" t="str">
        <f t="shared" si="68"/>
        <v/>
      </c>
    </row>
    <row r="3231" spans="10:10" ht="16.5" customHeight="1">
      <c r="J3231" s="65" t="str">
        <f t="shared" si="68"/>
        <v/>
      </c>
    </row>
    <row r="3232" spans="10:10" ht="16.5" customHeight="1">
      <c r="J3232" s="65" t="str">
        <f t="shared" si="68"/>
        <v/>
      </c>
    </row>
    <row r="3233" spans="10:10" ht="16.5" customHeight="1">
      <c r="J3233" s="65" t="str">
        <f t="shared" si="68"/>
        <v/>
      </c>
    </row>
    <row r="3234" spans="10:10" ht="16.5" customHeight="1">
      <c r="J3234" s="65" t="str">
        <f t="shared" si="68"/>
        <v/>
      </c>
    </row>
    <row r="3235" spans="10:10" ht="16.5" customHeight="1">
      <c r="J3235" s="65" t="str">
        <f t="shared" si="68"/>
        <v/>
      </c>
    </row>
    <row r="3236" spans="10:10" ht="16.5" customHeight="1">
      <c r="J3236" s="65" t="str">
        <f t="shared" si="68"/>
        <v/>
      </c>
    </row>
    <row r="3237" spans="10:10" ht="16.5" customHeight="1">
      <c r="J3237" s="65" t="str">
        <f t="shared" si="68"/>
        <v/>
      </c>
    </row>
    <row r="3238" spans="10:10" ht="16.5" customHeight="1">
      <c r="J3238" s="65" t="str">
        <f t="shared" si="68"/>
        <v/>
      </c>
    </row>
    <row r="3239" spans="10:10" ht="16.5" customHeight="1">
      <c r="J3239" s="65" t="str">
        <f t="shared" si="68"/>
        <v/>
      </c>
    </row>
    <row r="3240" spans="10:10" ht="16.5" customHeight="1">
      <c r="J3240" s="65" t="str">
        <f t="shared" si="68"/>
        <v/>
      </c>
    </row>
    <row r="3241" spans="10:10" ht="16.5" customHeight="1">
      <c r="J3241" s="65" t="str">
        <f t="shared" si="68"/>
        <v/>
      </c>
    </row>
    <row r="3242" spans="10:10" ht="16.5" customHeight="1">
      <c r="J3242" s="65" t="str">
        <f t="shared" si="68"/>
        <v/>
      </c>
    </row>
    <row r="3243" spans="10:10" ht="16.5" customHeight="1">
      <c r="J3243" s="65" t="str">
        <f t="shared" si="68"/>
        <v/>
      </c>
    </row>
    <row r="3244" spans="10:10" ht="16.5" customHeight="1">
      <c r="J3244" s="65" t="str">
        <f t="shared" si="68"/>
        <v/>
      </c>
    </row>
    <row r="3245" spans="10:10" ht="16.5" customHeight="1">
      <c r="J3245" s="65" t="str">
        <f t="shared" si="68"/>
        <v/>
      </c>
    </row>
    <row r="3246" spans="10:10" ht="16.5" customHeight="1">
      <c r="J3246" s="65" t="str">
        <f t="shared" si="68"/>
        <v/>
      </c>
    </row>
    <row r="3247" spans="10:10" ht="16.5" customHeight="1">
      <c r="J3247" s="65" t="str">
        <f t="shared" si="68"/>
        <v/>
      </c>
    </row>
    <row r="3248" spans="10:10" ht="16.5" customHeight="1">
      <c r="J3248" s="65" t="str">
        <f t="shared" si="68"/>
        <v/>
      </c>
    </row>
    <row r="3249" spans="10:10" ht="16.5" customHeight="1">
      <c r="J3249" s="65" t="str">
        <f t="shared" si="68"/>
        <v/>
      </c>
    </row>
    <row r="3250" spans="10:10" ht="16.5" customHeight="1">
      <c r="J3250" s="65" t="str">
        <f t="shared" si="68"/>
        <v/>
      </c>
    </row>
    <row r="3251" spans="10:10" ht="16.5" customHeight="1">
      <c r="J3251" s="65" t="str">
        <f t="shared" si="68"/>
        <v/>
      </c>
    </row>
    <row r="3252" spans="10:10" ht="16.5" customHeight="1">
      <c r="J3252" s="65" t="str">
        <f t="shared" si="68"/>
        <v/>
      </c>
    </row>
    <row r="3253" spans="10:10" ht="16.5" customHeight="1">
      <c r="J3253" s="65" t="str">
        <f t="shared" si="68"/>
        <v/>
      </c>
    </row>
    <row r="3254" spans="10:10" ht="16.5" customHeight="1">
      <c r="J3254" s="65" t="str">
        <f t="shared" si="68"/>
        <v/>
      </c>
    </row>
    <row r="3255" spans="10:10" ht="16.5" customHeight="1">
      <c r="J3255" s="65" t="str">
        <f t="shared" si="68"/>
        <v/>
      </c>
    </row>
    <row r="3256" spans="10:10" ht="16.5" customHeight="1">
      <c r="J3256" s="65" t="str">
        <f t="shared" si="68"/>
        <v/>
      </c>
    </row>
    <row r="3257" spans="10:10" ht="16.5" customHeight="1">
      <c r="J3257" s="65" t="str">
        <f t="shared" si="68"/>
        <v/>
      </c>
    </row>
    <row r="3258" spans="10:10" ht="16.5" customHeight="1">
      <c r="J3258" s="65" t="str">
        <f t="shared" si="68"/>
        <v/>
      </c>
    </row>
    <row r="3259" spans="10:10" ht="16.5" customHeight="1">
      <c r="J3259" s="65" t="str">
        <f t="shared" si="68"/>
        <v/>
      </c>
    </row>
    <row r="3260" spans="10:10" ht="16.5" customHeight="1">
      <c r="J3260" s="65" t="str">
        <f t="shared" si="68"/>
        <v/>
      </c>
    </row>
    <row r="3261" spans="10:10" ht="16.5" customHeight="1">
      <c r="J3261" s="65" t="str">
        <f t="shared" si="68"/>
        <v/>
      </c>
    </row>
    <row r="3262" spans="10:10" ht="16.5" customHeight="1">
      <c r="J3262" s="65" t="str">
        <f t="shared" si="68"/>
        <v/>
      </c>
    </row>
    <row r="3263" spans="10:10" ht="16.5" customHeight="1">
      <c r="J3263" s="65" t="str">
        <f t="shared" si="68"/>
        <v/>
      </c>
    </row>
    <row r="3264" spans="10:10" ht="16.5" customHeight="1">
      <c r="J3264" s="65" t="str">
        <f t="shared" si="68"/>
        <v/>
      </c>
    </row>
    <row r="3265" spans="10:10" ht="16.5" customHeight="1">
      <c r="J3265" s="65" t="str">
        <f t="shared" si="68"/>
        <v/>
      </c>
    </row>
    <row r="3266" spans="10:10" ht="16.5" customHeight="1">
      <c r="J3266" s="65" t="str">
        <f t="shared" si="68"/>
        <v/>
      </c>
    </row>
    <row r="3267" spans="10:10" ht="16.5" customHeight="1">
      <c r="J3267" s="65" t="str">
        <f t="shared" si="68"/>
        <v/>
      </c>
    </row>
    <row r="3268" spans="10:10" ht="16.5" customHeight="1">
      <c r="J3268" s="65" t="str">
        <f t="shared" ref="J3268:J3331" si="69">IF(I3268="","",H3268/I3268)</f>
        <v/>
      </c>
    </row>
    <row r="3269" spans="10:10" ht="16.5" customHeight="1">
      <c r="J3269" s="65" t="str">
        <f t="shared" si="69"/>
        <v/>
      </c>
    </row>
    <row r="3270" spans="10:10" ht="16.5" customHeight="1">
      <c r="J3270" s="65" t="str">
        <f t="shared" si="69"/>
        <v/>
      </c>
    </row>
    <row r="3271" spans="10:10" ht="16.5" customHeight="1">
      <c r="J3271" s="65" t="str">
        <f t="shared" si="69"/>
        <v/>
      </c>
    </row>
    <row r="3272" spans="10:10" ht="16.5" customHeight="1">
      <c r="J3272" s="65" t="str">
        <f t="shared" si="69"/>
        <v/>
      </c>
    </row>
    <row r="3273" spans="10:10" ht="16.5" customHeight="1">
      <c r="J3273" s="65" t="str">
        <f t="shared" si="69"/>
        <v/>
      </c>
    </row>
    <row r="3274" spans="10:10" ht="16.5" customHeight="1">
      <c r="J3274" s="65" t="str">
        <f t="shared" si="69"/>
        <v/>
      </c>
    </row>
    <row r="3275" spans="10:10" ht="16.5" customHeight="1">
      <c r="J3275" s="65" t="str">
        <f t="shared" si="69"/>
        <v/>
      </c>
    </row>
    <row r="3276" spans="10:10" ht="16.5" customHeight="1">
      <c r="J3276" s="65" t="str">
        <f t="shared" si="69"/>
        <v/>
      </c>
    </row>
    <row r="3277" spans="10:10" ht="16.5" customHeight="1">
      <c r="J3277" s="65" t="str">
        <f t="shared" si="69"/>
        <v/>
      </c>
    </row>
    <row r="3278" spans="10:10" ht="16.5" customHeight="1">
      <c r="J3278" s="65" t="str">
        <f t="shared" si="69"/>
        <v/>
      </c>
    </row>
    <row r="3279" spans="10:10" ht="16.5" customHeight="1">
      <c r="J3279" s="65" t="str">
        <f t="shared" si="69"/>
        <v/>
      </c>
    </row>
    <row r="3280" spans="10:10" ht="16.5" customHeight="1">
      <c r="J3280" s="65" t="str">
        <f t="shared" si="69"/>
        <v/>
      </c>
    </row>
    <row r="3281" spans="10:10" ht="16.5" customHeight="1">
      <c r="J3281" s="65" t="str">
        <f t="shared" si="69"/>
        <v/>
      </c>
    </row>
    <row r="3282" spans="10:10" ht="16.5" customHeight="1">
      <c r="J3282" s="65" t="str">
        <f t="shared" si="69"/>
        <v/>
      </c>
    </row>
    <row r="3283" spans="10:10" ht="16.5" customHeight="1">
      <c r="J3283" s="65" t="str">
        <f t="shared" si="69"/>
        <v/>
      </c>
    </row>
    <row r="3284" spans="10:10" ht="16.5" customHeight="1">
      <c r="J3284" s="65" t="str">
        <f t="shared" si="69"/>
        <v/>
      </c>
    </row>
    <row r="3285" spans="10:10" ht="16.5" customHeight="1">
      <c r="J3285" s="65" t="str">
        <f t="shared" si="69"/>
        <v/>
      </c>
    </row>
    <row r="3286" spans="10:10" ht="16.5" customHeight="1">
      <c r="J3286" s="65" t="str">
        <f t="shared" si="69"/>
        <v/>
      </c>
    </row>
    <row r="3287" spans="10:10" ht="16.5" customHeight="1">
      <c r="J3287" s="65" t="str">
        <f t="shared" si="69"/>
        <v/>
      </c>
    </row>
    <row r="3288" spans="10:10" ht="16.5" customHeight="1">
      <c r="J3288" s="65" t="str">
        <f t="shared" si="69"/>
        <v/>
      </c>
    </row>
    <row r="3289" spans="10:10" ht="16.5" customHeight="1">
      <c r="J3289" s="65" t="str">
        <f t="shared" si="69"/>
        <v/>
      </c>
    </row>
    <row r="3290" spans="10:10" ht="16.5" customHeight="1">
      <c r="J3290" s="65" t="str">
        <f t="shared" si="69"/>
        <v/>
      </c>
    </row>
    <row r="3291" spans="10:10" ht="16.5" customHeight="1">
      <c r="J3291" s="65" t="str">
        <f t="shared" si="69"/>
        <v/>
      </c>
    </row>
    <row r="3292" spans="10:10" ht="16.5" customHeight="1">
      <c r="J3292" s="65" t="str">
        <f t="shared" si="69"/>
        <v/>
      </c>
    </row>
    <row r="3293" spans="10:10" ht="16.5" customHeight="1">
      <c r="J3293" s="65" t="str">
        <f t="shared" si="69"/>
        <v/>
      </c>
    </row>
    <row r="3294" spans="10:10" ht="16.5" customHeight="1">
      <c r="J3294" s="65" t="str">
        <f t="shared" si="69"/>
        <v/>
      </c>
    </row>
    <row r="3295" spans="10:10" ht="16.5" customHeight="1">
      <c r="J3295" s="65" t="str">
        <f t="shared" si="69"/>
        <v/>
      </c>
    </row>
    <row r="3296" spans="10:10" ht="16.5" customHeight="1">
      <c r="J3296" s="65" t="str">
        <f t="shared" si="69"/>
        <v/>
      </c>
    </row>
    <row r="3297" spans="10:10" ht="16.5" customHeight="1">
      <c r="J3297" s="65" t="str">
        <f t="shared" si="69"/>
        <v/>
      </c>
    </row>
    <row r="3298" spans="10:10" ht="16.5" customHeight="1">
      <c r="J3298" s="65" t="str">
        <f t="shared" si="69"/>
        <v/>
      </c>
    </row>
    <row r="3299" spans="10:10" ht="16.5" customHeight="1">
      <c r="J3299" s="65" t="str">
        <f t="shared" si="69"/>
        <v/>
      </c>
    </row>
    <row r="3300" spans="10:10" ht="16.5" customHeight="1">
      <c r="J3300" s="65" t="str">
        <f t="shared" si="69"/>
        <v/>
      </c>
    </row>
    <row r="3301" spans="10:10" ht="16.5" customHeight="1">
      <c r="J3301" s="65" t="str">
        <f t="shared" si="69"/>
        <v/>
      </c>
    </row>
    <row r="3302" spans="10:10" ht="16.5" customHeight="1">
      <c r="J3302" s="65" t="str">
        <f t="shared" si="69"/>
        <v/>
      </c>
    </row>
    <row r="3303" spans="10:10" ht="16.5" customHeight="1">
      <c r="J3303" s="65" t="str">
        <f t="shared" si="69"/>
        <v/>
      </c>
    </row>
    <row r="3304" spans="10:10" ht="16.5" customHeight="1">
      <c r="J3304" s="65" t="str">
        <f t="shared" si="69"/>
        <v/>
      </c>
    </row>
    <row r="3305" spans="10:10" ht="16.5" customHeight="1">
      <c r="J3305" s="65" t="str">
        <f t="shared" si="69"/>
        <v/>
      </c>
    </row>
    <row r="3306" spans="10:10" ht="16.5" customHeight="1">
      <c r="J3306" s="65" t="str">
        <f t="shared" si="69"/>
        <v/>
      </c>
    </row>
    <row r="3307" spans="10:10" ht="16.5" customHeight="1">
      <c r="J3307" s="65" t="str">
        <f t="shared" si="69"/>
        <v/>
      </c>
    </row>
    <row r="3308" spans="10:10" ht="16.5" customHeight="1">
      <c r="J3308" s="65" t="str">
        <f t="shared" si="69"/>
        <v/>
      </c>
    </row>
    <row r="3309" spans="10:10" ht="16.5" customHeight="1">
      <c r="J3309" s="65" t="str">
        <f t="shared" si="69"/>
        <v/>
      </c>
    </row>
    <row r="3310" spans="10:10" ht="16.5" customHeight="1">
      <c r="J3310" s="65" t="str">
        <f t="shared" si="69"/>
        <v/>
      </c>
    </row>
    <row r="3311" spans="10:10" ht="16.5" customHeight="1">
      <c r="J3311" s="65" t="str">
        <f t="shared" si="69"/>
        <v/>
      </c>
    </row>
    <row r="3312" spans="10:10" ht="16.5" customHeight="1">
      <c r="J3312" s="65" t="str">
        <f t="shared" si="69"/>
        <v/>
      </c>
    </row>
    <row r="3313" spans="10:10" ht="16.5" customHeight="1">
      <c r="J3313" s="65" t="str">
        <f t="shared" si="69"/>
        <v/>
      </c>
    </row>
    <row r="3314" spans="10:10" ht="16.5" customHeight="1">
      <c r="J3314" s="65" t="str">
        <f t="shared" si="69"/>
        <v/>
      </c>
    </row>
    <row r="3315" spans="10:10" ht="16.5" customHeight="1">
      <c r="J3315" s="65" t="str">
        <f t="shared" si="69"/>
        <v/>
      </c>
    </row>
    <row r="3316" spans="10:10" ht="16.5" customHeight="1">
      <c r="J3316" s="65" t="str">
        <f t="shared" si="69"/>
        <v/>
      </c>
    </row>
    <row r="3317" spans="10:10" ht="16.5" customHeight="1">
      <c r="J3317" s="65" t="str">
        <f t="shared" si="69"/>
        <v/>
      </c>
    </row>
    <row r="3318" spans="10:10" ht="16.5" customHeight="1">
      <c r="J3318" s="65" t="str">
        <f t="shared" si="69"/>
        <v/>
      </c>
    </row>
    <row r="3319" spans="10:10" ht="16.5" customHeight="1">
      <c r="J3319" s="65" t="str">
        <f t="shared" si="69"/>
        <v/>
      </c>
    </row>
    <row r="3320" spans="10:10" ht="16.5" customHeight="1">
      <c r="J3320" s="65" t="str">
        <f t="shared" si="69"/>
        <v/>
      </c>
    </row>
    <row r="3321" spans="10:10" ht="16.5" customHeight="1">
      <c r="J3321" s="65" t="str">
        <f t="shared" si="69"/>
        <v/>
      </c>
    </row>
    <row r="3322" spans="10:10" ht="16.5" customHeight="1">
      <c r="J3322" s="65" t="str">
        <f t="shared" si="69"/>
        <v/>
      </c>
    </row>
    <row r="3323" spans="10:10" ht="16.5" customHeight="1">
      <c r="J3323" s="65" t="str">
        <f t="shared" si="69"/>
        <v/>
      </c>
    </row>
    <row r="3324" spans="10:10" ht="16.5" customHeight="1">
      <c r="J3324" s="65" t="str">
        <f t="shared" si="69"/>
        <v/>
      </c>
    </row>
    <row r="3325" spans="10:10" ht="16.5" customHeight="1">
      <c r="J3325" s="65" t="str">
        <f t="shared" si="69"/>
        <v/>
      </c>
    </row>
    <row r="3326" spans="10:10" ht="16.5" customHeight="1">
      <c r="J3326" s="65" t="str">
        <f t="shared" si="69"/>
        <v/>
      </c>
    </row>
    <row r="3327" spans="10:10" ht="16.5" customHeight="1">
      <c r="J3327" s="65" t="str">
        <f t="shared" si="69"/>
        <v/>
      </c>
    </row>
    <row r="3328" spans="10:10" ht="16.5" customHeight="1">
      <c r="J3328" s="65" t="str">
        <f t="shared" si="69"/>
        <v/>
      </c>
    </row>
    <row r="3329" spans="10:10" ht="16.5" customHeight="1">
      <c r="J3329" s="65" t="str">
        <f t="shared" si="69"/>
        <v/>
      </c>
    </row>
    <row r="3330" spans="10:10" ht="16.5" customHeight="1">
      <c r="J3330" s="65" t="str">
        <f t="shared" si="69"/>
        <v/>
      </c>
    </row>
    <row r="3331" spans="10:10" ht="16.5" customHeight="1">
      <c r="J3331" s="65" t="str">
        <f t="shared" si="69"/>
        <v/>
      </c>
    </row>
    <row r="3332" spans="10:10" ht="16.5" customHeight="1">
      <c r="J3332" s="65" t="str">
        <f t="shared" ref="J3332:J3395" si="70">IF(I3332="","",H3332/I3332)</f>
        <v/>
      </c>
    </row>
    <row r="3333" spans="10:10" ht="16.5" customHeight="1">
      <c r="J3333" s="65" t="str">
        <f t="shared" si="70"/>
        <v/>
      </c>
    </row>
    <row r="3334" spans="10:10" ht="16.5" customHeight="1">
      <c r="J3334" s="65" t="str">
        <f t="shared" si="70"/>
        <v/>
      </c>
    </row>
    <row r="3335" spans="10:10" ht="16.5" customHeight="1">
      <c r="J3335" s="65" t="str">
        <f t="shared" si="70"/>
        <v/>
      </c>
    </row>
    <row r="3336" spans="10:10" ht="16.5" customHeight="1">
      <c r="J3336" s="65" t="str">
        <f t="shared" si="70"/>
        <v/>
      </c>
    </row>
    <row r="3337" spans="10:10" ht="16.5" customHeight="1">
      <c r="J3337" s="65" t="str">
        <f t="shared" si="70"/>
        <v/>
      </c>
    </row>
    <row r="3338" spans="10:10" ht="16.5" customHeight="1">
      <c r="J3338" s="65" t="str">
        <f t="shared" si="70"/>
        <v/>
      </c>
    </row>
    <row r="3339" spans="10:10" ht="16.5" customHeight="1">
      <c r="J3339" s="65" t="str">
        <f t="shared" si="70"/>
        <v/>
      </c>
    </row>
    <row r="3340" spans="10:10" ht="16.5" customHeight="1">
      <c r="J3340" s="65" t="str">
        <f t="shared" si="70"/>
        <v/>
      </c>
    </row>
    <row r="3341" spans="10:10" ht="16.5" customHeight="1">
      <c r="J3341" s="65" t="str">
        <f t="shared" si="70"/>
        <v/>
      </c>
    </row>
    <row r="3342" spans="10:10" ht="16.5" customHeight="1">
      <c r="J3342" s="65" t="str">
        <f t="shared" si="70"/>
        <v/>
      </c>
    </row>
    <row r="3343" spans="10:10" ht="16.5" customHeight="1">
      <c r="J3343" s="65" t="str">
        <f t="shared" si="70"/>
        <v/>
      </c>
    </row>
    <row r="3344" spans="10:10" ht="16.5" customHeight="1">
      <c r="J3344" s="65" t="str">
        <f t="shared" si="70"/>
        <v/>
      </c>
    </row>
    <row r="3345" spans="10:10" ht="16.5" customHeight="1">
      <c r="J3345" s="65" t="str">
        <f t="shared" si="70"/>
        <v/>
      </c>
    </row>
    <row r="3346" spans="10:10" ht="16.5" customHeight="1">
      <c r="J3346" s="65" t="str">
        <f t="shared" si="70"/>
        <v/>
      </c>
    </row>
    <row r="3347" spans="10:10" ht="16.5" customHeight="1">
      <c r="J3347" s="65" t="str">
        <f t="shared" si="70"/>
        <v/>
      </c>
    </row>
    <row r="3348" spans="10:10" ht="16.5" customHeight="1">
      <c r="J3348" s="65" t="str">
        <f t="shared" si="70"/>
        <v/>
      </c>
    </row>
    <row r="3349" spans="10:10" ht="16.5" customHeight="1">
      <c r="J3349" s="65" t="str">
        <f t="shared" si="70"/>
        <v/>
      </c>
    </row>
    <row r="3350" spans="10:10" ht="16.5" customHeight="1">
      <c r="J3350" s="65" t="str">
        <f t="shared" si="70"/>
        <v/>
      </c>
    </row>
    <row r="3351" spans="10:10" ht="16.5" customHeight="1">
      <c r="J3351" s="65" t="str">
        <f t="shared" si="70"/>
        <v/>
      </c>
    </row>
    <row r="3352" spans="10:10" ht="16.5" customHeight="1">
      <c r="J3352" s="65" t="str">
        <f t="shared" si="70"/>
        <v/>
      </c>
    </row>
    <row r="3353" spans="10:10" ht="16.5" customHeight="1">
      <c r="J3353" s="65" t="str">
        <f t="shared" si="70"/>
        <v/>
      </c>
    </row>
    <row r="3354" spans="10:10" ht="16.5" customHeight="1">
      <c r="J3354" s="65" t="str">
        <f t="shared" si="70"/>
        <v/>
      </c>
    </row>
    <row r="3355" spans="10:10" ht="16.5" customHeight="1">
      <c r="J3355" s="65" t="str">
        <f t="shared" si="70"/>
        <v/>
      </c>
    </row>
    <row r="3356" spans="10:10" ht="16.5" customHeight="1">
      <c r="J3356" s="65" t="str">
        <f t="shared" si="70"/>
        <v/>
      </c>
    </row>
    <row r="3357" spans="10:10" ht="16.5" customHeight="1">
      <c r="J3357" s="65" t="str">
        <f t="shared" si="70"/>
        <v/>
      </c>
    </row>
    <row r="3358" spans="10:10" ht="16.5" customHeight="1">
      <c r="J3358" s="65" t="str">
        <f t="shared" si="70"/>
        <v/>
      </c>
    </row>
    <row r="3359" spans="10:10" ht="16.5" customHeight="1">
      <c r="J3359" s="65" t="str">
        <f t="shared" si="70"/>
        <v/>
      </c>
    </row>
    <row r="3360" spans="10:10" ht="16.5" customHeight="1">
      <c r="J3360" s="65" t="str">
        <f t="shared" si="70"/>
        <v/>
      </c>
    </row>
    <row r="3361" spans="10:10" ht="16.5" customHeight="1">
      <c r="J3361" s="65" t="str">
        <f t="shared" si="70"/>
        <v/>
      </c>
    </row>
    <row r="3362" spans="10:10" ht="16.5" customHeight="1">
      <c r="J3362" s="65" t="str">
        <f t="shared" si="70"/>
        <v/>
      </c>
    </row>
    <row r="3363" spans="10:10" ht="16.5" customHeight="1">
      <c r="J3363" s="65" t="str">
        <f t="shared" si="70"/>
        <v/>
      </c>
    </row>
    <row r="3364" spans="10:10" ht="16.5" customHeight="1">
      <c r="J3364" s="65" t="str">
        <f t="shared" si="70"/>
        <v/>
      </c>
    </row>
    <row r="3365" spans="10:10" ht="16.5" customHeight="1">
      <c r="J3365" s="65" t="str">
        <f t="shared" si="70"/>
        <v/>
      </c>
    </row>
    <row r="3366" spans="10:10" ht="16.5" customHeight="1">
      <c r="J3366" s="65" t="str">
        <f t="shared" si="70"/>
        <v/>
      </c>
    </row>
    <row r="3367" spans="10:10" ht="16.5" customHeight="1">
      <c r="J3367" s="65" t="str">
        <f t="shared" si="70"/>
        <v/>
      </c>
    </row>
    <row r="3368" spans="10:10" ht="16.5" customHeight="1">
      <c r="J3368" s="65" t="str">
        <f t="shared" si="70"/>
        <v/>
      </c>
    </row>
    <row r="3369" spans="10:10" ht="16.5" customHeight="1">
      <c r="J3369" s="65" t="str">
        <f t="shared" si="70"/>
        <v/>
      </c>
    </row>
    <row r="3370" spans="10:10" ht="16.5" customHeight="1">
      <c r="J3370" s="65" t="str">
        <f t="shared" si="70"/>
        <v/>
      </c>
    </row>
    <row r="3371" spans="10:10" ht="16.5" customHeight="1">
      <c r="J3371" s="65" t="str">
        <f t="shared" si="70"/>
        <v/>
      </c>
    </row>
    <row r="3372" spans="10:10" ht="16.5" customHeight="1">
      <c r="J3372" s="65" t="str">
        <f t="shared" si="70"/>
        <v/>
      </c>
    </row>
    <row r="3373" spans="10:10" ht="16.5" customHeight="1">
      <c r="J3373" s="65" t="str">
        <f t="shared" si="70"/>
        <v/>
      </c>
    </row>
    <row r="3374" spans="10:10" ht="16.5" customHeight="1">
      <c r="J3374" s="65" t="str">
        <f t="shared" si="70"/>
        <v/>
      </c>
    </row>
    <row r="3375" spans="10:10" ht="16.5" customHeight="1">
      <c r="J3375" s="65" t="str">
        <f t="shared" si="70"/>
        <v/>
      </c>
    </row>
    <row r="3376" spans="10:10" ht="16.5" customHeight="1">
      <c r="J3376" s="65" t="str">
        <f t="shared" si="70"/>
        <v/>
      </c>
    </row>
    <row r="3377" spans="10:10" ht="16.5" customHeight="1">
      <c r="J3377" s="65" t="str">
        <f t="shared" si="70"/>
        <v/>
      </c>
    </row>
    <row r="3378" spans="10:10" ht="16.5" customHeight="1">
      <c r="J3378" s="65" t="str">
        <f t="shared" si="70"/>
        <v/>
      </c>
    </row>
    <row r="3379" spans="10:10" ht="16.5" customHeight="1">
      <c r="J3379" s="65" t="str">
        <f t="shared" si="70"/>
        <v/>
      </c>
    </row>
    <row r="3380" spans="10:10" ht="16.5" customHeight="1">
      <c r="J3380" s="65" t="str">
        <f t="shared" si="70"/>
        <v/>
      </c>
    </row>
    <row r="3381" spans="10:10" ht="16.5" customHeight="1">
      <c r="J3381" s="65" t="str">
        <f t="shared" si="70"/>
        <v/>
      </c>
    </row>
    <row r="3382" spans="10:10" ht="16.5" customHeight="1">
      <c r="J3382" s="65" t="str">
        <f t="shared" si="70"/>
        <v/>
      </c>
    </row>
    <row r="3383" spans="10:10" ht="16.5" customHeight="1">
      <c r="J3383" s="65" t="str">
        <f t="shared" si="70"/>
        <v/>
      </c>
    </row>
    <row r="3384" spans="10:10" ht="16.5" customHeight="1">
      <c r="J3384" s="65" t="str">
        <f t="shared" si="70"/>
        <v/>
      </c>
    </row>
    <row r="3385" spans="10:10" ht="16.5" customHeight="1">
      <c r="J3385" s="65" t="str">
        <f t="shared" si="70"/>
        <v/>
      </c>
    </row>
    <row r="3386" spans="10:10" ht="16.5" customHeight="1">
      <c r="J3386" s="65" t="str">
        <f t="shared" si="70"/>
        <v/>
      </c>
    </row>
    <row r="3387" spans="10:10" ht="16.5" customHeight="1">
      <c r="J3387" s="65" t="str">
        <f t="shared" si="70"/>
        <v/>
      </c>
    </row>
    <row r="3388" spans="10:10" ht="16.5" customHeight="1">
      <c r="J3388" s="65" t="str">
        <f t="shared" si="70"/>
        <v/>
      </c>
    </row>
    <row r="3389" spans="10:10" ht="16.5" customHeight="1">
      <c r="J3389" s="65" t="str">
        <f t="shared" si="70"/>
        <v/>
      </c>
    </row>
    <row r="3390" spans="10:10" ht="16.5" customHeight="1">
      <c r="J3390" s="65" t="str">
        <f t="shared" si="70"/>
        <v/>
      </c>
    </row>
    <row r="3391" spans="10:10" ht="16.5" customHeight="1">
      <c r="J3391" s="65" t="str">
        <f t="shared" si="70"/>
        <v/>
      </c>
    </row>
    <row r="3392" spans="10:10" ht="16.5" customHeight="1">
      <c r="J3392" s="65" t="str">
        <f t="shared" si="70"/>
        <v/>
      </c>
    </row>
    <row r="3393" spans="10:10" ht="16.5" customHeight="1">
      <c r="J3393" s="65" t="str">
        <f t="shared" si="70"/>
        <v/>
      </c>
    </row>
    <row r="3394" spans="10:10" ht="16.5" customHeight="1">
      <c r="J3394" s="65" t="str">
        <f t="shared" si="70"/>
        <v/>
      </c>
    </row>
    <row r="3395" spans="10:10" ht="16.5" customHeight="1">
      <c r="J3395" s="65" t="str">
        <f t="shared" si="70"/>
        <v/>
      </c>
    </row>
    <row r="3396" spans="10:10" ht="16.5" customHeight="1">
      <c r="J3396" s="65" t="str">
        <f t="shared" ref="J3396:J3459" si="71">IF(I3396="","",H3396/I3396)</f>
        <v/>
      </c>
    </row>
    <row r="3397" spans="10:10" ht="16.5" customHeight="1">
      <c r="J3397" s="65" t="str">
        <f t="shared" si="71"/>
        <v/>
      </c>
    </row>
    <row r="3398" spans="10:10" ht="16.5" customHeight="1">
      <c r="J3398" s="65" t="str">
        <f t="shared" si="71"/>
        <v/>
      </c>
    </row>
    <row r="3399" spans="10:10" ht="16.5" customHeight="1">
      <c r="J3399" s="65" t="str">
        <f t="shared" si="71"/>
        <v/>
      </c>
    </row>
    <row r="3400" spans="10:10" ht="16.5" customHeight="1">
      <c r="J3400" s="65" t="str">
        <f t="shared" si="71"/>
        <v/>
      </c>
    </row>
    <row r="3401" spans="10:10" ht="16.5" customHeight="1">
      <c r="J3401" s="65" t="str">
        <f t="shared" si="71"/>
        <v/>
      </c>
    </row>
    <row r="3402" spans="10:10" ht="16.5" customHeight="1">
      <c r="J3402" s="65" t="str">
        <f t="shared" si="71"/>
        <v/>
      </c>
    </row>
    <row r="3403" spans="10:10" ht="16.5" customHeight="1">
      <c r="J3403" s="65" t="str">
        <f t="shared" si="71"/>
        <v/>
      </c>
    </row>
    <row r="3404" spans="10:10" ht="16.5" customHeight="1">
      <c r="J3404" s="65" t="str">
        <f t="shared" si="71"/>
        <v/>
      </c>
    </row>
    <row r="3405" spans="10:10" ht="16.5" customHeight="1">
      <c r="J3405" s="65" t="str">
        <f t="shared" si="71"/>
        <v/>
      </c>
    </row>
    <row r="3406" spans="10:10" ht="16.5" customHeight="1">
      <c r="J3406" s="65" t="str">
        <f t="shared" si="71"/>
        <v/>
      </c>
    </row>
    <row r="3407" spans="10:10" ht="16.5" customHeight="1">
      <c r="J3407" s="65" t="str">
        <f t="shared" si="71"/>
        <v/>
      </c>
    </row>
    <row r="3408" spans="10:10" ht="16.5" customHeight="1">
      <c r="J3408" s="65" t="str">
        <f t="shared" si="71"/>
        <v/>
      </c>
    </row>
    <row r="3409" spans="10:10" ht="16.5" customHeight="1">
      <c r="J3409" s="65" t="str">
        <f t="shared" si="71"/>
        <v/>
      </c>
    </row>
    <row r="3410" spans="10:10" ht="16.5" customHeight="1">
      <c r="J3410" s="65" t="str">
        <f t="shared" si="71"/>
        <v/>
      </c>
    </row>
    <row r="3411" spans="10:10" ht="16.5" customHeight="1">
      <c r="J3411" s="65" t="str">
        <f t="shared" si="71"/>
        <v/>
      </c>
    </row>
    <row r="3412" spans="10:10" ht="16.5" customHeight="1">
      <c r="J3412" s="65" t="str">
        <f t="shared" si="71"/>
        <v/>
      </c>
    </row>
    <row r="3413" spans="10:10" ht="16.5" customHeight="1">
      <c r="J3413" s="65" t="str">
        <f t="shared" si="71"/>
        <v/>
      </c>
    </row>
    <row r="3414" spans="10:10" ht="16.5" customHeight="1">
      <c r="J3414" s="65" t="str">
        <f t="shared" si="71"/>
        <v/>
      </c>
    </row>
    <row r="3415" spans="10:10" ht="16.5" customHeight="1">
      <c r="J3415" s="65" t="str">
        <f t="shared" si="71"/>
        <v/>
      </c>
    </row>
    <row r="3416" spans="10:10" ht="16.5" customHeight="1">
      <c r="J3416" s="65" t="str">
        <f t="shared" si="71"/>
        <v/>
      </c>
    </row>
    <row r="3417" spans="10:10" ht="16.5" customHeight="1">
      <c r="J3417" s="65" t="str">
        <f t="shared" si="71"/>
        <v/>
      </c>
    </row>
    <row r="3418" spans="10:10" ht="16.5" customHeight="1">
      <c r="J3418" s="65" t="str">
        <f t="shared" si="71"/>
        <v/>
      </c>
    </row>
    <row r="3419" spans="10:10" ht="16.5" customHeight="1">
      <c r="J3419" s="65" t="str">
        <f t="shared" si="71"/>
        <v/>
      </c>
    </row>
    <row r="3420" spans="10:10" ht="16.5" customHeight="1">
      <c r="J3420" s="65" t="str">
        <f t="shared" si="71"/>
        <v/>
      </c>
    </row>
    <row r="3421" spans="10:10" ht="16.5" customHeight="1">
      <c r="J3421" s="65" t="str">
        <f t="shared" si="71"/>
        <v/>
      </c>
    </row>
    <row r="3422" spans="10:10" ht="16.5" customHeight="1">
      <c r="J3422" s="65" t="str">
        <f t="shared" si="71"/>
        <v/>
      </c>
    </row>
    <row r="3423" spans="10:10" ht="16.5" customHeight="1">
      <c r="J3423" s="65" t="str">
        <f t="shared" si="71"/>
        <v/>
      </c>
    </row>
    <row r="3424" spans="10:10" ht="16.5" customHeight="1">
      <c r="J3424" s="65" t="str">
        <f t="shared" si="71"/>
        <v/>
      </c>
    </row>
    <row r="3425" spans="10:10" ht="16.5" customHeight="1">
      <c r="J3425" s="65" t="str">
        <f t="shared" si="71"/>
        <v/>
      </c>
    </row>
    <row r="3426" spans="10:10" ht="16.5" customHeight="1">
      <c r="J3426" s="65" t="str">
        <f t="shared" si="71"/>
        <v/>
      </c>
    </row>
    <row r="3427" spans="10:10" ht="16.5" customHeight="1">
      <c r="J3427" s="65" t="str">
        <f t="shared" si="71"/>
        <v/>
      </c>
    </row>
    <row r="3428" spans="10:10" ht="16.5" customHeight="1">
      <c r="J3428" s="65" t="str">
        <f t="shared" si="71"/>
        <v/>
      </c>
    </row>
    <row r="3429" spans="10:10" ht="16.5" customHeight="1">
      <c r="J3429" s="65" t="str">
        <f t="shared" si="71"/>
        <v/>
      </c>
    </row>
    <row r="3430" spans="10:10" ht="16.5" customHeight="1">
      <c r="J3430" s="65" t="str">
        <f t="shared" si="71"/>
        <v/>
      </c>
    </row>
    <row r="3431" spans="10:10" ht="16.5" customHeight="1">
      <c r="J3431" s="65" t="str">
        <f t="shared" si="71"/>
        <v/>
      </c>
    </row>
    <row r="3432" spans="10:10" ht="16.5" customHeight="1">
      <c r="J3432" s="65" t="str">
        <f t="shared" si="71"/>
        <v/>
      </c>
    </row>
    <row r="3433" spans="10:10" ht="16.5" customHeight="1">
      <c r="J3433" s="65" t="str">
        <f t="shared" si="71"/>
        <v/>
      </c>
    </row>
    <row r="3434" spans="10:10" ht="16.5" customHeight="1">
      <c r="J3434" s="65" t="str">
        <f t="shared" si="71"/>
        <v/>
      </c>
    </row>
    <row r="3435" spans="10:10" ht="16.5" customHeight="1">
      <c r="J3435" s="65" t="str">
        <f t="shared" si="71"/>
        <v/>
      </c>
    </row>
    <row r="3436" spans="10:10" ht="16.5" customHeight="1">
      <c r="J3436" s="65" t="str">
        <f t="shared" si="71"/>
        <v/>
      </c>
    </row>
    <row r="3437" spans="10:10" ht="16.5" customHeight="1">
      <c r="J3437" s="65" t="str">
        <f t="shared" si="71"/>
        <v/>
      </c>
    </row>
    <row r="3438" spans="10:10" ht="16.5" customHeight="1">
      <c r="J3438" s="65" t="str">
        <f t="shared" si="71"/>
        <v/>
      </c>
    </row>
    <row r="3439" spans="10:10" ht="16.5" customHeight="1">
      <c r="J3439" s="65" t="str">
        <f t="shared" si="71"/>
        <v/>
      </c>
    </row>
    <row r="3440" spans="10:10" ht="16.5" customHeight="1">
      <c r="J3440" s="65" t="str">
        <f t="shared" si="71"/>
        <v/>
      </c>
    </row>
    <row r="3441" spans="10:10" ht="16.5" customHeight="1">
      <c r="J3441" s="65" t="str">
        <f t="shared" si="71"/>
        <v/>
      </c>
    </row>
    <row r="3442" spans="10:10" ht="16.5" customHeight="1">
      <c r="J3442" s="65" t="str">
        <f t="shared" si="71"/>
        <v/>
      </c>
    </row>
    <row r="3443" spans="10:10" ht="16.5" customHeight="1">
      <c r="J3443" s="65" t="str">
        <f t="shared" si="71"/>
        <v/>
      </c>
    </row>
    <row r="3444" spans="10:10" ht="16.5" customHeight="1">
      <c r="J3444" s="65" t="str">
        <f t="shared" si="71"/>
        <v/>
      </c>
    </row>
    <row r="3445" spans="10:10" ht="16.5" customHeight="1">
      <c r="J3445" s="65" t="str">
        <f t="shared" si="71"/>
        <v/>
      </c>
    </row>
    <row r="3446" spans="10:10" ht="16.5" customHeight="1">
      <c r="J3446" s="65" t="str">
        <f t="shared" si="71"/>
        <v/>
      </c>
    </row>
    <row r="3447" spans="10:10" ht="16.5" customHeight="1">
      <c r="J3447" s="65" t="str">
        <f t="shared" si="71"/>
        <v/>
      </c>
    </row>
    <row r="3448" spans="10:10" ht="16.5" customHeight="1">
      <c r="J3448" s="65" t="str">
        <f t="shared" si="71"/>
        <v/>
      </c>
    </row>
    <row r="3449" spans="10:10" ht="16.5" customHeight="1">
      <c r="J3449" s="65" t="str">
        <f t="shared" si="71"/>
        <v/>
      </c>
    </row>
    <row r="3450" spans="10:10" ht="16.5" customHeight="1">
      <c r="J3450" s="65" t="str">
        <f t="shared" si="71"/>
        <v/>
      </c>
    </row>
    <row r="3451" spans="10:10" ht="16.5" customHeight="1">
      <c r="J3451" s="65" t="str">
        <f t="shared" si="71"/>
        <v/>
      </c>
    </row>
    <row r="3452" spans="10:10" ht="16.5" customHeight="1">
      <c r="J3452" s="65" t="str">
        <f t="shared" si="71"/>
        <v/>
      </c>
    </row>
    <row r="3453" spans="10:10" ht="16.5" customHeight="1">
      <c r="J3453" s="65" t="str">
        <f t="shared" si="71"/>
        <v/>
      </c>
    </row>
    <row r="3454" spans="10:10" ht="16.5" customHeight="1">
      <c r="J3454" s="65" t="str">
        <f t="shared" si="71"/>
        <v/>
      </c>
    </row>
    <row r="3455" spans="10:10" ht="16.5" customHeight="1">
      <c r="J3455" s="65" t="str">
        <f t="shared" si="71"/>
        <v/>
      </c>
    </row>
    <row r="3456" spans="10:10" ht="16.5" customHeight="1">
      <c r="J3456" s="65" t="str">
        <f t="shared" si="71"/>
        <v/>
      </c>
    </row>
    <row r="3457" spans="10:10" ht="16.5" customHeight="1">
      <c r="J3457" s="65" t="str">
        <f t="shared" si="71"/>
        <v/>
      </c>
    </row>
    <row r="3458" spans="10:10" ht="16.5" customHeight="1">
      <c r="J3458" s="65" t="str">
        <f t="shared" si="71"/>
        <v/>
      </c>
    </row>
    <row r="3459" spans="10:10" ht="16.5" customHeight="1">
      <c r="J3459" s="65" t="str">
        <f t="shared" si="71"/>
        <v/>
      </c>
    </row>
    <row r="3460" spans="10:10" ht="16.5" customHeight="1">
      <c r="J3460" s="65" t="str">
        <f t="shared" ref="J3460:J3523" si="72">IF(I3460="","",H3460/I3460)</f>
        <v/>
      </c>
    </row>
    <row r="3461" spans="10:10" ht="16.5" customHeight="1">
      <c r="J3461" s="65" t="str">
        <f t="shared" si="72"/>
        <v/>
      </c>
    </row>
    <row r="3462" spans="10:10" ht="16.5" customHeight="1">
      <c r="J3462" s="65" t="str">
        <f t="shared" si="72"/>
        <v/>
      </c>
    </row>
    <row r="3463" spans="10:10" ht="16.5" customHeight="1">
      <c r="J3463" s="65" t="str">
        <f t="shared" si="72"/>
        <v/>
      </c>
    </row>
    <row r="3464" spans="10:10" ht="16.5" customHeight="1">
      <c r="J3464" s="65" t="str">
        <f t="shared" si="72"/>
        <v/>
      </c>
    </row>
    <row r="3465" spans="10:10" ht="16.5" customHeight="1">
      <c r="J3465" s="65" t="str">
        <f t="shared" si="72"/>
        <v/>
      </c>
    </row>
    <row r="3466" spans="10:10" ht="16.5" customHeight="1">
      <c r="J3466" s="65" t="str">
        <f t="shared" si="72"/>
        <v/>
      </c>
    </row>
    <row r="3467" spans="10:10" ht="16.5" customHeight="1">
      <c r="J3467" s="65" t="str">
        <f t="shared" si="72"/>
        <v/>
      </c>
    </row>
    <row r="3468" spans="10:10" ht="16.5" customHeight="1">
      <c r="J3468" s="65" t="str">
        <f t="shared" si="72"/>
        <v/>
      </c>
    </row>
    <row r="3469" spans="10:10" ht="16.5" customHeight="1">
      <c r="J3469" s="65" t="str">
        <f t="shared" si="72"/>
        <v/>
      </c>
    </row>
    <row r="3470" spans="10:10" ht="16.5" customHeight="1">
      <c r="J3470" s="65" t="str">
        <f t="shared" si="72"/>
        <v/>
      </c>
    </row>
    <row r="3471" spans="10:10" ht="16.5" customHeight="1">
      <c r="J3471" s="65" t="str">
        <f t="shared" si="72"/>
        <v/>
      </c>
    </row>
    <row r="3472" spans="10:10" ht="16.5" customHeight="1">
      <c r="J3472" s="65" t="str">
        <f t="shared" si="72"/>
        <v/>
      </c>
    </row>
    <row r="3473" spans="10:10" ht="16.5" customHeight="1">
      <c r="J3473" s="65" t="str">
        <f t="shared" si="72"/>
        <v/>
      </c>
    </row>
    <row r="3474" spans="10:10" ht="16.5" customHeight="1">
      <c r="J3474" s="65" t="str">
        <f t="shared" si="72"/>
        <v/>
      </c>
    </row>
    <row r="3475" spans="10:10" ht="16.5" customHeight="1">
      <c r="J3475" s="65" t="str">
        <f t="shared" si="72"/>
        <v/>
      </c>
    </row>
    <row r="3476" spans="10:10" ht="16.5" customHeight="1">
      <c r="J3476" s="65" t="str">
        <f t="shared" si="72"/>
        <v/>
      </c>
    </row>
    <row r="3477" spans="10:10" ht="16.5" customHeight="1">
      <c r="J3477" s="65" t="str">
        <f t="shared" si="72"/>
        <v/>
      </c>
    </row>
    <row r="3478" spans="10:10" ht="16.5" customHeight="1">
      <c r="J3478" s="65" t="str">
        <f t="shared" si="72"/>
        <v/>
      </c>
    </row>
    <row r="3479" spans="10:10" ht="16.5" customHeight="1">
      <c r="J3479" s="65" t="str">
        <f t="shared" si="72"/>
        <v/>
      </c>
    </row>
    <row r="3480" spans="10:10" ht="16.5" customHeight="1">
      <c r="J3480" s="65" t="str">
        <f t="shared" si="72"/>
        <v/>
      </c>
    </row>
    <row r="3481" spans="10:10" ht="16.5" customHeight="1">
      <c r="J3481" s="65" t="str">
        <f t="shared" si="72"/>
        <v/>
      </c>
    </row>
    <row r="3482" spans="10:10" ht="16.5" customHeight="1">
      <c r="J3482" s="65" t="str">
        <f t="shared" si="72"/>
        <v/>
      </c>
    </row>
    <row r="3483" spans="10:10" ht="16.5" customHeight="1">
      <c r="J3483" s="65" t="str">
        <f t="shared" si="72"/>
        <v/>
      </c>
    </row>
    <row r="3484" spans="10:10" ht="16.5" customHeight="1">
      <c r="J3484" s="65" t="str">
        <f t="shared" si="72"/>
        <v/>
      </c>
    </row>
    <row r="3485" spans="10:10" ht="16.5" customHeight="1">
      <c r="J3485" s="65" t="str">
        <f t="shared" si="72"/>
        <v/>
      </c>
    </row>
    <row r="3486" spans="10:10" ht="16.5" customHeight="1">
      <c r="J3486" s="65" t="str">
        <f t="shared" si="72"/>
        <v/>
      </c>
    </row>
    <row r="3487" spans="10:10" ht="16.5" customHeight="1">
      <c r="J3487" s="65" t="str">
        <f t="shared" si="72"/>
        <v/>
      </c>
    </row>
    <row r="3488" spans="10:10" ht="16.5" customHeight="1">
      <c r="J3488" s="65" t="str">
        <f t="shared" si="72"/>
        <v/>
      </c>
    </row>
    <row r="3489" spans="10:10" ht="16.5" customHeight="1">
      <c r="J3489" s="65" t="str">
        <f t="shared" si="72"/>
        <v/>
      </c>
    </row>
    <row r="3490" spans="10:10" ht="16.5" customHeight="1">
      <c r="J3490" s="65" t="str">
        <f t="shared" si="72"/>
        <v/>
      </c>
    </row>
    <row r="3491" spans="10:10" ht="16.5" customHeight="1">
      <c r="J3491" s="65" t="str">
        <f t="shared" si="72"/>
        <v/>
      </c>
    </row>
    <row r="3492" spans="10:10" ht="16.5" customHeight="1">
      <c r="J3492" s="65" t="str">
        <f t="shared" si="72"/>
        <v/>
      </c>
    </row>
    <row r="3493" spans="10:10" ht="16.5" customHeight="1">
      <c r="J3493" s="65" t="str">
        <f t="shared" si="72"/>
        <v/>
      </c>
    </row>
    <row r="3494" spans="10:10" ht="16.5" customHeight="1">
      <c r="J3494" s="65" t="str">
        <f t="shared" si="72"/>
        <v/>
      </c>
    </row>
    <row r="3495" spans="10:10" ht="16.5" customHeight="1">
      <c r="J3495" s="65" t="str">
        <f t="shared" si="72"/>
        <v/>
      </c>
    </row>
    <row r="3496" spans="10:10" ht="16.5" customHeight="1">
      <c r="J3496" s="65" t="str">
        <f t="shared" si="72"/>
        <v/>
      </c>
    </row>
    <row r="3497" spans="10:10" ht="16.5" customHeight="1">
      <c r="J3497" s="65" t="str">
        <f t="shared" si="72"/>
        <v/>
      </c>
    </row>
    <row r="3498" spans="10:10" ht="16.5" customHeight="1">
      <c r="J3498" s="65" t="str">
        <f t="shared" si="72"/>
        <v/>
      </c>
    </row>
    <row r="3499" spans="10:10" ht="16.5" customHeight="1">
      <c r="J3499" s="65" t="str">
        <f t="shared" si="72"/>
        <v/>
      </c>
    </row>
    <row r="3500" spans="10:10" ht="16.5" customHeight="1">
      <c r="J3500" s="65" t="str">
        <f t="shared" si="72"/>
        <v/>
      </c>
    </row>
    <row r="3501" spans="10:10" ht="16.5" customHeight="1">
      <c r="J3501" s="65" t="str">
        <f t="shared" si="72"/>
        <v/>
      </c>
    </row>
    <row r="3502" spans="10:10" ht="16.5" customHeight="1">
      <c r="J3502" s="65" t="str">
        <f t="shared" si="72"/>
        <v/>
      </c>
    </row>
    <row r="3503" spans="10:10" ht="16.5" customHeight="1">
      <c r="J3503" s="65" t="str">
        <f t="shared" si="72"/>
        <v/>
      </c>
    </row>
    <row r="3504" spans="10:10" ht="16.5" customHeight="1">
      <c r="J3504" s="65" t="str">
        <f t="shared" si="72"/>
        <v/>
      </c>
    </row>
    <row r="3505" spans="10:10" ht="16.5" customHeight="1">
      <c r="J3505" s="65" t="str">
        <f t="shared" si="72"/>
        <v/>
      </c>
    </row>
    <row r="3506" spans="10:10" ht="16.5" customHeight="1">
      <c r="J3506" s="65" t="str">
        <f t="shared" si="72"/>
        <v/>
      </c>
    </row>
    <row r="3507" spans="10:10" ht="16.5" customHeight="1">
      <c r="J3507" s="65" t="str">
        <f t="shared" si="72"/>
        <v/>
      </c>
    </row>
    <row r="3508" spans="10:10" ht="16.5" customHeight="1">
      <c r="J3508" s="65" t="str">
        <f t="shared" si="72"/>
        <v/>
      </c>
    </row>
    <row r="3509" spans="10:10" ht="16.5" customHeight="1">
      <c r="J3509" s="65" t="str">
        <f t="shared" si="72"/>
        <v/>
      </c>
    </row>
    <row r="3510" spans="10:10" ht="16.5" customHeight="1">
      <c r="J3510" s="65" t="str">
        <f t="shared" si="72"/>
        <v/>
      </c>
    </row>
    <row r="3511" spans="10:10" ht="16.5" customHeight="1">
      <c r="J3511" s="65" t="str">
        <f t="shared" si="72"/>
        <v/>
      </c>
    </row>
    <row r="3512" spans="10:10" ht="16.5" customHeight="1">
      <c r="J3512" s="65" t="str">
        <f t="shared" si="72"/>
        <v/>
      </c>
    </row>
    <row r="3513" spans="10:10" ht="16.5" customHeight="1">
      <c r="J3513" s="65" t="str">
        <f t="shared" si="72"/>
        <v/>
      </c>
    </row>
    <row r="3514" spans="10:10" ht="16.5" customHeight="1">
      <c r="J3514" s="65" t="str">
        <f t="shared" si="72"/>
        <v/>
      </c>
    </row>
    <row r="3515" spans="10:10" ht="16.5" customHeight="1">
      <c r="J3515" s="65" t="str">
        <f t="shared" si="72"/>
        <v/>
      </c>
    </row>
    <row r="3516" spans="10:10" ht="16.5" customHeight="1">
      <c r="J3516" s="65" t="str">
        <f t="shared" si="72"/>
        <v/>
      </c>
    </row>
    <row r="3517" spans="10:10" ht="16.5" customHeight="1">
      <c r="J3517" s="65" t="str">
        <f t="shared" si="72"/>
        <v/>
      </c>
    </row>
    <row r="3518" spans="10:10" ht="16.5" customHeight="1">
      <c r="J3518" s="65" t="str">
        <f t="shared" si="72"/>
        <v/>
      </c>
    </row>
    <row r="3519" spans="10:10" ht="16.5" customHeight="1">
      <c r="J3519" s="65" t="str">
        <f t="shared" si="72"/>
        <v/>
      </c>
    </row>
    <row r="3520" spans="10:10" ht="16.5" customHeight="1">
      <c r="J3520" s="65" t="str">
        <f t="shared" si="72"/>
        <v/>
      </c>
    </row>
    <row r="3521" spans="10:10" ht="16.5" customHeight="1">
      <c r="J3521" s="65" t="str">
        <f t="shared" si="72"/>
        <v/>
      </c>
    </row>
    <row r="3522" spans="10:10" ht="16.5" customHeight="1">
      <c r="J3522" s="65" t="str">
        <f t="shared" si="72"/>
        <v/>
      </c>
    </row>
    <row r="3523" spans="10:10" ht="16.5" customHeight="1">
      <c r="J3523" s="65" t="str">
        <f t="shared" si="72"/>
        <v/>
      </c>
    </row>
    <row r="3524" spans="10:10" ht="16.5" customHeight="1">
      <c r="J3524" s="65" t="str">
        <f t="shared" ref="J3524:J3587" si="73">IF(I3524="","",H3524/I3524)</f>
        <v/>
      </c>
    </row>
    <row r="3525" spans="10:10" ht="16.5" customHeight="1">
      <c r="J3525" s="65" t="str">
        <f t="shared" si="73"/>
        <v/>
      </c>
    </row>
    <row r="3526" spans="10:10" ht="16.5" customHeight="1">
      <c r="J3526" s="65" t="str">
        <f t="shared" si="73"/>
        <v/>
      </c>
    </row>
    <row r="3527" spans="10:10" ht="16.5" customHeight="1">
      <c r="J3527" s="65" t="str">
        <f t="shared" si="73"/>
        <v/>
      </c>
    </row>
    <row r="3528" spans="10:10" ht="16.5" customHeight="1">
      <c r="J3528" s="65" t="str">
        <f t="shared" si="73"/>
        <v/>
      </c>
    </row>
    <row r="3529" spans="10:10" ht="16.5" customHeight="1">
      <c r="J3529" s="65" t="str">
        <f t="shared" si="73"/>
        <v/>
      </c>
    </row>
    <row r="3530" spans="10:10" ht="16.5" customHeight="1">
      <c r="J3530" s="65" t="str">
        <f t="shared" si="73"/>
        <v/>
      </c>
    </row>
    <row r="3531" spans="10:10" ht="16.5" customHeight="1">
      <c r="J3531" s="65" t="str">
        <f t="shared" si="73"/>
        <v/>
      </c>
    </row>
    <row r="3532" spans="10:10" ht="16.5" customHeight="1">
      <c r="J3532" s="65" t="str">
        <f t="shared" si="73"/>
        <v/>
      </c>
    </row>
    <row r="3533" spans="10:10" ht="16.5" customHeight="1">
      <c r="J3533" s="65" t="str">
        <f t="shared" si="73"/>
        <v/>
      </c>
    </row>
    <row r="3534" spans="10:10" ht="16.5" customHeight="1">
      <c r="J3534" s="65" t="str">
        <f t="shared" si="73"/>
        <v/>
      </c>
    </row>
    <row r="3535" spans="10:10" ht="16.5" customHeight="1">
      <c r="J3535" s="65" t="str">
        <f t="shared" si="73"/>
        <v/>
      </c>
    </row>
    <row r="3536" spans="10:10" ht="16.5" customHeight="1">
      <c r="J3536" s="65" t="str">
        <f t="shared" si="73"/>
        <v/>
      </c>
    </row>
    <row r="3537" spans="10:10" ht="16.5" customHeight="1">
      <c r="J3537" s="65" t="str">
        <f t="shared" si="73"/>
        <v/>
      </c>
    </row>
    <row r="3538" spans="10:10" ht="16.5" customHeight="1">
      <c r="J3538" s="65" t="str">
        <f t="shared" si="73"/>
        <v/>
      </c>
    </row>
    <row r="3539" spans="10:10" ht="16.5" customHeight="1">
      <c r="J3539" s="65" t="str">
        <f t="shared" si="73"/>
        <v/>
      </c>
    </row>
    <row r="3540" spans="10:10" ht="16.5" customHeight="1">
      <c r="J3540" s="65" t="str">
        <f t="shared" si="73"/>
        <v/>
      </c>
    </row>
    <row r="3541" spans="10:10" ht="16.5" customHeight="1">
      <c r="J3541" s="65" t="str">
        <f t="shared" si="73"/>
        <v/>
      </c>
    </row>
    <row r="3542" spans="10:10" ht="16.5" customHeight="1">
      <c r="J3542" s="65" t="str">
        <f t="shared" si="73"/>
        <v/>
      </c>
    </row>
    <row r="3543" spans="10:10" ht="16.5" customHeight="1">
      <c r="J3543" s="65" t="str">
        <f t="shared" si="73"/>
        <v/>
      </c>
    </row>
    <row r="3544" spans="10:10" ht="16.5" customHeight="1">
      <c r="J3544" s="65" t="str">
        <f t="shared" si="73"/>
        <v/>
      </c>
    </row>
    <row r="3545" spans="10:10" ht="16.5" customHeight="1">
      <c r="J3545" s="65" t="str">
        <f t="shared" si="73"/>
        <v/>
      </c>
    </row>
    <row r="3546" spans="10:10" ht="16.5" customHeight="1">
      <c r="J3546" s="65" t="str">
        <f t="shared" si="73"/>
        <v/>
      </c>
    </row>
    <row r="3547" spans="10:10" ht="16.5" customHeight="1">
      <c r="J3547" s="65" t="str">
        <f t="shared" si="73"/>
        <v/>
      </c>
    </row>
    <row r="3548" spans="10:10" ht="16.5" customHeight="1">
      <c r="J3548" s="65" t="str">
        <f t="shared" si="73"/>
        <v/>
      </c>
    </row>
    <row r="3549" spans="10:10" ht="16.5" customHeight="1">
      <c r="J3549" s="65" t="str">
        <f t="shared" si="73"/>
        <v/>
      </c>
    </row>
    <row r="3550" spans="10:10" ht="16.5" customHeight="1">
      <c r="J3550" s="65" t="str">
        <f t="shared" si="73"/>
        <v/>
      </c>
    </row>
    <row r="3551" spans="10:10" ht="16.5" customHeight="1">
      <c r="J3551" s="65" t="str">
        <f t="shared" si="73"/>
        <v/>
      </c>
    </row>
    <row r="3552" spans="10:10" ht="16.5" customHeight="1">
      <c r="J3552" s="65" t="str">
        <f t="shared" si="73"/>
        <v/>
      </c>
    </row>
    <row r="3553" spans="10:10" ht="16.5" customHeight="1">
      <c r="J3553" s="65" t="str">
        <f t="shared" si="73"/>
        <v/>
      </c>
    </row>
    <row r="3554" spans="10:10" ht="16.5" customHeight="1">
      <c r="J3554" s="65" t="str">
        <f t="shared" si="73"/>
        <v/>
      </c>
    </row>
    <row r="3555" spans="10:10" ht="16.5" customHeight="1">
      <c r="J3555" s="65" t="str">
        <f t="shared" si="73"/>
        <v/>
      </c>
    </row>
    <row r="3556" spans="10:10" ht="16.5" customHeight="1">
      <c r="J3556" s="65" t="str">
        <f t="shared" si="73"/>
        <v/>
      </c>
    </row>
    <row r="3557" spans="10:10" ht="16.5" customHeight="1">
      <c r="J3557" s="65" t="str">
        <f t="shared" si="73"/>
        <v/>
      </c>
    </row>
    <row r="3558" spans="10:10" ht="16.5" customHeight="1">
      <c r="J3558" s="65" t="str">
        <f t="shared" si="73"/>
        <v/>
      </c>
    </row>
    <row r="3559" spans="10:10" ht="16.5" customHeight="1">
      <c r="J3559" s="65" t="str">
        <f t="shared" si="73"/>
        <v/>
      </c>
    </row>
    <row r="3560" spans="10:10" ht="16.5" customHeight="1">
      <c r="J3560" s="65" t="str">
        <f t="shared" si="73"/>
        <v/>
      </c>
    </row>
    <row r="3561" spans="10:10" ht="16.5" customHeight="1">
      <c r="J3561" s="65" t="str">
        <f t="shared" si="73"/>
        <v/>
      </c>
    </row>
    <row r="3562" spans="10:10" ht="16.5" customHeight="1">
      <c r="J3562" s="65" t="str">
        <f t="shared" si="73"/>
        <v/>
      </c>
    </row>
    <row r="3563" spans="10:10" ht="16.5" customHeight="1">
      <c r="J3563" s="65" t="str">
        <f t="shared" si="73"/>
        <v/>
      </c>
    </row>
    <row r="3564" spans="10:10" ht="16.5" customHeight="1">
      <c r="J3564" s="65" t="str">
        <f t="shared" si="73"/>
        <v/>
      </c>
    </row>
    <row r="3565" spans="10:10" ht="16.5" customHeight="1">
      <c r="J3565" s="65" t="str">
        <f t="shared" si="73"/>
        <v/>
      </c>
    </row>
    <row r="3566" spans="10:10" ht="16.5" customHeight="1">
      <c r="J3566" s="65" t="str">
        <f t="shared" si="73"/>
        <v/>
      </c>
    </row>
    <row r="3567" spans="10:10" ht="16.5" customHeight="1">
      <c r="J3567" s="65" t="str">
        <f t="shared" si="73"/>
        <v/>
      </c>
    </row>
    <row r="3568" spans="10:10" ht="16.5" customHeight="1">
      <c r="J3568" s="65" t="str">
        <f t="shared" si="73"/>
        <v/>
      </c>
    </row>
    <row r="3569" spans="10:10" ht="16.5" customHeight="1">
      <c r="J3569" s="65" t="str">
        <f t="shared" si="73"/>
        <v/>
      </c>
    </row>
    <row r="3570" spans="10:10" ht="16.5" customHeight="1">
      <c r="J3570" s="65" t="str">
        <f t="shared" si="73"/>
        <v/>
      </c>
    </row>
    <row r="3571" spans="10:10" ht="16.5" customHeight="1">
      <c r="J3571" s="65" t="str">
        <f t="shared" si="73"/>
        <v/>
      </c>
    </row>
    <row r="3572" spans="10:10" ht="16.5" customHeight="1">
      <c r="J3572" s="65" t="str">
        <f t="shared" si="73"/>
        <v/>
      </c>
    </row>
    <row r="3573" spans="10:10" ht="16.5" customHeight="1">
      <c r="J3573" s="65" t="str">
        <f t="shared" si="73"/>
        <v/>
      </c>
    </row>
    <row r="3574" spans="10:10" ht="16.5" customHeight="1">
      <c r="J3574" s="65" t="str">
        <f t="shared" si="73"/>
        <v/>
      </c>
    </row>
    <row r="3575" spans="10:10" ht="16.5" customHeight="1">
      <c r="J3575" s="65" t="str">
        <f t="shared" si="73"/>
        <v/>
      </c>
    </row>
    <row r="3576" spans="10:10" ht="16.5" customHeight="1">
      <c r="J3576" s="65" t="str">
        <f t="shared" si="73"/>
        <v/>
      </c>
    </row>
    <row r="3577" spans="10:10" ht="16.5" customHeight="1">
      <c r="J3577" s="65" t="str">
        <f t="shared" si="73"/>
        <v/>
      </c>
    </row>
    <row r="3578" spans="10:10" ht="16.5" customHeight="1">
      <c r="J3578" s="65" t="str">
        <f t="shared" si="73"/>
        <v/>
      </c>
    </row>
    <row r="3579" spans="10:10" ht="16.5" customHeight="1">
      <c r="J3579" s="65" t="str">
        <f t="shared" si="73"/>
        <v/>
      </c>
    </row>
    <row r="3580" spans="10:10" ht="16.5" customHeight="1">
      <c r="J3580" s="65" t="str">
        <f t="shared" si="73"/>
        <v/>
      </c>
    </row>
    <row r="3581" spans="10:10" ht="16.5" customHeight="1">
      <c r="J3581" s="65" t="str">
        <f t="shared" si="73"/>
        <v/>
      </c>
    </row>
    <row r="3582" spans="10:10" ht="16.5" customHeight="1">
      <c r="J3582" s="65" t="str">
        <f t="shared" si="73"/>
        <v/>
      </c>
    </row>
    <row r="3583" spans="10:10" ht="16.5" customHeight="1">
      <c r="J3583" s="65" t="str">
        <f t="shared" si="73"/>
        <v/>
      </c>
    </row>
    <row r="3584" spans="10:10" ht="16.5" customHeight="1">
      <c r="J3584" s="65" t="str">
        <f t="shared" si="73"/>
        <v/>
      </c>
    </row>
    <row r="3585" spans="10:10" ht="16.5" customHeight="1">
      <c r="J3585" s="65" t="str">
        <f t="shared" si="73"/>
        <v/>
      </c>
    </row>
    <row r="3586" spans="10:10" ht="16.5" customHeight="1">
      <c r="J3586" s="65" t="str">
        <f t="shared" si="73"/>
        <v/>
      </c>
    </row>
    <row r="3587" spans="10:10" ht="16.5" customHeight="1">
      <c r="J3587" s="65" t="str">
        <f t="shared" si="73"/>
        <v/>
      </c>
    </row>
    <row r="3588" spans="10:10" ht="16.5" customHeight="1">
      <c r="J3588" s="65" t="str">
        <f t="shared" ref="J3588:J3651" si="74">IF(I3588="","",H3588/I3588)</f>
        <v/>
      </c>
    </row>
    <row r="3589" spans="10:10" ht="16.5" customHeight="1">
      <c r="J3589" s="65" t="str">
        <f t="shared" si="74"/>
        <v/>
      </c>
    </row>
    <row r="3590" spans="10:10" ht="16.5" customHeight="1">
      <c r="J3590" s="65" t="str">
        <f t="shared" si="74"/>
        <v/>
      </c>
    </row>
    <row r="3591" spans="10:10" ht="16.5" customHeight="1">
      <c r="J3591" s="65" t="str">
        <f t="shared" si="74"/>
        <v/>
      </c>
    </row>
    <row r="3592" spans="10:10" ht="16.5" customHeight="1">
      <c r="J3592" s="65" t="str">
        <f t="shared" si="74"/>
        <v/>
      </c>
    </row>
    <row r="3593" spans="10:10" ht="16.5" customHeight="1">
      <c r="J3593" s="65" t="str">
        <f t="shared" si="74"/>
        <v/>
      </c>
    </row>
    <row r="3594" spans="10:10" ht="16.5" customHeight="1">
      <c r="J3594" s="65" t="str">
        <f t="shared" si="74"/>
        <v/>
      </c>
    </row>
    <row r="3595" spans="10:10" ht="16.5" customHeight="1">
      <c r="J3595" s="65" t="str">
        <f t="shared" si="74"/>
        <v/>
      </c>
    </row>
    <row r="3596" spans="10:10" ht="16.5" customHeight="1">
      <c r="J3596" s="65" t="str">
        <f t="shared" si="74"/>
        <v/>
      </c>
    </row>
    <row r="3597" spans="10:10" ht="16.5" customHeight="1">
      <c r="J3597" s="65" t="str">
        <f t="shared" si="74"/>
        <v/>
      </c>
    </row>
    <row r="3598" spans="10:10" ht="16.5" customHeight="1">
      <c r="J3598" s="65" t="str">
        <f t="shared" si="74"/>
        <v/>
      </c>
    </row>
    <row r="3599" spans="10:10" ht="16.5" customHeight="1">
      <c r="J3599" s="65" t="str">
        <f t="shared" si="74"/>
        <v/>
      </c>
    </row>
    <row r="3600" spans="10:10" ht="16.5" customHeight="1">
      <c r="J3600" s="65" t="str">
        <f t="shared" si="74"/>
        <v/>
      </c>
    </row>
    <row r="3601" spans="10:10" ht="16.5" customHeight="1">
      <c r="J3601" s="65" t="str">
        <f t="shared" si="74"/>
        <v/>
      </c>
    </row>
    <row r="3602" spans="10:10" ht="16.5" customHeight="1">
      <c r="J3602" s="65" t="str">
        <f t="shared" si="74"/>
        <v/>
      </c>
    </row>
    <row r="3603" spans="10:10" ht="16.5" customHeight="1">
      <c r="J3603" s="65" t="str">
        <f t="shared" si="74"/>
        <v/>
      </c>
    </row>
    <row r="3604" spans="10:10" ht="16.5" customHeight="1">
      <c r="J3604" s="65" t="str">
        <f t="shared" si="74"/>
        <v/>
      </c>
    </row>
    <row r="3605" spans="10:10" ht="16.5" customHeight="1">
      <c r="J3605" s="65" t="str">
        <f t="shared" si="74"/>
        <v/>
      </c>
    </row>
    <row r="3606" spans="10:10" ht="16.5" customHeight="1">
      <c r="J3606" s="65" t="str">
        <f t="shared" si="74"/>
        <v/>
      </c>
    </row>
    <row r="3607" spans="10:10" ht="16.5" customHeight="1">
      <c r="J3607" s="65" t="str">
        <f t="shared" si="74"/>
        <v/>
      </c>
    </row>
    <row r="3608" spans="10:10" ht="16.5" customHeight="1">
      <c r="J3608" s="65" t="str">
        <f t="shared" si="74"/>
        <v/>
      </c>
    </row>
    <row r="3609" spans="10:10" ht="16.5" customHeight="1">
      <c r="J3609" s="65" t="str">
        <f t="shared" si="74"/>
        <v/>
      </c>
    </row>
    <row r="3610" spans="10:10" ht="16.5" customHeight="1">
      <c r="J3610" s="65" t="str">
        <f t="shared" si="74"/>
        <v/>
      </c>
    </row>
    <row r="3611" spans="10:10" ht="16.5" customHeight="1">
      <c r="J3611" s="65" t="str">
        <f t="shared" si="74"/>
        <v/>
      </c>
    </row>
    <row r="3612" spans="10:10" ht="16.5" customHeight="1">
      <c r="J3612" s="65" t="str">
        <f t="shared" si="74"/>
        <v/>
      </c>
    </row>
    <row r="3613" spans="10:10" ht="16.5" customHeight="1">
      <c r="J3613" s="65" t="str">
        <f t="shared" si="74"/>
        <v/>
      </c>
    </row>
    <row r="3614" spans="10:10" ht="16.5" customHeight="1">
      <c r="J3614" s="65" t="str">
        <f t="shared" si="74"/>
        <v/>
      </c>
    </row>
    <row r="3615" spans="10:10" ht="16.5" customHeight="1">
      <c r="J3615" s="65" t="str">
        <f t="shared" si="74"/>
        <v/>
      </c>
    </row>
    <row r="3616" spans="10:10" ht="16.5" customHeight="1">
      <c r="J3616" s="65" t="str">
        <f t="shared" si="74"/>
        <v/>
      </c>
    </row>
    <row r="3617" spans="10:10" ht="16.5" customHeight="1">
      <c r="J3617" s="65" t="str">
        <f t="shared" si="74"/>
        <v/>
      </c>
    </row>
    <row r="3618" spans="10:10" ht="16.5" customHeight="1">
      <c r="J3618" s="65" t="str">
        <f t="shared" si="74"/>
        <v/>
      </c>
    </row>
    <row r="3619" spans="10:10" ht="16.5" customHeight="1">
      <c r="J3619" s="65" t="str">
        <f t="shared" si="74"/>
        <v/>
      </c>
    </row>
    <row r="3620" spans="10:10" ht="16.5" customHeight="1">
      <c r="J3620" s="65" t="str">
        <f t="shared" si="74"/>
        <v/>
      </c>
    </row>
    <row r="3621" spans="10:10" ht="16.5" customHeight="1">
      <c r="J3621" s="65" t="str">
        <f t="shared" si="74"/>
        <v/>
      </c>
    </row>
    <row r="3622" spans="10:10" ht="16.5" customHeight="1">
      <c r="J3622" s="65" t="str">
        <f t="shared" si="74"/>
        <v/>
      </c>
    </row>
    <row r="3623" spans="10:10" ht="16.5" customHeight="1">
      <c r="J3623" s="65" t="str">
        <f t="shared" si="74"/>
        <v/>
      </c>
    </row>
    <row r="3624" spans="10:10" ht="16.5" customHeight="1">
      <c r="J3624" s="65" t="str">
        <f t="shared" si="74"/>
        <v/>
      </c>
    </row>
    <row r="3625" spans="10:10" ht="16.5" customHeight="1">
      <c r="J3625" s="65" t="str">
        <f t="shared" si="74"/>
        <v/>
      </c>
    </row>
    <row r="3626" spans="10:10" ht="16.5" customHeight="1">
      <c r="J3626" s="65" t="str">
        <f t="shared" si="74"/>
        <v/>
      </c>
    </row>
    <row r="3627" spans="10:10" ht="16.5" customHeight="1">
      <c r="J3627" s="65" t="str">
        <f t="shared" si="74"/>
        <v/>
      </c>
    </row>
    <row r="3628" spans="10:10" ht="16.5" customHeight="1">
      <c r="J3628" s="65" t="str">
        <f t="shared" si="74"/>
        <v/>
      </c>
    </row>
    <row r="3629" spans="10:10" ht="16.5" customHeight="1">
      <c r="J3629" s="65" t="str">
        <f t="shared" si="74"/>
        <v/>
      </c>
    </row>
    <row r="3630" spans="10:10" ht="16.5" customHeight="1">
      <c r="J3630" s="65" t="str">
        <f t="shared" si="74"/>
        <v/>
      </c>
    </row>
    <row r="3631" spans="10:10" ht="16.5" customHeight="1">
      <c r="J3631" s="65" t="str">
        <f t="shared" si="74"/>
        <v/>
      </c>
    </row>
    <row r="3632" spans="10:10" ht="16.5" customHeight="1">
      <c r="J3632" s="65" t="str">
        <f t="shared" si="74"/>
        <v/>
      </c>
    </row>
    <row r="3633" spans="10:10" ht="16.5" customHeight="1">
      <c r="J3633" s="65" t="str">
        <f t="shared" si="74"/>
        <v/>
      </c>
    </row>
    <row r="3634" spans="10:10" ht="16.5" customHeight="1">
      <c r="J3634" s="65" t="str">
        <f t="shared" si="74"/>
        <v/>
      </c>
    </row>
    <row r="3635" spans="10:10" ht="16.5" customHeight="1">
      <c r="J3635" s="65" t="str">
        <f t="shared" si="74"/>
        <v/>
      </c>
    </row>
    <row r="3636" spans="10:10" ht="16.5" customHeight="1">
      <c r="J3636" s="65" t="str">
        <f t="shared" si="74"/>
        <v/>
      </c>
    </row>
    <row r="3637" spans="10:10" ht="16.5" customHeight="1">
      <c r="J3637" s="65" t="str">
        <f t="shared" si="74"/>
        <v/>
      </c>
    </row>
    <row r="3638" spans="10:10" ht="16.5" customHeight="1">
      <c r="J3638" s="65" t="str">
        <f t="shared" si="74"/>
        <v/>
      </c>
    </row>
    <row r="3639" spans="10:10" ht="16.5" customHeight="1">
      <c r="J3639" s="65" t="str">
        <f t="shared" si="74"/>
        <v/>
      </c>
    </row>
    <row r="3640" spans="10:10" ht="16.5" customHeight="1">
      <c r="J3640" s="65" t="str">
        <f t="shared" si="74"/>
        <v/>
      </c>
    </row>
    <row r="3641" spans="10:10" ht="16.5" customHeight="1">
      <c r="J3641" s="65" t="str">
        <f t="shared" si="74"/>
        <v/>
      </c>
    </row>
    <row r="3642" spans="10:10" ht="16.5" customHeight="1">
      <c r="J3642" s="65" t="str">
        <f t="shared" si="74"/>
        <v/>
      </c>
    </row>
    <row r="3643" spans="10:10" ht="16.5" customHeight="1">
      <c r="J3643" s="65" t="str">
        <f t="shared" si="74"/>
        <v/>
      </c>
    </row>
    <row r="3644" spans="10:10" ht="16.5" customHeight="1">
      <c r="J3644" s="65" t="str">
        <f t="shared" si="74"/>
        <v/>
      </c>
    </row>
    <row r="3645" spans="10:10" ht="16.5" customHeight="1">
      <c r="J3645" s="65" t="str">
        <f t="shared" si="74"/>
        <v/>
      </c>
    </row>
    <row r="3646" spans="10:10" ht="16.5" customHeight="1">
      <c r="J3646" s="65" t="str">
        <f t="shared" si="74"/>
        <v/>
      </c>
    </row>
    <row r="3647" spans="10:10" ht="16.5" customHeight="1">
      <c r="J3647" s="65" t="str">
        <f t="shared" si="74"/>
        <v/>
      </c>
    </row>
    <row r="3648" spans="10:10" ht="16.5" customHeight="1">
      <c r="J3648" s="65" t="str">
        <f t="shared" si="74"/>
        <v/>
      </c>
    </row>
    <row r="3649" spans="10:10" ht="16.5" customHeight="1">
      <c r="J3649" s="65" t="str">
        <f t="shared" si="74"/>
        <v/>
      </c>
    </row>
    <row r="3650" spans="10:10" ht="16.5" customHeight="1">
      <c r="J3650" s="65" t="str">
        <f t="shared" si="74"/>
        <v/>
      </c>
    </row>
    <row r="3651" spans="10:10" ht="16.5" customHeight="1">
      <c r="J3651" s="65" t="str">
        <f t="shared" si="74"/>
        <v/>
      </c>
    </row>
    <row r="3652" spans="10:10" ht="16.5" customHeight="1">
      <c r="J3652" s="65" t="str">
        <f t="shared" ref="J3652:J3715" si="75">IF(I3652="","",H3652/I3652)</f>
        <v/>
      </c>
    </row>
    <row r="3653" spans="10:10" ht="16.5" customHeight="1">
      <c r="J3653" s="65" t="str">
        <f t="shared" si="75"/>
        <v/>
      </c>
    </row>
    <row r="3654" spans="10:10" ht="16.5" customHeight="1">
      <c r="J3654" s="65" t="str">
        <f t="shared" si="75"/>
        <v/>
      </c>
    </row>
    <row r="3655" spans="10:10" ht="16.5" customHeight="1">
      <c r="J3655" s="65" t="str">
        <f t="shared" si="75"/>
        <v/>
      </c>
    </row>
    <row r="3656" spans="10:10" ht="16.5" customHeight="1">
      <c r="J3656" s="65" t="str">
        <f t="shared" si="75"/>
        <v/>
      </c>
    </row>
    <row r="3657" spans="10:10" ht="16.5" customHeight="1">
      <c r="J3657" s="65" t="str">
        <f t="shared" si="75"/>
        <v/>
      </c>
    </row>
    <row r="3658" spans="10:10" ht="16.5" customHeight="1">
      <c r="J3658" s="65" t="str">
        <f t="shared" si="75"/>
        <v/>
      </c>
    </row>
    <row r="3659" spans="10:10" ht="16.5" customHeight="1">
      <c r="J3659" s="65" t="str">
        <f t="shared" si="75"/>
        <v/>
      </c>
    </row>
    <row r="3660" spans="10:10" ht="16.5" customHeight="1">
      <c r="J3660" s="65" t="str">
        <f t="shared" si="75"/>
        <v/>
      </c>
    </row>
    <row r="3661" spans="10:10" ht="16.5" customHeight="1">
      <c r="J3661" s="65" t="str">
        <f t="shared" si="75"/>
        <v/>
      </c>
    </row>
    <row r="3662" spans="10:10" ht="16.5" customHeight="1">
      <c r="J3662" s="65" t="str">
        <f t="shared" si="75"/>
        <v/>
      </c>
    </row>
    <row r="3663" spans="10:10" ht="16.5" customHeight="1">
      <c r="J3663" s="65" t="str">
        <f t="shared" si="75"/>
        <v/>
      </c>
    </row>
    <row r="3664" spans="10:10" ht="16.5" customHeight="1">
      <c r="J3664" s="65" t="str">
        <f t="shared" si="75"/>
        <v/>
      </c>
    </row>
    <row r="3665" spans="10:10" ht="16.5" customHeight="1">
      <c r="J3665" s="65" t="str">
        <f t="shared" si="75"/>
        <v/>
      </c>
    </row>
    <row r="3666" spans="10:10" ht="16.5" customHeight="1">
      <c r="J3666" s="65" t="str">
        <f t="shared" si="75"/>
        <v/>
      </c>
    </row>
    <row r="3667" spans="10:10" ht="16.5" customHeight="1">
      <c r="J3667" s="65" t="str">
        <f t="shared" si="75"/>
        <v/>
      </c>
    </row>
    <row r="3668" spans="10:10" ht="16.5" customHeight="1">
      <c r="J3668" s="65" t="str">
        <f t="shared" si="75"/>
        <v/>
      </c>
    </row>
    <row r="3669" spans="10:10" ht="16.5" customHeight="1">
      <c r="J3669" s="65" t="str">
        <f t="shared" si="75"/>
        <v/>
      </c>
    </row>
    <row r="3670" spans="10:10" ht="16.5" customHeight="1">
      <c r="J3670" s="65" t="str">
        <f t="shared" si="75"/>
        <v/>
      </c>
    </row>
    <row r="3671" spans="10:10" ht="16.5" customHeight="1">
      <c r="J3671" s="65" t="str">
        <f t="shared" si="75"/>
        <v/>
      </c>
    </row>
    <row r="3672" spans="10:10" ht="16.5" customHeight="1">
      <c r="J3672" s="65" t="str">
        <f t="shared" si="75"/>
        <v/>
      </c>
    </row>
    <row r="3673" spans="10:10" ht="16.5" customHeight="1">
      <c r="J3673" s="65" t="str">
        <f t="shared" si="75"/>
        <v/>
      </c>
    </row>
    <row r="3674" spans="10:10" ht="16.5" customHeight="1">
      <c r="J3674" s="65" t="str">
        <f t="shared" si="75"/>
        <v/>
      </c>
    </row>
    <row r="3675" spans="10:10" ht="16.5" customHeight="1">
      <c r="J3675" s="65" t="str">
        <f t="shared" si="75"/>
        <v/>
      </c>
    </row>
    <row r="3676" spans="10:10" ht="16.5" customHeight="1">
      <c r="J3676" s="65" t="str">
        <f t="shared" si="75"/>
        <v/>
      </c>
    </row>
    <row r="3677" spans="10:10" ht="16.5" customHeight="1">
      <c r="J3677" s="65" t="str">
        <f t="shared" si="75"/>
        <v/>
      </c>
    </row>
    <row r="3678" spans="10:10" ht="16.5" customHeight="1">
      <c r="J3678" s="65" t="str">
        <f t="shared" si="75"/>
        <v/>
      </c>
    </row>
    <row r="3679" spans="10:10" ht="16.5" customHeight="1">
      <c r="J3679" s="65" t="str">
        <f t="shared" si="75"/>
        <v/>
      </c>
    </row>
    <row r="3680" spans="10:10" ht="16.5" customHeight="1">
      <c r="J3680" s="65" t="str">
        <f t="shared" si="75"/>
        <v/>
      </c>
    </row>
    <row r="3681" spans="10:10" ht="16.5" customHeight="1">
      <c r="J3681" s="65" t="str">
        <f t="shared" si="75"/>
        <v/>
      </c>
    </row>
    <row r="3682" spans="10:10" ht="16.5" customHeight="1">
      <c r="J3682" s="65" t="str">
        <f t="shared" si="75"/>
        <v/>
      </c>
    </row>
    <row r="3683" spans="10:10" ht="16.5" customHeight="1">
      <c r="J3683" s="65" t="str">
        <f t="shared" si="75"/>
        <v/>
      </c>
    </row>
    <row r="3684" spans="10:10" ht="16.5" customHeight="1">
      <c r="J3684" s="65" t="str">
        <f t="shared" si="75"/>
        <v/>
      </c>
    </row>
    <row r="3685" spans="10:10" ht="16.5" customHeight="1">
      <c r="J3685" s="65" t="str">
        <f t="shared" si="75"/>
        <v/>
      </c>
    </row>
    <row r="3686" spans="10:10" ht="16.5" customHeight="1">
      <c r="J3686" s="65" t="str">
        <f t="shared" si="75"/>
        <v/>
      </c>
    </row>
    <row r="3687" spans="10:10" ht="16.5" customHeight="1">
      <c r="J3687" s="65" t="str">
        <f t="shared" si="75"/>
        <v/>
      </c>
    </row>
    <row r="3688" spans="10:10" ht="16.5" customHeight="1">
      <c r="J3688" s="65" t="str">
        <f t="shared" si="75"/>
        <v/>
      </c>
    </row>
    <row r="3689" spans="10:10" ht="16.5" customHeight="1">
      <c r="J3689" s="65" t="str">
        <f t="shared" si="75"/>
        <v/>
      </c>
    </row>
    <row r="3690" spans="10:10" ht="16.5" customHeight="1">
      <c r="J3690" s="65" t="str">
        <f t="shared" si="75"/>
        <v/>
      </c>
    </row>
    <row r="3691" spans="10:10" ht="16.5" customHeight="1">
      <c r="J3691" s="65" t="str">
        <f t="shared" si="75"/>
        <v/>
      </c>
    </row>
    <row r="3692" spans="10:10" ht="16.5" customHeight="1">
      <c r="J3692" s="65" t="str">
        <f t="shared" si="75"/>
        <v/>
      </c>
    </row>
    <row r="3693" spans="10:10" ht="16.5" customHeight="1">
      <c r="J3693" s="65" t="str">
        <f t="shared" si="75"/>
        <v/>
      </c>
    </row>
    <row r="3694" spans="10:10" ht="16.5" customHeight="1">
      <c r="J3694" s="65" t="str">
        <f t="shared" si="75"/>
        <v/>
      </c>
    </row>
    <row r="3695" spans="10:10" ht="16.5" customHeight="1">
      <c r="J3695" s="65" t="str">
        <f t="shared" si="75"/>
        <v/>
      </c>
    </row>
    <row r="3696" spans="10:10" ht="16.5" customHeight="1">
      <c r="J3696" s="65" t="str">
        <f t="shared" si="75"/>
        <v/>
      </c>
    </row>
    <row r="3697" spans="10:10" ht="16.5" customHeight="1">
      <c r="J3697" s="65" t="str">
        <f t="shared" si="75"/>
        <v/>
      </c>
    </row>
    <row r="3698" spans="10:10" ht="16.5" customHeight="1">
      <c r="J3698" s="65" t="str">
        <f t="shared" si="75"/>
        <v/>
      </c>
    </row>
    <row r="3699" spans="10:10" ht="16.5" customHeight="1">
      <c r="J3699" s="65" t="str">
        <f t="shared" si="75"/>
        <v/>
      </c>
    </row>
    <row r="3700" spans="10:10" ht="16.5" customHeight="1">
      <c r="J3700" s="65" t="str">
        <f t="shared" si="75"/>
        <v/>
      </c>
    </row>
    <row r="3701" spans="10:10" ht="16.5" customHeight="1">
      <c r="J3701" s="65" t="str">
        <f t="shared" si="75"/>
        <v/>
      </c>
    </row>
    <row r="3702" spans="10:10" ht="16.5" customHeight="1">
      <c r="J3702" s="65" t="str">
        <f t="shared" si="75"/>
        <v/>
      </c>
    </row>
    <row r="3703" spans="10:10" ht="16.5" customHeight="1">
      <c r="J3703" s="65" t="str">
        <f t="shared" si="75"/>
        <v/>
      </c>
    </row>
    <row r="3704" spans="10:10" ht="16.5" customHeight="1">
      <c r="J3704" s="65" t="str">
        <f t="shared" si="75"/>
        <v/>
      </c>
    </row>
    <row r="3705" spans="10:10" ht="16.5" customHeight="1">
      <c r="J3705" s="65" t="str">
        <f t="shared" si="75"/>
        <v/>
      </c>
    </row>
    <row r="3706" spans="10:10" ht="16.5" customHeight="1">
      <c r="J3706" s="65" t="str">
        <f t="shared" si="75"/>
        <v/>
      </c>
    </row>
    <row r="3707" spans="10:10" ht="16.5" customHeight="1">
      <c r="J3707" s="65" t="str">
        <f t="shared" si="75"/>
        <v/>
      </c>
    </row>
    <row r="3708" spans="10:10" ht="16.5" customHeight="1">
      <c r="J3708" s="65" t="str">
        <f t="shared" si="75"/>
        <v/>
      </c>
    </row>
    <row r="3709" spans="10:10" ht="16.5" customHeight="1">
      <c r="J3709" s="65" t="str">
        <f t="shared" si="75"/>
        <v/>
      </c>
    </row>
    <row r="3710" spans="10:10" ht="16.5" customHeight="1">
      <c r="J3710" s="65" t="str">
        <f t="shared" si="75"/>
        <v/>
      </c>
    </row>
    <row r="3711" spans="10:10" ht="16.5" customHeight="1">
      <c r="J3711" s="65" t="str">
        <f t="shared" si="75"/>
        <v/>
      </c>
    </row>
    <row r="3712" spans="10:10" ht="16.5" customHeight="1">
      <c r="J3712" s="65" t="str">
        <f t="shared" si="75"/>
        <v/>
      </c>
    </row>
    <row r="3713" spans="10:10" ht="16.5" customHeight="1">
      <c r="J3713" s="65" t="str">
        <f t="shared" si="75"/>
        <v/>
      </c>
    </row>
    <row r="3714" spans="10:10" ht="16.5" customHeight="1">
      <c r="J3714" s="65" t="str">
        <f t="shared" si="75"/>
        <v/>
      </c>
    </row>
    <row r="3715" spans="10:10" ht="16.5" customHeight="1">
      <c r="J3715" s="65" t="str">
        <f t="shared" si="75"/>
        <v/>
      </c>
    </row>
    <row r="3716" spans="10:10" ht="16.5" customHeight="1">
      <c r="J3716" s="65" t="str">
        <f t="shared" ref="J3716:J3779" si="76">IF(I3716="","",H3716/I3716)</f>
        <v/>
      </c>
    </row>
    <row r="3717" spans="10:10" ht="16.5" customHeight="1">
      <c r="J3717" s="65" t="str">
        <f t="shared" si="76"/>
        <v/>
      </c>
    </row>
    <row r="3718" spans="10:10" ht="16.5" customHeight="1">
      <c r="J3718" s="65" t="str">
        <f t="shared" si="76"/>
        <v/>
      </c>
    </row>
    <row r="3719" spans="10:10" ht="16.5" customHeight="1">
      <c r="J3719" s="65" t="str">
        <f t="shared" si="76"/>
        <v/>
      </c>
    </row>
    <row r="3720" spans="10:10" ht="16.5" customHeight="1">
      <c r="J3720" s="65" t="str">
        <f t="shared" si="76"/>
        <v/>
      </c>
    </row>
    <row r="3721" spans="10:10" ht="16.5" customHeight="1">
      <c r="J3721" s="65" t="str">
        <f t="shared" si="76"/>
        <v/>
      </c>
    </row>
    <row r="3722" spans="10:10" ht="16.5" customHeight="1">
      <c r="J3722" s="65" t="str">
        <f t="shared" si="76"/>
        <v/>
      </c>
    </row>
    <row r="3723" spans="10:10" ht="16.5" customHeight="1">
      <c r="J3723" s="65" t="str">
        <f t="shared" si="76"/>
        <v/>
      </c>
    </row>
    <row r="3724" spans="10:10" ht="16.5" customHeight="1">
      <c r="J3724" s="65" t="str">
        <f t="shared" si="76"/>
        <v/>
      </c>
    </row>
    <row r="3725" spans="10:10" ht="16.5" customHeight="1">
      <c r="J3725" s="65" t="str">
        <f t="shared" si="76"/>
        <v/>
      </c>
    </row>
    <row r="3726" spans="10:10" ht="16.5" customHeight="1">
      <c r="J3726" s="65" t="str">
        <f t="shared" si="76"/>
        <v/>
      </c>
    </row>
    <row r="3727" spans="10:10" ht="16.5" customHeight="1">
      <c r="J3727" s="65" t="str">
        <f t="shared" si="76"/>
        <v/>
      </c>
    </row>
    <row r="3728" spans="10:10" ht="16.5" customHeight="1">
      <c r="J3728" s="65" t="str">
        <f t="shared" si="76"/>
        <v/>
      </c>
    </row>
    <row r="3729" spans="10:10" ht="16.5" customHeight="1">
      <c r="J3729" s="65" t="str">
        <f t="shared" si="76"/>
        <v/>
      </c>
    </row>
    <row r="3730" spans="10:10" ht="16.5" customHeight="1">
      <c r="J3730" s="65" t="str">
        <f t="shared" si="76"/>
        <v/>
      </c>
    </row>
    <row r="3731" spans="10:10" ht="16.5" customHeight="1">
      <c r="J3731" s="65" t="str">
        <f t="shared" si="76"/>
        <v/>
      </c>
    </row>
    <row r="3732" spans="10:10" ht="16.5" customHeight="1">
      <c r="J3732" s="65" t="str">
        <f t="shared" si="76"/>
        <v/>
      </c>
    </row>
    <row r="3733" spans="10:10" ht="16.5" customHeight="1">
      <c r="J3733" s="65" t="str">
        <f t="shared" si="76"/>
        <v/>
      </c>
    </row>
    <row r="3734" spans="10:10" ht="16.5" customHeight="1">
      <c r="J3734" s="65" t="str">
        <f t="shared" si="76"/>
        <v/>
      </c>
    </row>
    <row r="3735" spans="10:10" ht="16.5" customHeight="1">
      <c r="J3735" s="65" t="str">
        <f t="shared" si="76"/>
        <v/>
      </c>
    </row>
    <row r="3736" spans="10:10" ht="16.5" customHeight="1">
      <c r="J3736" s="65" t="str">
        <f t="shared" si="76"/>
        <v/>
      </c>
    </row>
    <row r="3737" spans="10:10" ht="16.5" customHeight="1">
      <c r="J3737" s="65" t="str">
        <f t="shared" si="76"/>
        <v/>
      </c>
    </row>
    <row r="3738" spans="10:10" ht="16.5" customHeight="1">
      <c r="J3738" s="65" t="str">
        <f t="shared" si="76"/>
        <v/>
      </c>
    </row>
    <row r="3739" spans="10:10" ht="16.5" customHeight="1">
      <c r="J3739" s="65" t="str">
        <f t="shared" si="76"/>
        <v/>
      </c>
    </row>
    <row r="3740" spans="10:10" ht="16.5" customHeight="1">
      <c r="J3740" s="65" t="str">
        <f t="shared" si="76"/>
        <v/>
      </c>
    </row>
    <row r="3741" spans="10:10" ht="16.5" customHeight="1">
      <c r="J3741" s="65" t="str">
        <f t="shared" si="76"/>
        <v/>
      </c>
    </row>
    <row r="3742" spans="10:10" ht="16.5" customHeight="1">
      <c r="J3742" s="65" t="str">
        <f t="shared" si="76"/>
        <v/>
      </c>
    </row>
    <row r="3743" spans="10:10" ht="16.5" customHeight="1">
      <c r="J3743" s="65" t="str">
        <f t="shared" si="76"/>
        <v/>
      </c>
    </row>
    <row r="3744" spans="10:10" ht="16.5" customHeight="1">
      <c r="J3744" s="65" t="str">
        <f t="shared" si="76"/>
        <v/>
      </c>
    </row>
    <row r="3745" spans="10:10" ht="16.5" customHeight="1">
      <c r="J3745" s="65" t="str">
        <f t="shared" si="76"/>
        <v/>
      </c>
    </row>
    <row r="3746" spans="10:10" ht="16.5" customHeight="1">
      <c r="J3746" s="65" t="str">
        <f t="shared" si="76"/>
        <v/>
      </c>
    </row>
    <row r="3747" spans="10:10" ht="16.5" customHeight="1">
      <c r="J3747" s="65" t="str">
        <f t="shared" si="76"/>
        <v/>
      </c>
    </row>
    <row r="3748" spans="10:10" ht="16.5" customHeight="1">
      <c r="J3748" s="65" t="str">
        <f t="shared" si="76"/>
        <v/>
      </c>
    </row>
    <row r="3749" spans="10:10" ht="16.5" customHeight="1">
      <c r="J3749" s="65" t="str">
        <f t="shared" si="76"/>
        <v/>
      </c>
    </row>
    <row r="3750" spans="10:10" ht="16.5" customHeight="1">
      <c r="J3750" s="65" t="str">
        <f t="shared" si="76"/>
        <v/>
      </c>
    </row>
    <row r="3751" spans="10:10" ht="16.5" customHeight="1">
      <c r="J3751" s="65" t="str">
        <f t="shared" si="76"/>
        <v/>
      </c>
    </row>
    <row r="3752" spans="10:10" ht="16.5" customHeight="1">
      <c r="J3752" s="65" t="str">
        <f t="shared" si="76"/>
        <v/>
      </c>
    </row>
    <row r="3753" spans="10:10" ht="16.5" customHeight="1">
      <c r="J3753" s="65" t="str">
        <f t="shared" si="76"/>
        <v/>
      </c>
    </row>
    <row r="3754" spans="10:10" ht="16.5" customHeight="1">
      <c r="J3754" s="65" t="str">
        <f t="shared" si="76"/>
        <v/>
      </c>
    </row>
    <row r="3755" spans="10:10" ht="16.5" customHeight="1">
      <c r="J3755" s="65" t="str">
        <f t="shared" si="76"/>
        <v/>
      </c>
    </row>
    <row r="3756" spans="10:10" ht="16.5" customHeight="1">
      <c r="J3756" s="65" t="str">
        <f t="shared" si="76"/>
        <v/>
      </c>
    </row>
    <row r="3757" spans="10:10" ht="16.5" customHeight="1">
      <c r="J3757" s="65" t="str">
        <f t="shared" si="76"/>
        <v/>
      </c>
    </row>
    <row r="3758" spans="10:10" ht="16.5" customHeight="1">
      <c r="J3758" s="65" t="str">
        <f t="shared" si="76"/>
        <v/>
      </c>
    </row>
    <row r="3759" spans="10:10" ht="16.5" customHeight="1">
      <c r="J3759" s="65" t="str">
        <f t="shared" si="76"/>
        <v/>
      </c>
    </row>
    <row r="3760" spans="10:10" ht="16.5" customHeight="1">
      <c r="J3760" s="65" t="str">
        <f t="shared" si="76"/>
        <v/>
      </c>
    </row>
    <row r="3761" spans="10:10" ht="16.5" customHeight="1">
      <c r="J3761" s="65" t="str">
        <f t="shared" si="76"/>
        <v/>
      </c>
    </row>
    <row r="3762" spans="10:10" ht="16.5" customHeight="1">
      <c r="J3762" s="65" t="str">
        <f t="shared" si="76"/>
        <v/>
      </c>
    </row>
    <row r="3763" spans="10:10" ht="16.5" customHeight="1">
      <c r="J3763" s="65" t="str">
        <f t="shared" si="76"/>
        <v/>
      </c>
    </row>
    <row r="3764" spans="10:10" ht="16.5" customHeight="1">
      <c r="J3764" s="65" t="str">
        <f t="shared" si="76"/>
        <v/>
      </c>
    </row>
    <row r="3765" spans="10:10" ht="16.5" customHeight="1">
      <c r="J3765" s="65" t="str">
        <f t="shared" si="76"/>
        <v/>
      </c>
    </row>
    <row r="3766" spans="10:10" ht="16.5" customHeight="1">
      <c r="J3766" s="65" t="str">
        <f t="shared" si="76"/>
        <v/>
      </c>
    </row>
    <row r="3767" spans="10:10" ht="16.5" customHeight="1">
      <c r="J3767" s="65" t="str">
        <f t="shared" si="76"/>
        <v/>
      </c>
    </row>
    <row r="3768" spans="10:10" ht="16.5" customHeight="1">
      <c r="J3768" s="65" t="str">
        <f t="shared" si="76"/>
        <v/>
      </c>
    </row>
    <row r="3769" spans="10:10" ht="16.5" customHeight="1">
      <c r="J3769" s="65" t="str">
        <f t="shared" si="76"/>
        <v/>
      </c>
    </row>
    <row r="3770" spans="10:10" ht="16.5" customHeight="1">
      <c r="J3770" s="65" t="str">
        <f t="shared" si="76"/>
        <v/>
      </c>
    </row>
    <row r="3771" spans="10:10" ht="16.5" customHeight="1">
      <c r="J3771" s="65" t="str">
        <f t="shared" si="76"/>
        <v/>
      </c>
    </row>
    <row r="3772" spans="10:10" ht="16.5" customHeight="1">
      <c r="J3772" s="65" t="str">
        <f t="shared" si="76"/>
        <v/>
      </c>
    </row>
    <row r="3773" spans="10:10" ht="16.5" customHeight="1">
      <c r="J3773" s="65" t="str">
        <f t="shared" si="76"/>
        <v/>
      </c>
    </row>
    <row r="3774" spans="10:10" ht="16.5" customHeight="1">
      <c r="J3774" s="65" t="str">
        <f t="shared" si="76"/>
        <v/>
      </c>
    </row>
    <row r="3775" spans="10:10" ht="16.5" customHeight="1">
      <c r="J3775" s="65" t="str">
        <f t="shared" si="76"/>
        <v/>
      </c>
    </row>
    <row r="3776" spans="10:10" ht="16.5" customHeight="1">
      <c r="J3776" s="65" t="str">
        <f t="shared" si="76"/>
        <v/>
      </c>
    </row>
    <row r="3777" spans="10:10" ht="16.5" customHeight="1">
      <c r="J3777" s="65" t="str">
        <f t="shared" si="76"/>
        <v/>
      </c>
    </row>
    <row r="3778" spans="10:10" ht="16.5" customHeight="1">
      <c r="J3778" s="65" t="str">
        <f t="shared" si="76"/>
        <v/>
      </c>
    </row>
    <row r="3779" spans="10:10" ht="16.5" customHeight="1">
      <c r="J3779" s="65" t="str">
        <f t="shared" si="76"/>
        <v/>
      </c>
    </row>
    <row r="3780" spans="10:10" ht="16.5" customHeight="1">
      <c r="J3780" s="65" t="str">
        <f t="shared" ref="J3780:J3843" si="77">IF(I3780="","",H3780/I3780)</f>
        <v/>
      </c>
    </row>
    <row r="3781" spans="10:10" ht="16.5" customHeight="1">
      <c r="J3781" s="65" t="str">
        <f t="shared" si="77"/>
        <v/>
      </c>
    </row>
    <row r="3782" spans="10:10" ht="16.5" customHeight="1">
      <c r="J3782" s="65" t="str">
        <f t="shared" si="77"/>
        <v/>
      </c>
    </row>
    <row r="3783" spans="10:10" ht="16.5" customHeight="1">
      <c r="J3783" s="65" t="str">
        <f t="shared" si="77"/>
        <v/>
      </c>
    </row>
    <row r="3784" spans="10:10" ht="16.5" customHeight="1">
      <c r="J3784" s="65" t="str">
        <f t="shared" si="77"/>
        <v/>
      </c>
    </row>
    <row r="3785" spans="10:10" ht="16.5" customHeight="1">
      <c r="J3785" s="65" t="str">
        <f t="shared" si="77"/>
        <v/>
      </c>
    </row>
    <row r="3786" spans="10:10" ht="16.5" customHeight="1">
      <c r="J3786" s="65" t="str">
        <f t="shared" si="77"/>
        <v/>
      </c>
    </row>
    <row r="3787" spans="10:10" ht="16.5" customHeight="1">
      <c r="J3787" s="65" t="str">
        <f t="shared" si="77"/>
        <v/>
      </c>
    </row>
    <row r="3788" spans="10:10" ht="16.5" customHeight="1">
      <c r="J3788" s="65" t="str">
        <f t="shared" si="77"/>
        <v/>
      </c>
    </row>
    <row r="3789" spans="10:10" ht="16.5" customHeight="1">
      <c r="J3789" s="65" t="str">
        <f t="shared" si="77"/>
        <v/>
      </c>
    </row>
    <row r="3790" spans="10:10" ht="16.5" customHeight="1">
      <c r="J3790" s="65" t="str">
        <f t="shared" si="77"/>
        <v/>
      </c>
    </row>
    <row r="3791" spans="10:10" ht="16.5" customHeight="1">
      <c r="J3791" s="65" t="str">
        <f t="shared" si="77"/>
        <v/>
      </c>
    </row>
    <row r="3792" spans="10:10" ht="16.5" customHeight="1">
      <c r="J3792" s="65" t="str">
        <f t="shared" si="77"/>
        <v/>
      </c>
    </row>
    <row r="3793" spans="10:10" ht="16.5" customHeight="1">
      <c r="J3793" s="65" t="str">
        <f t="shared" si="77"/>
        <v/>
      </c>
    </row>
    <row r="3794" spans="10:10" ht="16.5" customHeight="1">
      <c r="J3794" s="65" t="str">
        <f t="shared" si="77"/>
        <v/>
      </c>
    </row>
    <row r="3795" spans="10:10" ht="16.5" customHeight="1">
      <c r="J3795" s="65" t="str">
        <f t="shared" si="77"/>
        <v/>
      </c>
    </row>
    <row r="3796" spans="10:10" ht="16.5" customHeight="1">
      <c r="J3796" s="65" t="str">
        <f t="shared" si="77"/>
        <v/>
      </c>
    </row>
    <row r="3797" spans="10:10" ht="16.5" customHeight="1">
      <c r="J3797" s="65" t="str">
        <f t="shared" si="77"/>
        <v/>
      </c>
    </row>
    <row r="3798" spans="10:10" ht="16.5" customHeight="1">
      <c r="J3798" s="65" t="str">
        <f t="shared" si="77"/>
        <v/>
      </c>
    </row>
    <row r="3799" spans="10:10" ht="16.5" customHeight="1">
      <c r="J3799" s="65" t="str">
        <f t="shared" si="77"/>
        <v/>
      </c>
    </row>
    <row r="3800" spans="10:10" ht="16.5" customHeight="1">
      <c r="J3800" s="65" t="str">
        <f t="shared" si="77"/>
        <v/>
      </c>
    </row>
    <row r="3801" spans="10:10" ht="16.5" customHeight="1">
      <c r="J3801" s="65" t="str">
        <f t="shared" si="77"/>
        <v/>
      </c>
    </row>
    <row r="3802" spans="10:10" ht="16.5" customHeight="1">
      <c r="J3802" s="65" t="str">
        <f t="shared" si="77"/>
        <v/>
      </c>
    </row>
    <row r="3803" spans="10:10" ht="16.5" customHeight="1">
      <c r="J3803" s="65" t="str">
        <f t="shared" si="77"/>
        <v/>
      </c>
    </row>
    <row r="3804" spans="10:10" ht="16.5" customHeight="1">
      <c r="J3804" s="65" t="str">
        <f t="shared" si="77"/>
        <v/>
      </c>
    </row>
    <row r="3805" spans="10:10" ht="16.5" customHeight="1">
      <c r="J3805" s="65" t="str">
        <f t="shared" si="77"/>
        <v/>
      </c>
    </row>
    <row r="3806" spans="10:10" ht="16.5" customHeight="1">
      <c r="J3806" s="65" t="str">
        <f t="shared" si="77"/>
        <v/>
      </c>
    </row>
    <row r="3807" spans="10:10" ht="16.5" customHeight="1">
      <c r="J3807" s="65" t="str">
        <f t="shared" si="77"/>
        <v/>
      </c>
    </row>
    <row r="3808" spans="10:10" ht="16.5" customHeight="1">
      <c r="J3808" s="65" t="str">
        <f t="shared" si="77"/>
        <v/>
      </c>
    </row>
    <row r="3809" spans="10:10" ht="16.5" customHeight="1">
      <c r="J3809" s="65" t="str">
        <f t="shared" si="77"/>
        <v/>
      </c>
    </row>
    <row r="3810" spans="10:10" ht="16.5" customHeight="1">
      <c r="J3810" s="65" t="str">
        <f t="shared" si="77"/>
        <v/>
      </c>
    </row>
    <row r="3811" spans="10:10" ht="16.5" customHeight="1">
      <c r="J3811" s="65" t="str">
        <f t="shared" si="77"/>
        <v/>
      </c>
    </row>
    <row r="3812" spans="10:10" ht="16.5" customHeight="1">
      <c r="J3812" s="65" t="str">
        <f t="shared" si="77"/>
        <v/>
      </c>
    </row>
    <row r="3813" spans="10:10" ht="16.5" customHeight="1">
      <c r="J3813" s="65" t="str">
        <f t="shared" si="77"/>
        <v/>
      </c>
    </row>
    <row r="3814" spans="10:10" ht="16.5" customHeight="1">
      <c r="J3814" s="65" t="str">
        <f t="shared" si="77"/>
        <v/>
      </c>
    </row>
    <row r="3815" spans="10:10" ht="16.5" customHeight="1">
      <c r="J3815" s="65" t="str">
        <f t="shared" si="77"/>
        <v/>
      </c>
    </row>
    <row r="3816" spans="10:10" ht="16.5" customHeight="1">
      <c r="J3816" s="65" t="str">
        <f t="shared" si="77"/>
        <v/>
      </c>
    </row>
    <row r="3817" spans="10:10" ht="16.5" customHeight="1">
      <c r="J3817" s="65" t="str">
        <f t="shared" si="77"/>
        <v/>
      </c>
    </row>
    <row r="3818" spans="10:10" ht="16.5" customHeight="1">
      <c r="J3818" s="65" t="str">
        <f t="shared" si="77"/>
        <v/>
      </c>
    </row>
    <row r="3819" spans="10:10" ht="16.5" customHeight="1">
      <c r="J3819" s="65" t="str">
        <f t="shared" si="77"/>
        <v/>
      </c>
    </row>
    <row r="3820" spans="10:10" ht="16.5" customHeight="1">
      <c r="J3820" s="65" t="str">
        <f t="shared" si="77"/>
        <v/>
      </c>
    </row>
    <row r="3821" spans="10:10" ht="16.5" customHeight="1">
      <c r="J3821" s="65" t="str">
        <f t="shared" si="77"/>
        <v/>
      </c>
    </row>
    <row r="3822" spans="10:10" ht="16.5" customHeight="1">
      <c r="J3822" s="65" t="str">
        <f t="shared" si="77"/>
        <v/>
      </c>
    </row>
    <row r="3823" spans="10:10" ht="16.5" customHeight="1">
      <c r="J3823" s="65" t="str">
        <f t="shared" si="77"/>
        <v/>
      </c>
    </row>
    <row r="3824" spans="10:10" ht="16.5" customHeight="1">
      <c r="J3824" s="65" t="str">
        <f t="shared" si="77"/>
        <v/>
      </c>
    </row>
    <row r="3825" spans="10:10" ht="16.5" customHeight="1">
      <c r="J3825" s="65" t="str">
        <f t="shared" si="77"/>
        <v/>
      </c>
    </row>
    <row r="3826" spans="10:10" ht="16.5" customHeight="1">
      <c r="J3826" s="65" t="str">
        <f t="shared" si="77"/>
        <v/>
      </c>
    </row>
    <row r="3827" spans="10:10" ht="16.5" customHeight="1">
      <c r="J3827" s="65" t="str">
        <f t="shared" si="77"/>
        <v/>
      </c>
    </row>
    <row r="3828" spans="10:10" ht="16.5" customHeight="1">
      <c r="J3828" s="65" t="str">
        <f t="shared" si="77"/>
        <v/>
      </c>
    </row>
    <row r="3829" spans="10:10" ht="16.5" customHeight="1">
      <c r="J3829" s="65" t="str">
        <f t="shared" si="77"/>
        <v/>
      </c>
    </row>
    <row r="3830" spans="10:10" ht="16.5" customHeight="1">
      <c r="J3830" s="65" t="str">
        <f t="shared" si="77"/>
        <v/>
      </c>
    </row>
    <row r="3831" spans="10:10" ht="16.5" customHeight="1">
      <c r="J3831" s="65" t="str">
        <f t="shared" si="77"/>
        <v/>
      </c>
    </row>
    <row r="3832" spans="10:10" ht="16.5" customHeight="1">
      <c r="J3832" s="65" t="str">
        <f t="shared" si="77"/>
        <v/>
      </c>
    </row>
    <row r="3833" spans="10:10" ht="16.5" customHeight="1">
      <c r="J3833" s="65" t="str">
        <f t="shared" si="77"/>
        <v/>
      </c>
    </row>
    <row r="3834" spans="10:10" ht="16.5" customHeight="1">
      <c r="J3834" s="65" t="str">
        <f t="shared" si="77"/>
        <v/>
      </c>
    </row>
    <row r="3835" spans="10:10" ht="16.5" customHeight="1">
      <c r="J3835" s="65" t="str">
        <f t="shared" si="77"/>
        <v/>
      </c>
    </row>
    <row r="3836" spans="10:10" ht="16.5" customHeight="1">
      <c r="J3836" s="65" t="str">
        <f t="shared" si="77"/>
        <v/>
      </c>
    </row>
    <row r="3837" spans="10:10" ht="16.5" customHeight="1">
      <c r="J3837" s="65" t="str">
        <f t="shared" si="77"/>
        <v/>
      </c>
    </row>
    <row r="3838" spans="10:10" ht="16.5" customHeight="1">
      <c r="J3838" s="65" t="str">
        <f t="shared" si="77"/>
        <v/>
      </c>
    </row>
    <row r="3839" spans="10:10" ht="16.5" customHeight="1">
      <c r="J3839" s="65" t="str">
        <f t="shared" si="77"/>
        <v/>
      </c>
    </row>
    <row r="3840" spans="10:10" ht="16.5" customHeight="1">
      <c r="J3840" s="65" t="str">
        <f t="shared" si="77"/>
        <v/>
      </c>
    </row>
    <row r="3841" spans="10:10" ht="16.5" customHeight="1">
      <c r="J3841" s="65" t="str">
        <f t="shared" si="77"/>
        <v/>
      </c>
    </row>
    <row r="3842" spans="10:10" ht="16.5" customHeight="1">
      <c r="J3842" s="65" t="str">
        <f t="shared" si="77"/>
        <v/>
      </c>
    </row>
    <row r="3843" spans="10:10" ht="16.5" customHeight="1">
      <c r="J3843" s="65" t="str">
        <f t="shared" si="77"/>
        <v/>
      </c>
    </row>
    <row r="3844" spans="10:10" ht="16.5" customHeight="1">
      <c r="J3844" s="65" t="str">
        <f t="shared" ref="J3844:J3907" si="78">IF(I3844="","",H3844/I3844)</f>
        <v/>
      </c>
    </row>
    <row r="3845" spans="10:10" ht="16.5" customHeight="1">
      <c r="J3845" s="65" t="str">
        <f t="shared" si="78"/>
        <v/>
      </c>
    </row>
    <row r="3846" spans="10:10" ht="16.5" customHeight="1">
      <c r="J3846" s="65" t="str">
        <f t="shared" si="78"/>
        <v/>
      </c>
    </row>
    <row r="3847" spans="10:10" ht="16.5" customHeight="1">
      <c r="J3847" s="65" t="str">
        <f t="shared" si="78"/>
        <v/>
      </c>
    </row>
    <row r="3848" spans="10:10" ht="16.5" customHeight="1">
      <c r="J3848" s="65" t="str">
        <f t="shared" si="78"/>
        <v/>
      </c>
    </row>
    <row r="3849" spans="10:10" ht="16.5" customHeight="1">
      <c r="J3849" s="65" t="str">
        <f t="shared" si="78"/>
        <v/>
      </c>
    </row>
    <row r="3850" spans="10:10" ht="16.5" customHeight="1">
      <c r="J3850" s="65" t="str">
        <f t="shared" si="78"/>
        <v/>
      </c>
    </row>
    <row r="3851" spans="10:10" ht="16.5" customHeight="1">
      <c r="J3851" s="65" t="str">
        <f t="shared" si="78"/>
        <v/>
      </c>
    </row>
    <row r="3852" spans="10:10" ht="16.5" customHeight="1">
      <c r="J3852" s="65" t="str">
        <f t="shared" si="78"/>
        <v/>
      </c>
    </row>
    <row r="3853" spans="10:10" ht="16.5" customHeight="1">
      <c r="J3853" s="65" t="str">
        <f t="shared" si="78"/>
        <v/>
      </c>
    </row>
    <row r="3854" spans="10:10" ht="16.5" customHeight="1">
      <c r="J3854" s="65" t="str">
        <f t="shared" si="78"/>
        <v/>
      </c>
    </row>
    <row r="3855" spans="10:10" ht="16.5" customHeight="1">
      <c r="J3855" s="65" t="str">
        <f t="shared" si="78"/>
        <v/>
      </c>
    </row>
    <row r="3856" spans="10:10" ht="16.5" customHeight="1">
      <c r="J3856" s="65" t="str">
        <f t="shared" si="78"/>
        <v/>
      </c>
    </row>
    <row r="3857" spans="10:10" ht="16.5" customHeight="1">
      <c r="J3857" s="65" t="str">
        <f t="shared" si="78"/>
        <v/>
      </c>
    </row>
    <row r="3858" spans="10:10" ht="16.5" customHeight="1">
      <c r="J3858" s="65" t="str">
        <f t="shared" si="78"/>
        <v/>
      </c>
    </row>
    <row r="3859" spans="10:10" ht="16.5" customHeight="1">
      <c r="J3859" s="65" t="str">
        <f t="shared" si="78"/>
        <v/>
      </c>
    </row>
    <row r="3860" spans="10:10" ht="16.5" customHeight="1">
      <c r="J3860" s="65" t="str">
        <f t="shared" si="78"/>
        <v/>
      </c>
    </row>
    <row r="3861" spans="10:10" ht="16.5" customHeight="1">
      <c r="J3861" s="65" t="str">
        <f t="shared" si="78"/>
        <v/>
      </c>
    </row>
    <row r="3862" spans="10:10" ht="16.5" customHeight="1">
      <c r="J3862" s="65" t="str">
        <f t="shared" si="78"/>
        <v/>
      </c>
    </row>
    <row r="3863" spans="10:10" ht="16.5" customHeight="1">
      <c r="J3863" s="65" t="str">
        <f t="shared" si="78"/>
        <v/>
      </c>
    </row>
    <row r="3864" spans="10:10" ht="16.5" customHeight="1">
      <c r="J3864" s="65" t="str">
        <f t="shared" si="78"/>
        <v/>
      </c>
    </row>
    <row r="3865" spans="10:10" ht="16.5" customHeight="1">
      <c r="J3865" s="65" t="str">
        <f t="shared" si="78"/>
        <v/>
      </c>
    </row>
    <row r="3866" spans="10:10" ht="16.5" customHeight="1">
      <c r="J3866" s="65" t="str">
        <f t="shared" si="78"/>
        <v/>
      </c>
    </row>
    <row r="3867" spans="10:10" ht="16.5" customHeight="1">
      <c r="J3867" s="65" t="str">
        <f t="shared" si="78"/>
        <v/>
      </c>
    </row>
    <row r="3868" spans="10:10" ht="16.5" customHeight="1">
      <c r="J3868" s="65" t="str">
        <f t="shared" si="78"/>
        <v/>
      </c>
    </row>
    <row r="3869" spans="10:10" ht="16.5" customHeight="1">
      <c r="J3869" s="65" t="str">
        <f t="shared" si="78"/>
        <v/>
      </c>
    </row>
    <row r="3870" spans="10:10" ht="16.5" customHeight="1">
      <c r="J3870" s="65" t="str">
        <f t="shared" si="78"/>
        <v/>
      </c>
    </row>
    <row r="3871" spans="10:10" ht="16.5" customHeight="1">
      <c r="J3871" s="65" t="str">
        <f t="shared" si="78"/>
        <v/>
      </c>
    </row>
    <row r="3872" spans="10:10" ht="16.5" customHeight="1">
      <c r="J3872" s="65" t="str">
        <f t="shared" si="78"/>
        <v/>
      </c>
    </row>
    <row r="3873" spans="10:10" ht="16.5" customHeight="1">
      <c r="J3873" s="65" t="str">
        <f t="shared" si="78"/>
        <v/>
      </c>
    </row>
    <row r="3874" spans="10:10" ht="16.5" customHeight="1">
      <c r="J3874" s="65" t="str">
        <f t="shared" si="78"/>
        <v/>
      </c>
    </row>
    <row r="3875" spans="10:10" ht="16.5" customHeight="1">
      <c r="J3875" s="65" t="str">
        <f t="shared" si="78"/>
        <v/>
      </c>
    </row>
    <row r="3876" spans="10:10" ht="16.5" customHeight="1">
      <c r="J3876" s="65" t="str">
        <f t="shared" si="78"/>
        <v/>
      </c>
    </row>
    <row r="3877" spans="10:10" ht="16.5" customHeight="1">
      <c r="J3877" s="65" t="str">
        <f t="shared" si="78"/>
        <v/>
      </c>
    </row>
    <row r="3878" spans="10:10" ht="16.5" customHeight="1">
      <c r="J3878" s="65" t="str">
        <f t="shared" si="78"/>
        <v/>
      </c>
    </row>
    <row r="3879" spans="10:10" ht="16.5" customHeight="1">
      <c r="J3879" s="65" t="str">
        <f t="shared" si="78"/>
        <v/>
      </c>
    </row>
    <row r="3880" spans="10:10" ht="16.5" customHeight="1">
      <c r="J3880" s="65" t="str">
        <f t="shared" si="78"/>
        <v/>
      </c>
    </row>
    <row r="3881" spans="10:10" ht="16.5" customHeight="1">
      <c r="J3881" s="65" t="str">
        <f t="shared" si="78"/>
        <v/>
      </c>
    </row>
    <row r="3882" spans="10:10" ht="16.5" customHeight="1">
      <c r="J3882" s="65" t="str">
        <f t="shared" si="78"/>
        <v/>
      </c>
    </row>
    <row r="3883" spans="10:10" ht="16.5" customHeight="1">
      <c r="J3883" s="65" t="str">
        <f t="shared" si="78"/>
        <v/>
      </c>
    </row>
    <row r="3884" spans="10:10" ht="16.5" customHeight="1">
      <c r="J3884" s="65" t="str">
        <f t="shared" si="78"/>
        <v/>
      </c>
    </row>
    <row r="3885" spans="10:10" ht="16.5" customHeight="1">
      <c r="J3885" s="65" t="str">
        <f t="shared" si="78"/>
        <v/>
      </c>
    </row>
    <row r="3886" spans="10:10" ht="16.5" customHeight="1">
      <c r="J3886" s="65" t="str">
        <f t="shared" si="78"/>
        <v/>
      </c>
    </row>
    <row r="3887" spans="10:10" ht="16.5" customHeight="1">
      <c r="J3887" s="65" t="str">
        <f t="shared" si="78"/>
        <v/>
      </c>
    </row>
    <row r="3888" spans="10:10" ht="16.5" customHeight="1">
      <c r="J3888" s="65" t="str">
        <f t="shared" si="78"/>
        <v/>
      </c>
    </row>
    <row r="3889" spans="10:10" ht="16.5" customHeight="1">
      <c r="J3889" s="65" t="str">
        <f t="shared" si="78"/>
        <v/>
      </c>
    </row>
    <row r="3890" spans="10:10" ht="16.5" customHeight="1">
      <c r="J3890" s="65" t="str">
        <f t="shared" si="78"/>
        <v/>
      </c>
    </row>
    <row r="3891" spans="10:10" ht="16.5" customHeight="1">
      <c r="J3891" s="65" t="str">
        <f t="shared" si="78"/>
        <v/>
      </c>
    </row>
    <row r="3892" spans="10:10" ht="16.5" customHeight="1">
      <c r="J3892" s="65" t="str">
        <f t="shared" si="78"/>
        <v/>
      </c>
    </row>
    <row r="3893" spans="10:10" ht="16.5" customHeight="1">
      <c r="J3893" s="65" t="str">
        <f t="shared" si="78"/>
        <v/>
      </c>
    </row>
    <row r="3894" spans="10:10" ht="16.5" customHeight="1">
      <c r="J3894" s="65" t="str">
        <f t="shared" si="78"/>
        <v/>
      </c>
    </row>
    <row r="3895" spans="10:10" ht="16.5" customHeight="1">
      <c r="J3895" s="65" t="str">
        <f t="shared" si="78"/>
        <v/>
      </c>
    </row>
    <row r="3896" spans="10:10" ht="16.5" customHeight="1">
      <c r="J3896" s="65" t="str">
        <f t="shared" si="78"/>
        <v/>
      </c>
    </row>
    <row r="3897" spans="10:10" ht="16.5" customHeight="1">
      <c r="J3897" s="65" t="str">
        <f t="shared" si="78"/>
        <v/>
      </c>
    </row>
    <row r="3898" spans="10:10" ht="16.5" customHeight="1">
      <c r="J3898" s="65" t="str">
        <f t="shared" si="78"/>
        <v/>
      </c>
    </row>
    <row r="3899" spans="10:10" ht="16.5" customHeight="1">
      <c r="J3899" s="65" t="str">
        <f t="shared" si="78"/>
        <v/>
      </c>
    </row>
    <row r="3900" spans="10:10" ht="16.5" customHeight="1">
      <c r="J3900" s="65" t="str">
        <f t="shared" si="78"/>
        <v/>
      </c>
    </row>
    <row r="3901" spans="10:10" ht="16.5" customHeight="1">
      <c r="J3901" s="65" t="str">
        <f t="shared" si="78"/>
        <v/>
      </c>
    </row>
    <row r="3902" spans="10:10" ht="16.5" customHeight="1">
      <c r="J3902" s="65" t="str">
        <f t="shared" si="78"/>
        <v/>
      </c>
    </row>
    <row r="3903" spans="10:10" ht="16.5" customHeight="1">
      <c r="J3903" s="65" t="str">
        <f t="shared" si="78"/>
        <v/>
      </c>
    </row>
    <row r="3904" spans="10:10" ht="16.5" customHeight="1">
      <c r="J3904" s="65" t="str">
        <f t="shared" si="78"/>
        <v/>
      </c>
    </row>
    <row r="3905" spans="10:10" ht="16.5" customHeight="1">
      <c r="J3905" s="65" t="str">
        <f t="shared" si="78"/>
        <v/>
      </c>
    </row>
    <row r="3906" spans="10:10" ht="16.5" customHeight="1">
      <c r="J3906" s="65" t="str">
        <f t="shared" si="78"/>
        <v/>
      </c>
    </row>
    <row r="3907" spans="10:10" ht="16.5" customHeight="1">
      <c r="J3907" s="65" t="str">
        <f t="shared" si="78"/>
        <v/>
      </c>
    </row>
    <row r="3908" spans="10:10" ht="16.5" customHeight="1">
      <c r="J3908" s="65" t="str">
        <f t="shared" ref="J3908:J3971" si="79">IF(I3908="","",H3908/I3908)</f>
        <v/>
      </c>
    </row>
    <row r="3909" spans="10:10" ht="16.5" customHeight="1">
      <c r="J3909" s="65" t="str">
        <f t="shared" si="79"/>
        <v/>
      </c>
    </row>
    <row r="3910" spans="10:10" ht="16.5" customHeight="1">
      <c r="J3910" s="65" t="str">
        <f t="shared" si="79"/>
        <v/>
      </c>
    </row>
    <row r="3911" spans="10:10" ht="16.5" customHeight="1">
      <c r="J3911" s="65" t="str">
        <f t="shared" si="79"/>
        <v/>
      </c>
    </row>
    <row r="3912" spans="10:10" ht="16.5" customHeight="1">
      <c r="J3912" s="65" t="str">
        <f t="shared" si="79"/>
        <v/>
      </c>
    </row>
    <row r="3913" spans="10:10" ht="16.5" customHeight="1">
      <c r="J3913" s="65" t="str">
        <f t="shared" si="79"/>
        <v/>
      </c>
    </row>
    <row r="3914" spans="10:10" ht="16.5" customHeight="1">
      <c r="J3914" s="65" t="str">
        <f t="shared" si="79"/>
        <v/>
      </c>
    </row>
    <row r="3915" spans="10:10" ht="16.5" customHeight="1">
      <c r="J3915" s="65" t="str">
        <f t="shared" si="79"/>
        <v/>
      </c>
    </row>
    <row r="3916" spans="10:10" ht="16.5" customHeight="1">
      <c r="J3916" s="65" t="str">
        <f t="shared" si="79"/>
        <v/>
      </c>
    </row>
    <row r="3917" spans="10:10" ht="16.5" customHeight="1">
      <c r="J3917" s="65" t="str">
        <f t="shared" si="79"/>
        <v/>
      </c>
    </row>
    <row r="3918" spans="10:10" ht="16.5" customHeight="1">
      <c r="J3918" s="65" t="str">
        <f t="shared" si="79"/>
        <v/>
      </c>
    </row>
    <row r="3919" spans="10:10" ht="16.5" customHeight="1">
      <c r="J3919" s="65" t="str">
        <f t="shared" si="79"/>
        <v/>
      </c>
    </row>
    <row r="3920" spans="10:10" ht="16.5" customHeight="1">
      <c r="J3920" s="65" t="str">
        <f t="shared" si="79"/>
        <v/>
      </c>
    </row>
    <row r="3921" spans="10:10" ht="16.5" customHeight="1">
      <c r="J3921" s="65" t="str">
        <f t="shared" si="79"/>
        <v/>
      </c>
    </row>
    <row r="3922" spans="10:10" ht="16.5" customHeight="1">
      <c r="J3922" s="65" t="str">
        <f t="shared" si="79"/>
        <v/>
      </c>
    </row>
    <row r="3923" spans="10:10" ht="16.5" customHeight="1">
      <c r="J3923" s="65" t="str">
        <f t="shared" si="79"/>
        <v/>
      </c>
    </row>
    <row r="3924" spans="10:10" ht="16.5" customHeight="1">
      <c r="J3924" s="65" t="str">
        <f t="shared" si="79"/>
        <v/>
      </c>
    </row>
    <row r="3925" spans="10:10" ht="16.5" customHeight="1">
      <c r="J3925" s="65" t="str">
        <f t="shared" si="79"/>
        <v/>
      </c>
    </row>
    <row r="3926" spans="10:10" ht="16.5" customHeight="1">
      <c r="J3926" s="65" t="str">
        <f t="shared" si="79"/>
        <v/>
      </c>
    </row>
    <row r="3927" spans="10:10" ht="16.5" customHeight="1">
      <c r="J3927" s="65" t="str">
        <f t="shared" si="79"/>
        <v/>
      </c>
    </row>
    <row r="3928" spans="10:10" ht="16.5" customHeight="1">
      <c r="J3928" s="65" t="str">
        <f t="shared" si="79"/>
        <v/>
      </c>
    </row>
    <row r="3929" spans="10:10" ht="16.5" customHeight="1">
      <c r="J3929" s="65" t="str">
        <f t="shared" si="79"/>
        <v/>
      </c>
    </row>
    <row r="3930" spans="10:10" ht="16.5" customHeight="1">
      <c r="J3930" s="65" t="str">
        <f t="shared" si="79"/>
        <v/>
      </c>
    </row>
    <row r="3931" spans="10:10" ht="16.5" customHeight="1">
      <c r="J3931" s="65" t="str">
        <f t="shared" si="79"/>
        <v/>
      </c>
    </row>
    <row r="3932" spans="10:10" ht="16.5" customHeight="1">
      <c r="J3932" s="65" t="str">
        <f t="shared" si="79"/>
        <v/>
      </c>
    </row>
    <row r="3933" spans="10:10" ht="16.5" customHeight="1">
      <c r="J3933" s="65" t="str">
        <f t="shared" si="79"/>
        <v/>
      </c>
    </row>
    <row r="3934" spans="10:10" ht="16.5" customHeight="1">
      <c r="J3934" s="65" t="str">
        <f t="shared" si="79"/>
        <v/>
      </c>
    </row>
    <row r="3935" spans="10:10" ht="16.5" customHeight="1">
      <c r="J3935" s="65" t="str">
        <f t="shared" si="79"/>
        <v/>
      </c>
    </row>
    <row r="3936" spans="10:10" ht="16.5" customHeight="1">
      <c r="J3936" s="65" t="str">
        <f t="shared" si="79"/>
        <v/>
      </c>
    </row>
    <row r="3937" spans="10:10" ht="16.5" customHeight="1">
      <c r="J3937" s="65" t="str">
        <f t="shared" si="79"/>
        <v/>
      </c>
    </row>
    <row r="3938" spans="10:10" ht="16.5" customHeight="1">
      <c r="J3938" s="65" t="str">
        <f t="shared" si="79"/>
        <v/>
      </c>
    </row>
    <row r="3939" spans="10:10" ht="16.5" customHeight="1">
      <c r="J3939" s="65" t="str">
        <f t="shared" si="79"/>
        <v/>
      </c>
    </row>
    <row r="3940" spans="10:10" ht="16.5" customHeight="1">
      <c r="J3940" s="65" t="str">
        <f t="shared" si="79"/>
        <v/>
      </c>
    </row>
    <row r="3941" spans="10:10" ht="16.5" customHeight="1">
      <c r="J3941" s="65" t="str">
        <f t="shared" si="79"/>
        <v/>
      </c>
    </row>
    <row r="3942" spans="10:10" ht="16.5" customHeight="1">
      <c r="J3942" s="65" t="str">
        <f t="shared" si="79"/>
        <v/>
      </c>
    </row>
    <row r="3943" spans="10:10" ht="16.5" customHeight="1">
      <c r="J3943" s="65" t="str">
        <f t="shared" si="79"/>
        <v/>
      </c>
    </row>
    <row r="3944" spans="10:10" ht="16.5" customHeight="1">
      <c r="J3944" s="65" t="str">
        <f t="shared" si="79"/>
        <v/>
      </c>
    </row>
    <row r="3945" spans="10:10" ht="16.5" customHeight="1">
      <c r="J3945" s="65" t="str">
        <f t="shared" si="79"/>
        <v/>
      </c>
    </row>
    <row r="3946" spans="10:10" ht="16.5" customHeight="1">
      <c r="J3946" s="65" t="str">
        <f t="shared" si="79"/>
        <v/>
      </c>
    </row>
    <row r="3947" spans="10:10" ht="16.5" customHeight="1">
      <c r="J3947" s="65" t="str">
        <f t="shared" si="79"/>
        <v/>
      </c>
    </row>
    <row r="3948" spans="10:10" ht="16.5" customHeight="1">
      <c r="J3948" s="65" t="str">
        <f t="shared" si="79"/>
        <v/>
      </c>
    </row>
    <row r="3949" spans="10:10" ht="16.5" customHeight="1">
      <c r="J3949" s="65" t="str">
        <f t="shared" si="79"/>
        <v/>
      </c>
    </row>
    <row r="3950" spans="10:10" ht="16.5" customHeight="1">
      <c r="J3950" s="65" t="str">
        <f t="shared" si="79"/>
        <v/>
      </c>
    </row>
    <row r="3951" spans="10:10" ht="16.5" customHeight="1">
      <c r="J3951" s="65" t="str">
        <f t="shared" si="79"/>
        <v/>
      </c>
    </row>
    <row r="3952" spans="10:10" ht="16.5" customHeight="1">
      <c r="J3952" s="65" t="str">
        <f t="shared" si="79"/>
        <v/>
      </c>
    </row>
    <row r="3953" spans="10:10" ht="16.5" customHeight="1">
      <c r="J3953" s="65" t="str">
        <f t="shared" si="79"/>
        <v/>
      </c>
    </row>
    <row r="3954" spans="10:10" ht="16.5" customHeight="1">
      <c r="J3954" s="65" t="str">
        <f t="shared" si="79"/>
        <v/>
      </c>
    </row>
    <row r="3955" spans="10:10" ht="16.5" customHeight="1">
      <c r="J3955" s="65" t="str">
        <f t="shared" si="79"/>
        <v/>
      </c>
    </row>
    <row r="3956" spans="10:10" ht="16.5" customHeight="1">
      <c r="J3956" s="65" t="str">
        <f t="shared" si="79"/>
        <v/>
      </c>
    </row>
    <row r="3957" spans="10:10" ht="16.5" customHeight="1">
      <c r="J3957" s="65" t="str">
        <f t="shared" si="79"/>
        <v/>
      </c>
    </row>
    <row r="3958" spans="10:10" ht="16.5" customHeight="1">
      <c r="J3958" s="65" t="str">
        <f t="shared" si="79"/>
        <v/>
      </c>
    </row>
    <row r="3959" spans="10:10" ht="16.5" customHeight="1">
      <c r="J3959" s="65" t="str">
        <f t="shared" si="79"/>
        <v/>
      </c>
    </row>
    <row r="3960" spans="10:10" ht="16.5" customHeight="1">
      <c r="J3960" s="65" t="str">
        <f t="shared" si="79"/>
        <v/>
      </c>
    </row>
    <row r="3961" spans="10:10" ht="16.5" customHeight="1">
      <c r="J3961" s="65" t="str">
        <f t="shared" si="79"/>
        <v/>
      </c>
    </row>
    <row r="3962" spans="10:10" ht="16.5" customHeight="1">
      <c r="J3962" s="65" t="str">
        <f t="shared" si="79"/>
        <v/>
      </c>
    </row>
    <row r="3963" spans="10:10" ht="16.5" customHeight="1">
      <c r="J3963" s="65" t="str">
        <f t="shared" si="79"/>
        <v/>
      </c>
    </row>
    <row r="3964" spans="10:10" ht="16.5" customHeight="1">
      <c r="J3964" s="65" t="str">
        <f t="shared" si="79"/>
        <v/>
      </c>
    </row>
    <row r="3965" spans="10:10" ht="16.5" customHeight="1">
      <c r="J3965" s="65" t="str">
        <f t="shared" si="79"/>
        <v/>
      </c>
    </row>
    <row r="3966" spans="10:10" ht="16.5" customHeight="1">
      <c r="J3966" s="65" t="str">
        <f t="shared" si="79"/>
        <v/>
      </c>
    </row>
    <row r="3967" spans="10:10" ht="16.5" customHeight="1">
      <c r="J3967" s="65" t="str">
        <f t="shared" si="79"/>
        <v/>
      </c>
    </row>
    <row r="3968" spans="10:10" ht="16.5" customHeight="1">
      <c r="J3968" s="65" t="str">
        <f t="shared" si="79"/>
        <v/>
      </c>
    </row>
    <row r="3969" spans="10:10" ht="16.5" customHeight="1">
      <c r="J3969" s="65" t="str">
        <f t="shared" si="79"/>
        <v/>
      </c>
    </row>
    <row r="3970" spans="10:10" ht="16.5" customHeight="1">
      <c r="J3970" s="65" t="str">
        <f t="shared" si="79"/>
        <v/>
      </c>
    </row>
    <row r="3971" spans="10:10" ht="16.5" customHeight="1">
      <c r="J3971" s="65" t="str">
        <f t="shared" si="79"/>
        <v/>
      </c>
    </row>
    <row r="3972" spans="10:10" ht="16.5" customHeight="1">
      <c r="J3972" s="65" t="str">
        <f t="shared" ref="J3972:J4035" si="80">IF(I3972="","",H3972/I3972)</f>
        <v/>
      </c>
    </row>
    <row r="3973" spans="10:10" ht="16.5" customHeight="1">
      <c r="J3973" s="65" t="str">
        <f t="shared" si="80"/>
        <v/>
      </c>
    </row>
    <row r="3974" spans="10:10" ht="16.5" customHeight="1">
      <c r="J3974" s="65" t="str">
        <f t="shared" si="80"/>
        <v/>
      </c>
    </row>
    <row r="3975" spans="10:10" ht="16.5" customHeight="1">
      <c r="J3975" s="65" t="str">
        <f t="shared" si="80"/>
        <v/>
      </c>
    </row>
    <row r="3976" spans="10:10" ht="16.5" customHeight="1">
      <c r="J3976" s="65" t="str">
        <f t="shared" si="80"/>
        <v/>
      </c>
    </row>
    <row r="3977" spans="10:10" ht="16.5" customHeight="1">
      <c r="J3977" s="65" t="str">
        <f t="shared" si="80"/>
        <v/>
      </c>
    </row>
    <row r="3978" spans="10:10" ht="16.5" customHeight="1">
      <c r="J3978" s="65" t="str">
        <f t="shared" si="80"/>
        <v/>
      </c>
    </row>
    <row r="3979" spans="10:10" ht="16.5" customHeight="1">
      <c r="J3979" s="65" t="str">
        <f t="shared" si="80"/>
        <v/>
      </c>
    </row>
    <row r="3980" spans="10:10" ht="16.5" customHeight="1">
      <c r="J3980" s="65" t="str">
        <f t="shared" si="80"/>
        <v/>
      </c>
    </row>
    <row r="3981" spans="10:10" ht="16.5" customHeight="1">
      <c r="J3981" s="65" t="str">
        <f t="shared" si="80"/>
        <v/>
      </c>
    </row>
    <row r="3982" spans="10:10" ht="16.5" customHeight="1">
      <c r="J3982" s="65" t="str">
        <f t="shared" si="80"/>
        <v/>
      </c>
    </row>
    <row r="3983" spans="10:10" ht="16.5" customHeight="1">
      <c r="J3983" s="65" t="str">
        <f t="shared" si="80"/>
        <v/>
      </c>
    </row>
    <row r="3984" spans="10:10" ht="16.5" customHeight="1">
      <c r="J3984" s="65" t="str">
        <f t="shared" si="80"/>
        <v/>
      </c>
    </row>
    <row r="3985" spans="10:10" ht="16.5" customHeight="1">
      <c r="J3985" s="65" t="str">
        <f t="shared" si="80"/>
        <v/>
      </c>
    </row>
    <row r="3986" spans="10:10" ht="16.5" customHeight="1">
      <c r="J3986" s="65" t="str">
        <f t="shared" si="80"/>
        <v/>
      </c>
    </row>
    <row r="3987" spans="10:10" ht="16.5" customHeight="1">
      <c r="J3987" s="65" t="str">
        <f t="shared" si="80"/>
        <v/>
      </c>
    </row>
    <row r="3988" spans="10:10" ht="16.5" customHeight="1">
      <c r="J3988" s="65" t="str">
        <f t="shared" si="80"/>
        <v/>
      </c>
    </row>
    <row r="3989" spans="10:10" ht="16.5" customHeight="1">
      <c r="J3989" s="65" t="str">
        <f t="shared" si="80"/>
        <v/>
      </c>
    </row>
    <row r="3990" spans="10:10" ht="16.5" customHeight="1">
      <c r="J3990" s="65" t="str">
        <f t="shared" si="80"/>
        <v/>
      </c>
    </row>
    <row r="3991" spans="10:10" ht="16.5" customHeight="1">
      <c r="J3991" s="65" t="str">
        <f t="shared" si="80"/>
        <v/>
      </c>
    </row>
    <row r="3992" spans="10:10" ht="16.5" customHeight="1">
      <c r="J3992" s="65" t="str">
        <f t="shared" si="80"/>
        <v/>
      </c>
    </row>
    <row r="3993" spans="10:10" ht="16.5" customHeight="1">
      <c r="J3993" s="65" t="str">
        <f t="shared" si="80"/>
        <v/>
      </c>
    </row>
    <row r="3994" spans="10:10" ht="16.5" customHeight="1">
      <c r="J3994" s="65" t="str">
        <f t="shared" si="80"/>
        <v/>
      </c>
    </row>
    <row r="3995" spans="10:10" ht="16.5" customHeight="1">
      <c r="J3995" s="65" t="str">
        <f t="shared" si="80"/>
        <v/>
      </c>
    </row>
    <row r="3996" spans="10:10" ht="16.5" customHeight="1">
      <c r="J3996" s="65" t="str">
        <f t="shared" si="80"/>
        <v/>
      </c>
    </row>
    <row r="3997" spans="10:10" ht="16.5" customHeight="1">
      <c r="J3997" s="65" t="str">
        <f t="shared" si="80"/>
        <v/>
      </c>
    </row>
    <row r="3998" spans="10:10" ht="16.5" customHeight="1">
      <c r="J3998" s="65" t="str">
        <f t="shared" si="80"/>
        <v/>
      </c>
    </row>
    <row r="3999" spans="10:10" ht="16.5" customHeight="1">
      <c r="J3999" s="65" t="str">
        <f t="shared" si="80"/>
        <v/>
      </c>
    </row>
    <row r="4000" spans="10:10" ht="16.5" customHeight="1">
      <c r="J4000" s="65" t="str">
        <f t="shared" si="80"/>
        <v/>
      </c>
    </row>
    <row r="4001" spans="10:10" ht="16.5" customHeight="1">
      <c r="J4001" s="65" t="str">
        <f t="shared" si="80"/>
        <v/>
      </c>
    </row>
    <row r="4002" spans="10:10" ht="16.5" customHeight="1">
      <c r="J4002" s="65" t="str">
        <f t="shared" si="80"/>
        <v/>
      </c>
    </row>
    <row r="4003" spans="10:10" ht="16.5" customHeight="1">
      <c r="J4003" s="65" t="str">
        <f t="shared" si="80"/>
        <v/>
      </c>
    </row>
    <row r="4004" spans="10:10" ht="16.5" customHeight="1">
      <c r="J4004" s="65" t="str">
        <f t="shared" si="80"/>
        <v/>
      </c>
    </row>
    <row r="4005" spans="10:10" ht="16.5" customHeight="1">
      <c r="J4005" s="65" t="str">
        <f t="shared" si="80"/>
        <v/>
      </c>
    </row>
    <row r="4006" spans="10:10" ht="16.5" customHeight="1">
      <c r="J4006" s="65" t="str">
        <f t="shared" si="80"/>
        <v/>
      </c>
    </row>
    <row r="4007" spans="10:10" ht="16.5" customHeight="1">
      <c r="J4007" s="65" t="str">
        <f t="shared" si="80"/>
        <v/>
      </c>
    </row>
    <row r="4008" spans="10:10" ht="16.5" customHeight="1">
      <c r="J4008" s="65" t="str">
        <f t="shared" si="80"/>
        <v/>
      </c>
    </row>
    <row r="4009" spans="10:10" ht="16.5" customHeight="1">
      <c r="J4009" s="65" t="str">
        <f t="shared" si="80"/>
        <v/>
      </c>
    </row>
    <row r="4010" spans="10:10" ht="16.5" customHeight="1">
      <c r="J4010" s="65" t="str">
        <f t="shared" si="80"/>
        <v/>
      </c>
    </row>
    <row r="4011" spans="10:10" ht="16.5" customHeight="1">
      <c r="J4011" s="65" t="str">
        <f t="shared" si="80"/>
        <v/>
      </c>
    </row>
    <row r="4012" spans="10:10" ht="16.5" customHeight="1">
      <c r="J4012" s="65" t="str">
        <f t="shared" si="80"/>
        <v/>
      </c>
    </row>
    <row r="4013" spans="10:10" ht="16.5" customHeight="1">
      <c r="J4013" s="65" t="str">
        <f t="shared" si="80"/>
        <v/>
      </c>
    </row>
    <row r="4014" spans="10:10" ht="16.5" customHeight="1">
      <c r="J4014" s="65" t="str">
        <f t="shared" si="80"/>
        <v/>
      </c>
    </row>
    <row r="4015" spans="10:10" ht="16.5" customHeight="1">
      <c r="J4015" s="65" t="str">
        <f t="shared" si="80"/>
        <v/>
      </c>
    </row>
    <row r="4016" spans="10:10" ht="16.5" customHeight="1">
      <c r="J4016" s="65" t="str">
        <f t="shared" si="80"/>
        <v/>
      </c>
    </row>
    <row r="4017" spans="10:10" ht="16.5" customHeight="1">
      <c r="J4017" s="65" t="str">
        <f t="shared" si="80"/>
        <v/>
      </c>
    </row>
    <row r="4018" spans="10:10" ht="16.5" customHeight="1">
      <c r="J4018" s="65" t="str">
        <f t="shared" si="80"/>
        <v/>
      </c>
    </row>
    <row r="4019" spans="10:10" ht="16.5" customHeight="1">
      <c r="J4019" s="65" t="str">
        <f t="shared" si="80"/>
        <v/>
      </c>
    </row>
    <row r="4020" spans="10:10" ht="16.5" customHeight="1">
      <c r="J4020" s="65" t="str">
        <f t="shared" si="80"/>
        <v/>
      </c>
    </row>
    <row r="4021" spans="10:10" ht="16.5" customHeight="1">
      <c r="J4021" s="65" t="str">
        <f t="shared" si="80"/>
        <v/>
      </c>
    </row>
    <row r="4022" spans="10:10" ht="16.5" customHeight="1">
      <c r="J4022" s="65" t="str">
        <f t="shared" si="80"/>
        <v/>
      </c>
    </row>
    <row r="4023" spans="10:10" ht="16.5" customHeight="1">
      <c r="J4023" s="65" t="str">
        <f t="shared" si="80"/>
        <v/>
      </c>
    </row>
    <row r="4024" spans="10:10" ht="16.5" customHeight="1">
      <c r="J4024" s="65" t="str">
        <f t="shared" si="80"/>
        <v/>
      </c>
    </row>
    <row r="4025" spans="10:10" ht="16.5" customHeight="1">
      <c r="J4025" s="65" t="str">
        <f t="shared" si="80"/>
        <v/>
      </c>
    </row>
    <row r="4026" spans="10:10" ht="16.5" customHeight="1">
      <c r="J4026" s="65" t="str">
        <f t="shared" si="80"/>
        <v/>
      </c>
    </row>
    <row r="4027" spans="10:10" ht="16.5" customHeight="1">
      <c r="J4027" s="65" t="str">
        <f t="shared" si="80"/>
        <v/>
      </c>
    </row>
    <row r="4028" spans="10:10" ht="16.5" customHeight="1">
      <c r="J4028" s="65" t="str">
        <f t="shared" si="80"/>
        <v/>
      </c>
    </row>
    <row r="4029" spans="10:10" ht="16.5" customHeight="1">
      <c r="J4029" s="65" t="str">
        <f t="shared" si="80"/>
        <v/>
      </c>
    </row>
    <row r="4030" spans="10:10" ht="16.5" customHeight="1">
      <c r="J4030" s="65" t="str">
        <f t="shared" si="80"/>
        <v/>
      </c>
    </row>
    <row r="4031" spans="10:10" ht="16.5" customHeight="1">
      <c r="J4031" s="65" t="str">
        <f t="shared" si="80"/>
        <v/>
      </c>
    </row>
    <row r="4032" spans="10:10" ht="16.5" customHeight="1">
      <c r="J4032" s="65" t="str">
        <f t="shared" si="80"/>
        <v/>
      </c>
    </row>
    <row r="4033" spans="10:10" ht="16.5" customHeight="1">
      <c r="J4033" s="65" t="str">
        <f t="shared" si="80"/>
        <v/>
      </c>
    </row>
    <row r="4034" spans="10:10" ht="16.5" customHeight="1">
      <c r="J4034" s="65" t="str">
        <f t="shared" si="80"/>
        <v/>
      </c>
    </row>
    <row r="4035" spans="10:10" ht="16.5" customHeight="1">
      <c r="J4035" s="65" t="str">
        <f t="shared" si="80"/>
        <v/>
      </c>
    </row>
    <row r="4036" spans="10:10" ht="16.5" customHeight="1">
      <c r="J4036" s="65" t="str">
        <f t="shared" ref="J4036:J4099" si="81">IF(I4036="","",H4036/I4036)</f>
        <v/>
      </c>
    </row>
    <row r="4037" spans="10:10" ht="16.5" customHeight="1">
      <c r="J4037" s="65" t="str">
        <f t="shared" si="81"/>
        <v/>
      </c>
    </row>
    <row r="4038" spans="10:10" ht="16.5" customHeight="1">
      <c r="J4038" s="65" t="str">
        <f t="shared" si="81"/>
        <v/>
      </c>
    </row>
    <row r="4039" spans="10:10" ht="16.5" customHeight="1">
      <c r="J4039" s="65" t="str">
        <f t="shared" si="81"/>
        <v/>
      </c>
    </row>
    <row r="4040" spans="10:10" ht="16.5" customHeight="1">
      <c r="J4040" s="65" t="str">
        <f t="shared" si="81"/>
        <v/>
      </c>
    </row>
    <row r="4041" spans="10:10" ht="16.5" customHeight="1">
      <c r="J4041" s="65" t="str">
        <f t="shared" si="81"/>
        <v/>
      </c>
    </row>
    <row r="4042" spans="10:10" ht="16.5" customHeight="1">
      <c r="J4042" s="65" t="str">
        <f t="shared" si="81"/>
        <v/>
      </c>
    </row>
    <row r="4043" spans="10:10" ht="16.5" customHeight="1">
      <c r="J4043" s="65" t="str">
        <f t="shared" si="81"/>
        <v/>
      </c>
    </row>
    <row r="4044" spans="10:10" ht="16.5" customHeight="1">
      <c r="J4044" s="65" t="str">
        <f t="shared" si="81"/>
        <v/>
      </c>
    </row>
    <row r="4045" spans="10:10" ht="16.5" customHeight="1">
      <c r="J4045" s="65" t="str">
        <f t="shared" si="81"/>
        <v/>
      </c>
    </row>
    <row r="4046" spans="10:10" ht="16.5" customHeight="1">
      <c r="J4046" s="65" t="str">
        <f t="shared" si="81"/>
        <v/>
      </c>
    </row>
    <row r="4047" spans="10:10" ht="16.5" customHeight="1">
      <c r="J4047" s="65" t="str">
        <f t="shared" si="81"/>
        <v/>
      </c>
    </row>
    <row r="4048" spans="10:10" ht="16.5" customHeight="1">
      <c r="J4048" s="65" t="str">
        <f t="shared" si="81"/>
        <v/>
      </c>
    </row>
    <row r="4049" spans="10:10" ht="16.5" customHeight="1">
      <c r="J4049" s="65" t="str">
        <f t="shared" si="81"/>
        <v/>
      </c>
    </row>
    <row r="4050" spans="10:10" ht="16.5" customHeight="1">
      <c r="J4050" s="65" t="str">
        <f t="shared" si="81"/>
        <v/>
      </c>
    </row>
    <row r="4051" spans="10:10" ht="16.5" customHeight="1">
      <c r="J4051" s="65" t="str">
        <f t="shared" si="81"/>
        <v/>
      </c>
    </row>
    <row r="4052" spans="10:10" ht="16.5" customHeight="1">
      <c r="J4052" s="65" t="str">
        <f t="shared" si="81"/>
        <v/>
      </c>
    </row>
    <row r="4053" spans="10:10" ht="16.5" customHeight="1">
      <c r="J4053" s="65" t="str">
        <f t="shared" si="81"/>
        <v/>
      </c>
    </row>
    <row r="4054" spans="10:10" ht="16.5" customHeight="1">
      <c r="J4054" s="65" t="str">
        <f t="shared" si="81"/>
        <v/>
      </c>
    </row>
    <row r="4055" spans="10:10" ht="16.5" customHeight="1">
      <c r="J4055" s="65" t="str">
        <f t="shared" si="81"/>
        <v/>
      </c>
    </row>
    <row r="4056" spans="10:10" ht="16.5" customHeight="1">
      <c r="J4056" s="65" t="str">
        <f t="shared" si="81"/>
        <v/>
      </c>
    </row>
    <row r="4057" spans="10:10" ht="16.5" customHeight="1">
      <c r="J4057" s="65" t="str">
        <f t="shared" si="81"/>
        <v/>
      </c>
    </row>
    <row r="4058" spans="10:10" ht="16.5" customHeight="1">
      <c r="J4058" s="65" t="str">
        <f t="shared" si="81"/>
        <v/>
      </c>
    </row>
    <row r="4059" spans="10:10" ht="16.5" customHeight="1">
      <c r="J4059" s="65" t="str">
        <f t="shared" si="81"/>
        <v/>
      </c>
    </row>
    <row r="4060" spans="10:10" ht="16.5" customHeight="1">
      <c r="J4060" s="65" t="str">
        <f t="shared" si="81"/>
        <v/>
      </c>
    </row>
    <row r="4061" spans="10:10" ht="16.5" customHeight="1">
      <c r="J4061" s="65" t="str">
        <f t="shared" si="81"/>
        <v/>
      </c>
    </row>
    <row r="4062" spans="10:10" ht="16.5" customHeight="1">
      <c r="J4062" s="65" t="str">
        <f t="shared" si="81"/>
        <v/>
      </c>
    </row>
    <row r="4063" spans="10:10" ht="16.5" customHeight="1">
      <c r="J4063" s="65" t="str">
        <f t="shared" si="81"/>
        <v/>
      </c>
    </row>
    <row r="4064" spans="10:10" ht="16.5" customHeight="1">
      <c r="J4064" s="65" t="str">
        <f t="shared" si="81"/>
        <v/>
      </c>
    </row>
    <row r="4065" spans="10:10" ht="16.5" customHeight="1">
      <c r="J4065" s="65" t="str">
        <f t="shared" si="81"/>
        <v/>
      </c>
    </row>
    <row r="4066" spans="10:10" ht="16.5" customHeight="1">
      <c r="J4066" s="65" t="str">
        <f t="shared" si="81"/>
        <v/>
      </c>
    </row>
    <row r="4067" spans="10:10" ht="16.5" customHeight="1">
      <c r="J4067" s="65" t="str">
        <f t="shared" si="81"/>
        <v/>
      </c>
    </row>
    <row r="4068" spans="10:10" ht="16.5" customHeight="1">
      <c r="J4068" s="65" t="str">
        <f t="shared" si="81"/>
        <v/>
      </c>
    </row>
    <row r="4069" spans="10:10" ht="16.5" customHeight="1">
      <c r="J4069" s="65" t="str">
        <f t="shared" si="81"/>
        <v/>
      </c>
    </row>
    <row r="4070" spans="10:10" ht="16.5" customHeight="1">
      <c r="J4070" s="65" t="str">
        <f t="shared" si="81"/>
        <v/>
      </c>
    </row>
    <row r="4071" spans="10:10" ht="16.5" customHeight="1">
      <c r="J4071" s="65" t="str">
        <f t="shared" si="81"/>
        <v/>
      </c>
    </row>
    <row r="4072" spans="10:10" ht="16.5" customHeight="1">
      <c r="J4072" s="65" t="str">
        <f t="shared" si="81"/>
        <v/>
      </c>
    </row>
    <row r="4073" spans="10:10" ht="16.5" customHeight="1">
      <c r="J4073" s="65" t="str">
        <f t="shared" si="81"/>
        <v/>
      </c>
    </row>
    <row r="4074" spans="10:10" ht="16.5" customHeight="1">
      <c r="J4074" s="65" t="str">
        <f t="shared" si="81"/>
        <v/>
      </c>
    </row>
    <row r="4075" spans="10:10" ht="16.5" customHeight="1">
      <c r="J4075" s="65" t="str">
        <f t="shared" si="81"/>
        <v/>
      </c>
    </row>
    <row r="4076" spans="10:10" ht="16.5" customHeight="1">
      <c r="J4076" s="65" t="str">
        <f t="shared" si="81"/>
        <v/>
      </c>
    </row>
    <row r="4077" spans="10:10" ht="16.5" customHeight="1">
      <c r="J4077" s="65" t="str">
        <f t="shared" si="81"/>
        <v/>
      </c>
    </row>
    <row r="4078" spans="10:10" ht="16.5" customHeight="1">
      <c r="J4078" s="65" t="str">
        <f t="shared" si="81"/>
        <v/>
      </c>
    </row>
    <row r="4079" spans="10:10" ht="16.5" customHeight="1">
      <c r="J4079" s="65" t="str">
        <f t="shared" si="81"/>
        <v/>
      </c>
    </row>
    <row r="4080" spans="10:10" ht="16.5" customHeight="1">
      <c r="J4080" s="65" t="str">
        <f t="shared" si="81"/>
        <v/>
      </c>
    </row>
    <row r="4081" spans="10:10" ht="16.5" customHeight="1">
      <c r="J4081" s="65" t="str">
        <f t="shared" si="81"/>
        <v/>
      </c>
    </row>
    <row r="4082" spans="10:10" ht="16.5" customHeight="1">
      <c r="J4082" s="65" t="str">
        <f t="shared" si="81"/>
        <v/>
      </c>
    </row>
    <row r="4083" spans="10:10" ht="16.5" customHeight="1">
      <c r="J4083" s="65" t="str">
        <f t="shared" si="81"/>
        <v/>
      </c>
    </row>
    <row r="4084" spans="10:10" ht="16.5" customHeight="1">
      <c r="J4084" s="65" t="str">
        <f t="shared" si="81"/>
        <v/>
      </c>
    </row>
    <row r="4085" spans="10:10" ht="16.5" customHeight="1">
      <c r="J4085" s="65" t="str">
        <f t="shared" si="81"/>
        <v/>
      </c>
    </row>
    <row r="4086" spans="10:10" ht="16.5" customHeight="1">
      <c r="J4086" s="65" t="str">
        <f t="shared" si="81"/>
        <v/>
      </c>
    </row>
    <row r="4087" spans="10:10" ht="16.5" customHeight="1">
      <c r="J4087" s="65" t="str">
        <f t="shared" si="81"/>
        <v/>
      </c>
    </row>
    <row r="4088" spans="10:10" ht="16.5" customHeight="1">
      <c r="J4088" s="65" t="str">
        <f t="shared" si="81"/>
        <v/>
      </c>
    </row>
    <row r="4089" spans="10:10" ht="16.5" customHeight="1">
      <c r="J4089" s="65" t="str">
        <f t="shared" si="81"/>
        <v/>
      </c>
    </row>
    <row r="4090" spans="10:10" ht="16.5" customHeight="1">
      <c r="J4090" s="65" t="str">
        <f t="shared" si="81"/>
        <v/>
      </c>
    </row>
    <row r="4091" spans="10:10" ht="16.5" customHeight="1">
      <c r="J4091" s="65" t="str">
        <f t="shared" si="81"/>
        <v/>
      </c>
    </row>
    <row r="4092" spans="10:10" ht="16.5" customHeight="1">
      <c r="J4092" s="65" t="str">
        <f t="shared" si="81"/>
        <v/>
      </c>
    </row>
    <row r="4093" spans="10:10" ht="16.5" customHeight="1">
      <c r="J4093" s="65" t="str">
        <f t="shared" si="81"/>
        <v/>
      </c>
    </row>
    <row r="4094" spans="10:10" ht="16.5" customHeight="1">
      <c r="J4094" s="65" t="str">
        <f t="shared" si="81"/>
        <v/>
      </c>
    </row>
    <row r="4095" spans="10:10" ht="16.5" customHeight="1">
      <c r="J4095" s="65" t="str">
        <f t="shared" si="81"/>
        <v/>
      </c>
    </row>
    <row r="4096" spans="10:10" ht="16.5" customHeight="1">
      <c r="J4096" s="65" t="str">
        <f t="shared" si="81"/>
        <v/>
      </c>
    </row>
    <row r="4097" spans="10:10" ht="16.5" customHeight="1">
      <c r="J4097" s="65" t="str">
        <f t="shared" si="81"/>
        <v/>
      </c>
    </row>
    <row r="4098" spans="10:10" ht="16.5" customHeight="1">
      <c r="J4098" s="65" t="str">
        <f t="shared" si="81"/>
        <v/>
      </c>
    </row>
    <row r="4099" spans="10:10" ht="16.5" customHeight="1">
      <c r="J4099" s="65" t="str">
        <f t="shared" si="81"/>
        <v/>
      </c>
    </row>
    <row r="4100" spans="10:10" ht="16.5" customHeight="1">
      <c r="J4100" s="65" t="str">
        <f t="shared" ref="J4100:J4163" si="82">IF(I4100="","",H4100/I4100)</f>
        <v/>
      </c>
    </row>
    <row r="4101" spans="10:10" ht="16.5" customHeight="1">
      <c r="J4101" s="65" t="str">
        <f t="shared" si="82"/>
        <v/>
      </c>
    </row>
    <row r="4102" spans="10:10" ht="16.5" customHeight="1">
      <c r="J4102" s="65" t="str">
        <f t="shared" si="82"/>
        <v/>
      </c>
    </row>
    <row r="4103" spans="10:10" ht="16.5" customHeight="1">
      <c r="J4103" s="65" t="str">
        <f t="shared" si="82"/>
        <v/>
      </c>
    </row>
    <row r="4104" spans="10:10" ht="16.5" customHeight="1">
      <c r="J4104" s="65" t="str">
        <f t="shared" si="82"/>
        <v/>
      </c>
    </row>
    <row r="4105" spans="10:10" ht="16.5" customHeight="1">
      <c r="J4105" s="65" t="str">
        <f t="shared" si="82"/>
        <v/>
      </c>
    </row>
    <row r="4106" spans="10:10" ht="16.5" customHeight="1">
      <c r="J4106" s="65" t="str">
        <f t="shared" si="82"/>
        <v/>
      </c>
    </row>
    <row r="4107" spans="10:10" ht="16.5" customHeight="1">
      <c r="J4107" s="65" t="str">
        <f t="shared" si="82"/>
        <v/>
      </c>
    </row>
    <row r="4108" spans="10:10" ht="16.5" customHeight="1">
      <c r="J4108" s="65" t="str">
        <f t="shared" si="82"/>
        <v/>
      </c>
    </row>
    <row r="4109" spans="10:10" ht="16.5" customHeight="1">
      <c r="J4109" s="65" t="str">
        <f t="shared" si="82"/>
        <v/>
      </c>
    </row>
    <row r="4110" spans="10:10" ht="16.5" customHeight="1">
      <c r="J4110" s="65" t="str">
        <f t="shared" si="82"/>
        <v/>
      </c>
    </row>
    <row r="4111" spans="10:10" ht="16.5" customHeight="1">
      <c r="J4111" s="65" t="str">
        <f t="shared" si="82"/>
        <v/>
      </c>
    </row>
    <row r="4112" spans="10:10" ht="16.5" customHeight="1">
      <c r="J4112" s="65" t="str">
        <f t="shared" si="82"/>
        <v/>
      </c>
    </row>
    <row r="4113" spans="10:10" ht="16.5" customHeight="1">
      <c r="J4113" s="65" t="str">
        <f t="shared" si="82"/>
        <v/>
      </c>
    </row>
    <row r="4114" spans="10:10" ht="16.5" customHeight="1">
      <c r="J4114" s="65" t="str">
        <f t="shared" si="82"/>
        <v/>
      </c>
    </row>
    <row r="4115" spans="10:10" ht="16.5" customHeight="1">
      <c r="J4115" s="65" t="str">
        <f t="shared" si="82"/>
        <v/>
      </c>
    </row>
    <row r="4116" spans="10:10" ht="16.5" customHeight="1">
      <c r="J4116" s="65" t="str">
        <f t="shared" si="82"/>
        <v/>
      </c>
    </row>
    <row r="4117" spans="10:10" ht="16.5" customHeight="1">
      <c r="J4117" s="65" t="str">
        <f t="shared" si="82"/>
        <v/>
      </c>
    </row>
    <row r="4118" spans="10:10" ht="16.5" customHeight="1">
      <c r="J4118" s="65" t="str">
        <f t="shared" si="82"/>
        <v/>
      </c>
    </row>
    <row r="4119" spans="10:10" ht="16.5" customHeight="1">
      <c r="J4119" s="65" t="str">
        <f t="shared" si="82"/>
        <v/>
      </c>
    </row>
    <row r="4120" spans="10:10" ht="16.5" customHeight="1">
      <c r="J4120" s="65" t="str">
        <f t="shared" si="82"/>
        <v/>
      </c>
    </row>
    <row r="4121" spans="10:10" ht="16.5" customHeight="1">
      <c r="J4121" s="65" t="str">
        <f t="shared" si="82"/>
        <v/>
      </c>
    </row>
    <row r="4122" spans="10:10" ht="16.5" customHeight="1">
      <c r="J4122" s="65" t="str">
        <f t="shared" si="82"/>
        <v/>
      </c>
    </row>
    <row r="4123" spans="10:10" ht="16.5" customHeight="1">
      <c r="J4123" s="65" t="str">
        <f t="shared" si="82"/>
        <v/>
      </c>
    </row>
    <row r="4124" spans="10:10" ht="16.5" customHeight="1">
      <c r="J4124" s="65" t="str">
        <f t="shared" si="82"/>
        <v/>
      </c>
    </row>
    <row r="4125" spans="10:10" ht="16.5" customHeight="1">
      <c r="J4125" s="65" t="str">
        <f t="shared" si="82"/>
        <v/>
      </c>
    </row>
    <row r="4126" spans="10:10" ht="16.5" customHeight="1">
      <c r="J4126" s="65" t="str">
        <f t="shared" si="82"/>
        <v/>
      </c>
    </row>
    <row r="4127" spans="10:10" ht="16.5" customHeight="1">
      <c r="J4127" s="65" t="str">
        <f t="shared" si="82"/>
        <v/>
      </c>
    </row>
    <row r="4128" spans="10:10" ht="16.5" customHeight="1">
      <c r="J4128" s="65" t="str">
        <f t="shared" si="82"/>
        <v/>
      </c>
    </row>
    <row r="4129" spans="10:10" ht="16.5" customHeight="1">
      <c r="J4129" s="65" t="str">
        <f t="shared" si="82"/>
        <v/>
      </c>
    </row>
    <row r="4130" spans="10:10" ht="16.5" customHeight="1">
      <c r="J4130" s="65" t="str">
        <f t="shared" si="82"/>
        <v/>
      </c>
    </row>
    <row r="4131" spans="10:10" ht="16.5" customHeight="1">
      <c r="J4131" s="65" t="str">
        <f t="shared" si="82"/>
        <v/>
      </c>
    </row>
    <row r="4132" spans="10:10" ht="16.5" customHeight="1">
      <c r="J4132" s="65" t="str">
        <f t="shared" si="82"/>
        <v/>
      </c>
    </row>
    <row r="4133" spans="10:10" ht="16.5" customHeight="1">
      <c r="J4133" s="65" t="str">
        <f t="shared" si="82"/>
        <v/>
      </c>
    </row>
    <row r="4134" spans="10:10" ht="16.5" customHeight="1">
      <c r="J4134" s="65" t="str">
        <f t="shared" si="82"/>
        <v/>
      </c>
    </row>
    <row r="4135" spans="10:10" ht="16.5" customHeight="1">
      <c r="J4135" s="65" t="str">
        <f t="shared" si="82"/>
        <v/>
      </c>
    </row>
    <row r="4136" spans="10:10" ht="16.5" customHeight="1">
      <c r="J4136" s="65" t="str">
        <f t="shared" si="82"/>
        <v/>
      </c>
    </row>
    <row r="4137" spans="10:10" ht="16.5" customHeight="1">
      <c r="J4137" s="65" t="str">
        <f t="shared" si="82"/>
        <v/>
      </c>
    </row>
    <row r="4138" spans="10:10" ht="16.5" customHeight="1">
      <c r="J4138" s="65" t="str">
        <f t="shared" si="82"/>
        <v/>
      </c>
    </row>
    <row r="4139" spans="10:10" ht="16.5" customHeight="1">
      <c r="J4139" s="65" t="str">
        <f t="shared" si="82"/>
        <v/>
      </c>
    </row>
    <row r="4140" spans="10:10" ht="16.5" customHeight="1">
      <c r="J4140" s="65" t="str">
        <f t="shared" si="82"/>
        <v/>
      </c>
    </row>
    <row r="4141" spans="10:10" ht="16.5" customHeight="1">
      <c r="J4141" s="65" t="str">
        <f t="shared" si="82"/>
        <v/>
      </c>
    </row>
    <row r="4142" spans="10:10" ht="16.5" customHeight="1">
      <c r="J4142" s="65" t="str">
        <f t="shared" si="82"/>
        <v/>
      </c>
    </row>
    <row r="4143" spans="10:10" ht="16.5" customHeight="1">
      <c r="J4143" s="65" t="str">
        <f t="shared" si="82"/>
        <v/>
      </c>
    </row>
    <row r="4144" spans="10:10" ht="16.5" customHeight="1">
      <c r="J4144" s="65" t="str">
        <f t="shared" si="82"/>
        <v/>
      </c>
    </row>
    <row r="4145" spans="10:10" ht="16.5" customHeight="1">
      <c r="J4145" s="65" t="str">
        <f t="shared" si="82"/>
        <v/>
      </c>
    </row>
    <row r="4146" spans="10:10" ht="16.5" customHeight="1">
      <c r="J4146" s="65" t="str">
        <f t="shared" si="82"/>
        <v/>
      </c>
    </row>
    <row r="4147" spans="10:10" ht="16.5" customHeight="1">
      <c r="J4147" s="65" t="str">
        <f t="shared" si="82"/>
        <v/>
      </c>
    </row>
    <row r="4148" spans="10:10" ht="16.5" customHeight="1">
      <c r="J4148" s="65" t="str">
        <f t="shared" si="82"/>
        <v/>
      </c>
    </row>
    <row r="4149" spans="10:10" ht="16.5" customHeight="1">
      <c r="J4149" s="65" t="str">
        <f t="shared" si="82"/>
        <v/>
      </c>
    </row>
    <row r="4150" spans="10:10" ht="16.5" customHeight="1">
      <c r="J4150" s="65" t="str">
        <f t="shared" si="82"/>
        <v/>
      </c>
    </row>
    <row r="4151" spans="10:10" ht="16.5" customHeight="1">
      <c r="J4151" s="65" t="str">
        <f t="shared" si="82"/>
        <v/>
      </c>
    </row>
    <row r="4152" spans="10:10" ht="16.5" customHeight="1">
      <c r="J4152" s="65" t="str">
        <f t="shared" si="82"/>
        <v/>
      </c>
    </row>
    <row r="4153" spans="10:10" ht="16.5" customHeight="1">
      <c r="J4153" s="65" t="str">
        <f t="shared" si="82"/>
        <v/>
      </c>
    </row>
    <row r="4154" spans="10:10" ht="16.5" customHeight="1">
      <c r="J4154" s="65" t="str">
        <f t="shared" si="82"/>
        <v/>
      </c>
    </row>
    <row r="4155" spans="10:10" ht="16.5" customHeight="1">
      <c r="J4155" s="65" t="str">
        <f t="shared" si="82"/>
        <v/>
      </c>
    </row>
    <row r="4156" spans="10:10" ht="16.5" customHeight="1">
      <c r="J4156" s="65" t="str">
        <f t="shared" si="82"/>
        <v/>
      </c>
    </row>
    <row r="4157" spans="10:10" ht="16.5" customHeight="1">
      <c r="J4157" s="65" t="str">
        <f t="shared" si="82"/>
        <v/>
      </c>
    </row>
    <row r="4158" spans="10:10" ht="16.5" customHeight="1">
      <c r="J4158" s="65" t="str">
        <f t="shared" si="82"/>
        <v/>
      </c>
    </row>
    <row r="4159" spans="10:10" ht="16.5" customHeight="1">
      <c r="J4159" s="65" t="str">
        <f t="shared" si="82"/>
        <v/>
      </c>
    </row>
    <row r="4160" spans="10:10" ht="16.5" customHeight="1">
      <c r="J4160" s="65" t="str">
        <f t="shared" si="82"/>
        <v/>
      </c>
    </row>
    <row r="4161" spans="10:10" ht="16.5" customHeight="1">
      <c r="J4161" s="65" t="str">
        <f t="shared" si="82"/>
        <v/>
      </c>
    </row>
    <row r="4162" spans="10:10" ht="16.5" customHeight="1">
      <c r="J4162" s="65" t="str">
        <f t="shared" si="82"/>
        <v/>
      </c>
    </row>
    <row r="4163" spans="10:10" ht="16.5" customHeight="1">
      <c r="J4163" s="65" t="str">
        <f t="shared" si="82"/>
        <v/>
      </c>
    </row>
    <row r="4164" spans="10:10" ht="16.5" customHeight="1">
      <c r="J4164" s="65" t="str">
        <f t="shared" ref="J4164:J4227" si="83">IF(I4164="","",H4164/I4164)</f>
        <v/>
      </c>
    </row>
    <row r="4165" spans="10:10" ht="16.5" customHeight="1">
      <c r="J4165" s="65" t="str">
        <f t="shared" si="83"/>
        <v/>
      </c>
    </row>
    <row r="4166" spans="10:10" ht="16.5" customHeight="1">
      <c r="J4166" s="65" t="str">
        <f t="shared" si="83"/>
        <v/>
      </c>
    </row>
    <row r="4167" spans="10:10" ht="16.5" customHeight="1">
      <c r="J4167" s="65" t="str">
        <f t="shared" si="83"/>
        <v/>
      </c>
    </row>
    <row r="4168" spans="10:10" ht="16.5" customHeight="1">
      <c r="J4168" s="65" t="str">
        <f t="shared" si="83"/>
        <v/>
      </c>
    </row>
    <row r="4169" spans="10:10" ht="16.5" customHeight="1">
      <c r="J4169" s="65" t="str">
        <f t="shared" si="83"/>
        <v/>
      </c>
    </row>
    <row r="4170" spans="10:10" ht="16.5" customHeight="1">
      <c r="J4170" s="65" t="str">
        <f t="shared" si="83"/>
        <v/>
      </c>
    </row>
    <row r="4171" spans="10:10" ht="16.5" customHeight="1">
      <c r="J4171" s="65" t="str">
        <f t="shared" si="83"/>
        <v/>
      </c>
    </row>
    <row r="4172" spans="10:10" ht="16.5" customHeight="1">
      <c r="J4172" s="65" t="str">
        <f t="shared" si="83"/>
        <v/>
      </c>
    </row>
    <row r="4173" spans="10:10" ht="16.5" customHeight="1">
      <c r="J4173" s="65" t="str">
        <f t="shared" si="83"/>
        <v/>
      </c>
    </row>
    <row r="4174" spans="10:10" ht="16.5" customHeight="1">
      <c r="J4174" s="65" t="str">
        <f t="shared" si="83"/>
        <v/>
      </c>
    </row>
    <row r="4175" spans="10:10" ht="16.5" customHeight="1">
      <c r="J4175" s="65" t="str">
        <f t="shared" si="83"/>
        <v/>
      </c>
    </row>
    <row r="4176" spans="10:10" ht="16.5" customHeight="1">
      <c r="J4176" s="65" t="str">
        <f t="shared" si="83"/>
        <v/>
      </c>
    </row>
    <row r="4177" spans="10:10" ht="16.5" customHeight="1">
      <c r="J4177" s="65" t="str">
        <f t="shared" si="83"/>
        <v/>
      </c>
    </row>
    <row r="4178" spans="10:10" ht="16.5" customHeight="1">
      <c r="J4178" s="65" t="str">
        <f t="shared" si="83"/>
        <v/>
      </c>
    </row>
    <row r="4179" spans="10:10" ht="16.5" customHeight="1">
      <c r="J4179" s="65" t="str">
        <f t="shared" si="83"/>
        <v/>
      </c>
    </row>
    <row r="4180" spans="10:10" ht="16.5" customHeight="1">
      <c r="J4180" s="65" t="str">
        <f t="shared" si="83"/>
        <v/>
      </c>
    </row>
    <row r="4181" spans="10:10" ht="16.5" customHeight="1">
      <c r="J4181" s="65" t="str">
        <f t="shared" si="83"/>
        <v/>
      </c>
    </row>
    <row r="4182" spans="10:10" ht="16.5" customHeight="1">
      <c r="J4182" s="65" t="str">
        <f t="shared" si="83"/>
        <v/>
      </c>
    </row>
    <row r="4183" spans="10:10" ht="16.5" customHeight="1">
      <c r="J4183" s="65" t="str">
        <f t="shared" si="83"/>
        <v/>
      </c>
    </row>
    <row r="4184" spans="10:10" ht="16.5" customHeight="1">
      <c r="J4184" s="65" t="str">
        <f t="shared" si="83"/>
        <v/>
      </c>
    </row>
    <row r="4185" spans="10:10" ht="16.5" customHeight="1">
      <c r="J4185" s="65" t="str">
        <f t="shared" si="83"/>
        <v/>
      </c>
    </row>
    <row r="4186" spans="10:10" ht="16.5" customHeight="1">
      <c r="J4186" s="65" t="str">
        <f t="shared" si="83"/>
        <v/>
      </c>
    </row>
    <row r="4187" spans="10:10" ht="16.5" customHeight="1">
      <c r="J4187" s="65" t="str">
        <f t="shared" si="83"/>
        <v/>
      </c>
    </row>
    <row r="4188" spans="10:10" ht="16.5" customHeight="1">
      <c r="J4188" s="65" t="str">
        <f t="shared" si="83"/>
        <v/>
      </c>
    </row>
    <row r="4189" spans="10:10" ht="16.5" customHeight="1">
      <c r="J4189" s="65" t="str">
        <f t="shared" si="83"/>
        <v/>
      </c>
    </row>
    <row r="4190" spans="10:10" ht="16.5" customHeight="1">
      <c r="J4190" s="65" t="str">
        <f t="shared" si="83"/>
        <v/>
      </c>
    </row>
    <row r="4191" spans="10:10" ht="16.5" customHeight="1">
      <c r="J4191" s="65" t="str">
        <f t="shared" si="83"/>
        <v/>
      </c>
    </row>
    <row r="4192" spans="10:10" ht="16.5" customHeight="1">
      <c r="J4192" s="65" t="str">
        <f t="shared" si="83"/>
        <v/>
      </c>
    </row>
    <row r="4193" spans="10:10" ht="16.5" customHeight="1">
      <c r="J4193" s="65" t="str">
        <f t="shared" si="83"/>
        <v/>
      </c>
    </row>
    <row r="4194" spans="10:10" ht="16.5" customHeight="1">
      <c r="J4194" s="65" t="str">
        <f t="shared" si="83"/>
        <v/>
      </c>
    </row>
    <row r="4195" spans="10:10" ht="16.5" customHeight="1">
      <c r="J4195" s="65" t="str">
        <f t="shared" si="83"/>
        <v/>
      </c>
    </row>
    <row r="4196" spans="10:10" ht="16.5" customHeight="1">
      <c r="J4196" s="65" t="str">
        <f t="shared" si="83"/>
        <v/>
      </c>
    </row>
    <row r="4197" spans="10:10" ht="16.5" customHeight="1">
      <c r="J4197" s="65" t="str">
        <f t="shared" si="83"/>
        <v/>
      </c>
    </row>
    <row r="4198" spans="10:10" ht="16.5" customHeight="1">
      <c r="J4198" s="65" t="str">
        <f t="shared" si="83"/>
        <v/>
      </c>
    </row>
    <row r="4199" spans="10:10" ht="16.5" customHeight="1">
      <c r="J4199" s="65" t="str">
        <f t="shared" si="83"/>
        <v/>
      </c>
    </row>
    <row r="4200" spans="10:10" ht="16.5" customHeight="1">
      <c r="J4200" s="65" t="str">
        <f t="shared" si="83"/>
        <v/>
      </c>
    </row>
    <row r="4201" spans="10:10" ht="16.5" customHeight="1">
      <c r="J4201" s="65" t="str">
        <f t="shared" si="83"/>
        <v/>
      </c>
    </row>
    <row r="4202" spans="10:10" ht="16.5" customHeight="1">
      <c r="J4202" s="65" t="str">
        <f t="shared" si="83"/>
        <v/>
      </c>
    </row>
    <row r="4203" spans="10:10" ht="16.5" customHeight="1">
      <c r="J4203" s="65" t="str">
        <f t="shared" si="83"/>
        <v/>
      </c>
    </row>
    <row r="4204" spans="10:10" ht="16.5" customHeight="1">
      <c r="J4204" s="65" t="str">
        <f t="shared" si="83"/>
        <v/>
      </c>
    </row>
    <row r="4205" spans="10:10" ht="16.5" customHeight="1">
      <c r="J4205" s="65" t="str">
        <f t="shared" si="83"/>
        <v/>
      </c>
    </row>
    <row r="4206" spans="10:10" ht="16.5" customHeight="1">
      <c r="J4206" s="65" t="str">
        <f t="shared" si="83"/>
        <v/>
      </c>
    </row>
    <row r="4207" spans="10:10" ht="16.5" customHeight="1">
      <c r="J4207" s="65" t="str">
        <f t="shared" si="83"/>
        <v/>
      </c>
    </row>
    <row r="4208" spans="10:10" ht="16.5" customHeight="1">
      <c r="J4208" s="65" t="str">
        <f t="shared" si="83"/>
        <v/>
      </c>
    </row>
    <row r="4209" spans="10:10" ht="16.5" customHeight="1">
      <c r="J4209" s="65" t="str">
        <f t="shared" si="83"/>
        <v/>
      </c>
    </row>
    <row r="4210" spans="10:10" ht="16.5" customHeight="1">
      <c r="J4210" s="65" t="str">
        <f t="shared" si="83"/>
        <v/>
      </c>
    </row>
    <row r="4211" spans="10:10" ht="16.5" customHeight="1">
      <c r="J4211" s="65" t="str">
        <f t="shared" si="83"/>
        <v/>
      </c>
    </row>
    <row r="4212" spans="10:10" ht="16.5" customHeight="1">
      <c r="J4212" s="65" t="str">
        <f t="shared" si="83"/>
        <v/>
      </c>
    </row>
    <row r="4213" spans="10:10" ht="16.5" customHeight="1">
      <c r="J4213" s="65" t="str">
        <f t="shared" si="83"/>
        <v/>
      </c>
    </row>
    <row r="4214" spans="10:10" ht="16.5" customHeight="1">
      <c r="J4214" s="65" t="str">
        <f t="shared" si="83"/>
        <v/>
      </c>
    </row>
    <row r="4215" spans="10:10" ht="16.5" customHeight="1">
      <c r="J4215" s="65" t="str">
        <f t="shared" si="83"/>
        <v/>
      </c>
    </row>
    <row r="4216" spans="10:10" ht="16.5" customHeight="1">
      <c r="J4216" s="65" t="str">
        <f t="shared" si="83"/>
        <v/>
      </c>
    </row>
    <row r="4217" spans="10:10" ht="16.5" customHeight="1">
      <c r="J4217" s="65" t="str">
        <f t="shared" si="83"/>
        <v/>
      </c>
    </row>
    <row r="4218" spans="10:10" ht="16.5" customHeight="1">
      <c r="J4218" s="65" t="str">
        <f t="shared" si="83"/>
        <v/>
      </c>
    </row>
    <row r="4219" spans="10:10" ht="16.5" customHeight="1">
      <c r="J4219" s="65" t="str">
        <f t="shared" si="83"/>
        <v/>
      </c>
    </row>
    <row r="4220" spans="10:10" ht="16.5" customHeight="1">
      <c r="J4220" s="65" t="str">
        <f t="shared" si="83"/>
        <v/>
      </c>
    </row>
    <row r="4221" spans="10:10" ht="16.5" customHeight="1">
      <c r="J4221" s="65" t="str">
        <f t="shared" si="83"/>
        <v/>
      </c>
    </row>
    <row r="4222" spans="10:10" ht="16.5" customHeight="1">
      <c r="J4222" s="65" t="str">
        <f t="shared" si="83"/>
        <v/>
      </c>
    </row>
    <row r="4223" spans="10:10" ht="16.5" customHeight="1">
      <c r="J4223" s="65" t="str">
        <f t="shared" si="83"/>
        <v/>
      </c>
    </row>
    <row r="4224" spans="10:10" ht="16.5" customHeight="1">
      <c r="J4224" s="65" t="str">
        <f t="shared" si="83"/>
        <v/>
      </c>
    </row>
    <row r="4225" spans="10:10" ht="16.5" customHeight="1">
      <c r="J4225" s="65" t="str">
        <f t="shared" si="83"/>
        <v/>
      </c>
    </row>
    <row r="4226" spans="10:10" ht="16.5" customHeight="1">
      <c r="J4226" s="65" t="str">
        <f t="shared" si="83"/>
        <v/>
      </c>
    </row>
    <row r="4227" spans="10:10" ht="16.5" customHeight="1">
      <c r="J4227" s="65" t="str">
        <f t="shared" si="83"/>
        <v/>
      </c>
    </row>
    <row r="4228" spans="10:10" ht="16.5" customHeight="1">
      <c r="J4228" s="65" t="str">
        <f t="shared" ref="J4228:J4271" si="84">IF(I4228="","",H4228/I4228)</f>
        <v/>
      </c>
    </row>
    <row r="4229" spans="10:10" ht="16.5" customHeight="1">
      <c r="J4229" s="65" t="str">
        <f t="shared" si="84"/>
        <v/>
      </c>
    </row>
    <row r="4230" spans="10:10" ht="16.5" customHeight="1">
      <c r="J4230" s="65" t="str">
        <f t="shared" si="84"/>
        <v/>
      </c>
    </row>
    <row r="4231" spans="10:10" ht="16.5" customHeight="1">
      <c r="J4231" s="65" t="str">
        <f t="shared" si="84"/>
        <v/>
      </c>
    </row>
    <row r="4232" spans="10:10" ht="16.5" customHeight="1">
      <c r="J4232" s="65" t="str">
        <f t="shared" si="84"/>
        <v/>
      </c>
    </row>
    <row r="4233" spans="10:10" ht="16.5" customHeight="1">
      <c r="J4233" s="65" t="str">
        <f t="shared" si="84"/>
        <v/>
      </c>
    </row>
    <row r="4234" spans="10:10" ht="16.5" customHeight="1">
      <c r="J4234" s="65" t="str">
        <f t="shared" si="84"/>
        <v/>
      </c>
    </row>
    <row r="4235" spans="10:10" ht="16.5" customHeight="1">
      <c r="J4235" s="65" t="str">
        <f t="shared" si="84"/>
        <v/>
      </c>
    </row>
    <row r="4236" spans="10:10" ht="16.5" customHeight="1">
      <c r="J4236" s="65" t="str">
        <f t="shared" si="84"/>
        <v/>
      </c>
    </row>
    <row r="4237" spans="10:10" ht="16.5" customHeight="1">
      <c r="J4237" s="65" t="str">
        <f t="shared" si="84"/>
        <v/>
      </c>
    </row>
    <row r="4238" spans="10:10" ht="16.5" customHeight="1">
      <c r="J4238" s="65" t="str">
        <f t="shared" si="84"/>
        <v/>
      </c>
    </row>
    <row r="4239" spans="10:10" ht="16.5" customHeight="1">
      <c r="J4239" s="65" t="str">
        <f t="shared" si="84"/>
        <v/>
      </c>
    </row>
    <row r="4240" spans="10:10" ht="16.5" customHeight="1">
      <c r="J4240" s="65" t="str">
        <f t="shared" si="84"/>
        <v/>
      </c>
    </row>
    <row r="4241" spans="10:10" ht="16.5" customHeight="1">
      <c r="J4241" s="65" t="str">
        <f t="shared" si="84"/>
        <v/>
      </c>
    </row>
    <row r="4242" spans="10:10" ht="16.5" customHeight="1">
      <c r="J4242" s="65" t="str">
        <f t="shared" si="84"/>
        <v/>
      </c>
    </row>
    <row r="4243" spans="10:10" ht="16.5" customHeight="1">
      <c r="J4243" s="65" t="str">
        <f t="shared" si="84"/>
        <v/>
      </c>
    </row>
    <row r="4244" spans="10:10" ht="16.5" customHeight="1">
      <c r="J4244" s="65" t="str">
        <f t="shared" si="84"/>
        <v/>
      </c>
    </row>
    <row r="4245" spans="10:10" ht="16.5" customHeight="1">
      <c r="J4245" s="65" t="str">
        <f t="shared" si="84"/>
        <v/>
      </c>
    </row>
    <row r="4246" spans="10:10" ht="16.5" customHeight="1">
      <c r="J4246" s="65" t="str">
        <f t="shared" si="84"/>
        <v/>
      </c>
    </row>
    <row r="4247" spans="10:10" ht="16.5" customHeight="1">
      <c r="J4247" s="65" t="str">
        <f t="shared" si="84"/>
        <v/>
      </c>
    </row>
    <row r="4248" spans="10:10" ht="16.5" customHeight="1">
      <c r="J4248" s="65" t="str">
        <f t="shared" si="84"/>
        <v/>
      </c>
    </row>
    <row r="4249" spans="10:10" ht="16.5" customHeight="1">
      <c r="J4249" s="65" t="str">
        <f t="shared" si="84"/>
        <v/>
      </c>
    </row>
    <row r="4250" spans="10:10" ht="16.5" customHeight="1">
      <c r="J4250" s="65" t="str">
        <f t="shared" si="84"/>
        <v/>
      </c>
    </row>
    <row r="4251" spans="10:10" ht="16.5" customHeight="1">
      <c r="J4251" s="65" t="str">
        <f t="shared" si="84"/>
        <v/>
      </c>
    </row>
    <row r="4252" spans="10:10" ht="16.5" customHeight="1">
      <c r="J4252" s="65" t="str">
        <f t="shared" si="84"/>
        <v/>
      </c>
    </row>
    <row r="4253" spans="10:10" ht="16.5" customHeight="1">
      <c r="J4253" s="65" t="str">
        <f t="shared" si="84"/>
        <v/>
      </c>
    </row>
    <row r="4254" spans="10:10" ht="16.5" customHeight="1">
      <c r="J4254" s="65" t="str">
        <f t="shared" si="84"/>
        <v/>
      </c>
    </row>
    <row r="4255" spans="10:10" ht="16.5" customHeight="1">
      <c r="J4255" s="65" t="str">
        <f t="shared" si="84"/>
        <v/>
      </c>
    </row>
    <row r="4256" spans="10:10" ht="16.5" customHeight="1">
      <c r="J4256" s="65" t="str">
        <f t="shared" si="84"/>
        <v/>
      </c>
    </row>
    <row r="4257" spans="10:10" ht="16.5" customHeight="1">
      <c r="J4257" s="65" t="str">
        <f t="shared" si="84"/>
        <v/>
      </c>
    </row>
    <row r="4258" spans="10:10" ht="16.5" customHeight="1">
      <c r="J4258" s="65" t="str">
        <f t="shared" si="84"/>
        <v/>
      </c>
    </row>
    <row r="4259" spans="10:10" ht="16.5" customHeight="1">
      <c r="J4259" s="65" t="str">
        <f t="shared" si="84"/>
        <v/>
      </c>
    </row>
    <row r="4260" spans="10:10" ht="16.5" customHeight="1">
      <c r="J4260" s="65" t="str">
        <f t="shared" si="84"/>
        <v/>
      </c>
    </row>
    <row r="4261" spans="10:10" ht="16.5" customHeight="1">
      <c r="J4261" s="65" t="str">
        <f t="shared" si="84"/>
        <v/>
      </c>
    </row>
    <row r="4262" spans="10:10" ht="16.5" customHeight="1">
      <c r="J4262" s="65" t="str">
        <f t="shared" si="84"/>
        <v/>
      </c>
    </row>
    <row r="4263" spans="10:10" ht="16.5" customHeight="1">
      <c r="J4263" s="65" t="str">
        <f t="shared" si="84"/>
        <v/>
      </c>
    </row>
    <row r="4264" spans="10:10" ht="16.5" customHeight="1">
      <c r="J4264" s="65" t="str">
        <f t="shared" si="84"/>
        <v/>
      </c>
    </row>
    <row r="4265" spans="10:10" ht="16.5" customHeight="1">
      <c r="J4265" s="65" t="str">
        <f t="shared" si="84"/>
        <v/>
      </c>
    </row>
    <row r="4266" spans="10:10" ht="16.5" customHeight="1">
      <c r="J4266" s="65" t="str">
        <f t="shared" si="84"/>
        <v/>
      </c>
    </row>
    <row r="4267" spans="10:10" ht="16.5" customHeight="1">
      <c r="J4267" s="65" t="str">
        <f t="shared" si="84"/>
        <v/>
      </c>
    </row>
    <row r="4268" spans="10:10" ht="16.5" customHeight="1">
      <c r="J4268" s="65" t="str">
        <f t="shared" si="84"/>
        <v/>
      </c>
    </row>
    <row r="4269" spans="10:10" ht="16.5" customHeight="1">
      <c r="J4269" s="65" t="str">
        <f t="shared" si="84"/>
        <v/>
      </c>
    </row>
    <row r="4270" spans="10:10" ht="16.5" customHeight="1">
      <c r="J4270" s="65" t="str">
        <f t="shared" si="84"/>
        <v/>
      </c>
    </row>
    <row r="4271" spans="10:10" ht="16.5" customHeight="1">
      <c r="J4271" s="65" t="str">
        <f t="shared" si="84"/>
        <v/>
      </c>
    </row>
  </sheetData>
  <autoFilter ref="A1:W4271" xr:uid="{00000000-0009-0000-0000-00000B000000}"/>
  <mergeCells count="7">
    <mergeCell ref="Q791:R791"/>
    <mergeCell ref="Q792:R792"/>
    <mergeCell ref="Q782:Q787"/>
    <mergeCell ref="Q781:R781"/>
    <mergeCell ref="Q788:R788"/>
    <mergeCell ref="Q790:R790"/>
    <mergeCell ref="Q789:R789"/>
  </mergeCells>
  <phoneticPr fontId="2" type="noConversion"/>
  <conditionalFormatting sqref="A2:A65535">
    <cfRule type="cellIs" dxfId="30" priority="1" stopIfTrue="1" operator="equal">
      <formula>"상담"</formula>
    </cfRule>
    <cfRule type="cellIs" dxfId="29" priority="2" stopIfTrue="1" operator="equal">
      <formula>"신규"</formula>
    </cfRule>
  </conditionalFormatting>
  <pageMargins left="0.78" right="0.2" top="0.33" bottom="0.21" header="0.25" footer="0.17"/>
  <pageSetup paperSize="9" scale="70" orientation="landscape" r:id="rId1"/>
  <headerFooter alignWithMargins="0"/>
  <ignoredErrors>
    <ignoredError sqref="J762" formula="1"/>
  </ignoredError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00B0F0"/>
  </sheetPr>
  <dimension ref="A1:I174"/>
  <sheetViews>
    <sheetView topLeftCell="A139" workbookViewId="0">
      <selection activeCell="N173" sqref="N173"/>
    </sheetView>
  </sheetViews>
  <sheetFormatPr defaultRowHeight="13.5"/>
  <cols>
    <col min="1" max="2" width="9" style="110"/>
    <col min="3" max="16384" width="9" style="109"/>
  </cols>
  <sheetData>
    <row r="1" spans="1:2" ht="13.5" customHeight="1">
      <c r="A1" s="108" t="s">
        <v>1380</v>
      </c>
      <c r="B1" s="108"/>
    </row>
    <row r="3" spans="1:2">
      <c r="A3" s="110" t="s">
        <v>1381</v>
      </c>
    </row>
    <row r="4" spans="1:2">
      <c r="A4" s="110" t="s">
        <v>1382</v>
      </c>
    </row>
    <row r="5" spans="1:2">
      <c r="A5" s="110" t="s">
        <v>1383</v>
      </c>
    </row>
    <row r="6" spans="1:2">
      <c r="A6" s="110" t="s">
        <v>1384</v>
      </c>
    </row>
    <row r="7" spans="1:2">
      <c r="A7" s="110" t="s">
        <v>1385</v>
      </c>
    </row>
    <row r="8" spans="1:2">
      <c r="A8" s="110" t="s">
        <v>1386</v>
      </c>
    </row>
    <row r="9" spans="1:2">
      <c r="A9" s="110" t="s">
        <v>1387</v>
      </c>
    </row>
    <row r="11" spans="1:2">
      <c r="A11" s="110" t="s">
        <v>1388</v>
      </c>
    </row>
    <row r="12" spans="1:2">
      <c r="A12" s="110" t="s">
        <v>1389</v>
      </c>
    </row>
    <row r="13" spans="1:2">
      <c r="A13" s="110" t="s">
        <v>1390</v>
      </c>
    </row>
    <row r="14" spans="1:2">
      <c r="A14" s="110" t="s">
        <v>473</v>
      </c>
    </row>
    <row r="15" spans="1:2">
      <c r="A15" s="111" t="s">
        <v>1391</v>
      </c>
    </row>
    <row r="16" spans="1:2">
      <c r="A16" s="110" t="s">
        <v>1392</v>
      </c>
    </row>
    <row r="17" spans="1:5">
      <c r="A17" s="112" t="s">
        <v>1393</v>
      </c>
      <c r="B17" s="113"/>
      <c r="C17" s="114"/>
      <c r="D17" s="114"/>
      <c r="E17" s="114"/>
    </row>
    <row r="18" spans="1:5">
      <c r="A18" s="112" t="s">
        <v>1394</v>
      </c>
      <c r="B18" s="113"/>
      <c r="C18" s="114"/>
      <c r="D18" s="114"/>
      <c r="E18" s="114"/>
    </row>
    <row r="19" spans="1:5">
      <c r="A19" s="110" t="s">
        <v>1395</v>
      </c>
    </row>
    <row r="20" spans="1:5">
      <c r="A20" s="110" t="s">
        <v>1396</v>
      </c>
    </row>
    <row r="21" spans="1:5">
      <c r="A21" s="110" t="s">
        <v>1397</v>
      </c>
    </row>
    <row r="22" spans="1:5">
      <c r="A22" s="110" t="s">
        <v>1398</v>
      </c>
    </row>
    <row r="23" spans="1:5">
      <c r="A23" s="110" t="s">
        <v>1399</v>
      </c>
    </row>
    <row r="24" spans="1:5">
      <c r="A24" s="110" t="s">
        <v>1400</v>
      </c>
    </row>
    <row r="25" spans="1:5">
      <c r="A25" s="110" t="s">
        <v>1401</v>
      </c>
    </row>
    <row r="26" spans="1:5">
      <c r="A26" s="110" t="s">
        <v>1402</v>
      </c>
    </row>
    <row r="27" spans="1:5">
      <c r="A27" s="110" t="s">
        <v>1403</v>
      </c>
    </row>
    <row r="28" spans="1:5">
      <c r="A28" s="110" t="s">
        <v>1404</v>
      </c>
    </row>
    <row r="29" spans="1:5">
      <c r="A29" s="110" t="s">
        <v>1405</v>
      </c>
    </row>
    <row r="30" spans="1:5">
      <c r="A30" s="110" t="s">
        <v>1406</v>
      </c>
    </row>
    <row r="31" spans="1:5">
      <c r="A31" s="110" t="s">
        <v>1407</v>
      </c>
    </row>
    <row r="32" spans="1:5">
      <c r="A32" s="110" t="s">
        <v>1408</v>
      </c>
    </row>
    <row r="33" spans="1:1">
      <c r="A33" s="110" t="s">
        <v>1409</v>
      </c>
    </row>
    <row r="34" spans="1:1">
      <c r="A34" s="110" t="s">
        <v>1410</v>
      </c>
    </row>
    <row r="36" spans="1:1">
      <c r="A36" s="110" t="s">
        <v>1411</v>
      </c>
    </row>
    <row r="38" spans="1:1">
      <c r="A38" s="110" t="s">
        <v>1412</v>
      </c>
    </row>
    <row r="39" spans="1:1">
      <c r="A39" s="110" t="s">
        <v>473</v>
      </c>
    </row>
    <row r="40" spans="1:1">
      <c r="A40" s="110" t="s">
        <v>1413</v>
      </c>
    </row>
    <row r="42" spans="1:1">
      <c r="A42" s="113" t="s">
        <v>1414</v>
      </c>
    </row>
    <row r="43" spans="1:1">
      <c r="A43" s="110" t="s">
        <v>473</v>
      </c>
    </row>
    <row r="44" spans="1:1">
      <c r="A44" s="110" t="s">
        <v>1415</v>
      </c>
    </row>
    <row r="45" spans="1:1">
      <c r="A45" s="110" t="s">
        <v>1416</v>
      </c>
    </row>
    <row r="46" spans="1:1">
      <c r="A46" s="110" t="s">
        <v>1417</v>
      </c>
    </row>
    <row r="47" spans="1:1">
      <c r="A47" s="110" t="s">
        <v>1418</v>
      </c>
    </row>
    <row r="48" spans="1:1">
      <c r="A48" s="110" t="s">
        <v>1419</v>
      </c>
    </row>
    <row r="49" spans="1:1">
      <c r="A49" s="110" t="s">
        <v>1420</v>
      </c>
    </row>
    <row r="50" spans="1:1">
      <c r="A50" s="110" t="s">
        <v>473</v>
      </c>
    </row>
    <row r="51" spans="1:1">
      <c r="A51" s="110" t="s">
        <v>1421</v>
      </c>
    </row>
    <row r="53" spans="1:1">
      <c r="A53" s="110" t="s">
        <v>1422</v>
      </c>
    </row>
    <row r="54" spans="1:1">
      <c r="A54" s="110" t="s">
        <v>473</v>
      </c>
    </row>
    <row r="55" spans="1:1">
      <c r="A55" s="110" t="s">
        <v>1423</v>
      </c>
    </row>
    <row r="57" spans="1:1">
      <c r="A57" s="110" t="s">
        <v>1424</v>
      </c>
    </row>
    <row r="58" spans="1:1">
      <c r="A58" s="110" t="s">
        <v>473</v>
      </c>
    </row>
    <row r="59" spans="1:1">
      <c r="A59" s="110" t="s">
        <v>1425</v>
      </c>
    </row>
    <row r="61" spans="1:1">
      <c r="A61" s="110" t="s">
        <v>1426</v>
      </c>
    </row>
    <row r="62" spans="1:1">
      <c r="A62" s="110" t="s">
        <v>473</v>
      </c>
    </row>
    <row r="63" spans="1:1">
      <c r="A63" s="110" t="s">
        <v>1427</v>
      </c>
    </row>
    <row r="64" spans="1:1">
      <c r="A64" s="110" t="s">
        <v>1428</v>
      </c>
    </row>
    <row r="65" spans="1:1">
      <c r="A65" s="110" t="s">
        <v>1429</v>
      </c>
    </row>
    <row r="66" spans="1:1">
      <c r="A66" s="110" t="s">
        <v>1430</v>
      </c>
    </row>
    <row r="67" spans="1:1">
      <c r="A67" s="110" t="s">
        <v>1431</v>
      </c>
    </row>
    <row r="68" spans="1:1">
      <c r="A68" s="110" t="s">
        <v>1432</v>
      </c>
    </row>
    <row r="69" spans="1:1">
      <c r="A69" s="110" t="s">
        <v>1433</v>
      </c>
    </row>
    <row r="70" spans="1:1">
      <c r="A70" s="110" t="s">
        <v>1434</v>
      </c>
    </row>
    <row r="71" spans="1:1">
      <c r="A71" s="110" t="s">
        <v>1435</v>
      </c>
    </row>
    <row r="72" spans="1:1">
      <c r="A72" s="113" t="s">
        <v>1436</v>
      </c>
    </row>
    <row r="73" spans="1:1">
      <c r="A73" s="110" t="s">
        <v>1437</v>
      </c>
    </row>
    <row r="74" spans="1:1">
      <c r="A74" s="110" t="s">
        <v>1438</v>
      </c>
    </row>
    <row r="75" spans="1:1">
      <c r="A75" s="110" t="s">
        <v>1439</v>
      </c>
    </row>
    <row r="76" spans="1:1">
      <c r="A76" s="110" t="s">
        <v>1440</v>
      </c>
    </row>
    <row r="77" spans="1:1">
      <c r="A77" s="110" t="s">
        <v>1441</v>
      </c>
    </row>
    <row r="78" spans="1:1">
      <c r="A78" s="110" t="s">
        <v>1442</v>
      </c>
    </row>
    <row r="79" spans="1:1">
      <c r="A79" s="110" t="s">
        <v>1443</v>
      </c>
    </row>
    <row r="80" spans="1:1">
      <c r="A80" s="110" t="s">
        <v>1444</v>
      </c>
    </row>
    <row r="81" spans="1:2">
      <c r="A81" s="110" t="s">
        <v>1445</v>
      </c>
    </row>
    <row r="82" spans="1:2">
      <c r="A82" s="110" t="s">
        <v>1446</v>
      </c>
    </row>
    <row r="83" spans="1:2">
      <c r="A83" s="110" t="s">
        <v>1447</v>
      </c>
    </row>
    <row r="84" spans="1:2">
      <c r="A84" s="110" t="s">
        <v>1448</v>
      </c>
    </row>
    <row r="85" spans="1:2">
      <c r="A85" s="110" t="s">
        <v>1449</v>
      </c>
    </row>
    <row r="86" spans="1:2">
      <c r="A86" s="110" t="s">
        <v>1450</v>
      </c>
    </row>
    <row r="87" spans="1:2">
      <c r="A87" s="110" t="s">
        <v>1451</v>
      </c>
    </row>
    <row r="88" spans="1:2">
      <c r="A88" s="110" t="s">
        <v>1452</v>
      </c>
    </row>
    <row r="89" spans="1:2" ht="16.5">
      <c r="A89" s="110" t="s">
        <v>1453</v>
      </c>
    </row>
    <row r="90" spans="1:2">
      <c r="A90" s="110" t="s">
        <v>473</v>
      </c>
    </row>
    <row r="91" spans="1:2">
      <c r="B91" s="115" t="s">
        <v>1454</v>
      </c>
    </row>
    <row r="92" spans="1:2">
      <c r="B92" s="110" t="s">
        <v>1455</v>
      </c>
    </row>
    <row r="93" spans="1:2">
      <c r="B93" s="110" t="s">
        <v>1456</v>
      </c>
    </row>
    <row r="95" spans="1:2">
      <c r="B95" s="110" t="s">
        <v>1457</v>
      </c>
    </row>
    <row r="96" spans="1:2">
      <c r="B96" s="110" t="s">
        <v>1458</v>
      </c>
    </row>
    <row r="97" spans="2:2">
      <c r="B97" s="110" t="s">
        <v>1459</v>
      </c>
    </row>
    <row r="98" spans="2:2">
      <c r="B98" s="110" t="s">
        <v>1460</v>
      </c>
    </row>
    <row r="99" spans="2:2">
      <c r="B99" s="110" t="s">
        <v>1461</v>
      </c>
    </row>
    <row r="100" spans="2:2">
      <c r="B100" s="110" t="s">
        <v>1462</v>
      </c>
    </row>
    <row r="101" spans="2:2">
      <c r="B101" s="110" t="s">
        <v>1463</v>
      </c>
    </row>
    <row r="102" spans="2:2">
      <c r="B102" s="110" t="s">
        <v>1464</v>
      </c>
    </row>
    <row r="103" spans="2:2">
      <c r="B103" s="110" t="s">
        <v>1465</v>
      </c>
    </row>
    <row r="104" spans="2:2">
      <c r="B104" s="110" t="s">
        <v>1466</v>
      </c>
    </row>
    <row r="105" spans="2:2">
      <c r="B105" s="110" t="s">
        <v>1467</v>
      </c>
    </row>
    <row r="106" spans="2:2">
      <c r="B106" s="110" t="s">
        <v>473</v>
      </c>
    </row>
    <row r="107" spans="2:2">
      <c r="B107" s="110" t="s">
        <v>1468</v>
      </c>
    </row>
    <row r="108" spans="2:2">
      <c r="B108" s="110" t="s">
        <v>1469</v>
      </c>
    </row>
    <row r="109" spans="2:2">
      <c r="B109" s="110" t="s">
        <v>1470</v>
      </c>
    </row>
    <row r="111" spans="2:2">
      <c r="B111" s="110" t="s">
        <v>1471</v>
      </c>
    </row>
    <row r="112" spans="2:2">
      <c r="B112" s="110" t="s">
        <v>1472</v>
      </c>
    </row>
    <row r="113" spans="2:9" ht="16.5">
      <c r="B113" s="110" t="s">
        <v>1473</v>
      </c>
    </row>
    <row r="122" spans="2:9">
      <c r="B122" s="110" t="s">
        <v>1474</v>
      </c>
    </row>
    <row r="123" spans="2:9">
      <c r="B123" s="113" t="s">
        <v>1475</v>
      </c>
      <c r="C123" s="114"/>
      <c r="D123" s="114"/>
      <c r="E123" s="114"/>
      <c r="F123" s="114"/>
      <c r="G123" s="114"/>
      <c r="H123" s="114"/>
      <c r="I123" s="114"/>
    </row>
    <row r="124" spans="2:9">
      <c r="B124" s="113" t="s">
        <v>1476</v>
      </c>
      <c r="C124" s="114"/>
      <c r="D124" s="114"/>
      <c r="E124" s="114"/>
      <c r="F124" s="114"/>
      <c r="G124" s="114"/>
      <c r="H124" s="114"/>
      <c r="I124" s="114"/>
    </row>
    <row r="125" spans="2:9">
      <c r="B125" s="113" t="s">
        <v>1477</v>
      </c>
      <c r="C125" s="114"/>
      <c r="D125" s="114"/>
      <c r="E125" s="114"/>
      <c r="F125" s="114"/>
      <c r="G125" s="114"/>
      <c r="H125" s="114"/>
      <c r="I125" s="114"/>
    </row>
    <row r="126" spans="2:9">
      <c r="B126" s="113"/>
      <c r="C126" s="114"/>
      <c r="D126" s="114"/>
      <c r="E126" s="114"/>
      <c r="F126" s="114"/>
      <c r="G126" s="114"/>
      <c r="H126" s="114"/>
      <c r="I126" s="114"/>
    </row>
    <row r="131" spans="1:1">
      <c r="A131" s="110" t="s">
        <v>1478</v>
      </c>
    </row>
    <row r="133" spans="1:1">
      <c r="A133" s="110" t="s">
        <v>1479</v>
      </c>
    </row>
    <row r="134" spans="1:1">
      <c r="A134" s="110" t="s">
        <v>473</v>
      </c>
    </row>
    <row r="135" spans="1:1">
      <c r="A135" s="110" t="s">
        <v>1480</v>
      </c>
    </row>
    <row r="136" spans="1:1">
      <c r="A136" s="110" t="s">
        <v>1481</v>
      </c>
    </row>
    <row r="137" spans="1:1">
      <c r="A137" s="110" t="s">
        <v>1482</v>
      </c>
    </row>
    <row r="138" spans="1:1">
      <c r="A138" s="110" t="s">
        <v>473</v>
      </c>
    </row>
    <row r="139" spans="1:1">
      <c r="A139" s="110" t="s">
        <v>1483</v>
      </c>
    </row>
    <row r="140" spans="1:1">
      <c r="A140" s="110" t="s">
        <v>1484</v>
      </c>
    </row>
    <row r="141" spans="1:1">
      <c r="A141" s="110" t="s">
        <v>1485</v>
      </c>
    </row>
    <row r="142" spans="1:1">
      <c r="A142" s="110" t="s">
        <v>1486</v>
      </c>
    </row>
    <row r="143" spans="1:1">
      <c r="A143" s="110" t="s">
        <v>473</v>
      </c>
    </row>
    <row r="145" spans="1:1">
      <c r="A145" s="110" t="s">
        <v>1487</v>
      </c>
    </row>
    <row r="146" spans="1:1">
      <c r="A146" s="110" t="s">
        <v>1488</v>
      </c>
    </row>
    <row r="147" spans="1:1">
      <c r="A147" s="110" t="s">
        <v>1489</v>
      </c>
    </row>
    <row r="148" spans="1:1">
      <c r="A148" s="110" t="s">
        <v>1490</v>
      </c>
    </row>
    <row r="149" spans="1:1">
      <c r="A149" s="110" t="s">
        <v>1491</v>
      </c>
    </row>
    <row r="150" spans="1:1">
      <c r="A150" s="110" t="s">
        <v>1492</v>
      </c>
    </row>
    <row r="151" spans="1:1">
      <c r="A151" s="110" t="s">
        <v>1493</v>
      </c>
    </row>
    <row r="152" spans="1:1">
      <c r="A152" s="110" t="s">
        <v>1494</v>
      </c>
    </row>
    <row r="153" spans="1:1">
      <c r="A153" s="110" t="s">
        <v>1495</v>
      </c>
    </row>
    <row r="154" spans="1:1">
      <c r="A154" s="110" t="s">
        <v>1496</v>
      </c>
    </row>
    <row r="155" spans="1:1">
      <c r="A155" s="110" t="s">
        <v>1497</v>
      </c>
    </row>
    <row r="156" spans="1:1">
      <c r="A156" s="110" t="s">
        <v>1498</v>
      </c>
    </row>
    <row r="157" spans="1:1">
      <c r="A157" s="110" t="s">
        <v>1499</v>
      </c>
    </row>
    <row r="158" spans="1:1">
      <c r="A158" s="110" t="s">
        <v>473</v>
      </c>
    </row>
    <row r="159" spans="1:1">
      <c r="A159" s="110" t="s">
        <v>1500</v>
      </c>
    </row>
    <row r="160" spans="1:1">
      <c r="A160" s="110" t="s">
        <v>473</v>
      </c>
    </row>
    <row r="161" spans="1:1">
      <c r="A161" s="110" t="s">
        <v>1501</v>
      </c>
    </row>
    <row r="163" spans="1:1">
      <c r="A163" s="110" t="s">
        <v>1502</v>
      </c>
    </row>
    <row r="164" spans="1:1">
      <c r="A164" s="110" t="s">
        <v>1503</v>
      </c>
    </row>
    <row r="165" spans="1:1">
      <c r="A165" s="110" t="s">
        <v>1504</v>
      </c>
    </row>
    <row r="166" spans="1:1">
      <c r="A166" s="110" t="s">
        <v>1505</v>
      </c>
    </row>
    <row r="167" spans="1:1">
      <c r="A167" s="110" t="s">
        <v>1506</v>
      </c>
    </row>
    <row r="168" spans="1:1">
      <c r="A168" s="110" t="s">
        <v>1507</v>
      </c>
    </row>
    <row r="169" spans="1:1">
      <c r="A169" s="110" t="s">
        <v>1508</v>
      </c>
    </row>
    <row r="170" spans="1:1">
      <c r="A170" s="110" t="s">
        <v>1509</v>
      </c>
    </row>
    <row r="171" spans="1:1">
      <c r="A171" s="110" t="s">
        <v>1510</v>
      </c>
    </row>
    <row r="172" spans="1:1">
      <c r="A172" s="110" t="s">
        <v>1511</v>
      </c>
    </row>
    <row r="173" spans="1:1">
      <c r="A173" s="110" t="s">
        <v>1512</v>
      </c>
    </row>
    <row r="174" spans="1:1">
      <c r="A174" s="110" t="s">
        <v>1513</v>
      </c>
    </row>
  </sheetData>
  <phoneticPr fontId="2"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00B0F0"/>
  </sheetPr>
  <dimension ref="A1:O151"/>
  <sheetViews>
    <sheetView showGridLines="0" zoomScale="85" zoomScaleNormal="85" workbookViewId="0">
      <pane ySplit="1" topLeftCell="A8" activePane="bottomLeft" state="frozen"/>
      <selection activeCell="H26" sqref="H26"/>
      <selection pane="bottomLeft" activeCell="K25" sqref="K25"/>
    </sheetView>
  </sheetViews>
  <sheetFormatPr defaultRowHeight="30.95" customHeight="1"/>
  <cols>
    <col min="1" max="1" width="20" style="140" bestFit="1" customWidth="1"/>
    <col min="2" max="2" width="12.875" style="109" customWidth="1"/>
    <col min="3" max="3" width="13.125" style="93" bestFit="1" customWidth="1"/>
    <col min="4" max="4" width="8.625" style="93" bestFit="1" customWidth="1"/>
    <col min="5" max="5" width="16" style="93" bestFit="1" customWidth="1"/>
    <col min="6" max="6" width="7" style="93" bestFit="1" customWidth="1"/>
    <col min="7" max="7" width="15.625" style="141" bestFit="1" customWidth="1"/>
    <col min="8" max="8" width="18.5" style="141" bestFit="1" customWidth="1"/>
    <col min="9" max="9" width="14.125" style="142" bestFit="1" customWidth="1"/>
    <col min="10" max="10" width="8.625" style="143" bestFit="1" customWidth="1"/>
    <col min="11" max="11" width="83.125" style="93" customWidth="1"/>
    <col min="12" max="12" width="136.125" style="156" bestFit="1" customWidth="1"/>
    <col min="13" max="13" width="1.625" style="109" customWidth="1"/>
    <col min="14" max="14" width="21.375" style="109" bestFit="1" customWidth="1"/>
    <col min="15" max="15" width="9.125" style="109" customWidth="1"/>
    <col min="16" max="16384" width="9" style="109"/>
  </cols>
  <sheetData>
    <row r="1" spans="1:14" s="121" customFormat="1" ht="30.95" customHeight="1">
      <c r="A1" s="116" t="s">
        <v>1514</v>
      </c>
      <c r="B1" s="117" t="s">
        <v>1515</v>
      </c>
      <c r="C1" s="117" t="s">
        <v>1516</v>
      </c>
      <c r="D1" s="117" t="s">
        <v>1517</v>
      </c>
      <c r="E1" s="117" t="s">
        <v>1518</v>
      </c>
      <c r="F1" s="117" t="s">
        <v>1519</v>
      </c>
      <c r="G1" s="118" t="s">
        <v>1520</v>
      </c>
      <c r="H1" s="118" t="s">
        <v>1521</v>
      </c>
      <c r="I1" s="118" t="s">
        <v>1522</v>
      </c>
      <c r="J1" s="119" t="s">
        <v>1523</v>
      </c>
      <c r="K1" s="120" t="s">
        <v>1524</v>
      </c>
      <c r="L1" s="146" t="s">
        <v>1525</v>
      </c>
    </row>
    <row r="2" spans="1:14" s="127" customFormat="1" ht="30.95" customHeight="1">
      <c r="A2" s="107" t="s">
        <v>1526</v>
      </c>
      <c r="B2" s="73">
        <v>41661</v>
      </c>
      <c r="C2" s="95" t="s">
        <v>1527</v>
      </c>
      <c r="D2" s="95" t="s">
        <v>1528</v>
      </c>
      <c r="E2" s="95" t="s">
        <v>1529</v>
      </c>
      <c r="F2" s="122" t="s">
        <v>823</v>
      </c>
      <c r="G2" s="123">
        <v>37500000</v>
      </c>
      <c r="H2" s="123">
        <v>102</v>
      </c>
      <c r="I2" s="123">
        <f>G2/H2</f>
        <v>367647.0588235294</v>
      </c>
      <c r="J2" s="124">
        <v>1</v>
      </c>
      <c r="K2" s="125" t="s">
        <v>1530</v>
      </c>
      <c r="L2" s="126" t="s">
        <v>1531</v>
      </c>
    </row>
    <row r="3" spans="1:14" s="127" customFormat="1" ht="30.95" customHeight="1">
      <c r="A3" s="107" t="s">
        <v>1532</v>
      </c>
      <c r="B3" s="73">
        <v>41767</v>
      </c>
      <c r="C3" s="72" t="s">
        <v>1533</v>
      </c>
      <c r="D3" s="72" t="s">
        <v>1534</v>
      </c>
      <c r="E3" s="72" t="s">
        <v>1535</v>
      </c>
      <c r="F3" s="122" t="s">
        <v>1536</v>
      </c>
      <c r="G3" s="123">
        <v>43830000</v>
      </c>
      <c r="H3" s="123">
        <v>102</v>
      </c>
      <c r="I3" s="123">
        <f>G3/H3</f>
        <v>429705.8823529412</v>
      </c>
      <c r="J3" s="124">
        <v>1</v>
      </c>
      <c r="K3" s="125" t="s">
        <v>1530</v>
      </c>
      <c r="L3" s="126" t="s">
        <v>1537</v>
      </c>
    </row>
    <row r="4" spans="1:14" s="127" customFormat="1" ht="30.95" customHeight="1">
      <c r="A4" s="94" t="s">
        <v>1538</v>
      </c>
      <c r="B4" s="73">
        <v>41827</v>
      </c>
      <c r="C4" s="72" t="s">
        <v>1539</v>
      </c>
      <c r="D4" s="72" t="s">
        <v>1540</v>
      </c>
      <c r="E4" s="72" t="s">
        <v>1541</v>
      </c>
      <c r="F4" s="122" t="s">
        <v>1542</v>
      </c>
      <c r="G4" s="123">
        <v>47000000</v>
      </c>
      <c r="H4" s="123">
        <v>102</v>
      </c>
      <c r="I4" s="123">
        <f>G4/H4</f>
        <v>460784.31372549018</v>
      </c>
      <c r="J4" s="124">
        <v>1</v>
      </c>
      <c r="K4" s="125" t="s">
        <v>1530</v>
      </c>
      <c r="L4" s="126" t="s">
        <v>1543</v>
      </c>
      <c r="N4" s="127" t="s">
        <v>1544</v>
      </c>
    </row>
    <row r="5" spans="1:14" s="127" customFormat="1" ht="30.95" customHeight="1">
      <c r="A5" s="94" t="s">
        <v>1545</v>
      </c>
      <c r="B5" s="73">
        <v>41855</v>
      </c>
      <c r="C5" s="72" t="s">
        <v>760</v>
      </c>
      <c r="D5" s="72" t="s">
        <v>1546</v>
      </c>
      <c r="E5" s="72" t="s">
        <v>762</v>
      </c>
      <c r="F5" s="72" t="s">
        <v>1542</v>
      </c>
      <c r="G5" s="80">
        <v>75700000</v>
      </c>
      <c r="H5" s="123">
        <v>102</v>
      </c>
      <c r="I5" s="123">
        <f>G5/H5</f>
        <v>742156.86274509807</v>
      </c>
      <c r="J5" s="124">
        <v>1</v>
      </c>
      <c r="K5" s="125" t="s">
        <v>1547</v>
      </c>
      <c r="L5" s="125" t="s">
        <v>1548</v>
      </c>
    </row>
    <row r="6" spans="1:14" s="127" customFormat="1" ht="30.95" customHeight="1">
      <c r="A6" s="94" t="s">
        <v>1692</v>
      </c>
      <c r="B6" s="73">
        <v>42131</v>
      </c>
      <c r="C6" s="73" t="s">
        <v>1693</v>
      </c>
      <c r="D6" s="72" t="s">
        <v>1694</v>
      </c>
      <c r="E6" s="72" t="s">
        <v>1695</v>
      </c>
      <c r="F6" s="72" t="s">
        <v>1577</v>
      </c>
      <c r="G6" s="80">
        <v>239400000</v>
      </c>
      <c r="H6" s="123">
        <v>119</v>
      </c>
      <c r="I6" s="123">
        <v>2011764.705882353</v>
      </c>
      <c r="J6" s="128">
        <v>1</v>
      </c>
      <c r="K6" s="72" t="s">
        <v>1530</v>
      </c>
      <c r="L6" s="147" t="s">
        <v>1696</v>
      </c>
    </row>
    <row r="7" spans="1:14" s="130" customFormat="1" ht="30.95" customHeight="1">
      <c r="A7" s="94" t="s">
        <v>1692</v>
      </c>
      <c r="B7" s="73">
        <v>42131</v>
      </c>
      <c r="C7" s="72" t="s">
        <v>1693</v>
      </c>
      <c r="D7" s="72" t="s">
        <v>1694</v>
      </c>
      <c r="E7" s="72" t="s">
        <v>1695</v>
      </c>
      <c r="F7" s="123" t="s">
        <v>1577</v>
      </c>
      <c r="G7" s="80">
        <v>239400000</v>
      </c>
      <c r="H7" s="123">
        <v>119</v>
      </c>
      <c r="I7" s="123">
        <v>2011764.705882353</v>
      </c>
      <c r="J7" s="129">
        <v>1</v>
      </c>
      <c r="K7" s="72" t="s">
        <v>1530</v>
      </c>
      <c r="L7" s="147" t="s">
        <v>1696</v>
      </c>
    </row>
    <row r="8" spans="1:14" s="127" customFormat="1" ht="30.95" customHeight="1">
      <c r="A8" s="94" t="s">
        <v>1692</v>
      </c>
      <c r="B8" s="57">
        <v>42131</v>
      </c>
      <c r="C8" s="58" t="s">
        <v>1693</v>
      </c>
      <c r="D8" s="58" t="s">
        <v>1694</v>
      </c>
      <c r="E8" s="58" t="s">
        <v>1695</v>
      </c>
      <c r="F8" s="58" t="s">
        <v>1577</v>
      </c>
      <c r="G8" s="59">
        <v>239400000</v>
      </c>
      <c r="H8" s="123">
        <v>119</v>
      </c>
      <c r="I8" s="123">
        <v>2011764.705882353</v>
      </c>
      <c r="J8" s="131">
        <v>1</v>
      </c>
      <c r="K8" s="72" t="s">
        <v>1530</v>
      </c>
      <c r="L8" s="148" t="s">
        <v>1696</v>
      </c>
    </row>
    <row r="9" spans="1:14" s="127" customFormat="1" ht="30.95" customHeight="1">
      <c r="A9" s="56" t="s">
        <v>1692</v>
      </c>
      <c r="B9" s="57">
        <v>42131</v>
      </c>
      <c r="C9" s="58" t="s">
        <v>1693</v>
      </c>
      <c r="D9" s="58" t="s">
        <v>1694</v>
      </c>
      <c r="E9" s="58" t="s">
        <v>1695</v>
      </c>
      <c r="F9" s="58" t="s">
        <v>1577</v>
      </c>
      <c r="G9" s="59">
        <v>239400000</v>
      </c>
      <c r="H9" s="123">
        <v>119</v>
      </c>
      <c r="I9" s="132">
        <v>2011764.705882353</v>
      </c>
      <c r="J9" s="131">
        <v>1</v>
      </c>
      <c r="K9" s="72" t="s">
        <v>1530</v>
      </c>
      <c r="L9" s="148" t="s">
        <v>1696</v>
      </c>
    </row>
    <row r="10" spans="1:14" s="127" customFormat="1" ht="30.95" customHeight="1">
      <c r="A10" s="56" t="s">
        <v>1692</v>
      </c>
      <c r="B10" s="70">
        <v>42152</v>
      </c>
      <c r="C10" s="61" t="s">
        <v>1697</v>
      </c>
      <c r="D10" s="61" t="s">
        <v>1698</v>
      </c>
      <c r="E10" s="61" t="s">
        <v>1699</v>
      </c>
      <c r="F10" s="61" t="s">
        <v>1577</v>
      </c>
      <c r="G10" s="59">
        <v>20000000</v>
      </c>
      <c r="H10" s="123">
        <v>124</v>
      </c>
      <c r="I10" s="132">
        <v>161290.32258064515</v>
      </c>
      <c r="J10" s="128">
        <v>1</v>
      </c>
      <c r="K10" s="72" t="s">
        <v>1530</v>
      </c>
      <c r="L10" s="149" t="s">
        <v>1700</v>
      </c>
    </row>
    <row r="11" spans="1:14" s="127" customFormat="1" ht="30.95" customHeight="1">
      <c r="A11" s="56" t="s">
        <v>1692</v>
      </c>
      <c r="B11" s="70">
        <v>42312</v>
      </c>
      <c r="C11" s="61" t="s">
        <v>1648</v>
      </c>
      <c r="D11" s="61" t="s">
        <v>1649</v>
      </c>
      <c r="E11" s="61" t="s">
        <v>1650</v>
      </c>
      <c r="F11" s="61" t="s">
        <v>1577</v>
      </c>
      <c r="G11" s="59">
        <v>66000000</v>
      </c>
      <c r="H11" s="123">
        <v>121</v>
      </c>
      <c r="I11" s="132">
        <v>545454.54545454541</v>
      </c>
      <c r="J11" s="128">
        <v>1</v>
      </c>
      <c r="K11" s="72" t="s">
        <v>1530</v>
      </c>
      <c r="L11" s="149" t="s">
        <v>1701</v>
      </c>
    </row>
    <row r="12" spans="1:14" s="127" customFormat="1" ht="30.95" customHeight="1">
      <c r="A12" s="94" t="s">
        <v>1692</v>
      </c>
      <c r="B12" s="57">
        <v>42340</v>
      </c>
      <c r="C12" s="58" t="s">
        <v>1664</v>
      </c>
      <c r="D12" s="58" t="s">
        <v>1702</v>
      </c>
      <c r="E12" s="58" t="s">
        <v>1666</v>
      </c>
      <c r="F12" s="58" t="s">
        <v>1577</v>
      </c>
      <c r="G12" s="59">
        <v>66000000</v>
      </c>
      <c r="H12" s="123">
        <v>121</v>
      </c>
      <c r="I12" s="123">
        <v>545454.54545454541</v>
      </c>
      <c r="J12" s="133">
        <v>1</v>
      </c>
      <c r="K12" s="72" t="s">
        <v>1530</v>
      </c>
      <c r="L12" s="148" t="s">
        <v>1701</v>
      </c>
    </row>
    <row r="13" spans="1:14" s="127" customFormat="1" ht="30.95" customHeight="1">
      <c r="A13" s="94" t="s">
        <v>1692</v>
      </c>
      <c r="B13" s="73">
        <v>42353</v>
      </c>
      <c r="C13" s="72" t="s">
        <v>1636</v>
      </c>
      <c r="D13" s="72" t="s">
        <v>1703</v>
      </c>
      <c r="E13" s="72" t="s">
        <v>1638</v>
      </c>
      <c r="F13" s="72" t="s">
        <v>1577</v>
      </c>
      <c r="G13" s="80">
        <v>36000000</v>
      </c>
      <c r="H13" s="123">
        <v>121.91</v>
      </c>
      <c r="I13" s="123">
        <v>295299.81133623165</v>
      </c>
      <c r="J13" s="133">
        <v>1</v>
      </c>
      <c r="K13" s="72" t="s">
        <v>1530</v>
      </c>
      <c r="L13" s="147" t="s">
        <v>1704</v>
      </c>
    </row>
    <row r="14" spans="1:14" s="135" customFormat="1" ht="30.95" customHeight="1">
      <c r="A14" s="56" t="s">
        <v>1692</v>
      </c>
      <c r="B14" s="70">
        <v>42369</v>
      </c>
      <c r="C14" s="58" t="s">
        <v>1578</v>
      </c>
      <c r="D14" s="58" t="s">
        <v>1705</v>
      </c>
      <c r="E14" s="58" t="s">
        <v>1580</v>
      </c>
      <c r="F14" s="58" t="s">
        <v>1577</v>
      </c>
      <c r="G14" s="59">
        <v>54000000</v>
      </c>
      <c r="H14" s="123">
        <v>121.91</v>
      </c>
      <c r="I14" s="132">
        <v>442949.71700434748</v>
      </c>
      <c r="J14" s="134">
        <v>1</v>
      </c>
      <c r="K14" s="72" t="s">
        <v>1530</v>
      </c>
      <c r="L14" s="149" t="s">
        <v>1706</v>
      </c>
    </row>
    <row r="15" spans="1:14" s="135" customFormat="1" ht="30.95" customHeight="1">
      <c r="A15" s="56"/>
      <c r="B15" s="70"/>
      <c r="C15" s="61"/>
      <c r="D15" s="61"/>
      <c r="E15" s="61"/>
      <c r="F15" s="61"/>
      <c r="G15" s="59"/>
      <c r="H15" s="123"/>
      <c r="I15" s="132"/>
      <c r="J15" s="128"/>
      <c r="K15" s="72"/>
      <c r="L15" s="149"/>
    </row>
    <row r="16" spans="1:14" s="135" customFormat="1" ht="30.95" customHeight="1">
      <c r="A16" s="94"/>
      <c r="B16" s="73"/>
      <c r="C16" s="72"/>
      <c r="D16" s="72"/>
      <c r="E16" s="72"/>
      <c r="F16" s="72"/>
      <c r="G16" s="80"/>
      <c r="H16" s="123"/>
      <c r="I16" s="123"/>
      <c r="J16" s="124"/>
      <c r="K16" s="72"/>
      <c r="L16" s="147"/>
    </row>
    <row r="17" spans="1:13" s="135" customFormat="1" ht="30.95" customHeight="1">
      <c r="A17" s="94" t="s">
        <v>4308</v>
      </c>
      <c r="B17" s="73">
        <v>45181</v>
      </c>
      <c r="C17" s="72" t="s">
        <v>4309</v>
      </c>
      <c r="D17" s="72" t="s">
        <v>4310</v>
      </c>
      <c r="E17" s="72" t="s">
        <v>4311</v>
      </c>
      <c r="F17" s="72" t="s">
        <v>4312</v>
      </c>
      <c r="G17" s="80">
        <v>300000000</v>
      </c>
      <c r="H17" s="123">
        <v>146</v>
      </c>
      <c r="I17" s="132">
        <f>G17/H17</f>
        <v>2054794.5205479453</v>
      </c>
      <c r="J17" s="124">
        <v>1</v>
      </c>
      <c r="K17" s="72" t="s">
        <v>4313</v>
      </c>
      <c r="L17" s="147" t="s">
        <v>4313</v>
      </c>
    </row>
    <row r="18" spans="1:13" s="135" customFormat="1" ht="30.95" customHeight="1">
      <c r="A18" s="94"/>
      <c r="B18" s="73"/>
      <c r="C18" s="72"/>
      <c r="D18" s="72"/>
      <c r="E18" s="72"/>
      <c r="F18" s="72"/>
      <c r="G18" s="80"/>
      <c r="H18" s="123"/>
      <c r="I18" s="123"/>
      <c r="J18" s="124"/>
      <c r="K18" s="72"/>
      <c r="L18" s="150"/>
    </row>
    <row r="19" spans="1:13" s="135" customFormat="1" ht="30.95" customHeight="1">
      <c r="A19" s="94"/>
      <c r="B19" s="73"/>
      <c r="C19" s="72"/>
      <c r="D19" s="72"/>
      <c r="E19" s="72"/>
      <c r="F19" s="72"/>
      <c r="G19" s="80"/>
      <c r="H19" s="123"/>
      <c r="I19" s="123"/>
      <c r="J19" s="124"/>
      <c r="K19" s="72"/>
      <c r="L19" s="150"/>
    </row>
    <row r="20" spans="1:13" s="135" customFormat="1" ht="30.95" customHeight="1">
      <c r="A20" s="94"/>
      <c r="B20" s="73"/>
      <c r="C20" s="72"/>
      <c r="D20" s="72"/>
      <c r="E20" s="72"/>
      <c r="F20" s="72"/>
      <c r="G20" s="80"/>
      <c r="H20" s="123"/>
      <c r="I20" s="123"/>
      <c r="J20" s="124"/>
      <c r="K20" s="72"/>
      <c r="L20" s="150"/>
    </row>
    <row r="21" spans="1:13" s="135" customFormat="1" ht="30.95" customHeight="1">
      <c r="A21" s="94"/>
      <c r="B21" s="96"/>
      <c r="C21" s="95"/>
      <c r="D21" s="95"/>
      <c r="E21" s="95"/>
      <c r="F21" s="95"/>
      <c r="G21" s="80"/>
      <c r="H21" s="123"/>
      <c r="I21" s="123"/>
      <c r="J21" s="136"/>
      <c r="K21" s="72"/>
      <c r="L21" s="150"/>
    </row>
    <row r="22" spans="1:13" s="135" customFormat="1" ht="30.95" customHeight="1">
      <c r="A22" s="56"/>
      <c r="B22" s="70"/>
      <c r="C22" s="61"/>
      <c r="D22" s="61"/>
      <c r="E22" s="61"/>
      <c r="F22" s="61"/>
      <c r="G22" s="59"/>
      <c r="H22" s="123"/>
      <c r="I22" s="132"/>
      <c r="J22" s="128"/>
      <c r="K22" s="72"/>
      <c r="L22" s="151"/>
    </row>
    <row r="23" spans="1:13" s="127" customFormat="1" ht="30.95" customHeight="1">
      <c r="A23" s="56"/>
      <c r="B23" s="70"/>
      <c r="C23" s="61"/>
      <c r="D23" s="61"/>
      <c r="E23" s="61"/>
      <c r="F23" s="61"/>
      <c r="G23" s="59"/>
      <c r="H23" s="123"/>
      <c r="I23" s="132"/>
      <c r="J23" s="128"/>
      <c r="K23" s="72"/>
      <c r="L23" s="151"/>
    </row>
    <row r="24" spans="1:13" s="127" customFormat="1" ht="30.95" customHeight="1">
      <c r="A24" s="56"/>
      <c r="B24" s="70"/>
      <c r="C24" s="61"/>
      <c r="D24" s="61"/>
      <c r="E24" s="61"/>
      <c r="F24" s="61"/>
      <c r="G24" s="59"/>
      <c r="H24" s="123"/>
      <c r="I24" s="132"/>
      <c r="J24" s="128"/>
      <c r="K24" s="72"/>
      <c r="L24" s="151"/>
    </row>
    <row r="25" spans="1:13" s="127" customFormat="1" ht="30.95" customHeight="1">
      <c r="A25" s="56"/>
      <c r="B25" s="70"/>
      <c r="C25" s="61"/>
      <c r="D25" s="61"/>
      <c r="E25" s="61"/>
      <c r="F25" s="61"/>
      <c r="G25" s="59"/>
      <c r="H25" s="123"/>
      <c r="I25" s="132"/>
      <c r="J25" s="128"/>
      <c r="K25" s="72"/>
      <c r="L25" s="151"/>
    </row>
    <row r="26" spans="1:13" s="127" customFormat="1" ht="30.95" customHeight="1">
      <c r="A26" s="56"/>
      <c r="B26" s="57"/>
      <c r="C26" s="58"/>
      <c r="D26" s="58"/>
      <c r="E26" s="58"/>
      <c r="F26" s="58"/>
      <c r="G26" s="59"/>
      <c r="H26" s="132"/>
      <c r="I26" s="132"/>
      <c r="J26" s="131"/>
      <c r="K26" s="72"/>
      <c r="L26" s="152"/>
      <c r="M26" s="137"/>
    </row>
    <row r="27" spans="1:13" s="127" customFormat="1" ht="30.95" customHeight="1">
      <c r="A27" s="56"/>
      <c r="B27" s="57"/>
      <c r="C27" s="58"/>
      <c r="D27" s="58"/>
      <c r="E27" s="58"/>
      <c r="F27" s="58"/>
      <c r="G27" s="59"/>
      <c r="H27" s="132"/>
      <c r="I27" s="132"/>
      <c r="J27" s="131"/>
      <c r="K27" s="72"/>
      <c r="L27" s="152"/>
      <c r="M27" s="137"/>
    </row>
    <row r="28" spans="1:13" s="127" customFormat="1" ht="30.95" customHeight="1">
      <c r="A28" s="56"/>
      <c r="B28" s="57"/>
      <c r="C28" s="58"/>
      <c r="D28" s="58"/>
      <c r="E28" s="58"/>
      <c r="F28" s="58"/>
      <c r="G28" s="59"/>
      <c r="H28" s="132"/>
      <c r="I28" s="132"/>
      <c r="J28" s="131"/>
      <c r="K28" s="72"/>
      <c r="L28" s="152"/>
      <c r="M28" s="137"/>
    </row>
    <row r="29" spans="1:13" s="127" customFormat="1" ht="30.95" customHeight="1">
      <c r="A29" s="56"/>
      <c r="B29" s="57"/>
      <c r="C29" s="58"/>
      <c r="D29" s="58"/>
      <c r="E29" s="58"/>
      <c r="F29" s="58"/>
      <c r="G29" s="59"/>
      <c r="H29" s="132"/>
      <c r="I29" s="132"/>
      <c r="J29" s="131"/>
      <c r="K29" s="72"/>
      <c r="L29" s="152"/>
      <c r="M29" s="137"/>
    </row>
    <row r="30" spans="1:13" s="127" customFormat="1" ht="30.95" customHeight="1">
      <c r="A30" s="56"/>
      <c r="B30" s="57"/>
      <c r="C30" s="58"/>
      <c r="D30" s="58"/>
      <c r="E30" s="58"/>
      <c r="F30" s="58"/>
      <c r="G30" s="59"/>
      <c r="H30" s="132"/>
      <c r="I30" s="132"/>
      <c r="J30" s="131"/>
      <c r="K30" s="72"/>
      <c r="L30" s="152"/>
      <c r="M30" s="137"/>
    </row>
    <row r="31" spans="1:13" s="127" customFormat="1" ht="30.95" customHeight="1">
      <c r="A31" s="56"/>
      <c r="B31" s="57"/>
      <c r="C31" s="58"/>
      <c r="D31" s="58"/>
      <c r="E31" s="58"/>
      <c r="F31" s="58"/>
      <c r="G31" s="59"/>
      <c r="H31" s="132"/>
      <c r="I31" s="132"/>
      <c r="J31" s="131"/>
      <c r="K31" s="72"/>
      <c r="L31" s="152"/>
      <c r="M31" s="137"/>
    </row>
    <row r="32" spans="1:13" s="135" customFormat="1" ht="30.95" customHeight="1">
      <c r="A32" s="56"/>
      <c r="B32" s="57"/>
      <c r="C32" s="58"/>
      <c r="D32" s="58"/>
      <c r="E32" s="58"/>
      <c r="F32" s="58"/>
      <c r="G32" s="59"/>
      <c r="H32" s="132"/>
      <c r="I32" s="132"/>
      <c r="J32" s="131"/>
      <c r="K32" s="72"/>
      <c r="L32" s="152"/>
      <c r="M32" s="137"/>
    </row>
    <row r="33" spans="1:13" s="135" customFormat="1" ht="30.95" customHeight="1">
      <c r="A33" s="56"/>
      <c r="B33" s="57"/>
      <c r="C33" s="58"/>
      <c r="D33" s="58"/>
      <c r="E33" s="58"/>
      <c r="F33" s="58"/>
      <c r="G33" s="59"/>
      <c r="H33" s="132"/>
      <c r="I33" s="132"/>
      <c r="J33" s="131"/>
      <c r="K33" s="72"/>
      <c r="L33" s="152"/>
      <c r="M33" s="137"/>
    </row>
    <row r="34" spans="1:13" s="135" customFormat="1" ht="30.95" customHeight="1">
      <c r="A34" s="56"/>
      <c r="B34" s="57"/>
      <c r="C34" s="58"/>
      <c r="D34" s="58"/>
      <c r="E34" s="58"/>
      <c r="F34" s="58"/>
      <c r="G34" s="59"/>
      <c r="H34" s="132"/>
      <c r="I34" s="132"/>
      <c r="J34" s="131"/>
      <c r="K34" s="72"/>
      <c r="L34" s="152"/>
      <c r="M34" s="137"/>
    </row>
    <row r="35" spans="1:13" s="135" customFormat="1" ht="30.95" customHeight="1">
      <c r="A35" s="56"/>
      <c r="B35" s="57"/>
      <c r="C35" s="58"/>
      <c r="D35" s="58"/>
      <c r="E35" s="58"/>
      <c r="F35" s="58"/>
      <c r="G35" s="59"/>
      <c r="H35" s="132"/>
      <c r="I35" s="132"/>
      <c r="J35" s="131"/>
      <c r="K35" s="72"/>
      <c r="L35" s="152"/>
      <c r="M35" s="137"/>
    </row>
    <row r="36" spans="1:13" s="135" customFormat="1" ht="30.95" customHeight="1">
      <c r="A36" s="56"/>
      <c r="B36" s="57"/>
      <c r="C36" s="58"/>
      <c r="D36" s="58"/>
      <c r="E36" s="58"/>
      <c r="F36" s="58"/>
      <c r="G36" s="59"/>
      <c r="H36" s="132"/>
      <c r="I36" s="132"/>
      <c r="J36" s="131"/>
      <c r="K36" s="72"/>
      <c r="L36" s="152"/>
      <c r="M36" s="137"/>
    </row>
    <row r="37" spans="1:13" s="135" customFormat="1" ht="30.95" customHeight="1">
      <c r="A37" s="56"/>
      <c r="B37" s="57"/>
      <c r="C37" s="58"/>
      <c r="D37" s="58"/>
      <c r="E37" s="58"/>
      <c r="F37" s="58"/>
      <c r="G37" s="59"/>
      <c r="H37" s="132"/>
      <c r="I37" s="132"/>
      <c r="J37" s="131"/>
      <c r="K37" s="72"/>
      <c r="L37" s="152"/>
      <c r="M37" s="137"/>
    </row>
    <row r="38" spans="1:13" s="135" customFormat="1" ht="30.95" customHeight="1">
      <c r="A38" s="56"/>
      <c r="B38" s="57"/>
      <c r="C38" s="58"/>
      <c r="D38" s="58"/>
      <c r="E38" s="58"/>
      <c r="F38" s="58"/>
      <c r="G38" s="59"/>
      <c r="H38" s="132"/>
      <c r="I38" s="132"/>
      <c r="J38" s="131"/>
      <c r="K38" s="72"/>
      <c r="L38" s="152"/>
      <c r="M38" s="137"/>
    </row>
    <row r="39" spans="1:13" s="135" customFormat="1" ht="30.95" customHeight="1">
      <c r="A39" s="56"/>
      <c r="B39" s="57"/>
      <c r="C39" s="58"/>
      <c r="D39" s="58"/>
      <c r="E39" s="58"/>
      <c r="F39" s="58"/>
      <c r="G39" s="59"/>
      <c r="H39" s="132"/>
      <c r="I39" s="132"/>
      <c r="J39" s="131"/>
      <c r="K39" s="72"/>
      <c r="L39" s="152"/>
      <c r="M39" s="137"/>
    </row>
    <row r="40" spans="1:13" s="135" customFormat="1" ht="30.95" customHeight="1">
      <c r="A40" s="56"/>
      <c r="B40" s="57"/>
      <c r="C40" s="58"/>
      <c r="D40" s="58"/>
      <c r="E40" s="58"/>
      <c r="F40" s="58"/>
      <c r="G40" s="59"/>
      <c r="H40" s="132"/>
      <c r="I40" s="132"/>
      <c r="J40" s="131"/>
      <c r="K40" s="72"/>
      <c r="L40" s="152"/>
      <c r="M40" s="137"/>
    </row>
    <row r="41" spans="1:13" s="135" customFormat="1" ht="30.95" customHeight="1">
      <c r="A41" s="56"/>
      <c r="B41" s="57"/>
      <c r="C41" s="58"/>
      <c r="D41" s="58"/>
      <c r="E41" s="58"/>
      <c r="F41" s="58"/>
      <c r="G41" s="59"/>
      <c r="H41" s="132"/>
      <c r="I41" s="132"/>
      <c r="J41" s="131"/>
      <c r="K41" s="72"/>
      <c r="L41" s="152"/>
      <c r="M41" s="137"/>
    </row>
    <row r="42" spans="1:13" s="135" customFormat="1" ht="30.95" customHeight="1">
      <c r="A42" s="94"/>
      <c r="B42" s="57"/>
      <c r="C42" s="58"/>
      <c r="D42" s="58"/>
      <c r="E42" s="58"/>
      <c r="F42" s="58"/>
      <c r="G42" s="59"/>
      <c r="H42" s="123"/>
      <c r="I42" s="123"/>
      <c r="J42" s="131"/>
      <c r="K42" s="72"/>
      <c r="L42" s="148"/>
      <c r="M42" s="137"/>
    </row>
    <row r="43" spans="1:13" s="135" customFormat="1" ht="30.95" customHeight="1">
      <c r="A43" s="94"/>
      <c r="B43" s="57"/>
      <c r="C43" s="58"/>
      <c r="D43" s="58"/>
      <c r="E43" s="58"/>
      <c r="F43" s="58"/>
      <c r="G43" s="59"/>
      <c r="H43" s="123"/>
      <c r="I43" s="123"/>
      <c r="J43" s="131"/>
      <c r="K43" s="72"/>
      <c r="L43" s="148"/>
      <c r="M43" s="137"/>
    </row>
    <row r="44" spans="1:13" s="135" customFormat="1" ht="30.95" customHeight="1">
      <c r="A44" s="94"/>
      <c r="B44" s="57"/>
      <c r="C44" s="58"/>
      <c r="D44" s="58"/>
      <c r="E44" s="58"/>
      <c r="F44" s="58"/>
      <c r="G44" s="59"/>
      <c r="H44" s="123"/>
      <c r="I44" s="123"/>
      <c r="J44" s="131"/>
      <c r="K44" s="72"/>
      <c r="L44" s="153"/>
      <c r="M44" s="137"/>
    </row>
    <row r="45" spans="1:13" s="135" customFormat="1" ht="30.95" customHeight="1">
      <c r="A45" s="56"/>
      <c r="B45" s="57"/>
      <c r="C45" s="58"/>
      <c r="D45" s="58"/>
      <c r="E45" s="58"/>
      <c r="F45" s="58"/>
      <c r="G45" s="59"/>
      <c r="H45" s="132"/>
      <c r="I45" s="132"/>
      <c r="J45" s="131"/>
      <c r="K45" s="72"/>
      <c r="L45" s="148"/>
      <c r="M45" s="137"/>
    </row>
    <row r="46" spans="1:13" s="135" customFormat="1" ht="30.95" customHeight="1">
      <c r="A46" s="94"/>
      <c r="B46" s="57"/>
      <c r="C46" s="58"/>
      <c r="D46" s="58"/>
      <c r="E46" s="58"/>
      <c r="F46" s="58"/>
      <c r="G46" s="59"/>
      <c r="H46" s="123"/>
      <c r="I46" s="123"/>
      <c r="J46" s="131"/>
      <c r="K46" s="72"/>
      <c r="L46" s="148"/>
      <c r="M46" s="137"/>
    </row>
    <row r="47" spans="1:13" s="135" customFormat="1" ht="30.95" customHeight="1">
      <c r="A47" s="94"/>
      <c r="B47" s="57"/>
      <c r="C47" s="58"/>
      <c r="D47" s="58"/>
      <c r="E47" s="58"/>
      <c r="F47" s="58"/>
      <c r="G47" s="59"/>
      <c r="H47" s="123"/>
      <c r="I47" s="123"/>
      <c r="J47" s="131"/>
      <c r="K47" s="72"/>
      <c r="L47" s="148"/>
      <c r="M47" s="137"/>
    </row>
    <row r="48" spans="1:13" s="135" customFormat="1" ht="30.95" customHeight="1">
      <c r="A48" s="94"/>
      <c r="B48" s="57"/>
      <c r="C48" s="58"/>
      <c r="D48" s="58"/>
      <c r="E48" s="58"/>
      <c r="F48" s="58"/>
      <c r="G48" s="59"/>
      <c r="H48" s="123"/>
      <c r="I48" s="123"/>
      <c r="J48" s="131"/>
      <c r="K48" s="72"/>
      <c r="L48" s="148"/>
      <c r="M48" s="137"/>
    </row>
    <row r="49" spans="1:15" s="127" customFormat="1" ht="30.95" customHeight="1">
      <c r="A49" s="94"/>
      <c r="B49" s="57"/>
      <c r="C49" s="58"/>
      <c r="D49" s="58"/>
      <c r="E49" s="58"/>
      <c r="F49" s="58"/>
      <c r="G49" s="59"/>
      <c r="H49" s="123"/>
      <c r="I49" s="123"/>
      <c r="J49" s="131"/>
      <c r="K49" s="72"/>
      <c r="L49" s="148"/>
      <c r="M49" s="137"/>
    </row>
    <row r="50" spans="1:15" s="127" customFormat="1" ht="30.95" customHeight="1">
      <c r="A50" s="56"/>
      <c r="B50" s="57"/>
      <c r="C50" s="58"/>
      <c r="D50" s="58"/>
      <c r="E50" s="58"/>
      <c r="F50" s="58"/>
      <c r="G50" s="59"/>
      <c r="H50" s="59"/>
      <c r="I50" s="59"/>
      <c r="J50" s="131"/>
      <c r="K50" s="61"/>
      <c r="L50" s="148"/>
      <c r="M50" s="137"/>
      <c r="N50" s="135"/>
      <c r="O50" s="135"/>
    </row>
    <row r="51" spans="1:15" s="127" customFormat="1" ht="30.95" customHeight="1">
      <c r="A51" s="56"/>
      <c r="B51" s="57"/>
      <c r="C51" s="58"/>
      <c r="D51" s="58"/>
      <c r="E51" s="58"/>
      <c r="F51" s="58"/>
      <c r="G51" s="59"/>
      <c r="H51" s="132"/>
      <c r="I51" s="132"/>
      <c r="J51" s="133"/>
      <c r="K51" s="61"/>
      <c r="L51" s="148"/>
      <c r="M51" s="137"/>
      <c r="N51" s="135"/>
      <c r="O51" s="135"/>
    </row>
    <row r="52" spans="1:15" s="127" customFormat="1" ht="30.95" customHeight="1">
      <c r="A52" s="56"/>
      <c r="B52" s="57"/>
      <c r="C52" s="58"/>
      <c r="D52" s="58"/>
      <c r="E52" s="58"/>
      <c r="F52" s="58"/>
      <c r="G52" s="59"/>
      <c r="H52" s="132"/>
      <c r="I52" s="132"/>
      <c r="J52" s="133"/>
      <c r="K52" s="61"/>
      <c r="L52" s="148"/>
      <c r="M52" s="137"/>
      <c r="N52" s="135"/>
      <c r="O52" s="135"/>
    </row>
    <row r="53" spans="1:15" s="127" customFormat="1" ht="30.95" customHeight="1">
      <c r="A53" s="56"/>
      <c r="B53" s="57"/>
      <c r="C53" s="58"/>
      <c r="D53" s="58"/>
      <c r="E53" s="58"/>
      <c r="F53" s="58"/>
      <c r="G53" s="59"/>
      <c r="H53" s="59"/>
      <c r="I53" s="59"/>
      <c r="J53" s="133"/>
      <c r="K53" s="61"/>
      <c r="L53" s="148"/>
      <c r="M53" s="137"/>
      <c r="N53" s="135"/>
      <c r="O53" s="135"/>
    </row>
    <row r="54" spans="1:15" s="127" customFormat="1" ht="30.95" customHeight="1">
      <c r="A54" s="56"/>
      <c r="B54" s="57"/>
      <c r="C54" s="58"/>
      <c r="D54" s="58"/>
      <c r="E54" s="58"/>
      <c r="F54" s="58"/>
      <c r="G54" s="59"/>
      <c r="H54" s="59"/>
      <c r="I54" s="59"/>
      <c r="J54" s="133"/>
      <c r="K54" s="61"/>
      <c r="L54" s="148"/>
      <c r="M54" s="137"/>
      <c r="N54" s="135"/>
      <c r="O54" s="135"/>
    </row>
    <row r="55" spans="1:15" s="127" customFormat="1" ht="30.95" customHeight="1">
      <c r="A55" s="56"/>
      <c r="B55" s="70"/>
      <c r="C55" s="58"/>
      <c r="D55" s="58"/>
      <c r="E55" s="61"/>
      <c r="F55" s="61"/>
      <c r="G55" s="59"/>
      <c r="H55" s="59"/>
      <c r="I55" s="132"/>
      <c r="J55" s="133"/>
      <c r="K55" s="61"/>
      <c r="L55" s="149"/>
      <c r="M55" s="135"/>
      <c r="N55" s="135"/>
      <c r="O55" s="135"/>
    </row>
    <row r="56" spans="1:15" s="127" customFormat="1" ht="30.95" customHeight="1">
      <c r="A56" s="56"/>
      <c r="B56" s="70"/>
      <c r="C56" s="61"/>
      <c r="D56" s="61"/>
      <c r="E56" s="61"/>
      <c r="F56" s="61"/>
      <c r="G56" s="59"/>
      <c r="H56" s="59"/>
      <c r="I56" s="132"/>
      <c r="J56" s="133"/>
      <c r="K56" s="61"/>
      <c r="L56" s="149"/>
      <c r="M56" s="135"/>
      <c r="N56" s="135"/>
      <c r="O56" s="135"/>
    </row>
    <row r="57" spans="1:15" s="127" customFormat="1" ht="30.95" customHeight="1">
      <c r="A57" s="56"/>
      <c r="B57" s="70"/>
      <c r="C57" s="61"/>
      <c r="D57" s="61"/>
      <c r="E57" s="59"/>
      <c r="F57" s="61"/>
      <c r="G57" s="59"/>
      <c r="H57" s="59"/>
      <c r="I57" s="132"/>
      <c r="J57" s="133"/>
      <c r="K57" s="61"/>
      <c r="L57" s="149"/>
      <c r="M57" s="135"/>
      <c r="N57" s="135"/>
      <c r="O57" s="135"/>
    </row>
    <row r="58" spans="1:15" s="127" customFormat="1" ht="30.95" customHeight="1">
      <c r="A58" s="56"/>
      <c r="B58" s="57"/>
      <c r="C58" s="58"/>
      <c r="D58" s="58"/>
      <c r="E58" s="58"/>
      <c r="F58" s="58"/>
      <c r="G58" s="76"/>
      <c r="H58" s="76"/>
      <c r="I58" s="138"/>
      <c r="J58" s="134"/>
      <c r="K58" s="58"/>
      <c r="L58" s="154"/>
      <c r="M58" s="135"/>
      <c r="N58" s="135"/>
      <c r="O58" s="135"/>
    </row>
    <row r="59" spans="1:15" s="127" customFormat="1" ht="30.95" customHeight="1">
      <c r="A59" s="56"/>
      <c r="B59" s="57"/>
      <c r="C59" s="58"/>
      <c r="D59" s="58"/>
      <c r="E59" s="100"/>
      <c r="F59" s="58"/>
      <c r="G59" s="59"/>
      <c r="H59" s="59"/>
      <c r="I59" s="132"/>
      <c r="J59" s="134"/>
      <c r="K59" s="61"/>
      <c r="L59" s="149"/>
      <c r="M59" s="135"/>
      <c r="N59" s="135"/>
      <c r="O59" s="135"/>
    </row>
    <row r="60" spans="1:15" s="127" customFormat="1" ht="30.95" customHeight="1">
      <c r="A60" s="56"/>
      <c r="B60" s="57"/>
      <c r="C60" s="58"/>
      <c r="D60" s="58"/>
      <c r="E60" s="58"/>
      <c r="F60" s="58"/>
      <c r="G60" s="59"/>
      <c r="H60" s="59"/>
      <c r="I60" s="138"/>
      <c r="J60" s="134"/>
      <c r="K60" s="61"/>
      <c r="L60" s="149"/>
      <c r="M60" s="135"/>
      <c r="N60" s="135"/>
      <c r="O60" s="135"/>
    </row>
    <row r="61" spans="1:15" s="127" customFormat="1" ht="30.95" customHeight="1">
      <c r="A61" s="56"/>
      <c r="B61" s="57"/>
      <c r="C61" s="58"/>
      <c r="D61" s="58"/>
      <c r="E61" s="58"/>
      <c r="F61" s="58"/>
      <c r="G61" s="59"/>
      <c r="H61" s="59"/>
      <c r="I61" s="138"/>
      <c r="J61" s="134"/>
      <c r="K61" s="61"/>
      <c r="L61" s="149"/>
      <c r="M61" s="135"/>
      <c r="N61" s="135"/>
      <c r="O61" s="135"/>
    </row>
    <row r="62" spans="1:15" s="127" customFormat="1" ht="30.95" customHeight="1">
      <c r="A62" s="56"/>
      <c r="B62" s="57"/>
      <c r="C62" s="58"/>
      <c r="D62" s="58"/>
      <c r="E62" s="58"/>
      <c r="F62" s="58"/>
      <c r="G62" s="59"/>
      <c r="H62" s="59"/>
      <c r="I62" s="138"/>
      <c r="J62" s="134"/>
      <c r="K62" s="61"/>
      <c r="L62" s="149"/>
      <c r="M62" s="135"/>
      <c r="N62" s="135"/>
      <c r="O62" s="135"/>
    </row>
    <row r="63" spans="1:15" s="127" customFormat="1" ht="30.95" customHeight="1">
      <c r="A63" s="56"/>
      <c r="B63" s="57"/>
      <c r="C63" s="58"/>
      <c r="D63" s="58"/>
      <c r="E63" s="58"/>
      <c r="F63" s="58"/>
      <c r="G63" s="59"/>
      <c r="H63" s="59"/>
      <c r="I63" s="138"/>
      <c r="J63" s="134"/>
      <c r="K63" s="61"/>
      <c r="L63" s="149"/>
      <c r="M63" s="135"/>
      <c r="N63" s="135"/>
      <c r="O63" s="135"/>
    </row>
    <row r="64" spans="1:15" s="127" customFormat="1" ht="30.95" customHeight="1">
      <c r="A64" s="56"/>
      <c r="B64" s="70"/>
      <c r="C64" s="58"/>
      <c r="D64" s="58"/>
      <c r="E64" s="58"/>
      <c r="F64" s="58"/>
      <c r="G64" s="59"/>
      <c r="H64" s="59"/>
      <c r="I64" s="132"/>
      <c r="J64" s="134"/>
      <c r="K64" s="61"/>
      <c r="L64" s="149"/>
      <c r="M64" s="135"/>
      <c r="N64" s="135"/>
      <c r="O64" s="135"/>
    </row>
    <row r="65" spans="1:15" s="127" customFormat="1" ht="30.95" customHeight="1">
      <c r="A65" s="56"/>
      <c r="B65" s="70"/>
      <c r="C65" s="58"/>
      <c r="D65" s="58"/>
      <c r="E65" s="58"/>
      <c r="F65" s="58"/>
      <c r="G65" s="59"/>
      <c r="H65" s="59"/>
      <c r="I65" s="59"/>
      <c r="J65" s="134"/>
      <c r="K65" s="61"/>
      <c r="L65" s="149"/>
      <c r="M65" s="135"/>
      <c r="N65" s="135"/>
      <c r="O65" s="135"/>
    </row>
    <row r="66" spans="1:15" s="127" customFormat="1" ht="30.95" customHeight="1">
      <c r="A66" s="56"/>
      <c r="B66" s="70"/>
      <c r="C66" s="58"/>
      <c r="D66" s="58"/>
      <c r="E66" s="58"/>
      <c r="F66" s="58"/>
      <c r="G66" s="59"/>
      <c r="H66" s="59"/>
      <c r="I66" s="59"/>
      <c r="J66" s="134"/>
      <c r="K66" s="61"/>
      <c r="L66" s="149"/>
      <c r="M66" s="135"/>
      <c r="N66" s="130"/>
      <c r="O66" s="135"/>
    </row>
    <row r="67" spans="1:15" s="127" customFormat="1" ht="30.95" customHeight="1">
      <c r="A67" s="56"/>
      <c r="B67" s="70"/>
      <c r="C67" s="58"/>
      <c r="D67" s="58"/>
      <c r="E67" s="58"/>
      <c r="F67" s="58"/>
      <c r="G67" s="59"/>
      <c r="H67" s="59"/>
      <c r="I67" s="59"/>
      <c r="J67" s="134"/>
      <c r="K67" s="61"/>
      <c r="L67" s="149"/>
      <c r="M67" s="135"/>
      <c r="N67" s="130"/>
      <c r="O67" s="135"/>
    </row>
    <row r="68" spans="1:15" s="127" customFormat="1" ht="30.95" customHeight="1">
      <c r="A68" s="56"/>
      <c r="B68" s="70"/>
      <c r="C68" s="58"/>
      <c r="D68" s="58"/>
      <c r="E68" s="58"/>
      <c r="F68" s="58"/>
      <c r="G68" s="59"/>
      <c r="H68" s="59"/>
      <c r="I68" s="132"/>
      <c r="J68" s="134"/>
      <c r="K68" s="61"/>
      <c r="L68" s="149"/>
      <c r="M68" s="135"/>
      <c r="N68" s="135"/>
      <c r="O68" s="135"/>
    </row>
    <row r="69" spans="1:15" s="127" customFormat="1" ht="30.95" customHeight="1">
      <c r="A69" s="56"/>
      <c r="B69" s="57"/>
      <c r="C69" s="58"/>
      <c r="D69" s="58"/>
      <c r="E69" s="58"/>
      <c r="F69" s="58"/>
      <c r="G69" s="76"/>
      <c r="H69" s="76"/>
      <c r="I69" s="138"/>
      <c r="J69" s="134"/>
      <c r="K69" s="58"/>
      <c r="L69" s="154"/>
      <c r="M69" s="135"/>
      <c r="N69" s="135"/>
      <c r="O69" s="135"/>
    </row>
    <row r="70" spans="1:15" s="127" customFormat="1" ht="30.95" customHeight="1">
      <c r="A70" s="94"/>
      <c r="B70" s="73"/>
      <c r="C70" s="95"/>
      <c r="D70" s="95"/>
      <c r="E70" s="95"/>
      <c r="F70" s="95"/>
      <c r="G70" s="80"/>
      <c r="H70" s="80"/>
      <c r="I70" s="123"/>
      <c r="J70" s="136"/>
      <c r="K70" s="72"/>
      <c r="L70" s="147"/>
    </row>
    <row r="71" spans="1:15" s="127" customFormat="1" ht="30.95" customHeight="1">
      <c r="A71" s="94"/>
      <c r="B71" s="96"/>
      <c r="C71" s="95"/>
      <c r="D71" s="95"/>
      <c r="E71" s="95"/>
      <c r="F71" s="95"/>
      <c r="G71" s="80"/>
      <c r="H71" s="80"/>
      <c r="I71" s="123"/>
      <c r="J71" s="136"/>
      <c r="K71" s="72"/>
      <c r="L71" s="147"/>
    </row>
    <row r="72" spans="1:15" s="127" customFormat="1" ht="30.95" customHeight="1">
      <c r="A72" s="94"/>
      <c r="B72" s="73"/>
      <c r="C72" s="95"/>
      <c r="D72" s="95"/>
      <c r="E72" s="95"/>
      <c r="F72" s="95"/>
      <c r="G72" s="80"/>
      <c r="H72" s="80"/>
      <c r="I72" s="123"/>
      <c r="J72" s="136"/>
      <c r="K72" s="72"/>
      <c r="L72" s="147"/>
    </row>
    <row r="73" spans="1:15" s="127" customFormat="1" ht="30.95" customHeight="1">
      <c r="A73" s="94"/>
      <c r="B73" s="73"/>
      <c r="C73" s="95"/>
      <c r="D73" s="95"/>
      <c r="E73" s="95"/>
      <c r="F73" s="95"/>
      <c r="G73" s="80"/>
      <c r="H73" s="80"/>
      <c r="I73" s="123"/>
      <c r="J73" s="136"/>
      <c r="K73" s="72"/>
      <c r="L73" s="147"/>
    </row>
    <row r="74" spans="1:15" s="127" customFormat="1" ht="30.95" customHeight="1">
      <c r="A74" s="94"/>
      <c r="B74" s="96"/>
      <c r="C74" s="95"/>
      <c r="D74" s="95"/>
      <c r="E74" s="95"/>
      <c r="F74" s="95"/>
      <c r="G74" s="97"/>
      <c r="H74" s="97"/>
      <c r="I74" s="139"/>
      <c r="J74" s="136"/>
      <c r="K74" s="95"/>
      <c r="L74" s="155"/>
    </row>
    <row r="75" spans="1:15" s="127" customFormat="1" ht="30.95" customHeight="1">
      <c r="A75" s="94"/>
      <c r="B75" s="73"/>
      <c r="C75" s="95"/>
      <c r="D75" s="95"/>
      <c r="E75" s="95"/>
      <c r="F75" s="95"/>
      <c r="G75" s="80"/>
      <c r="H75" s="80"/>
      <c r="I75" s="123"/>
      <c r="J75" s="136"/>
      <c r="K75" s="72"/>
      <c r="L75" s="147"/>
    </row>
    <row r="76" spans="1:15" s="127" customFormat="1" ht="30.95" customHeight="1">
      <c r="A76" s="94"/>
      <c r="B76" s="73"/>
      <c r="C76" s="95"/>
      <c r="D76" s="95"/>
      <c r="E76" s="95"/>
      <c r="F76" s="95"/>
      <c r="G76" s="80"/>
      <c r="H76" s="80"/>
      <c r="I76" s="123"/>
      <c r="J76" s="136"/>
      <c r="K76" s="72"/>
      <c r="L76" s="147"/>
    </row>
    <row r="77" spans="1:15" s="127" customFormat="1" ht="30.95" customHeight="1">
      <c r="A77" s="94"/>
      <c r="B77" s="96"/>
      <c r="C77" s="95"/>
      <c r="D77" s="95"/>
      <c r="E77" s="95"/>
      <c r="F77" s="95"/>
      <c r="G77" s="97"/>
      <c r="H77" s="97"/>
      <c r="I77" s="139"/>
      <c r="J77" s="136"/>
      <c r="K77" s="95"/>
      <c r="L77" s="155"/>
    </row>
    <row r="78" spans="1:15" s="127" customFormat="1" ht="30.95" customHeight="1">
      <c r="A78" s="94"/>
      <c r="B78" s="73"/>
      <c r="C78" s="95"/>
      <c r="D78" s="95"/>
      <c r="E78" s="95"/>
      <c r="F78" s="95"/>
      <c r="G78" s="80"/>
      <c r="H78" s="80"/>
      <c r="I78" s="123"/>
      <c r="J78" s="136"/>
      <c r="K78" s="72"/>
      <c r="L78" s="147"/>
    </row>
    <row r="79" spans="1:15" s="127" customFormat="1" ht="30.95" customHeight="1">
      <c r="A79" s="94"/>
      <c r="B79" s="73"/>
      <c r="C79" s="95"/>
      <c r="D79" s="95"/>
      <c r="E79" s="95"/>
      <c r="F79" s="95"/>
      <c r="G79" s="80"/>
      <c r="H79" s="80"/>
      <c r="I79" s="123"/>
      <c r="J79" s="136"/>
      <c r="K79" s="72"/>
      <c r="L79" s="147"/>
    </row>
    <row r="80" spans="1:15" s="127" customFormat="1" ht="30.95" customHeight="1">
      <c r="A80" s="94"/>
      <c r="B80" s="72"/>
      <c r="C80" s="72"/>
      <c r="D80" s="72"/>
      <c r="E80" s="72"/>
      <c r="F80" s="72"/>
      <c r="G80" s="80"/>
      <c r="H80" s="80"/>
      <c r="I80" s="123"/>
      <c r="J80" s="124"/>
      <c r="K80" s="72"/>
      <c r="L80" s="147"/>
    </row>
    <row r="81" spans="1:12" s="127" customFormat="1" ht="30.95" customHeight="1">
      <c r="A81" s="94"/>
      <c r="B81" s="72"/>
      <c r="C81" s="72"/>
      <c r="D81" s="72"/>
      <c r="E81" s="72"/>
      <c r="F81" s="72"/>
      <c r="G81" s="80"/>
      <c r="H81" s="80"/>
      <c r="I81" s="123"/>
      <c r="J81" s="124"/>
      <c r="K81" s="72"/>
      <c r="L81" s="147"/>
    </row>
    <row r="82" spans="1:12" s="127" customFormat="1" ht="30.95" customHeight="1">
      <c r="A82" s="94"/>
      <c r="B82" s="72"/>
      <c r="C82" s="72"/>
      <c r="D82" s="72"/>
      <c r="E82" s="72"/>
      <c r="F82" s="72"/>
      <c r="G82" s="80"/>
      <c r="H82" s="80"/>
      <c r="I82" s="123"/>
      <c r="J82" s="124"/>
      <c r="K82" s="72"/>
      <c r="L82" s="147"/>
    </row>
    <row r="83" spans="1:12" s="127" customFormat="1" ht="30.95" customHeight="1">
      <c r="A83" s="94"/>
      <c r="B83" s="72"/>
      <c r="C83" s="72"/>
      <c r="D83" s="72"/>
      <c r="E83" s="72"/>
      <c r="F83" s="72"/>
      <c r="G83" s="80"/>
      <c r="H83" s="80"/>
      <c r="I83" s="123"/>
      <c r="J83" s="124"/>
      <c r="K83" s="72"/>
      <c r="L83" s="147"/>
    </row>
    <row r="84" spans="1:12" s="127" customFormat="1" ht="30.95" customHeight="1">
      <c r="A84" s="94"/>
      <c r="B84" s="72"/>
      <c r="C84" s="72"/>
      <c r="D84" s="72"/>
      <c r="E84" s="72"/>
      <c r="F84" s="72"/>
      <c r="G84" s="80"/>
      <c r="H84" s="80"/>
      <c r="I84" s="123"/>
      <c r="J84" s="124"/>
      <c r="K84" s="72"/>
      <c r="L84" s="147"/>
    </row>
    <row r="85" spans="1:12" s="127" customFormat="1" ht="30.95" customHeight="1">
      <c r="A85" s="94"/>
      <c r="B85" s="72"/>
      <c r="C85" s="72"/>
      <c r="D85" s="72"/>
      <c r="E85" s="72"/>
      <c r="F85" s="72"/>
      <c r="G85" s="80"/>
      <c r="H85" s="80"/>
      <c r="I85" s="123"/>
      <c r="J85" s="124"/>
      <c r="K85" s="72"/>
      <c r="L85" s="147"/>
    </row>
    <row r="86" spans="1:12" s="127" customFormat="1" ht="30.95" customHeight="1">
      <c r="A86" s="94"/>
      <c r="B86" s="72"/>
      <c r="C86" s="72"/>
      <c r="D86" s="72"/>
      <c r="E86" s="72"/>
      <c r="F86" s="72"/>
      <c r="G86" s="80"/>
      <c r="H86" s="80"/>
      <c r="I86" s="123"/>
      <c r="J86" s="124"/>
      <c r="K86" s="72"/>
      <c r="L86" s="147"/>
    </row>
    <row r="87" spans="1:12" s="127" customFormat="1" ht="30.95" customHeight="1">
      <c r="A87" s="94"/>
      <c r="B87" s="72"/>
      <c r="C87" s="72"/>
      <c r="D87" s="72"/>
      <c r="E87" s="72"/>
      <c r="F87" s="72"/>
      <c r="G87" s="80"/>
      <c r="H87" s="80"/>
      <c r="I87" s="123"/>
      <c r="J87" s="124"/>
      <c r="K87" s="72"/>
      <c r="L87" s="147"/>
    </row>
    <row r="88" spans="1:12" s="127" customFormat="1" ht="30.95" customHeight="1">
      <c r="A88" s="94"/>
      <c r="B88" s="72"/>
      <c r="C88" s="72"/>
      <c r="D88" s="72"/>
      <c r="E88" s="72"/>
      <c r="F88" s="72"/>
      <c r="G88" s="80"/>
      <c r="H88" s="80"/>
      <c r="I88" s="123"/>
      <c r="J88" s="124"/>
      <c r="K88" s="72"/>
      <c r="L88" s="147"/>
    </row>
    <row r="89" spans="1:12" s="127" customFormat="1" ht="30.95" customHeight="1">
      <c r="A89" s="94"/>
      <c r="B89" s="72"/>
      <c r="C89" s="72"/>
      <c r="D89" s="72"/>
      <c r="E89" s="72"/>
      <c r="F89" s="72"/>
      <c r="G89" s="80"/>
      <c r="H89" s="80"/>
      <c r="I89" s="123"/>
      <c r="J89" s="124"/>
      <c r="K89" s="72"/>
      <c r="L89" s="147"/>
    </row>
    <row r="90" spans="1:12" s="127" customFormat="1" ht="30.95" customHeight="1">
      <c r="A90" s="94"/>
      <c r="B90" s="72"/>
      <c r="C90" s="72"/>
      <c r="D90" s="72"/>
      <c r="E90" s="72"/>
      <c r="F90" s="72"/>
      <c r="G90" s="80"/>
      <c r="H90" s="80"/>
      <c r="I90" s="123"/>
      <c r="J90" s="124"/>
      <c r="K90" s="72"/>
      <c r="L90" s="147"/>
    </row>
    <row r="91" spans="1:12" s="127" customFormat="1" ht="30.95" customHeight="1">
      <c r="A91" s="94"/>
      <c r="B91" s="72"/>
      <c r="C91" s="72"/>
      <c r="D91" s="72"/>
      <c r="E91" s="72"/>
      <c r="F91" s="72"/>
      <c r="G91" s="80"/>
      <c r="H91" s="80"/>
      <c r="I91" s="123"/>
      <c r="J91" s="124"/>
      <c r="K91" s="72"/>
      <c r="L91" s="147"/>
    </row>
    <row r="92" spans="1:12" s="127" customFormat="1" ht="30.95" customHeight="1">
      <c r="A92" s="94"/>
      <c r="B92" s="72"/>
      <c r="C92" s="72"/>
      <c r="D92" s="72"/>
      <c r="E92" s="72"/>
      <c r="F92" s="72"/>
      <c r="G92" s="80"/>
      <c r="H92" s="80"/>
      <c r="I92" s="123"/>
      <c r="J92" s="124"/>
      <c r="K92" s="72"/>
      <c r="L92" s="147"/>
    </row>
    <row r="93" spans="1:12" s="127" customFormat="1" ht="30.95" customHeight="1">
      <c r="A93" s="94"/>
      <c r="B93" s="72"/>
      <c r="C93" s="72"/>
      <c r="D93" s="72"/>
      <c r="E93" s="72"/>
      <c r="F93" s="72"/>
      <c r="G93" s="80"/>
      <c r="H93" s="80"/>
      <c r="I93" s="123"/>
      <c r="J93" s="124"/>
      <c r="K93" s="72"/>
      <c r="L93" s="147"/>
    </row>
    <row r="94" spans="1:12" s="127" customFormat="1" ht="30.95" customHeight="1">
      <c r="A94" s="94"/>
      <c r="B94" s="72"/>
      <c r="C94" s="72"/>
      <c r="D94" s="72"/>
      <c r="E94" s="72"/>
      <c r="F94" s="72"/>
      <c r="G94" s="80"/>
      <c r="H94" s="80"/>
      <c r="I94" s="123"/>
      <c r="J94" s="124"/>
      <c r="K94" s="72"/>
      <c r="L94" s="147"/>
    </row>
    <row r="95" spans="1:12" s="127" customFormat="1" ht="30.95" customHeight="1">
      <c r="A95" s="94"/>
      <c r="B95" s="72"/>
      <c r="C95" s="72"/>
      <c r="D95" s="72"/>
      <c r="E95" s="72"/>
      <c r="F95" s="72"/>
      <c r="G95" s="80"/>
      <c r="H95" s="80"/>
      <c r="I95" s="123"/>
      <c r="J95" s="124"/>
      <c r="K95" s="72"/>
      <c r="L95" s="147"/>
    </row>
    <row r="96" spans="1:12" s="127" customFormat="1" ht="30.95" customHeight="1">
      <c r="A96" s="94"/>
      <c r="B96" s="72"/>
      <c r="C96" s="72"/>
      <c r="D96" s="72"/>
      <c r="E96" s="72"/>
      <c r="F96" s="72"/>
      <c r="G96" s="80"/>
      <c r="H96" s="80"/>
      <c r="I96" s="123"/>
      <c r="J96" s="124"/>
      <c r="K96" s="72"/>
      <c r="L96" s="147"/>
    </row>
    <row r="97" spans="1:12" ht="30.95" customHeight="1">
      <c r="A97" s="94"/>
      <c r="B97" s="72"/>
      <c r="C97" s="72"/>
      <c r="D97" s="72"/>
      <c r="E97" s="72"/>
      <c r="F97" s="72"/>
      <c r="G97" s="80"/>
      <c r="H97" s="80"/>
      <c r="I97" s="123"/>
      <c r="J97" s="124"/>
      <c r="K97" s="72"/>
      <c r="L97" s="147"/>
    </row>
    <row r="98" spans="1:12" ht="30.95" customHeight="1">
      <c r="A98" s="94"/>
      <c r="B98" s="72"/>
      <c r="C98" s="72"/>
      <c r="D98" s="72"/>
      <c r="E98" s="72"/>
      <c r="F98" s="72"/>
      <c r="G98" s="80"/>
      <c r="H98" s="80"/>
      <c r="I98" s="123"/>
      <c r="J98" s="124"/>
      <c r="K98" s="72"/>
      <c r="L98" s="147"/>
    </row>
    <row r="99" spans="1:12" ht="30.95" customHeight="1">
      <c r="A99" s="94"/>
      <c r="B99" s="72"/>
      <c r="C99" s="72"/>
      <c r="D99" s="72"/>
      <c r="E99" s="72"/>
      <c r="F99" s="72"/>
      <c r="G99" s="80"/>
      <c r="H99" s="80"/>
      <c r="I99" s="123"/>
      <c r="J99" s="124"/>
      <c r="K99" s="72"/>
      <c r="L99" s="147"/>
    </row>
    <row r="100" spans="1:12" ht="30.95" customHeight="1">
      <c r="A100" s="94"/>
      <c r="B100" s="72"/>
      <c r="C100" s="72"/>
      <c r="D100" s="72"/>
      <c r="E100" s="72"/>
      <c r="F100" s="72"/>
      <c r="G100" s="80"/>
      <c r="H100" s="80"/>
      <c r="I100" s="123"/>
      <c r="J100" s="124"/>
      <c r="K100" s="72"/>
      <c r="L100" s="147"/>
    </row>
    <row r="101" spans="1:12" ht="30.95" customHeight="1">
      <c r="A101" s="94"/>
      <c r="B101" s="72"/>
      <c r="C101" s="72"/>
      <c r="D101" s="72"/>
      <c r="E101" s="72"/>
      <c r="F101" s="72"/>
      <c r="G101" s="80"/>
      <c r="H101" s="80"/>
      <c r="I101" s="123"/>
      <c r="J101" s="124"/>
      <c r="K101" s="72"/>
      <c r="L101" s="147"/>
    </row>
    <row r="102" spans="1:12" ht="30.95" customHeight="1">
      <c r="A102" s="94"/>
      <c r="B102" s="72"/>
      <c r="C102" s="72"/>
      <c r="D102" s="72"/>
      <c r="E102" s="72"/>
      <c r="F102" s="72"/>
      <c r="G102" s="80"/>
      <c r="H102" s="80"/>
      <c r="I102" s="123"/>
      <c r="J102" s="124"/>
      <c r="K102" s="72"/>
      <c r="L102" s="147"/>
    </row>
    <row r="103" spans="1:12" ht="30.95" customHeight="1">
      <c r="A103" s="94"/>
      <c r="B103" s="72"/>
      <c r="C103" s="72"/>
      <c r="D103" s="72"/>
      <c r="E103" s="72"/>
      <c r="F103" s="72"/>
      <c r="G103" s="80"/>
      <c r="H103" s="80"/>
      <c r="I103" s="123"/>
      <c r="J103" s="124"/>
      <c r="K103" s="72"/>
      <c r="L103" s="147"/>
    </row>
    <row r="104" spans="1:12" ht="30.95" customHeight="1">
      <c r="A104" s="94"/>
      <c r="B104" s="72"/>
      <c r="C104" s="72"/>
      <c r="D104" s="72"/>
      <c r="E104" s="72"/>
      <c r="F104" s="72"/>
      <c r="G104" s="80"/>
      <c r="H104" s="80"/>
      <c r="I104" s="123"/>
      <c r="J104" s="124"/>
      <c r="K104" s="72"/>
      <c r="L104" s="147"/>
    </row>
    <row r="105" spans="1:12" ht="30.95" customHeight="1">
      <c r="A105" s="94"/>
      <c r="B105" s="72"/>
      <c r="C105" s="72"/>
      <c r="D105" s="72"/>
      <c r="E105" s="72"/>
      <c r="F105" s="72"/>
      <c r="G105" s="80"/>
      <c r="H105" s="80"/>
      <c r="I105" s="123"/>
      <c r="J105" s="124"/>
      <c r="K105" s="72"/>
      <c r="L105" s="147"/>
    </row>
    <row r="106" spans="1:12" ht="30.95" customHeight="1">
      <c r="A106" s="94"/>
      <c r="B106" s="72"/>
      <c r="C106" s="72"/>
      <c r="D106" s="72"/>
      <c r="E106" s="72"/>
      <c r="F106" s="72"/>
      <c r="G106" s="80"/>
      <c r="H106" s="80"/>
      <c r="I106" s="123"/>
      <c r="J106" s="124"/>
      <c r="K106" s="72"/>
      <c r="L106" s="147"/>
    </row>
    <row r="107" spans="1:12" ht="30.95" customHeight="1">
      <c r="A107" s="94"/>
      <c r="B107" s="72"/>
      <c r="C107" s="72"/>
      <c r="D107" s="72"/>
      <c r="E107" s="72"/>
      <c r="F107" s="72"/>
      <c r="G107" s="80"/>
      <c r="H107" s="80"/>
      <c r="I107" s="123"/>
      <c r="J107" s="124"/>
      <c r="K107" s="72"/>
      <c r="L107" s="147"/>
    </row>
    <row r="108" spans="1:12" ht="30.95" customHeight="1">
      <c r="A108" s="94"/>
      <c r="B108" s="72"/>
      <c r="C108" s="72"/>
      <c r="D108" s="72"/>
      <c r="E108" s="72"/>
      <c r="F108" s="72"/>
      <c r="G108" s="80"/>
      <c r="H108" s="80"/>
      <c r="I108" s="123"/>
      <c r="J108" s="124"/>
      <c r="K108" s="72"/>
      <c r="L108" s="147"/>
    </row>
    <row r="109" spans="1:12" ht="30.95" customHeight="1">
      <c r="A109" s="94"/>
      <c r="B109" s="72"/>
      <c r="C109" s="72"/>
      <c r="D109" s="72"/>
      <c r="E109" s="72"/>
      <c r="F109" s="72"/>
      <c r="G109" s="80"/>
      <c r="H109" s="80"/>
      <c r="I109" s="123"/>
      <c r="J109" s="124"/>
      <c r="K109" s="72"/>
      <c r="L109" s="147"/>
    </row>
    <row r="110" spans="1:12" ht="30.95" customHeight="1">
      <c r="A110" s="94"/>
      <c r="B110" s="72"/>
      <c r="C110" s="72"/>
      <c r="D110" s="72"/>
      <c r="E110" s="72"/>
      <c r="F110" s="72"/>
      <c r="G110" s="80"/>
      <c r="H110" s="80"/>
      <c r="I110" s="123"/>
      <c r="J110" s="124"/>
      <c r="K110" s="72"/>
      <c r="L110" s="147"/>
    </row>
    <row r="111" spans="1:12" ht="30.95" customHeight="1">
      <c r="A111" s="94"/>
      <c r="B111" s="72"/>
      <c r="C111" s="72"/>
      <c r="D111" s="72"/>
      <c r="E111" s="72"/>
      <c r="F111" s="72"/>
      <c r="G111" s="80"/>
      <c r="H111" s="80"/>
      <c r="I111" s="123"/>
      <c r="J111" s="124"/>
      <c r="K111" s="72"/>
      <c r="L111" s="147"/>
    </row>
    <row r="112" spans="1:12" ht="30.95" customHeight="1">
      <c r="A112" s="94"/>
      <c r="B112" s="72"/>
      <c r="C112" s="72"/>
      <c r="D112" s="72"/>
      <c r="E112" s="72"/>
      <c r="F112" s="72"/>
      <c r="G112" s="80"/>
      <c r="H112" s="80"/>
      <c r="I112" s="123"/>
      <c r="J112" s="124"/>
      <c r="K112" s="72"/>
      <c r="L112" s="147"/>
    </row>
    <row r="113" spans="1:12" ht="30.95" customHeight="1">
      <c r="A113" s="94"/>
      <c r="B113" s="72"/>
      <c r="C113" s="72"/>
      <c r="D113" s="72"/>
      <c r="E113" s="72"/>
      <c r="F113" s="72"/>
      <c r="G113" s="80"/>
      <c r="H113" s="80"/>
      <c r="I113" s="123"/>
      <c r="J113" s="124"/>
      <c r="K113" s="72"/>
      <c r="L113" s="147"/>
    </row>
    <row r="114" spans="1:12" ht="30.95" customHeight="1">
      <c r="A114" s="94"/>
      <c r="B114" s="72"/>
      <c r="C114" s="72"/>
      <c r="D114" s="72"/>
      <c r="E114" s="72"/>
      <c r="F114" s="72"/>
      <c r="G114" s="80"/>
      <c r="H114" s="80"/>
      <c r="I114" s="123"/>
      <c r="J114" s="124"/>
      <c r="K114" s="72"/>
      <c r="L114" s="147"/>
    </row>
    <row r="115" spans="1:12" ht="30.95" customHeight="1">
      <c r="A115" s="94"/>
      <c r="B115" s="72"/>
      <c r="C115" s="72"/>
      <c r="D115" s="72"/>
      <c r="E115" s="72"/>
      <c r="F115" s="72"/>
      <c r="G115" s="80"/>
      <c r="H115" s="80"/>
      <c r="I115" s="123"/>
      <c r="J115" s="124"/>
      <c r="K115" s="72"/>
      <c r="L115" s="147"/>
    </row>
    <row r="116" spans="1:12" ht="30.95" customHeight="1">
      <c r="A116" s="94"/>
      <c r="B116" s="72"/>
      <c r="C116" s="72"/>
      <c r="D116" s="72"/>
      <c r="E116" s="72"/>
      <c r="F116" s="72"/>
      <c r="G116" s="80"/>
      <c r="H116" s="80"/>
      <c r="I116" s="123"/>
      <c r="J116" s="124"/>
      <c r="K116" s="72"/>
      <c r="L116" s="147"/>
    </row>
    <row r="117" spans="1:12" ht="30.95" customHeight="1">
      <c r="A117" s="94"/>
      <c r="B117" s="72"/>
      <c r="C117" s="72"/>
      <c r="D117" s="72"/>
      <c r="E117" s="72"/>
      <c r="F117" s="72"/>
      <c r="G117" s="80"/>
      <c r="H117" s="80"/>
      <c r="I117" s="123"/>
      <c r="J117" s="124"/>
      <c r="K117" s="72"/>
      <c r="L117" s="147"/>
    </row>
    <row r="118" spans="1:12" ht="30.95" customHeight="1">
      <c r="A118" s="94"/>
      <c r="B118" s="72"/>
      <c r="C118" s="72"/>
      <c r="D118" s="72"/>
      <c r="E118" s="72"/>
      <c r="F118" s="72"/>
      <c r="G118" s="80"/>
      <c r="H118" s="80"/>
      <c r="I118" s="123"/>
      <c r="J118" s="124"/>
      <c r="K118" s="72"/>
      <c r="L118" s="147"/>
    </row>
    <row r="119" spans="1:12" ht="30.95" customHeight="1">
      <c r="A119" s="94"/>
      <c r="B119" s="72"/>
      <c r="C119" s="72"/>
      <c r="D119" s="72"/>
      <c r="E119" s="72"/>
      <c r="F119" s="72"/>
      <c r="G119" s="80"/>
      <c r="H119" s="80"/>
      <c r="I119" s="123"/>
      <c r="J119" s="124"/>
      <c r="K119" s="72"/>
      <c r="L119" s="147"/>
    </row>
    <row r="120" spans="1:12" ht="30.95" customHeight="1">
      <c r="A120" s="94"/>
      <c r="B120" s="72"/>
      <c r="C120" s="72"/>
      <c r="D120" s="72"/>
      <c r="E120" s="72"/>
      <c r="F120" s="72"/>
      <c r="G120" s="80"/>
      <c r="H120" s="80"/>
      <c r="I120" s="123"/>
      <c r="J120" s="124"/>
      <c r="K120" s="72"/>
      <c r="L120" s="147"/>
    </row>
    <row r="121" spans="1:12" ht="30.95" customHeight="1">
      <c r="A121" s="94"/>
      <c r="B121" s="72"/>
      <c r="C121" s="72"/>
      <c r="D121" s="72"/>
      <c r="E121" s="72"/>
      <c r="F121" s="72"/>
      <c r="G121" s="80"/>
      <c r="H121" s="80"/>
      <c r="I121" s="123"/>
      <c r="J121" s="124"/>
      <c r="K121" s="72"/>
      <c r="L121" s="147"/>
    </row>
    <row r="122" spans="1:12" ht="30.95" customHeight="1">
      <c r="A122" s="94"/>
      <c r="B122" s="72"/>
      <c r="C122" s="72"/>
      <c r="D122" s="72"/>
      <c r="E122" s="72"/>
      <c r="F122" s="72"/>
      <c r="G122" s="80"/>
      <c r="H122" s="80"/>
      <c r="I122" s="123"/>
      <c r="J122" s="124"/>
      <c r="K122" s="72"/>
      <c r="L122" s="147"/>
    </row>
    <row r="123" spans="1:12" ht="30.95" customHeight="1">
      <c r="A123" s="94"/>
      <c r="B123" s="72"/>
      <c r="C123" s="72"/>
      <c r="D123" s="72"/>
      <c r="E123" s="72"/>
      <c r="F123" s="72"/>
      <c r="G123" s="80"/>
      <c r="H123" s="80"/>
      <c r="I123" s="123"/>
      <c r="J123" s="124"/>
      <c r="K123" s="72"/>
      <c r="L123" s="147"/>
    </row>
    <row r="124" spans="1:12" ht="30.95" customHeight="1">
      <c r="A124" s="94"/>
      <c r="B124" s="72"/>
      <c r="C124" s="72"/>
      <c r="D124" s="72"/>
      <c r="E124" s="72"/>
      <c r="F124" s="72"/>
      <c r="G124" s="80"/>
      <c r="H124" s="80"/>
      <c r="I124" s="123"/>
      <c r="J124" s="124"/>
      <c r="K124" s="72"/>
      <c r="L124" s="147"/>
    </row>
    <row r="125" spans="1:12" ht="30.95" customHeight="1">
      <c r="A125" s="94"/>
      <c r="B125" s="72"/>
      <c r="C125" s="72"/>
      <c r="D125" s="72"/>
      <c r="E125" s="72"/>
      <c r="F125" s="72"/>
      <c r="G125" s="80"/>
      <c r="H125" s="80"/>
      <c r="I125" s="123"/>
      <c r="J125" s="124"/>
      <c r="K125" s="72"/>
      <c r="L125" s="147"/>
    </row>
    <row r="126" spans="1:12" ht="30.95" customHeight="1">
      <c r="A126" s="94"/>
      <c r="B126" s="72"/>
      <c r="C126" s="72"/>
      <c r="D126" s="72"/>
      <c r="E126" s="72"/>
      <c r="F126" s="72"/>
      <c r="G126" s="80"/>
      <c r="H126" s="80"/>
      <c r="I126" s="123"/>
      <c r="J126" s="124"/>
      <c r="K126" s="72"/>
      <c r="L126" s="147"/>
    </row>
    <row r="127" spans="1:12" ht="30.95" customHeight="1">
      <c r="A127" s="94"/>
      <c r="B127" s="72"/>
      <c r="C127" s="72"/>
      <c r="D127" s="72"/>
      <c r="E127" s="72"/>
      <c r="F127" s="72"/>
      <c r="G127" s="80"/>
      <c r="H127" s="80"/>
      <c r="I127" s="123"/>
      <c r="J127" s="124"/>
      <c r="K127" s="72"/>
      <c r="L127" s="147"/>
    </row>
    <row r="128" spans="1:12" ht="30.95" customHeight="1">
      <c r="A128" s="94"/>
      <c r="B128" s="72"/>
      <c r="C128" s="72"/>
      <c r="D128" s="72"/>
      <c r="E128" s="72"/>
      <c r="F128" s="72"/>
      <c r="G128" s="80"/>
      <c r="H128" s="80"/>
      <c r="I128" s="123"/>
      <c r="J128" s="124"/>
      <c r="K128" s="72"/>
      <c r="L128" s="147"/>
    </row>
    <row r="129" spans="1:12" ht="30.95" customHeight="1">
      <c r="A129" s="94"/>
      <c r="B129" s="72"/>
      <c r="C129" s="72"/>
      <c r="D129" s="72"/>
      <c r="E129" s="72"/>
      <c r="F129" s="72"/>
      <c r="G129" s="80"/>
      <c r="H129" s="80"/>
      <c r="I129" s="123"/>
      <c r="J129" s="124"/>
      <c r="K129" s="72"/>
      <c r="L129" s="147"/>
    </row>
    <row r="130" spans="1:12" ht="30.95" customHeight="1">
      <c r="A130" s="94"/>
      <c r="B130" s="72"/>
      <c r="C130" s="72"/>
      <c r="D130" s="72"/>
      <c r="E130" s="72"/>
      <c r="F130" s="72"/>
      <c r="G130" s="80"/>
      <c r="H130" s="80"/>
      <c r="I130" s="123"/>
      <c r="J130" s="124"/>
      <c r="K130" s="72"/>
      <c r="L130" s="147"/>
    </row>
    <row r="131" spans="1:12" ht="30.95" customHeight="1">
      <c r="A131" s="94"/>
      <c r="B131" s="72"/>
      <c r="C131" s="72"/>
      <c r="D131" s="72"/>
      <c r="E131" s="72"/>
      <c r="F131" s="72"/>
      <c r="G131" s="80"/>
      <c r="H131" s="80"/>
      <c r="I131" s="123"/>
      <c r="J131" s="124"/>
      <c r="K131" s="72"/>
      <c r="L131" s="147"/>
    </row>
    <row r="132" spans="1:12" ht="30.95" customHeight="1">
      <c r="A132" s="94"/>
      <c r="B132" s="72"/>
      <c r="C132" s="72"/>
      <c r="D132" s="72"/>
      <c r="E132" s="72"/>
      <c r="F132" s="72"/>
      <c r="G132" s="80"/>
      <c r="H132" s="80"/>
      <c r="I132" s="123"/>
      <c r="J132" s="124"/>
      <c r="K132" s="72"/>
      <c r="L132" s="147"/>
    </row>
    <row r="133" spans="1:12" ht="30.95" customHeight="1">
      <c r="A133" s="94"/>
      <c r="B133" s="72"/>
      <c r="C133" s="72"/>
      <c r="D133" s="72"/>
      <c r="E133" s="72"/>
      <c r="F133" s="72"/>
      <c r="G133" s="80"/>
      <c r="H133" s="80"/>
      <c r="I133" s="123"/>
      <c r="J133" s="124"/>
      <c r="K133" s="72"/>
      <c r="L133" s="147"/>
    </row>
    <row r="134" spans="1:12" ht="30.95" customHeight="1">
      <c r="A134" s="94"/>
      <c r="B134" s="72"/>
      <c r="C134" s="72"/>
      <c r="D134" s="72"/>
      <c r="E134" s="72"/>
      <c r="F134" s="72"/>
      <c r="G134" s="80"/>
      <c r="H134" s="80"/>
      <c r="I134" s="123"/>
      <c r="J134" s="124"/>
      <c r="K134" s="72"/>
      <c r="L134" s="147"/>
    </row>
    <row r="135" spans="1:12" ht="30.95" customHeight="1">
      <c r="A135" s="94"/>
      <c r="B135" s="72"/>
      <c r="C135" s="72"/>
      <c r="D135" s="72"/>
      <c r="E135" s="72"/>
      <c r="F135" s="72"/>
      <c r="G135" s="80"/>
      <c r="H135" s="80"/>
      <c r="I135" s="123"/>
      <c r="J135" s="124"/>
      <c r="K135" s="72"/>
      <c r="L135" s="147"/>
    </row>
    <row r="136" spans="1:12" ht="30.95" customHeight="1">
      <c r="A136" s="94"/>
      <c r="B136" s="72"/>
      <c r="C136" s="72"/>
      <c r="D136" s="72"/>
      <c r="E136" s="72"/>
      <c r="F136" s="72"/>
      <c r="G136" s="80"/>
      <c r="H136" s="80"/>
      <c r="I136" s="123"/>
      <c r="J136" s="124"/>
      <c r="K136" s="72"/>
      <c r="L136" s="147"/>
    </row>
    <row r="137" spans="1:12" ht="30.95" customHeight="1">
      <c r="A137" s="94"/>
      <c r="B137" s="72"/>
      <c r="C137" s="72"/>
      <c r="D137" s="72"/>
      <c r="E137" s="72"/>
      <c r="F137" s="72"/>
      <c r="G137" s="80"/>
      <c r="H137" s="80"/>
      <c r="I137" s="123"/>
      <c r="J137" s="124"/>
      <c r="K137" s="72"/>
      <c r="L137" s="147"/>
    </row>
    <row r="138" spans="1:12" ht="30.95" customHeight="1">
      <c r="A138" s="94"/>
      <c r="B138" s="72"/>
      <c r="C138" s="72"/>
      <c r="D138" s="72"/>
      <c r="E138" s="72"/>
      <c r="F138" s="72"/>
      <c r="G138" s="80"/>
      <c r="H138" s="80"/>
      <c r="I138" s="123"/>
      <c r="J138" s="124"/>
      <c r="K138" s="72"/>
      <c r="L138" s="147"/>
    </row>
    <row r="139" spans="1:12" ht="30.95" customHeight="1">
      <c r="A139" s="94"/>
      <c r="B139" s="72"/>
      <c r="C139" s="72"/>
      <c r="D139" s="72"/>
      <c r="E139" s="72"/>
      <c r="F139" s="72"/>
      <c r="G139" s="80"/>
      <c r="H139" s="80"/>
      <c r="I139" s="123"/>
      <c r="J139" s="124"/>
      <c r="K139" s="72"/>
      <c r="L139" s="147"/>
    </row>
    <row r="140" spans="1:12" ht="30.95" customHeight="1">
      <c r="A140" s="94"/>
      <c r="B140" s="72"/>
      <c r="C140" s="72"/>
      <c r="D140" s="72"/>
      <c r="E140" s="72"/>
      <c r="F140" s="72"/>
      <c r="G140" s="80"/>
      <c r="H140" s="80"/>
      <c r="I140" s="123"/>
      <c r="J140" s="124"/>
      <c r="K140" s="72"/>
      <c r="L140" s="147"/>
    </row>
    <row r="141" spans="1:12" ht="30.95" customHeight="1">
      <c r="A141" s="94"/>
      <c r="B141" s="72"/>
      <c r="C141" s="72"/>
      <c r="D141" s="72"/>
      <c r="E141" s="72"/>
      <c r="F141" s="72"/>
      <c r="G141" s="80"/>
      <c r="H141" s="80"/>
      <c r="I141" s="123"/>
      <c r="J141" s="124"/>
      <c r="K141" s="72"/>
      <c r="L141" s="147"/>
    </row>
    <row r="142" spans="1:12" ht="30.95" customHeight="1">
      <c r="A142" s="94"/>
      <c r="B142" s="72"/>
      <c r="C142" s="72"/>
      <c r="D142" s="72"/>
      <c r="E142" s="72"/>
      <c r="F142" s="72"/>
      <c r="G142" s="80"/>
      <c r="H142" s="80"/>
      <c r="I142" s="123"/>
      <c r="J142" s="124"/>
      <c r="K142" s="72"/>
      <c r="L142" s="147"/>
    </row>
    <row r="143" spans="1:12" ht="30.95" customHeight="1">
      <c r="A143" s="94"/>
      <c r="B143" s="72"/>
      <c r="C143" s="72"/>
      <c r="D143" s="72"/>
      <c r="E143" s="72"/>
      <c r="F143" s="72"/>
      <c r="G143" s="80"/>
      <c r="H143" s="80"/>
      <c r="I143" s="123"/>
      <c r="J143" s="124"/>
      <c r="K143" s="72"/>
      <c r="L143" s="147"/>
    </row>
    <row r="144" spans="1:12" ht="30.95" customHeight="1">
      <c r="A144" s="94"/>
      <c r="B144" s="72"/>
      <c r="C144" s="72"/>
      <c r="D144" s="72"/>
      <c r="E144" s="72"/>
      <c r="F144" s="72"/>
      <c r="G144" s="80"/>
      <c r="H144" s="80"/>
      <c r="I144" s="123"/>
      <c r="J144" s="124"/>
      <c r="K144" s="72"/>
      <c r="L144" s="147"/>
    </row>
    <row r="145" spans="1:12" ht="30.95" customHeight="1">
      <c r="A145" s="94"/>
      <c r="B145" s="72"/>
      <c r="C145" s="72"/>
      <c r="D145" s="72"/>
      <c r="E145" s="72"/>
      <c r="F145" s="72"/>
      <c r="G145" s="80"/>
      <c r="H145" s="80"/>
      <c r="I145" s="123"/>
      <c r="J145" s="124"/>
      <c r="K145" s="72"/>
      <c r="L145" s="147"/>
    </row>
    <row r="146" spans="1:12" ht="30.95" customHeight="1">
      <c r="A146" s="94"/>
      <c r="B146" s="72"/>
      <c r="C146" s="72"/>
      <c r="D146" s="72"/>
      <c r="E146" s="72"/>
      <c r="F146" s="72"/>
      <c r="G146" s="80"/>
      <c r="H146" s="80"/>
      <c r="I146" s="123"/>
      <c r="J146" s="124"/>
      <c r="K146" s="72"/>
      <c r="L146" s="147"/>
    </row>
    <row r="147" spans="1:12" ht="30.95" customHeight="1">
      <c r="A147" s="94"/>
      <c r="B147" s="72"/>
      <c r="C147" s="72"/>
      <c r="D147" s="72"/>
      <c r="E147" s="72"/>
      <c r="F147" s="72"/>
      <c r="G147" s="80"/>
      <c r="H147" s="80"/>
      <c r="I147" s="123"/>
      <c r="J147" s="124"/>
      <c r="K147" s="72"/>
      <c r="L147" s="147"/>
    </row>
    <row r="148" spans="1:12" ht="30.95" customHeight="1">
      <c r="A148" s="94"/>
      <c r="B148" s="72"/>
      <c r="C148" s="72"/>
      <c r="D148" s="72"/>
      <c r="E148" s="72"/>
      <c r="F148" s="72"/>
      <c r="G148" s="80"/>
      <c r="H148" s="80"/>
      <c r="I148" s="123"/>
      <c r="J148" s="124"/>
      <c r="K148" s="72"/>
      <c r="L148" s="147"/>
    </row>
    <row r="149" spans="1:12" ht="30.95" customHeight="1">
      <c r="A149" s="94"/>
      <c r="B149" s="72"/>
      <c r="C149" s="72"/>
      <c r="D149" s="72"/>
      <c r="E149" s="72"/>
      <c r="F149" s="72"/>
      <c r="G149" s="80"/>
      <c r="H149" s="80"/>
      <c r="I149" s="123"/>
      <c r="J149" s="124"/>
      <c r="K149" s="72"/>
      <c r="L149" s="147"/>
    </row>
    <row r="150" spans="1:12" ht="30.95" customHeight="1">
      <c r="A150" s="94"/>
      <c r="B150" s="72"/>
      <c r="C150" s="72"/>
      <c r="D150" s="72"/>
      <c r="E150" s="72"/>
      <c r="F150" s="72"/>
      <c r="G150" s="80"/>
      <c r="H150" s="80"/>
      <c r="I150" s="123"/>
      <c r="J150" s="124"/>
      <c r="K150" s="72"/>
      <c r="L150" s="147"/>
    </row>
    <row r="151" spans="1:12" ht="30.95" customHeight="1">
      <c r="A151" s="94"/>
      <c r="B151" s="72"/>
      <c r="C151" s="72"/>
      <c r="D151" s="72"/>
      <c r="E151" s="72"/>
      <c r="F151" s="72"/>
      <c r="G151" s="80"/>
      <c r="H151" s="80"/>
      <c r="I151" s="123"/>
      <c r="J151" s="124"/>
      <c r="K151" s="72"/>
      <c r="L151" s="147"/>
    </row>
  </sheetData>
  <phoneticPr fontId="2" type="noConversion"/>
  <pageMargins left="0.78" right="0.2" top="0.33" bottom="0.21" header="0.25" footer="0.17"/>
  <pageSetup paperSize="9" scale="5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indexed="10"/>
  </sheetPr>
  <dimension ref="A1:Q344"/>
  <sheetViews>
    <sheetView showGridLines="0" zoomScale="85" zoomScaleNormal="85" workbookViewId="0">
      <pane ySplit="2" topLeftCell="A3" activePane="bottomLeft" state="frozen"/>
      <selection pane="bottomLeft"/>
    </sheetView>
  </sheetViews>
  <sheetFormatPr defaultRowHeight="13.5"/>
  <cols>
    <col min="1" max="1" width="12.75" style="140" customWidth="1"/>
    <col min="2" max="2" width="13.375" style="109" customWidth="1"/>
    <col min="3" max="3" width="15.875" style="93" bestFit="1" customWidth="1"/>
    <col min="4" max="4" width="10.5" style="93" customWidth="1"/>
    <col min="5" max="5" width="23.25" style="93" customWidth="1"/>
    <col min="6" max="6" width="6" style="93" bestFit="1" customWidth="1"/>
    <col min="7" max="7" width="20.625" style="141" bestFit="1" customWidth="1"/>
    <col min="8" max="8" width="20.75" style="142" customWidth="1"/>
    <col min="9" max="9" width="11.125" style="403" customWidth="1"/>
    <col min="10" max="11" width="12" style="93" customWidth="1"/>
    <col min="12" max="12" width="13.25" style="93" customWidth="1"/>
    <col min="13" max="13" width="13.875" style="93" customWidth="1"/>
    <col min="14" max="14" width="11" style="93" customWidth="1"/>
    <col min="15" max="15" width="7.875" style="109" customWidth="1"/>
    <col min="16" max="16" width="9.125" style="109" customWidth="1"/>
    <col min="17" max="256" width="9" style="109"/>
    <col min="257" max="257" width="12.75" style="109" customWidth="1"/>
    <col min="258" max="258" width="13.375" style="109" customWidth="1"/>
    <col min="259" max="259" width="15.875" style="109" bestFit="1" customWidth="1"/>
    <col min="260" max="260" width="10.5" style="109" customWidth="1"/>
    <col min="261" max="261" width="23.25" style="109" customWidth="1"/>
    <col min="262" max="262" width="6" style="109" bestFit="1" customWidth="1"/>
    <col min="263" max="263" width="20.625" style="109" bestFit="1" customWidth="1"/>
    <col min="264" max="264" width="20.75" style="109" customWidth="1"/>
    <col min="265" max="265" width="11.125" style="109" customWidth="1"/>
    <col min="266" max="267" width="12" style="109" customWidth="1"/>
    <col min="268" max="268" width="13.25" style="109" customWidth="1"/>
    <col min="269" max="269" width="13.875" style="109" customWidth="1"/>
    <col min="270" max="270" width="11" style="109" customWidth="1"/>
    <col min="271" max="271" width="7.875" style="109" customWidth="1"/>
    <col min="272" max="272" width="9.125" style="109" customWidth="1"/>
    <col min="273" max="512" width="9" style="109"/>
    <col min="513" max="513" width="12.75" style="109" customWidth="1"/>
    <col min="514" max="514" width="13.375" style="109" customWidth="1"/>
    <col min="515" max="515" width="15.875" style="109" bestFit="1" customWidth="1"/>
    <col min="516" max="516" width="10.5" style="109" customWidth="1"/>
    <col min="517" max="517" width="23.25" style="109" customWidth="1"/>
    <col min="518" max="518" width="6" style="109" bestFit="1" customWidth="1"/>
    <col min="519" max="519" width="20.625" style="109" bestFit="1" customWidth="1"/>
    <col min="520" max="520" width="20.75" style="109" customWidth="1"/>
    <col min="521" max="521" width="11.125" style="109" customWidth="1"/>
    <col min="522" max="523" width="12" style="109" customWidth="1"/>
    <col min="524" max="524" width="13.25" style="109" customWidth="1"/>
    <col min="525" max="525" width="13.875" style="109" customWidth="1"/>
    <col min="526" max="526" width="11" style="109" customWidth="1"/>
    <col min="527" max="527" width="7.875" style="109" customWidth="1"/>
    <col min="528" max="528" width="9.125" style="109" customWidth="1"/>
    <col min="529" max="768" width="9" style="109"/>
    <col min="769" max="769" width="12.75" style="109" customWidth="1"/>
    <col min="770" max="770" width="13.375" style="109" customWidth="1"/>
    <col min="771" max="771" width="15.875" style="109" bestFit="1" customWidth="1"/>
    <col min="772" max="772" width="10.5" style="109" customWidth="1"/>
    <col min="773" max="773" width="23.25" style="109" customWidth="1"/>
    <col min="774" max="774" width="6" style="109" bestFit="1" customWidth="1"/>
    <col min="775" max="775" width="20.625" style="109" bestFit="1" customWidth="1"/>
    <col min="776" max="776" width="20.75" style="109" customWidth="1"/>
    <col min="777" max="777" width="11.125" style="109" customWidth="1"/>
    <col min="778" max="779" width="12" style="109" customWidth="1"/>
    <col min="780" max="780" width="13.25" style="109" customWidth="1"/>
    <col min="781" max="781" width="13.875" style="109" customWidth="1"/>
    <col min="782" max="782" width="11" style="109" customWidth="1"/>
    <col min="783" max="783" width="7.875" style="109" customWidth="1"/>
    <col min="784" max="784" width="9.125" style="109" customWidth="1"/>
    <col min="785" max="1024" width="9" style="109"/>
    <col min="1025" max="1025" width="12.75" style="109" customWidth="1"/>
    <col min="1026" max="1026" width="13.375" style="109" customWidth="1"/>
    <col min="1027" max="1027" width="15.875" style="109" bestFit="1" customWidth="1"/>
    <col min="1028" max="1028" width="10.5" style="109" customWidth="1"/>
    <col min="1029" max="1029" width="23.25" style="109" customWidth="1"/>
    <col min="1030" max="1030" width="6" style="109" bestFit="1" customWidth="1"/>
    <col min="1031" max="1031" width="20.625" style="109" bestFit="1" customWidth="1"/>
    <col min="1032" max="1032" width="20.75" style="109" customWidth="1"/>
    <col min="1033" max="1033" width="11.125" style="109" customWidth="1"/>
    <col min="1034" max="1035" width="12" style="109" customWidth="1"/>
    <col min="1036" max="1036" width="13.25" style="109" customWidth="1"/>
    <col min="1037" max="1037" width="13.875" style="109" customWidth="1"/>
    <col min="1038" max="1038" width="11" style="109" customWidth="1"/>
    <col min="1039" max="1039" width="7.875" style="109" customWidth="1"/>
    <col min="1040" max="1040" width="9.125" style="109" customWidth="1"/>
    <col min="1041" max="1280" width="9" style="109"/>
    <col min="1281" max="1281" width="12.75" style="109" customWidth="1"/>
    <col min="1282" max="1282" width="13.375" style="109" customWidth="1"/>
    <col min="1283" max="1283" width="15.875" style="109" bestFit="1" customWidth="1"/>
    <col min="1284" max="1284" width="10.5" style="109" customWidth="1"/>
    <col min="1285" max="1285" width="23.25" style="109" customWidth="1"/>
    <col min="1286" max="1286" width="6" style="109" bestFit="1" customWidth="1"/>
    <col min="1287" max="1287" width="20.625" style="109" bestFit="1" customWidth="1"/>
    <col min="1288" max="1288" width="20.75" style="109" customWidth="1"/>
    <col min="1289" max="1289" width="11.125" style="109" customWidth="1"/>
    <col min="1290" max="1291" width="12" style="109" customWidth="1"/>
    <col min="1292" max="1292" width="13.25" style="109" customWidth="1"/>
    <col min="1293" max="1293" width="13.875" style="109" customWidth="1"/>
    <col min="1294" max="1294" width="11" style="109" customWidth="1"/>
    <col min="1295" max="1295" width="7.875" style="109" customWidth="1"/>
    <col min="1296" max="1296" width="9.125" style="109" customWidth="1"/>
    <col min="1297" max="1536" width="9" style="109"/>
    <col min="1537" max="1537" width="12.75" style="109" customWidth="1"/>
    <col min="1538" max="1538" width="13.375" style="109" customWidth="1"/>
    <col min="1539" max="1539" width="15.875" style="109" bestFit="1" customWidth="1"/>
    <col min="1540" max="1540" width="10.5" style="109" customWidth="1"/>
    <col min="1541" max="1541" width="23.25" style="109" customWidth="1"/>
    <col min="1542" max="1542" width="6" style="109" bestFit="1" customWidth="1"/>
    <col min="1543" max="1543" width="20.625" style="109" bestFit="1" customWidth="1"/>
    <col min="1544" max="1544" width="20.75" style="109" customWidth="1"/>
    <col min="1545" max="1545" width="11.125" style="109" customWidth="1"/>
    <col min="1546" max="1547" width="12" style="109" customWidth="1"/>
    <col min="1548" max="1548" width="13.25" style="109" customWidth="1"/>
    <col min="1549" max="1549" width="13.875" style="109" customWidth="1"/>
    <col min="1550" max="1550" width="11" style="109" customWidth="1"/>
    <col min="1551" max="1551" width="7.875" style="109" customWidth="1"/>
    <col min="1552" max="1552" width="9.125" style="109" customWidth="1"/>
    <col min="1553" max="1792" width="9" style="109"/>
    <col min="1793" max="1793" width="12.75" style="109" customWidth="1"/>
    <col min="1794" max="1794" width="13.375" style="109" customWidth="1"/>
    <col min="1795" max="1795" width="15.875" style="109" bestFit="1" customWidth="1"/>
    <col min="1796" max="1796" width="10.5" style="109" customWidth="1"/>
    <col min="1797" max="1797" width="23.25" style="109" customWidth="1"/>
    <col min="1798" max="1798" width="6" style="109" bestFit="1" customWidth="1"/>
    <col min="1799" max="1799" width="20.625" style="109" bestFit="1" customWidth="1"/>
    <col min="1800" max="1800" width="20.75" style="109" customWidth="1"/>
    <col min="1801" max="1801" width="11.125" style="109" customWidth="1"/>
    <col min="1802" max="1803" width="12" style="109" customWidth="1"/>
    <col min="1804" max="1804" width="13.25" style="109" customWidth="1"/>
    <col min="1805" max="1805" width="13.875" style="109" customWidth="1"/>
    <col min="1806" max="1806" width="11" style="109" customWidth="1"/>
    <col min="1807" max="1807" width="7.875" style="109" customWidth="1"/>
    <col min="1808" max="1808" width="9.125" style="109" customWidth="1"/>
    <col min="1809" max="2048" width="9" style="109"/>
    <col min="2049" max="2049" width="12.75" style="109" customWidth="1"/>
    <col min="2050" max="2050" width="13.375" style="109" customWidth="1"/>
    <col min="2051" max="2051" width="15.875" style="109" bestFit="1" customWidth="1"/>
    <col min="2052" max="2052" width="10.5" style="109" customWidth="1"/>
    <col min="2053" max="2053" width="23.25" style="109" customWidth="1"/>
    <col min="2054" max="2054" width="6" style="109" bestFit="1" customWidth="1"/>
    <col min="2055" max="2055" width="20.625" style="109" bestFit="1" customWidth="1"/>
    <col min="2056" max="2056" width="20.75" style="109" customWidth="1"/>
    <col min="2057" max="2057" width="11.125" style="109" customWidth="1"/>
    <col min="2058" max="2059" width="12" style="109" customWidth="1"/>
    <col min="2060" max="2060" width="13.25" style="109" customWidth="1"/>
    <col min="2061" max="2061" width="13.875" style="109" customWidth="1"/>
    <col min="2062" max="2062" width="11" style="109" customWidth="1"/>
    <col min="2063" max="2063" width="7.875" style="109" customWidth="1"/>
    <col min="2064" max="2064" width="9.125" style="109" customWidth="1"/>
    <col min="2065" max="2304" width="9" style="109"/>
    <col min="2305" max="2305" width="12.75" style="109" customWidth="1"/>
    <col min="2306" max="2306" width="13.375" style="109" customWidth="1"/>
    <col min="2307" max="2307" width="15.875" style="109" bestFit="1" customWidth="1"/>
    <col min="2308" max="2308" width="10.5" style="109" customWidth="1"/>
    <col min="2309" max="2309" width="23.25" style="109" customWidth="1"/>
    <col min="2310" max="2310" width="6" style="109" bestFit="1" customWidth="1"/>
    <col min="2311" max="2311" width="20.625" style="109" bestFit="1" customWidth="1"/>
    <col min="2312" max="2312" width="20.75" style="109" customWidth="1"/>
    <col min="2313" max="2313" width="11.125" style="109" customWidth="1"/>
    <col min="2314" max="2315" width="12" style="109" customWidth="1"/>
    <col min="2316" max="2316" width="13.25" style="109" customWidth="1"/>
    <col min="2317" max="2317" width="13.875" style="109" customWidth="1"/>
    <col min="2318" max="2318" width="11" style="109" customWidth="1"/>
    <col min="2319" max="2319" width="7.875" style="109" customWidth="1"/>
    <col min="2320" max="2320" width="9.125" style="109" customWidth="1"/>
    <col min="2321" max="2560" width="9" style="109"/>
    <col min="2561" max="2561" width="12.75" style="109" customWidth="1"/>
    <col min="2562" max="2562" width="13.375" style="109" customWidth="1"/>
    <col min="2563" max="2563" width="15.875" style="109" bestFit="1" customWidth="1"/>
    <col min="2564" max="2564" width="10.5" style="109" customWidth="1"/>
    <col min="2565" max="2565" width="23.25" style="109" customWidth="1"/>
    <col min="2566" max="2566" width="6" style="109" bestFit="1" customWidth="1"/>
    <col min="2567" max="2567" width="20.625" style="109" bestFit="1" customWidth="1"/>
    <col min="2568" max="2568" width="20.75" style="109" customWidth="1"/>
    <col min="2569" max="2569" width="11.125" style="109" customWidth="1"/>
    <col min="2570" max="2571" width="12" style="109" customWidth="1"/>
    <col min="2572" max="2572" width="13.25" style="109" customWidth="1"/>
    <col min="2573" max="2573" width="13.875" style="109" customWidth="1"/>
    <col min="2574" max="2574" width="11" style="109" customWidth="1"/>
    <col min="2575" max="2575" width="7.875" style="109" customWidth="1"/>
    <col min="2576" max="2576" width="9.125" style="109" customWidth="1"/>
    <col min="2577" max="2816" width="9" style="109"/>
    <col min="2817" max="2817" width="12.75" style="109" customWidth="1"/>
    <col min="2818" max="2818" width="13.375" style="109" customWidth="1"/>
    <col min="2819" max="2819" width="15.875" style="109" bestFit="1" customWidth="1"/>
    <col min="2820" max="2820" width="10.5" style="109" customWidth="1"/>
    <col min="2821" max="2821" width="23.25" style="109" customWidth="1"/>
    <col min="2822" max="2822" width="6" style="109" bestFit="1" customWidth="1"/>
    <col min="2823" max="2823" width="20.625" style="109" bestFit="1" customWidth="1"/>
    <col min="2824" max="2824" width="20.75" style="109" customWidth="1"/>
    <col min="2825" max="2825" width="11.125" style="109" customWidth="1"/>
    <col min="2826" max="2827" width="12" style="109" customWidth="1"/>
    <col min="2828" max="2828" width="13.25" style="109" customWidth="1"/>
    <col min="2829" max="2829" width="13.875" style="109" customWidth="1"/>
    <col min="2830" max="2830" width="11" style="109" customWidth="1"/>
    <col min="2831" max="2831" width="7.875" style="109" customWidth="1"/>
    <col min="2832" max="2832" width="9.125" style="109" customWidth="1"/>
    <col min="2833" max="3072" width="9" style="109"/>
    <col min="3073" max="3073" width="12.75" style="109" customWidth="1"/>
    <col min="3074" max="3074" width="13.375" style="109" customWidth="1"/>
    <col min="3075" max="3075" width="15.875" style="109" bestFit="1" customWidth="1"/>
    <col min="3076" max="3076" width="10.5" style="109" customWidth="1"/>
    <col min="3077" max="3077" width="23.25" style="109" customWidth="1"/>
    <col min="3078" max="3078" width="6" style="109" bestFit="1" customWidth="1"/>
    <col min="3079" max="3079" width="20.625" style="109" bestFit="1" customWidth="1"/>
    <col min="3080" max="3080" width="20.75" style="109" customWidth="1"/>
    <col min="3081" max="3081" width="11.125" style="109" customWidth="1"/>
    <col min="3082" max="3083" width="12" style="109" customWidth="1"/>
    <col min="3084" max="3084" width="13.25" style="109" customWidth="1"/>
    <col min="3085" max="3085" width="13.875" style="109" customWidth="1"/>
    <col min="3086" max="3086" width="11" style="109" customWidth="1"/>
    <col min="3087" max="3087" width="7.875" style="109" customWidth="1"/>
    <col min="3088" max="3088" width="9.125" style="109" customWidth="1"/>
    <col min="3089" max="3328" width="9" style="109"/>
    <col min="3329" max="3329" width="12.75" style="109" customWidth="1"/>
    <col min="3330" max="3330" width="13.375" style="109" customWidth="1"/>
    <col min="3331" max="3331" width="15.875" style="109" bestFit="1" customWidth="1"/>
    <col min="3332" max="3332" width="10.5" style="109" customWidth="1"/>
    <col min="3333" max="3333" width="23.25" style="109" customWidth="1"/>
    <col min="3334" max="3334" width="6" style="109" bestFit="1" customWidth="1"/>
    <col min="3335" max="3335" width="20.625" style="109" bestFit="1" customWidth="1"/>
    <col min="3336" max="3336" width="20.75" style="109" customWidth="1"/>
    <col min="3337" max="3337" width="11.125" style="109" customWidth="1"/>
    <col min="3338" max="3339" width="12" style="109" customWidth="1"/>
    <col min="3340" max="3340" width="13.25" style="109" customWidth="1"/>
    <col min="3341" max="3341" width="13.875" style="109" customWidth="1"/>
    <col min="3342" max="3342" width="11" style="109" customWidth="1"/>
    <col min="3343" max="3343" width="7.875" style="109" customWidth="1"/>
    <col min="3344" max="3344" width="9.125" style="109" customWidth="1"/>
    <col min="3345" max="3584" width="9" style="109"/>
    <col min="3585" max="3585" width="12.75" style="109" customWidth="1"/>
    <col min="3586" max="3586" width="13.375" style="109" customWidth="1"/>
    <col min="3587" max="3587" width="15.875" style="109" bestFit="1" customWidth="1"/>
    <col min="3588" max="3588" width="10.5" style="109" customWidth="1"/>
    <col min="3589" max="3589" width="23.25" style="109" customWidth="1"/>
    <col min="3590" max="3590" width="6" style="109" bestFit="1" customWidth="1"/>
    <col min="3591" max="3591" width="20.625" style="109" bestFit="1" customWidth="1"/>
    <col min="3592" max="3592" width="20.75" style="109" customWidth="1"/>
    <col min="3593" max="3593" width="11.125" style="109" customWidth="1"/>
    <col min="3594" max="3595" width="12" style="109" customWidth="1"/>
    <col min="3596" max="3596" width="13.25" style="109" customWidth="1"/>
    <col min="3597" max="3597" width="13.875" style="109" customWidth="1"/>
    <col min="3598" max="3598" width="11" style="109" customWidth="1"/>
    <col min="3599" max="3599" width="7.875" style="109" customWidth="1"/>
    <col min="3600" max="3600" width="9.125" style="109" customWidth="1"/>
    <col min="3601" max="3840" width="9" style="109"/>
    <col min="3841" max="3841" width="12.75" style="109" customWidth="1"/>
    <col min="3842" max="3842" width="13.375" style="109" customWidth="1"/>
    <col min="3843" max="3843" width="15.875" style="109" bestFit="1" customWidth="1"/>
    <col min="3844" max="3844" width="10.5" style="109" customWidth="1"/>
    <col min="3845" max="3845" width="23.25" style="109" customWidth="1"/>
    <col min="3846" max="3846" width="6" style="109" bestFit="1" customWidth="1"/>
    <col min="3847" max="3847" width="20.625" style="109" bestFit="1" customWidth="1"/>
    <col min="3848" max="3848" width="20.75" style="109" customWidth="1"/>
    <col min="3849" max="3849" width="11.125" style="109" customWidth="1"/>
    <col min="3850" max="3851" width="12" style="109" customWidth="1"/>
    <col min="3852" max="3852" width="13.25" style="109" customWidth="1"/>
    <col min="3853" max="3853" width="13.875" style="109" customWidth="1"/>
    <col min="3854" max="3854" width="11" style="109" customWidth="1"/>
    <col min="3855" max="3855" width="7.875" style="109" customWidth="1"/>
    <col min="3856" max="3856" width="9.125" style="109" customWidth="1"/>
    <col min="3857" max="4096" width="9" style="109"/>
    <col min="4097" max="4097" width="12.75" style="109" customWidth="1"/>
    <col min="4098" max="4098" width="13.375" style="109" customWidth="1"/>
    <col min="4099" max="4099" width="15.875" style="109" bestFit="1" customWidth="1"/>
    <col min="4100" max="4100" width="10.5" style="109" customWidth="1"/>
    <col min="4101" max="4101" width="23.25" style="109" customWidth="1"/>
    <col min="4102" max="4102" width="6" style="109" bestFit="1" customWidth="1"/>
    <col min="4103" max="4103" width="20.625" style="109" bestFit="1" customWidth="1"/>
    <col min="4104" max="4104" width="20.75" style="109" customWidth="1"/>
    <col min="4105" max="4105" width="11.125" style="109" customWidth="1"/>
    <col min="4106" max="4107" width="12" style="109" customWidth="1"/>
    <col min="4108" max="4108" width="13.25" style="109" customWidth="1"/>
    <col min="4109" max="4109" width="13.875" style="109" customWidth="1"/>
    <col min="4110" max="4110" width="11" style="109" customWidth="1"/>
    <col min="4111" max="4111" width="7.875" style="109" customWidth="1"/>
    <col min="4112" max="4112" width="9.125" style="109" customWidth="1"/>
    <col min="4113" max="4352" width="9" style="109"/>
    <col min="4353" max="4353" width="12.75" style="109" customWidth="1"/>
    <col min="4354" max="4354" width="13.375" style="109" customWidth="1"/>
    <col min="4355" max="4355" width="15.875" style="109" bestFit="1" customWidth="1"/>
    <col min="4356" max="4356" width="10.5" style="109" customWidth="1"/>
    <col min="4357" max="4357" width="23.25" style="109" customWidth="1"/>
    <col min="4358" max="4358" width="6" style="109" bestFit="1" customWidth="1"/>
    <col min="4359" max="4359" width="20.625" style="109" bestFit="1" customWidth="1"/>
    <col min="4360" max="4360" width="20.75" style="109" customWidth="1"/>
    <col min="4361" max="4361" width="11.125" style="109" customWidth="1"/>
    <col min="4362" max="4363" width="12" style="109" customWidth="1"/>
    <col min="4364" max="4364" width="13.25" style="109" customWidth="1"/>
    <col min="4365" max="4365" width="13.875" style="109" customWidth="1"/>
    <col min="4366" max="4366" width="11" style="109" customWidth="1"/>
    <col min="4367" max="4367" width="7.875" style="109" customWidth="1"/>
    <col min="4368" max="4368" width="9.125" style="109" customWidth="1"/>
    <col min="4369" max="4608" width="9" style="109"/>
    <col min="4609" max="4609" width="12.75" style="109" customWidth="1"/>
    <col min="4610" max="4610" width="13.375" style="109" customWidth="1"/>
    <col min="4611" max="4611" width="15.875" style="109" bestFit="1" customWidth="1"/>
    <col min="4612" max="4612" width="10.5" style="109" customWidth="1"/>
    <col min="4613" max="4613" width="23.25" style="109" customWidth="1"/>
    <col min="4614" max="4614" width="6" style="109" bestFit="1" customWidth="1"/>
    <col min="4615" max="4615" width="20.625" style="109" bestFit="1" customWidth="1"/>
    <col min="4616" max="4616" width="20.75" style="109" customWidth="1"/>
    <col min="4617" max="4617" width="11.125" style="109" customWidth="1"/>
    <col min="4618" max="4619" width="12" style="109" customWidth="1"/>
    <col min="4620" max="4620" width="13.25" style="109" customWidth="1"/>
    <col min="4621" max="4621" width="13.875" style="109" customWidth="1"/>
    <col min="4622" max="4622" width="11" style="109" customWidth="1"/>
    <col min="4623" max="4623" width="7.875" style="109" customWidth="1"/>
    <col min="4624" max="4624" width="9.125" style="109" customWidth="1"/>
    <col min="4625" max="4864" width="9" style="109"/>
    <col min="4865" max="4865" width="12.75" style="109" customWidth="1"/>
    <col min="4866" max="4866" width="13.375" style="109" customWidth="1"/>
    <col min="4867" max="4867" width="15.875" style="109" bestFit="1" customWidth="1"/>
    <col min="4868" max="4868" width="10.5" style="109" customWidth="1"/>
    <col min="4869" max="4869" width="23.25" style="109" customWidth="1"/>
    <col min="4870" max="4870" width="6" style="109" bestFit="1" customWidth="1"/>
    <col min="4871" max="4871" width="20.625" style="109" bestFit="1" customWidth="1"/>
    <col min="4872" max="4872" width="20.75" style="109" customWidth="1"/>
    <col min="4873" max="4873" width="11.125" style="109" customWidth="1"/>
    <col min="4874" max="4875" width="12" style="109" customWidth="1"/>
    <col min="4876" max="4876" width="13.25" style="109" customWidth="1"/>
    <col min="4877" max="4877" width="13.875" style="109" customWidth="1"/>
    <col min="4878" max="4878" width="11" style="109" customWidth="1"/>
    <col min="4879" max="4879" width="7.875" style="109" customWidth="1"/>
    <col min="4880" max="4880" width="9.125" style="109" customWidth="1"/>
    <col min="4881" max="5120" width="9" style="109"/>
    <col min="5121" max="5121" width="12.75" style="109" customWidth="1"/>
    <col min="5122" max="5122" width="13.375" style="109" customWidth="1"/>
    <col min="5123" max="5123" width="15.875" style="109" bestFit="1" customWidth="1"/>
    <col min="5124" max="5124" width="10.5" style="109" customWidth="1"/>
    <col min="5125" max="5125" width="23.25" style="109" customWidth="1"/>
    <col min="5126" max="5126" width="6" style="109" bestFit="1" customWidth="1"/>
    <col min="5127" max="5127" width="20.625" style="109" bestFit="1" customWidth="1"/>
    <col min="5128" max="5128" width="20.75" style="109" customWidth="1"/>
    <col min="5129" max="5129" width="11.125" style="109" customWidth="1"/>
    <col min="5130" max="5131" width="12" style="109" customWidth="1"/>
    <col min="5132" max="5132" width="13.25" style="109" customWidth="1"/>
    <col min="5133" max="5133" width="13.875" style="109" customWidth="1"/>
    <col min="5134" max="5134" width="11" style="109" customWidth="1"/>
    <col min="5135" max="5135" width="7.875" style="109" customWidth="1"/>
    <col min="5136" max="5136" width="9.125" style="109" customWidth="1"/>
    <col min="5137" max="5376" width="9" style="109"/>
    <col min="5377" max="5377" width="12.75" style="109" customWidth="1"/>
    <col min="5378" max="5378" width="13.375" style="109" customWidth="1"/>
    <col min="5379" max="5379" width="15.875" style="109" bestFit="1" customWidth="1"/>
    <col min="5380" max="5380" width="10.5" style="109" customWidth="1"/>
    <col min="5381" max="5381" width="23.25" style="109" customWidth="1"/>
    <col min="5382" max="5382" width="6" style="109" bestFit="1" customWidth="1"/>
    <col min="5383" max="5383" width="20.625" style="109" bestFit="1" customWidth="1"/>
    <col min="5384" max="5384" width="20.75" style="109" customWidth="1"/>
    <col min="5385" max="5385" width="11.125" style="109" customWidth="1"/>
    <col min="5386" max="5387" width="12" style="109" customWidth="1"/>
    <col min="5388" max="5388" width="13.25" style="109" customWidth="1"/>
    <col min="5389" max="5389" width="13.875" style="109" customWidth="1"/>
    <col min="5390" max="5390" width="11" style="109" customWidth="1"/>
    <col min="5391" max="5391" width="7.875" style="109" customWidth="1"/>
    <col min="5392" max="5392" width="9.125" style="109" customWidth="1"/>
    <col min="5393" max="5632" width="9" style="109"/>
    <col min="5633" max="5633" width="12.75" style="109" customWidth="1"/>
    <col min="5634" max="5634" width="13.375" style="109" customWidth="1"/>
    <col min="5635" max="5635" width="15.875" style="109" bestFit="1" customWidth="1"/>
    <col min="5636" max="5636" width="10.5" style="109" customWidth="1"/>
    <col min="5637" max="5637" width="23.25" style="109" customWidth="1"/>
    <col min="5638" max="5638" width="6" style="109" bestFit="1" customWidth="1"/>
    <col min="5639" max="5639" width="20.625" style="109" bestFit="1" customWidth="1"/>
    <col min="5640" max="5640" width="20.75" style="109" customWidth="1"/>
    <col min="5641" max="5641" width="11.125" style="109" customWidth="1"/>
    <col min="5642" max="5643" width="12" style="109" customWidth="1"/>
    <col min="5644" max="5644" width="13.25" style="109" customWidth="1"/>
    <col min="5645" max="5645" width="13.875" style="109" customWidth="1"/>
    <col min="5646" max="5646" width="11" style="109" customWidth="1"/>
    <col min="5647" max="5647" width="7.875" style="109" customWidth="1"/>
    <col min="5648" max="5648" width="9.125" style="109" customWidth="1"/>
    <col min="5649" max="5888" width="9" style="109"/>
    <col min="5889" max="5889" width="12.75" style="109" customWidth="1"/>
    <col min="5890" max="5890" width="13.375" style="109" customWidth="1"/>
    <col min="5891" max="5891" width="15.875" style="109" bestFit="1" customWidth="1"/>
    <col min="5892" max="5892" width="10.5" style="109" customWidth="1"/>
    <col min="5893" max="5893" width="23.25" style="109" customWidth="1"/>
    <col min="5894" max="5894" width="6" style="109" bestFit="1" customWidth="1"/>
    <col min="5895" max="5895" width="20.625" style="109" bestFit="1" customWidth="1"/>
    <col min="5896" max="5896" width="20.75" style="109" customWidth="1"/>
    <col min="5897" max="5897" width="11.125" style="109" customWidth="1"/>
    <col min="5898" max="5899" width="12" style="109" customWidth="1"/>
    <col min="5900" max="5900" width="13.25" style="109" customWidth="1"/>
    <col min="5901" max="5901" width="13.875" style="109" customWidth="1"/>
    <col min="5902" max="5902" width="11" style="109" customWidth="1"/>
    <col min="5903" max="5903" width="7.875" style="109" customWidth="1"/>
    <col min="5904" max="5904" width="9.125" style="109" customWidth="1"/>
    <col min="5905" max="6144" width="9" style="109"/>
    <col min="6145" max="6145" width="12.75" style="109" customWidth="1"/>
    <col min="6146" max="6146" width="13.375" style="109" customWidth="1"/>
    <col min="6147" max="6147" width="15.875" style="109" bestFit="1" customWidth="1"/>
    <col min="6148" max="6148" width="10.5" style="109" customWidth="1"/>
    <col min="6149" max="6149" width="23.25" style="109" customWidth="1"/>
    <col min="6150" max="6150" width="6" style="109" bestFit="1" customWidth="1"/>
    <col min="6151" max="6151" width="20.625" style="109" bestFit="1" customWidth="1"/>
    <col min="6152" max="6152" width="20.75" style="109" customWidth="1"/>
    <col min="6153" max="6153" width="11.125" style="109" customWidth="1"/>
    <col min="6154" max="6155" width="12" style="109" customWidth="1"/>
    <col min="6156" max="6156" width="13.25" style="109" customWidth="1"/>
    <col min="6157" max="6157" width="13.875" style="109" customWidth="1"/>
    <col min="6158" max="6158" width="11" style="109" customWidth="1"/>
    <col min="6159" max="6159" width="7.875" style="109" customWidth="1"/>
    <col min="6160" max="6160" width="9.125" style="109" customWidth="1"/>
    <col min="6161" max="6400" width="9" style="109"/>
    <col min="6401" max="6401" width="12.75" style="109" customWidth="1"/>
    <col min="6402" max="6402" width="13.375" style="109" customWidth="1"/>
    <col min="6403" max="6403" width="15.875" style="109" bestFit="1" customWidth="1"/>
    <col min="6404" max="6404" width="10.5" style="109" customWidth="1"/>
    <col min="6405" max="6405" width="23.25" style="109" customWidth="1"/>
    <col min="6406" max="6406" width="6" style="109" bestFit="1" customWidth="1"/>
    <col min="6407" max="6407" width="20.625" style="109" bestFit="1" customWidth="1"/>
    <col min="6408" max="6408" width="20.75" style="109" customWidth="1"/>
    <col min="6409" max="6409" width="11.125" style="109" customWidth="1"/>
    <col min="6410" max="6411" width="12" style="109" customWidth="1"/>
    <col min="6412" max="6412" width="13.25" style="109" customWidth="1"/>
    <col min="6413" max="6413" width="13.875" style="109" customWidth="1"/>
    <col min="6414" max="6414" width="11" style="109" customWidth="1"/>
    <col min="6415" max="6415" width="7.875" style="109" customWidth="1"/>
    <col min="6416" max="6416" width="9.125" style="109" customWidth="1"/>
    <col min="6417" max="6656" width="9" style="109"/>
    <col min="6657" max="6657" width="12.75" style="109" customWidth="1"/>
    <col min="6658" max="6658" width="13.375" style="109" customWidth="1"/>
    <col min="6659" max="6659" width="15.875" style="109" bestFit="1" customWidth="1"/>
    <col min="6660" max="6660" width="10.5" style="109" customWidth="1"/>
    <col min="6661" max="6661" width="23.25" style="109" customWidth="1"/>
    <col min="6662" max="6662" width="6" style="109" bestFit="1" customWidth="1"/>
    <col min="6663" max="6663" width="20.625" style="109" bestFit="1" customWidth="1"/>
    <col min="6664" max="6664" width="20.75" style="109" customWidth="1"/>
    <col min="6665" max="6665" width="11.125" style="109" customWidth="1"/>
    <col min="6666" max="6667" width="12" style="109" customWidth="1"/>
    <col min="6668" max="6668" width="13.25" style="109" customWidth="1"/>
    <col min="6669" max="6669" width="13.875" style="109" customWidth="1"/>
    <col min="6670" max="6670" width="11" style="109" customWidth="1"/>
    <col min="6671" max="6671" width="7.875" style="109" customWidth="1"/>
    <col min="6672" max="6672" width="9.125" style="109" customWidth="1"/>
    <col min="6673" max="6912" width="9" style="109"/>
    <col min="6913" max="6913" width="12.75" style="109" customWidth="1"/>
    <col min="6914" max="6914" width="13.375" style="109" customWidth="1"/>
    <col min="6915" max="6915" width="15.875" style="109" bestFit="1" customWidth="1"/>
    <col min="6916" max="6916" width="10.5" style="109" customWidth="1"/>
    <col min="6917" max="6917" width="23.25" style="109" customWidth="1"/>
    <col min="6918" max="6918" width="6" style="109" bestFit="1" customWidth="1"/>
    <col min="6919" max="6919" width="20.625" style="109" bestFit="1" customWidth="1"/>
    <col min="6920" max="6920" width="20.75" style="109" customWidth="1"/>
    <col min="6921" max="6921" width="11.125" style="109" customWidth="1"/>
    <col min="6922" max="6923" width="12" style="109" customWidth="1"/>
    <col min="6924" max="6924" width="13.25" style="109" customWidth="1"/>
    <col min="6925" max="6925" width="13.875" style="109" customWidth="1"/>
    <col min="6926" max="6926" width="11" style="109" customWidth="1"/>
    <col min="6927" max="6927" width="7.875" style="109" customWidth="1"/>
    <col min="6928" max="6928" width="9.125" style="109" customWidth="1"/>
    <col min="6929" max="7168" width="9" style="109"/>
    <col min="7169" max="7169" width="12.75" style="109" customWidth="1"/>
    <col min="7170" max="7170" width="13.375" style="109" customWidth="1"/>
    <col min="7171" max="7171" width="15.875" style="109" bestFit="1" customWidth="1"/>
    <col min="7172" max="7172" width="10.5" style="109" customWidth="1"/>
    <col min="7173" max="7173" width="23.25" style="109" customWidth="1"/>
    <col min="7174" max="7174" width="6" style="109" bestFit="1" customWidth="1"/>
    <col min="7175" max="7175" width="20.625" style="109" bestFit="1" customWidth="1"/>
    <col min="7176" max="7176" width="20.75" style="109" customWidth="1"/>
    <col min="7177" max="7177" width="11.125" style="109" customWidth="1"/>
    <col min="7178" max="7179" width="12" style="109" customWidth="1"/>
    <col min="7180" max="7180" width="13.25" style="109" customWidth="1"/>
    <col min="7181" max="7181" width="13.875" style="109" customWidth="1"/>
    <col min="7182" max="7182" width="11" style="109" customWidth="1"/>
    <col min="7183" max="7183" width="7.875" style="109" customWidth="1"/>
    <col min="7184" max="7184" width="9.125" style="109" customWidth="1"/>
    <col min="7185" max="7424" width="9" style="109"/>
    <col min="7425" max="7425" width="12.75" style="109" customWidth="1"/>
    <col min="7426" max="7426" width="13.375" style="109" customWidth="1"/>
    <col min="7427" max="7427" width="15.875" style="109" bestFit="1" customWidth="1"/>
    <col min="7428" max="7428" width="10.5" style="109" customWidth="1"/>
    <col min="7429" max="7429" width="23.25" style="109" customWidth="1"/>
    <col min="7430" max="7430" width="6" style="109" bestFit="1" customWidth="1"/>
    <col min="7431" max="7431" width="20.625" style="109" bestFit="1" customWidth="1"/>
    <col min="7432" max="7432" width="20.75" style="109" customWidth="1"/>
    <col min="7433" max="7433" width="11.125" style="109" customWidth="1"/>
    <col min="7434" max="7435" width="12" style="109" customWidth="1"/>
    <col min="7436" max="7436" width="13.25" style="109" customWidth="1"/>
    <col min="7437" max="7437" width="13.875" style="109" customWidth="1"/>
    <col min="7438" max="7438" width="11" style="109" customWidth="1"/>
    <col min="7439" max="7439" width="7.875" style="109" customWidth="1"/>
    <col min="7440" max="7440" width="9.125" style="109" customWidth="1"/>
    <col min="7441" max="7680" width="9" style="109"/>
    <col min="7681" max="7681" width="12.75" style="109" customWidth="1"/>
    <col min="7682" max="7682" width="13.375" style="109" customWidth="1"/>
    <col min="7683" max="7683" width="15.875" style="109" bestFit="1" customWidth="1"/>
    <col min="7684" max="7684" width="10.5" style="109" customWidth="1"/>
    <col min="7685" max="7685" width="23.25" style="109" customWidth="1"/>
    <col min="7686" max="7686" width="6" style="109" bestFit="1" customWidth="1"/>
    <col min="7687" max="7687" width="20.625" style="109" bestFit="1" customWidth="1"/>
    <col min="7688" max="7688" width="20.75" style="109" customWidth="1"/>
    <col min="7689" max="7689" width="11.125" style="109" customWidth="1"/>
    <col min="7690" max="7691" width="12" style="109" customWidth="1"/>
    <col min="7692" max="7692" width="13.25" style="109" customWidth="1"/>
    <col min="7693" max="7693" width="13.875" style="109" customWidth="1"/>
    <col min="7694" max="7694" width="11" style="109" customWidth="1"/>
    <col min="7695" max="7695" width="7.875" style="109" customWidth="1"/>
    <col min="7696" max="7696" width="9.125" style="109" customWidth="1"/>
    <col min="7697" max="7936" width="9" style="109"/>
    <col min="7937" max="7937" width="12.75" style="109" customWidth="1"/>
    <col min="7938" max="7938" width="13.375" style="109" customWidth="1"/>
    <col min="7939" max="7939" width="15.875" style="109" bestFit="1" customWidth="1"/>
    <col min="7940" max="7940" width="10.5" style="109" customWidth="1"/>
    <col min="7941" max="7941" width="23.25" style="109" customWidth="1"/>
    <col min="7942" max="7942" width="6" style="109" bestFit="1" customWidth="1"/>
    <col min="7943" max="7943" width="20.625" style="109" bestFit="1" customWidth="1"/>
    <col min="7944" max="7944" width="20.75" style="109" customWidth="1"/>
    <col min="7945" max="7945" width="11.125" style="109" customWidth="1"/>
    <col min="7946" max="7947" width="12" style="109" customWidth="1"/>
    <col min="7948" max="7948" width="13.25" style="109" customWidth="1"/>
    <col min="7949" max="7949" width="13.875" style="109" customWidth="1"/>
    <col min="7950" max="7950" width="11" style="109" customWidth="1"/>
    <col min="7951" max="7951" width="7.875" style="109" customWidth="1"/>
    <col min="7952" max="7952" width="9.125" style="109" customWidth="1"/>
    <col min="7953" max="8192" width="9" style="109"/>
    <col min="8193" max="8193" width="12.75" style="109" customWidth="1"/>
    <col min="8194" max="8194" width="13.375" style="109" customWidth="1"/>
    <col min="8195" max="8195" width="15.875" style="109" bestFit="1" customWidth="1"/>
    <col min="8196" max="8196" width="10.5" style="109" customWidth="1"/>
    <col min="8197" max="8197" width="23.25" style="109" customWidth="1"/>
    <col min="8198" max="8198" width="6" style="109" bestFit="1" customWidth="1"/>
    <col min="8199" max="8199" width="20.625" style="109" bestFit="1" customWidth="1"/>
    <col min="8200" max="8200" width="20.75" style="109" customWidth="1"/>
    <col min="8201" max="8201" width="11.125" style="109" customWidth="1"/>
    <col min="8202" max="8203" width="12" style="109" customWidth="1"/>
    <col min="8204" max="8204" width="13.25" style="109" customWidth="1"/>
    <col min="8205" max="8205" width="13.875" style="109" customWidth="1"/>
    <col min="8206" max="8206" width="11" style="109" customWidth="1"/>
    <col min="8207" max="8207" width="7.875" style="109" customWidth="1"/>
    <col min="8208" max="8208" width="9.125" style="109" customWidth="1"/>
    <col min="8209" max="8448" width="9" style="109"/>
    <col min="8449" max="8449" width="12.75" style="109" customWidth="1"/>
    <col min="8450" max="8450" width="13.375" style="109" customWidth="1"/>
    <col min="8451" max="8451" width="15.875" style="109" bestFit="1" customWidth="1"/>
    <col min="8452" max="8452" width="10.5" style="109" customWidth="1"/>
    <col min="8453" max="8453" width="23.25" style="109" customWidth="1"/>
    <col min="8454" max="8454" width="6" style="109" bestFit="1" customWidth="1"/>
    <col min="8455" max="8455" width="20.625" style="109" bestFit="1" customWidth="1"/>
    <col min="8456" max="8456" width="20.75" style="109" customWidth="1"/>
    <col min="8457" max="8457" width="11.125" style="109" customWidth="1"/>
    <col min="8458" max="8459" width="12" style="109" customWidth="1"/>
    <col min="8460" max="8460" width="13.25" style="109" customWidth="1"/>
    <col min="8461" max="8461" width="13.875" style="109" customWidth="1"/>
    <col min="8462" max="8462" width="11" style="109" customWidth="1"/>
    <col min="8463" max="8463" width="7.875" style="109" customWidth="1"/>
    <col min="8464" max="8464" width="9.125" style="109" customWidth="1"/>
    <col min="8465" max="8704" width="9" style="109"/>
    <col min="8705" max="8705" width="12.75" style="109" customWidth="1"/>
    <col min="8706" max="8706" width="13.375" style="109" customWidth="1"/>
    <col min="8707" max="8707" width="15.875" style="109" bestFit="1" customWidth="1"/>
    <col min="8708" max="8708" width="10.5" style="109" customWidth="1"/>
    <col min="8709" max="8709" width="23.25" style="109" customWidth="1"/>
    <col min="8710" max="8710" width="6" style="109" bestFit="1" customWidth="1"/>
    <col min="8711" max="8711" width="20.625" style="109" bestFit="1" customWidth="1"/>
    <col min="8712" max="8712" width="20.75" style="109" customWidth="1"/>
    <col min="8713" max="8713" width="11.125" style="109" customWidth="1"/>
    <col min="8714" max="8715" width="12" style="109" customWidth="1"/>
    <col min="8716" max="8716" width="13.25" style="109" customWidth="1"/>
    <col min="8717" max="8717" width="13.875" style="109" customWidth="1"/>
    <col min="8718" max="8718" width="11" style="109" customWidth="1"/>
    <col min="8719" max="8719" width="7.875" style="109" customWidth="1"/>
    <col min="8720" max="8720" width="9.125" style="109" customWidth="1"/>
    <col min="8721" max="8960" width="9" style="109"/>
    <col min="8961" max="8961" width="12.75" style="109" customWidth="1"/>
    <col min="8962" max="8962" width="13.375" style="109" customWidth="1"/>
    <col min="8963" max="8963" width="15.875" style="109" bestFit="1" customWidth="1"/>
    <col min="8964" max="8964" width="10.5" style="109" customWidth="1"/>
    <col min="8965" max="8965" width="23.25" style="109" customWidth="1"/>
    <col min="8966" max="8966" width="6" style="109" bestFit="1" customWidth="1"/>
    <col min="8967" max="8967" width="20.625" style="109" bestFit="1" customWidth="1"/>
    <col min="8968" max="8968" width="20.75" style="109" customWidth="1"/>
    <col min="8969" max="8969" width="11.125" style="109" customWidth="1"/>
    <col min="8970" max="8971" width="12" style="109" customWidth="1"/>
    <col min="8972" max="8972" width="13.25" style="109" customWidth="1"/>
    <col min="8973" max="8973" width="13.875" style="109" customWidth="1"/>
    <col min="8974" max="8974" width="11" style="109" customWidth="1"/>
    <col min="8975" max="8975" width="7.875" style="109" customWidth="1"/>
    <col min="8976" max="8976" width="9.125" style="109" customWidth="1"/>
    <col min="8977" max="9216" width="9" style="109"/>
    <col min="9217" max="9217" width="12.75" style="109" customWidth="1"/>
    <col min="9218" max="9218" width="13.375" style="109" customWidth="1"/>
    <col min="9219" max="9219" width="15.875" style="109" bestFit="1" customWidth="1"/>
    <col min="9220" max="9220" width="10.5" style="109" customWidth="1"/>
    <col min="9221" max="9221" width="23.25" style="109" customWidth="1"/>
    <col min="9222" max="9222" width="6" style="109" bestFit="1" customWidth="1"/>
    <col min="9223" max="9223" width="20.625" style="109" bestFit="1" customWidth="1"/>
    <col min="9224" max="9224" width="20.75" style="109" customWidth="1"/>
    <col min="9225" max="9225" width="11.125" style="109" customWidth="1"/>
    <col min="9226" max="9227" width="12" style="109" customWidth="1"/>
    <col min="9228" max="9228" width="13.25" style="109" customWidth="1"/>
    <col min="9229" max="9229" width="13.875" style="109" customWidth="1"/>
    <col min="9230" max="9230" width="11" style="109" customWidth="1"/>
    <col min="9231" max="9231" width="7.875" style="109" customWidth="1"/>
    <col min="9232" max="9232" width="9.125" style="109" customWidth="1"/>
    <col min="9233" max="9472" width="9" style="109"/>
    <col min="9473" max="9473" width="12.75" style="109" customWidth="1"/>
    <col min="9474" max="9474" width="13.375" style="109" customWidth="1"/>
    <col min="9475" max="9475" width="15.875" style="109" bestFit="1" customWidth="1"/>
    <col min="9476" max="9476" width="10.5" style="109" customWidth="1"/>
    <col min="9477" max="9477" width="23.25" style="109" customWidth="1"/>
    <col min="9478" max="9478" width="6" style="109" bestFit="1" customWidth="1"/>
    <col min="9479" max="9479" width="20.625" style="109" bestFit="1" customWidth="1"/>
    <col min="9480" max="9480" width="20.75" style="109" customWidth="1"/>
    <col min="9481" max="9481" width="11.125" style="109" customWidth="1"/>
    <col min="9482" max="9483" width="12" style="109" customWidth="1"/>
    <col min="9484" max="9484" width="13.25" style="109" customWidth="1"/>
    <col min="9485" max="9485" width="13.875" style="109" customWidth="1"/>
    <col min="9486" max="9486" width="11" style="109" customWidth="1"/>
    <col min="9487" max="9487" width="7.875" style="109" customWidth="1"/>
    <col min="9488" max="9488" width="9.125" style="109" customWidth="1"/>
    <col min="9489" max="9728" width="9" style="109"/>
    <col min="9729" max="9729" width="12.75" style="109" customWidth="1"/>
    <col min="9730" max="9730" width="13.375" style="109" customWidth="1"/>
    <col min="9731" max="9731" width="15.875" style="109" bestFit="1" customWidth="1"/>
    <col min="9732" max="9732" width="10.5" style="109" customWidth="1"/>
    <col min="9733" max="9733" width="23.25" style="109" customWidth="1"/>
    <col min="9734" max="9734" width="6" style="109" bestFit="1" customWidth="1"/>
    <col min="9735" max="9735" width="20.625" style="109" bestFit="1" customWidth="1"/>
    <col min="9736" max="9736" width="20.75" style="109" customWidth="1"/>
    <col min="9737" max="9737" width="11.125" style="109" customWidth="1"/>
    <col min="9738" max="9739" width="12" style="109" customWidth="1"/>
    <col min="9740" max="9740" width="13.25" style="109" customWidth="1"/>
    <col min="9741" max="9741" width="13.875" style="109" customWidth="1"/>
    <col min="9742" max="9742" width="11" style="109" customWidth="1"/>
    <col min="9743" max="9743" width="7.875" style="109" customWidth="1"/>
    <col min="9744" max="9744" width="9.125" style="109" customWidth="1"/>
    <col min="9745" max="9984" width="9" style="109"/>
    <col min="9985" max="9985" width="12.75" style="109" customWidth="1"/>
    <col min="9986" max="9986" width="13.375" style="109" customWidth="1"/>
    <col min="9987" max="9987" width="15.875" style="109" bestFit="1" customWidth="1"/>
    <col min="9988" max="9988" width="10.5" style="109" customWidth="1"/>
    <col min="9989" max="9989" width="23.25" style="109" customWidth="1"/>
    <col min="9990" max="9990" width="6" style="109" bestFit="1" customWidth="1"/>
    <col min="9991" max="9991" width="20.625" style="109" bestFit="1" customWidth="1"/>
    <col min="9992" max="9992" width="20.75" style="109" customWidth="1"/>
    <col min="9993" max="9993" width="11.125" style="109" customWidth="1"/>
    <col min="9994" max="9995" width="12" style="109" customWidth="1"/>
    <col min="9996" max="9996" width="13.25" style="109" customWidth="1"/>
    <col min="9997" max="9997" width="13.875" style="109" customWidth="1"/>
    <col min="9998" max="9998" width="11" style="109" customWidth="1"/>
    <col min="9999" max="9999" width="7.875" style="109" customWidth="1"/>
    <col min="10000" max="10000" width="9.125" style="109" customWidth="1"/>
    <col min="10001" max="10240" width="9" style="109"/>
    <col min="10241" max="10241" width="12.75" style="109" customWidth="1"/>
    <col min="10242" max="10242" width="13.375" style="109" customWidth="1"/>
    <col min="10243" max="10243" width="15.875" style="109" bestFit="1" customWidth="1"/>
    <col min="10244" max="10244" width="10.5" style="109" customWidth="1"/>
    <col min="10245" max="10245" width="23.25" style="109" customWidth="1"/>
    <col min="10246" max="10246" width="6" style="109" bestFit="1" customWidth="1"/>
    <col min="10247" max="10247" width="20.625" style="109" bestFit="1" customWidth="1"/>
    <col min="10248" max="10248" width="20.75" style="109" customWidth="1"/>
    <col min="10249" max="10249" width="11.125" style="109" customWidth="1"/>
    <col min="10250" max="10251" width="12" style="109" customWidth="1"/>
    <col min="10252" max="10252" width="13.25" style="109" customWidth="1"/>
    <col min="10253" max="10253" width="13.875" style="109" customWidth="1"/>
    <col min="10254" max="10254" width="11" style="109" customWidth="1"/>
    <col min="10255" max="10255" width="7.875" style="109" customWidth="1"/>
    <col min="10256" max="10256" width="9.125" style="109" customWidth="1"/>
    <col min="10257" max="10496" width="9" style="109"/>
    <col min="10497" max="10497" width="12.75" style="109" customWidth="1"/>
    <col min="10498" max="10498" width="13.375" style="109" customWidth="1"/>
    <col min="10499" max="10499" width="15.875" style="109" bestFit="1" customWidth="1"/>
    <col min="10500" max="10500" width="10.5" style="109" customWidth="1"/>
    <col min="10501" max="10501" width="23.25" style="109" customWidth="1"/>
    <col min="10502" max="10502" width="6" style="109" bestFit="1" customWidth="1"/>
    <col min="10503" max="10503" width="20.625" style="109" bestFit="1" customWidth="1"/>
    <col min="10504" max="10504" width="20.75" style="109" customWidth="1"/>
    <col min="10505" max="10505" width="11.125" style="109" customWidth="1"/>
    <col min="10506" max="10507" width="12" style="109" customWidth="1"/>
    <col min="10508" max="10508" width="13.25" style="109" customWidth="1"/>
    <col min="10509" max="10509" width="13.875" style="109" customWidth="1"/>
    <col min="10510" max="10510" width="11" style="109" customWidth="1"/>
    <col min="10511" max="10511" width="7.875" style="109" customWidth="1"/>
    <col min="10512" max="10512" width="9.125" style="109" customWidth="1"/>
    <col min="10513" max="10752" width="9" style="109"/>
    <col min="10753" max="10753" width="12.75" style="109" customWidth="1"/>
    <col min="10754" max="10754" width="13.375" style="109" customWidth="1"/>
    <col min="10755" max="10755" width="15.875" style="109" bestFit="1" customWidth="1"/>
    <col min="10756" max="10756" width="10.5" style="109" customWidth="1"/>
    <col min="10757" max="10757" width="23.25" style="109" customWidth="1"/>
    <col min="10758" max="10758" width="6" style="109" bestFit="1" customWidth="1"/>
    <col min="10759" max="10759" width="20.625" style="109" bestFit="1" customWidth="1"/>
    <col min="10760" max="10760" width="20.75" style="109" customWidth="1"/>
    <col min="10761" max="10761" width="11.125" style="109" customWidth="1"/>
    <col min="10762" max="10763" width="12" style="109" customWidth="1"/>
    <col min="10764" max="10764" width="13.25" style="109" customWidth="1"/>
    <col min="10765" max="10765" width="13.875" style="109" customWidth="1"/>
    <col min="10766" max="10766" width="11" style="109" customWidth="1"/>
    <col min="10767" max="10767" width="7.875" style="109" customWidth="1"/>
    <col min="10768" max="10768" width="9.125" style="109" customWidth="1"/>
    <col min="10769" max="11008" width="9" style="109"/>
    <col min="11009" max="11009" width="12.75" style="109" customWidth="1"/>
    <col min="11010" max="11010" width="13.375" style="109" customWidth="1"/>
    <col min="11011" max="11011" width="15.875" style="109" bestFit="1" customWidth="1"/>
    <col min="11012" max="11012" width="10.5" style="109" customWidth="1"/>
    <col min="11013" max="11013" width="23.25" style="109" customWidth="1"/>
    <col min="11014" max="11014" width="6" style="109" bestFit="1" customWidth="1"/>
    <col min="11015" max="11015" width="20.625" style="109" bestFit="1" customWidth="1"/>
    <col min="11016" max="11016" width="20.75" style="109" customWidth="1"/>
    <col min="11017" max="11017" width="11.125" style="109" customWidth="1"/>
    <col min="11018" max="11019" width="12" style="109" customWidth="1"/>
    <col min="11020" max="11020" width="13.25" style="109" customWidth="1"/>
    <col min="11021" max="11021" width="13.875" style="109" customWidth="1"/>
    <col min="11022" max="11022" width="11" style="109" customWidth="1"/>
    <col min="11023" max="11023" width="7.875" style="109" customWidth="1"/>
    <col min="11024" max="11024" width="9.125" style="109" customWidth="1"/>
    <col min="11025" max="11264" width="9" style="109"/>
    <col min="11265" max="11265" width="12.75" style="109" customWidth="1"/>
    <col min="11266" max="11266" width="13.375" style="109" customWidth="1"/>
    <col min="11267" max="11267" width="15.875" style="109" bestFit="1" customWidth="1"/>
    <col min="11268" max="11268" width="10.5" style="109" customWidth="1"/>
    <col min="11269" max="11269" width="23.25" style="109" customWidth="1"/>
    <col min="11270" max="11270" width="6" style="109" bestFit="1" customWidth="1"/>
    <col min="11271" max="11271" width="20.625" style="109" bestFit="1" customWidth="1"/>
    <col min="11272" max="11272" width="20.75" style="109" customWidth="1"/>
    <col min="11273" max="11273" width="11.125" style="109" customWidth="1"/>
    <col min="11274" max="11275" width="12" style="109" customWidth="1"/>
    <col min="11276" max="11276" width="13.25" style="109" customWidth="1"/>
    <col min="11277" max="11277" width="13.875" style="109" customWidth="1"/>
    <col min="11278" max="11278" width="11" style="109" customWidth="1"/>
    <col min="11279" max="11279" width="7.875" style="109" customWidth="1"/>
    <col min="11280" max="11280" width="9.125" style="109" customWidth="1"/>
    <col min="11281" max="11520" width="9" style="109"/>
    <col min="11521" max="11521" width="12.75" style="109" customWidth="1"/>
    <col min="11522" max="11522" width="13.375" style="109" customWidth="1"/>
    <col min="11523" max="11523" width="15.875" style="109" bestFit="1" customWidth="1"/>
    <col min="11524" max="11524" width="10.5" style="109" customWidth="1"/>
    <col min="11525" max="11525" width="23.25" style="109" customWidth="1"/>
    <col min="11526" max="11526" width="6" style="109" bestFit="1" customWidth="1"/>
    <col min="11527" max="11527" width="20.625" style="109" bestFit="1" customWidth="1"/>
    <col min="11528" max="11528" width="20.75" style="109" customWidth="1"/>
    <col min="11529" max="11529" width="11.125" style="109" customWidth="1"/>
    <col min="11530" max="11531" width="12" style="109" customWidth="1"/>
    <col min="11532" max="11532" width="13.25" style="109" customWidth="1"/>
    <col min="11533" max="11533" width="13.875" style="109" customWidth="1"/>
    <col min="11534" max="11534" width="11" style="109" customWidth="1"/>
    <col min="11535" max="11535" width="7.875" style="109" customWidth="1"/>
    <col min="11536" max="11536" width="9.125" style="109" customWidth="1"/>
    <col min="11537" max="11776" width="9" style="109"/>
    <col min="11777" max="11777" width="12.75" style="109" customWidth="1"/>
    <col min="11778" max="11778" width="13.375" style="109" customWidth="1"/>
    <col min="11779" max="11779" width="15.875" style="109" bestFit="1" customWidth="1"/>
    <col min="11780" max="11780" width="10.5" style="109" customWidth="1"/>
    <col min="11781" max="11781" width="23.25" style="109" customWidth="1"/>
    <col min="11782" max="11782" width="6" style="109" bestFit="1" customWidth="1"/>
    <col min="11783" max="11783" width="20.625" style="109" bestFit="1" customWidth="1"/>
    <col min="11784" max="11784" width="20.75" style="109" customWidth="1"/>
    <col min="11785" max="11785" width="11.125" style="109" customWidth="1"/>
    <col min="11786" max="11787" width="12" style="109" customWidth="1"/>
    <col min="11788" max="11788" width="13.25" style="109" customWidth="1"/>
    <col min="11789" max="11789" width="13.875" style="109" customWidth="1"/>
    <col min="11790" max="11790" width="11" style="109" customWidth="1"/>
    <col min="11791" max="11791" width="7.875" style="109" customWidth="1"/>
    <col min="11792" max="11792" width="9.125" style="109" customWidth="1"/>
    <col min="11793" max="12032" width="9" style="109"/>
    <col min="12033" max="12033" width="12.75" style="109" customWidth="1"/>
    <col min="12034" max="12034" width="13.375" style="109" customWidth="1"/>
    <col min="12035" max="12035" width="15.875" style="109" bestFit="1" customWidth="1"/>
    <col min="12036" max="12036" width="10.5" style="109" customWidth="1"/>
    <col min="12037" max="12037" width="23.25" style="109" customWidth="1"/>
    <col min="12038" max="12038" width="6" style="109" bestFit="1" customWidth="1"/>
    <col min="12039" max="12039" width="20.625" style="109" bestFit="1" customWidth="1"/>
    <col min="12040" max="12040" width="20.75" style="109" customWidth="1"/>
    <col min="12041" max="12041" width="11.125" style="109" customWidth="1"/>
    <col min="12042" max="12043" width="12" style="109" customWidth="1"/>
    <col min="12044" max="12044" width="13.25" style="109" customWidth="1"/>
    <col min="12045" max="12045" width="13.875" style="109" customWidth="1"/>
    <col min="12046" max="12046" width="11" style="109" customWidth="1"/>
    <col min="12047" max="12047" width="7.875" style="109" customWidth="1"/>
    <col min="12048" max="12048" width="9.125" style="109" customWidth="1"/>
    <col min="12049" max="12288" width="9" style="109"/>
    <col min="12289" max="12289" width="12.75" style="109" customWidth="1"/>
    <col min="12290" max="12290" width="13.375" style="109" customWidth="1"/>
    <col min="12291" max="12291" width="15.875" style="109" bestFit="1" customWidth="1"/>
    <col min="12292" max="12292" width="10.5" style="109" customWidth="1"/>
    <col min="12293" max="12293" width="23.25" style="109" customWidth="1"/>
    <col min="12294" max="12294" width="6" style="109" bestFit="1" customWidth="1"/>
    <col min="12295" max="12295" width="20.625" style="109" bestFit="1" customWidth="1"/>
    <col min="12296" max="12296" width="20.75" style="109" customWidth="1"/>
    <col min="12297" max="12297" width="11.125" style="109" customWidth="1"/>
    <col min="12298" max="12299" width="12" style="109" customWidth="1"/>
    <col min="12300" max="12300" width="13.25" style="109" customWidth="1"/>
    <col min="12301" max="12301" width="13.875" style="109" customWidth="1"/>
    <col min="12302" max="12302" width="11" style="109" customWidth="1"/>
    <col min="12303" max="12303" width="7.875" style="109" customWidth="1"/>
    <col min="12304" max="12304" width="9.125" style="109" customWidth="1"/>
    <col min="12305" max="12544" width="9" style="109"/>
    <col min="12545" max="12545" width="12.75" style="109" customWidth="1"/>
    <col min="12546" max="12546" width="13.375" style="109" customWidth="1"/>
    <col min="12547" max="12547" width="15.875" style="109" bestFit="1" customWidth="1"/>
    <col min="12548" max="12548" width="10.5" style="109" customWidth="1"/>
    <col min="12549" max="12549" width="23.25" style="109" customWidth="1"/>
    <col min="12550" max="12550" width="6" style="109" bestFit="1" customWidth="1"/>
    <col min="12551" max="12551" width="20.625" style="109" bestFit="1" customWidth="1"/>
    <col min="12552" max="12552" width="20.75" style="109" customWidth="1"/>
    <col min="12553" max="12553" width="11.125" style="109" customWidth="1"/>
    <col min="12554" max="12555" width="12" style="109" customWidth="1"/>
    <col min="12556" max="12556" width="13.25" style="109" customWidth="1"/>
    <col min="12557" max="12557" width="13.875" style="109" customWidth="1"/>
    <col min="12558" max="12558" width="11" style="109" customWidth="1"/>
    <col min="12559" max="12559" width="7.875" style="109" customWidth="1"/>
    <col min="12560" max="12560" width="9.125" style="109" customWidth="1"/>
    <col min="12561" max="12800" width="9" style="109"/>
    <col min="12801" max="12801" width="12.75" style="109" customWidth="1"/>
    <col min="12802" max="12802" width="13.375" style="109" customWidth="1"/>
    <col min="12803" max="12803" width="15.875" style="109" bestFit="1" customWidth="1"/>
    <col min="12804" max="12804" width="10.5" style="109" customWidth="1"/>
    <col min="12805" max="12805" width="23.25" style="109" customWidth="1"/>
    <col min="12806" max="12806" width="6" style="109" bestFit="1" customWidth="1"/>
    <col min="12807" max="12807" width="20.625" style="109" bestFit="1" customWidth="1"/>
    <col min="12808" max="12808" width="20.75" style="109" customWidth="1"/>
    <col min="12809" max="12809" width="11.125" style="109" customWidth="1"/>
    <col min="12810" max="12811" width="12" style="109" customWidth="1"/>
    <col min="12812" max="12812" width="13.25" style="109" customWidth="1"/>
    <col min="12813" max="12813" width="13.875" style="109" customWidth="1"/>
    <col min="12814" max="12814" width="11" style="109" customWidth="1"/>
    <col min="12815" max="12815" width="7.875" style="109" customWidth="1"/>
    <col min="12816" max="12816" width="9.125" style="109" customWidth="1"/>
    <col min="12817" max="13056" width="9" style="109"/>
    <col min="13057" max="13057" width="12.75" style="109" customWidth="1"/>
    <col min="13058" max="13058" width="13.375" style="109" customWidth="1"/>
    <col min="13059" max="13059" width="15.875" style="109" bestFit="1" customWidth="1"/>
    <col min="13060" max="13060" width="10.5" style="109" customWidth="1"/>
    <col min="13061" max="13061" width="23.25" style="109" customWidth="1"/>
    <col min="13062" max="13062" width="6" style="109" bestFit="1" customWidth="1"/>
    <col min="13063" max="13063" width="20.625" style="109" bestFit="1" customWidth="1"/>
    <col min="13064" max="13064" width="20.75" style="109" customWidth="1"/>
    <col min="13065" max="13065" width="11.125" style="109" customWidth="1"/>
    <col min="13066" max="13067" width="12" style="109" customWidth="1"/>
    <col min="13068" max="13068" width="13.25" style="109" customWidth="1"/>
    <col min="13069" max="13069" width="13.875" style="109" customWidth="1"/>
    <col min="13070" max="13070" width="11" style="109" customWidth="1"/>
    <col min="13071" max="13071" width="7.875" style="109" customWidth="1"/>
    <col min="13072" max="13072" width="9.125" style="109" customWidth="1"/>
    <col min="13073" max="13312" width="9" style="109"/>
    <col min="13313" max="13313" width="12.75" style="109" customWidth="1"/>
    <col min="13314" max="13314" width="13.375" style="109" customWidth="1"/>
    <col min="13315" max="13315" width="15.875" style="109" bestFit="1" customWidth="1"/>
    <col min="13316" max="13316" width="10.5" style="109" customWidth="1"/>
    <col min="13317" max="13317" width="23.25" style="109" customWidth="1"/>
    <col min="13318" max="13318" width="6" style="109" bestFit="1" customWidth="1"/>
    <col min="13319" max="13319" width="20.625" style="109" bestFit="1" customWidth="1"/>
    <col min="13320" max="13320" width="20.75" style="109" customWidth="1"/>
    <col min="13321" max="13321" width="11.125" style="109" customWidth="1"/>
    <col min="13322" max="13323" width="12" style="109" customWidth="1"/>
    <col min="13324" max="13324" width="13.25" style="109" customWidth="1"/>
    <col min="13325" max="13325" width="13.875" style="109" customWidth="1"/>
    <col min="13326" max="13326" width="11" style="109" customWidth="1"/>
    <col min="13327" max="13327" width="7.875" style="109" customWidth="1"/>
    <col min="13328" max="13328" width="9.125" style="109" customWidth="1"/>
    <col min="13329" max="13568" width="9" style="109"/>
    <col min="13569" max="13569" width="12.75" style="109" customWidth="1"/>
    <col min="13570" max="13570" width="13.375" style="109" customWidth="1"/>
    <col min="13571" max="13571" width="15.875" style="109" bestFit="1" customWidth="1"/>
    <col min="13572" max="13572" width="10.5" style="109" customWidth="1"/>
    <col min="13573" max="13573" width="23.25" style="109" customWidth="1"/>
    <col min="13574" max="13574" width="6" style="109" bestFit="1" customWidth="1"/>
    <col min="13575" max="13575" width="20.625" style="109" bestFit="1" customWidth="1"/>
    <col min="13576" max="13576" width="20.75" style="109" customWidth="1"/>
    <col min="13577" max="13577" width="11.125" style="109" customWidth="1"/>
    <col min="13578" max="13579" width="12" style="109" customWidth="1"/>
    <col min="13580" max="13580" width="13.25" style="109" customWidth="1"/>
    <col min="13581" max="13581" width="13.875" style="109" customWidth="1"/>
    <col min="13582" max="13582" width="11" style="109" customWidth="1"/>
    <col min="13583" max="13583" width="7.875" style="109" customWidth="1"/>
    <col min="13584" max="13584" width="9.125" style="109" customWidth="1"/>
    <col min="13585" max="13824" width="9" style="109"/>
    <col min="13825" max="13825" width="12.75" style="109" customWidth="1"/>
    <col min="13826" max="13826" width="13.375" style="109" customWidth="1"/>
    <col min="13827" max="13827" width="15.875" style="109" bestFit="1" customWidth="1"/>
    <col min="13828" max="13828" width="10.5" style="109" customWidth="1"/>
    <col min="13829" max="13829" width="23.25" style="109" customWidth="1"/>
    <col min="13830" max="13830" width="6" style="109" bestFit="1" customWidth="1"/>
    <col min="13831" max="13831" width="20.625" style="109" bestFit="1" customWidth="1"/>
    <col min="13832" max="13832" width="20.75" style="109" customWidth="1"/>
    <col min="13833" max="13833" width="11.125" style="109" customWidth="1"/>
    <col min="13834" max="13835" width="12" style="109" customWidth="1"/>
    <col min="13836" max="13836" width="13.25" style="109" customWidth="1"/>
    <col min="13837" max="13837" width="13.875" style="109" customWidth="1"/>
    <col min="13838" max="13838" width="11" style="109" customWidth="1"/>
    <col min="13839" max="13839" width="7.875" style="109" customWidth="1"/>
    <col min="13840" max="13840" width="9.125" style="109" customWidth="1"/>
    <col min="13841" max="14080" width="9" style="109"/>
    <col min="14081" max="14081" width="12.75" style="109" customWidth="1"/>
    <col min="14082" max="14082" width="13.375" style="109" customWidth="1"/>
    <col min="14083" max="14083" width="15.875" style="109" bestFit="1" customWidth="1"/>
    <col min="14084" max="14084" width="10.5" style="109" customWidth="1"/>
    <col min="14085" max="14085" width="23.25" style="109" customWidth="1"/>
    <col min="14086" max="14086" width="6" style="109" bestFit="1" customWidth="1"/>
    <col min="14087" max="14087" width="20.625" style="109" bestFit="1" customWidth="1"/>
    <col min="14088" max="14088" width="20.75" style="109" customWidth="1"/>
    <col min="14089" max="14089" width="11.125" style="109" customWidth="1"/>
    <col min="14090" max="14091" width="12" style="109" customWidth="1"/>
    <col min="14092" max="14092" width="13.25" style="109" customWidth="1"/>
    <col min="14093" max="14093" width="13.875" style="109" customWidth="1"/>
    <col min="14094" max="14094" width="11" style="109" customWidth="1"/>
    <col min="14095" max="14095" width="7.875" style="109" customWidth="1"/>
    <col min="14096" max="14096" width="9.125" style="109" customWidth="1"/>
    <col min="14097" max="14336" width="9" style="109"/>
    <col min="14337" max="14337" width="12.75" style="109" customWidth="1"/>
    <col min="14338" max="14338" width="13.375" style="109" customWidth="1"/>
    <col min="14339" max="14339" width="15.875" style="109" bestFit="1" customWidth="1"/>
    <col min="14340" max="14340" width="10.5" style="109" customWidth="1"/>
    <col min="14341" max="14341" width="23.25" style="109" customWidth="1"/>
    <col min="14342" max="14342" width="6" style="109" bestFit="1" customWidth="1"/>
    <col min="14343" max="14343" width="20.625" style="109" bestFit="1" customWidth="1"/>
    <col min="14344" max="14344" width="20.75" style="109" customWidth="1"/>
    <col min="14345" max="14345" width="11.125" style="109" customWidth="1"/>
    <col min="14346" max="14347" width="12" style="109" customWidth="1"/>
    <col min="14348" max="14348" width="13.25" style="109" customWidth="1"/>
    <col min="14349" max="14349" width="13.875" style="109" customWidth="1"/>
    <col min="14350" max="14350" width="11" style="109" customWidth="1"/>
    <col min="14351" max="14351" width="7.875" style="109" customWidth="1"/>
    <col min="14352" max="14352" width="9.125" style="109" customWidth="1"/>
    <col min="14353" max="14592" width="9" style="109"/>
    <col min="14593" max="14593" width="12.75" style="109" customWidth="1"/>
    <col min="14594" max="14594" width="13.375" style="109" customWidth="1"/>
    <col min="14595" max="14595" width="15.875" style="109" bestFit="1" customWidth="1"/>
    <col min="14596" max="14596" width="10.5" style="109" customWidth="1"/>
    <col min="14597" max="14597" width="23.25" style="109" customWidth="1"/>
    <col min="14598" max="14598" width="6" style="109" bestFit="1" customWidth="1"/>
    <col min="14599" max="14599" width="20.625" style="109" bestFit="1" customWidth="1"/>
    <col min="14600" max="14600" width="20.75" style="109" customWidth="1"/>
    <col min="14601" max="14601" width="11.125" style="109" customWidth="1"/>
    <col min="14602" max="14603" width="12" style="109" customWidth="1"/>
    <col min="14604" max="14604" width="13.25" style="109" customWidth="1"/>
    <col min="14605" max="14605" width="13.875" style="109" customWidth="1"/>
    <col min="14606" max="14606" width="11" style="109" customWidth="1"/>
    <col min="14607" max="14607" width="7.875" style="109" customWidth="1"/>
    <col min="14608" max="14608" width="9.125" style="109" customWidth="1"/>
    <col min="14609" max="14848" width="9" style="109"/>
    <col min="14849" max="14849" width="12.75" style="109" customWidth="1"/>
    <col min="14850" max="14850" width="13.375" style="109" customWidth="1"/>
    <col min="14851" max="14851" width="15.875" style="109" bestFit="1" customWidth="1"/>
    <col min="14852" max="14852" width="10.5" style="109" customWidth="1"/>
    <col min="14853" max="14853" width="23.25" style="109" customWidth="1"/>
    <col min="14854" max="14854" width="6" style="109" bestFit="1" customWidth="1"/>
    <col min="14855" max="14855" width="20.625" style="109" bestFit="1" customWidth="1"/>
    <col min="14856" max="14856" width="20.75" style="109" customWidth="1"/>
    <col min="14857" max="14857" width="11.125" style="109" customWidth="1"/>
    <col min="14858" max="14859" width="12" style="109" customWidth="1"/>
    <col min="14860" max="14860" width="13.25" style="109" customWidth="1"/>
    <col min="14861" max="14861" width="13.875" style="109" customWidth="1"/>
    <col min="14862" max="14862" width="11" style="109" customWidth="1"/>
    <col min="14863" max="14863" width="7.875" style="109" customWidth="1"/>
    <col min="14864" max="14864" width="9.125" style="109" customWidth="1"/>
    <col min="14865" max="15104" width="9" style="109"/>
    <col min="15105" max="15105" width="12.75" style="109" customWidth="1"/>
    <col min="15106" max="15106" width="13.375" style="109" customWidth="1"/>
    <col min="15107" max="15107" width="15.875" style="109" bestFit="1" customWidth="1"/>
    <col min="15108" max="15108" width="10.5" style="109" customWidth="1"/>
    <col min="15109" max="15109" width="23.25" style="109" customWidth="1"/>
    <col min="15110" max="15110" width="6" style="109" bestFit="1" customWidth="1"/>
    <col min="15111" max="15111" width="20.625" style="109" bestFit="1" customWidth="1"/>
    <col min="15112" max="15112" width="20.75" style="109" customWidth="1"/>
    <col min="15113" max="15113" width="11.125" style="109" customWidth="1"/>
    <col min="15114" max="15115" width="12" style="109" customWidth="1"/>
    <col min="15116" max="15116" width="13.25" style="109" customWidth="1"/>
    <col min="15117" max="15117" width="13.875" style="109" customWidth="1"/>
    <col min="15118" max="15118" width="11" style="109" customWidth="1"/>
    <col min="15119" max="15119" width="7.875" style="109" customWidth="1"/>
    <col min="15120" max="15120" width="9.125" style="109" customWidth="1"/>
    <col min="15121" max="15360" width="9" style="109"/>
    <col min="15361" max="15361" width="12.75" style="109" customWidth="1"/>
    <col min="15362" max="15362" width="13.375" style="109" customWidth="1"/>
    <col min="15363" max="15363" width="15.875" style="109" bestFit="1" customWidth="1"/>
    <col min="15364" max="15364" width="10.5" style="109" customWidth="1"/>
    <col min="15365" max="15365" width="23.25" style="109" customWidth="1"/>
    <col min="15366" max="15366" width="6" style="109" bestFit="1" customWidth="1"/>
    <col min="15367" max="15367" width="20.625" style="109" bestFit="1" customWidth="1"/>
    <col min="15368" max="15368" width="20.75" style="109" customWidth="1"/>
    <col min="15369" max="15369" width="11.125" style="109" customWidth="1"/>
    <col min="15370" max="15371" width="12" style="109" customWidth="1"/>
    <col min="15372" max="15372" width="13.25" style="109" customWidth="1"/>
    <col min="15373" max="15373" width="13.875" style="109" customWidth="1"/>
    <col min="15374" max="15374" width="11" style="109" customWidth="1"/>
    <col min="15375" max="15375" width="7.875" style="109" customWidth="1"/>
    <col min="15376" max="15376" width="9.125" style="109" customWidth="1"/>
    <col min="15377" max="15616" width="9" style="109"/>
    <col min="15617" max="15617" width="12.75" style="109" customWidth="1"/>
    <col min="15618" max="15618" width="13.375" style="109" customWidth="1"/>
    <col min="15619" max="15619" width="15.875" style="109" bestFit="1" customWidth="1"/>
    <col min="15620" max="15620" width="10.5" style="109" customWidth="1"/>
    <col min="15621" max="15621" width="23.25" style="109" customWidth="1"/>
    <col min="15622" max="15622" width="6" style="109" bestFit="1" customWidth="1"/>
    <col min="15623" max="15623" width="20.625" style="109" bestFit="1" customWidth="1"/>
    <col min="15624" max="15624" width="20.75" style="109" customWidth="1"/>
    <col min="15625" max="15625" width="11.125" style="109" customWidth="1"/>
    <col min="15626" max="15627" width="12" style="109" customWidth="1"/>
    <col min="15628" max="15628" width="13.25" style="109" customWidth="1"/>
    <col min="15629" max="15629" width="13.875" style="109" customWidth="1"/>
    <col min="15630" max="15630" width="11" style="109" customWidth="1"/>
    <col min="15631" max="15631" width="7.875" style="109" customWidth="1"/>
    <col min="15632" max="15632" width="9.125" style="109" customWidth="1"/>
    <col min="15633" max="15872" width="9" style="109"/>
    <col min="15873" max="15873" width="12.75" style="109" customWidth="1"/>
    <col min="15874" max="15874" width="13.375" style="109" customWidth="1"/>
    <col min="15875" max="15875" width="15.875" style="109" bestFit="1" customWidth="1"/>
    <col min="15876" max="15876" width="10.5" style="109" customWidth="1"/>
    <col min="15877" max="15877" width="23.25" style="109" customWidth="1"/>
    <col min="15878" max="15878" width="6" style="109" bestFit="1" customWidth="1"/>
    <col min="15879" max="15879" width="20.625" style="109" bestFit="1" customWidth="1"/>
    <col min="15880" max="15880" width="20.75" style="109" customWidth="1"/>
    <col min="15881" max="15881" width="11.125" style="109" customWidth="1"/>
    <col min="15882" max="15883" width="12" style="109" customWidth="1"/>
    <col min="15884" max="15884" width="13.25" style="109" customWidth="1"/>
    <col min="15885" max="15885" width="13.875" style="109" customWidth="1"/>
    <col min="15886" max="15886" width="11" style="109" customWidth="1"/>
    <col min="15887" max="15887" width="7.875" style="109" customWidth="1"/>
    <col min="15888" max="15888" width="9.125" style="109" customWidth="1"/>
    <col min="15889" max="16128" width="9" style="109"/>
    <col min="16129" max="16129" width="12.75" style="109" customWidth="1"/>
    <col min="16130" max="16130" width="13.375" style="109" customWidth="1"/>
    <col min="16131" max="16131" width="15.875" style="109" bestFit="1" customWidth="1"/>
    <col min="16132" max="16132" width="10.5" style="109" customWidth="1"/>
    <col min="16133" max="16133" width="23.25" style="109" customWidth="1"/>
    <col min="16134" max="16134" width="6" style="109" bestFit="1" customWidth="1"/>
    <col min="16135" max="16135" width="20.625" style="109" bestFit="1" customWidth="1"/>
    <col min="16136" max="16136" width="20.75" style="109" customWidth="1"/>
    <col min="16137" max="16137" width="11.125" style="109" customWidth="1"/>
    <col min="16138" max="16139" width="12" style="109" customWidth="1"/>
    <col min="16140" max="16140" width="13.25" style="109" customWidth="1"/>
    <col min="16141" max="16141" width="13.875" style="109" customWidth="1"/>
    <col min="16142" max="16142" width="11" style="109" customWidth="1"/>
    <col min="16143" max="16143" width="7.875" style="109" customWidth="1"/>
    <col min="16144" max="16144" width="9.125" style="109" customWidth="1"/>
    <col min="16145" max="16384" width="9" style="109"/>
  </cols>
  <sheetData>
    <row r="1" spans="1:17" ht="35.25" customHeight="1">
      <c r="A1" s="369" t="s">
        <v>2096</v>
      </c>
      <c r="B1" s="370"/>
      <c r="C1" s="371"/>
      <c r="D1" s="371"/>
      <c r="E1" s="372"/>
      <c r="F1" s="370"/>
      <c r="G1" s="373"/>
      <c r="H1" s="374" t="s">
        <v>2097</v>
      </c>
      <c r="I1" s="375"/>
      <c r="J1" s="376" t="s">
        <v>2098</v>
      </c>
      <c r="K1" s="370"/>
      <c r="L1" s="370"/>
      <c r="M1" s="371"/>
    </row>
    <row r="2" spans="1:17" ht="20.25" customHeight="1">
      <c r="A2" s="377" t="s">
        <v>2099</v>
      </c>
      <c r="B2" s="378" t="s">
        <v>2100</v>
      </c>
      <c r="C2" s="378" t="s">
        <v>2101</v>
      </c>
      <c r="D2" s="378" t="s">
        <v>2102</v>
      </c>
      <c r="E2" s="378" t="s">
        <v>2103</v>
      </c>
      <c r="F2" s="378" t="s">
        <v>2104</v>
      </c>
      <c r="G2" s="379" t="s">
        <v>2105</v>
      </c>
      <c r="H2" s="380" t="s">
        <v>2106</v>
      </c>
      <c r="I2" s="381" t="s">
        <v>2107</v>
      </c>
      <c r="J2" s="378" t="s">
        <v>2108</v>
      </c>
      <c r="K2" s="378" t="s">
        <v>2109</v>
      </c>
      <c r="L2" s="382" t="s">
        <v>2110</v>
      </c>
      <c r="M2" s="382" t="s">
        <v>2111</v>
      </c>
      <c r="N2" s="383" t="s">
        <v>2112</v>
      </c>
    </row>
    <row r="3" spans="1:17" s="127" customFormat="1" ht="21.95" customHeight="1">
      <c r="A3" s="94" t="s">
        <v>2113</v>
      </c>
      <c r="B3" s="73">
        <v>40821</v>
      </c>
      <c r="C3" s="72" t="s">
        <v>2114</v>
      </c>
      <c r="D3" s="72" t="s">
        <v>2115</v>
      </c>
      <c r="E3" s="72" t="s">
        <v>2116</v>
      </c>
      <c r="F3" s="123" t="s">
        <v>2117</v>
      </c>
      <c r="G3" s="384">
        <v>8238198.5199999996</v>
      </c>
      <c r="H3" s="123" t="s">
        <v>2118</v>
      </c>
      <c r="I3" s="385">
        <v>0.11169999999999999</v>
      </c>
      <c r="J3" s="386">
        <v>0.38829999999999998</v>
      </c>
      <c r="K3" s="387">
        <v>0.5</v>
      </c>
      <c r="L3" s="73">
        <v>40821</v>
      </c>
      <c r="M3" s="73">
        <v>40836</v>
      </c>
      <c r="N3" s="94"/>
    </row>
    <row r="4" spans="1:17" s="127" customFormat="1" ht="21.95" customHeight="1">
      <c r="A4" s="94" t="s">
        <v>2119</v>
      </c>
      <c r="B4" s="73">
        <v>40841</v>
      </c>
      <c r="C4" s="72" t="s">
        <v>2120</v>
      </c>
      <c r="D4" s="72" t="s">
        <v>2121</v>
      </c>
      <c r="E4" s="72" t="s">
        <v>2122</v>
      </c>
      <c r="F4" s="123" t="s">
        <v>2123</v>
      </c>
      <c r="G4" s="384">
        <v>5000000</v>
      </c>
      <c r="H4" s="388" t="s">
        <v>2124</v>
      </c>
      <c r="I4" s="385">
        <v>5.21E-2</v>
      </c>
      <c r="J4" s="386">
        <v>0.1479</v>
      </c>
      <c r="K4" s="387">
        <v>0.2</v>
      </c>
      <c r="L4" s="73">
        <v>40841</v>
      </c>
      <c r="M4" s="389" t="s">
        <v>2125</v>
      </c>
      <c r="N4" s="94"/>
    </row>
    <row r="5" spans="1:17" s="127" customFormat="1" ht="21.95" customHeight="1">
      <c r="A5" s="94" t="s">
        <v>2126</v>
      </c>
      <c r="B5" s="73">
        <v>40850</v>
      </c>
      <c r="C5" s="72" t="s">
        <v>2127</v>
      </c>
      <c r="D5" s="72" t="s">
        <v>2128</v>
      </c>
      <c r="E5" s="72" t="s">
        <v>2129</v>
      </c>
      <c r="F5" s="123" t="s">
        <v>2130</v>
      </c>
      <c r="G5" s="384">
        <v>10309832.529999999</v>
      </c>
      <c r="H5" s="123" t="s">
        <v>2118</v>
      </c>
      <c r="I5" s="385">
        <v>0.11</v>
      </c>
      <c r="J5" s="386">
        <v>0.28999999999999998</v>
      </c>
      <c r="K5" s="387">
        <v>0.4</v>
      </c>
      <c r="L5" s="73">
        <v>40850</v>
      </c>
      <c r="M5" s="73">
        <v>40865</v>
      </c>
      <c r="N5" s="94"/>
    </row>
    <row r="6" spans="1:17" s="127" customFormat="1" ht="21.95" customHeight="1">
      <c r="A6" s="94" t="s">
        <v>2131</v>
      </c>
      <c r="B6" s="73">
        <v>40886</v>
      </c>
      <c r="C6" s="72" t="s">
        <v>2132</v>
      </c>
      <c r="D6" s="72" t="s">
        <v>2133</v>
      </c>
      <c r="E6" s="72" t="s">
        <v>2134</v>
      </c>
      <c r="F6" s="123" t="s">
        <v>2135</v>
      </c>
      <c r="G6" s="81">
        <v>9929942.1699999999</v>
      </c>
      <c r="H6" s="123" t="s">
        <v>2118</v>
      </c>
      <c r="I6" s="385">
        <v>0.1198</v>
      </c>
      <c r="J6" s="386">
        <v>0.2802</v>
      </c>
      <c r="K6" s="387">
        <v>0.4</v>
      </c>
      <c r="L6" s="73">
        <v>40886</v>
      </c>
      <c r="M6" s="73">
        <v>40897</v>
      </c>
      <c r="N6" s="94"/>
    </row>
    <row r="7" spans="1:17" s="127" customFormat="1" ht="21.95" customHeight="1">
      <c r="A7" s="94" t="s">
        <v>2113</v>
      </c>
      <c r="B7" s="73">
        <v>40913</v>
      </c>
      <c r="C7" s="72" t="s">
        <v>2114</v>
      </c>
      <c r="D7" s="72" t="s">
        <v>2136</v>
      </c>
      <c r="E7" s="72" t="s">
        <v>2116</v>
      </c>
      <c r="F7" s="123" t="s">
        <v>2137</v>
      </c>
      <c r="G7" s="81">
        <v>8788392.5199999996</v>
      </c>
      <c r="H7" s="123" t="s">
        <v>2118</v>
      </c>
      <c r="I7" s="385">
        <v>0.12640000000000001</v>
      </c>
      <c r="J7" s="386">
        <v>0.27360000000000001</v>
      </c>
      <c r="K7" s="387">
        <v>0.4</v>
      </c>
      <c r="L7" s="73">
        <v>40913</v>
      </c>
      <c r="M7" s="73">
        <v>40928</v>
      </c>
      <c r="N7" s="94"/>
    </row>
    <row r="8" spans="1:17" s="130" customFormat="1" ht="20.25" customHeight="1">
      <c r="A8" s="94" t="s">
        <v>2138</v>
      </c>
      <c r="B8" s="57">
        <v>40926</v>
      </c>
      <c r="C8" s="58" t="s">
        <v>2139</v>
      </c>
      <c r="D8" s="58" t="s">
        <v>2140</v>
      </c>
      <c r="E8" s="58" t="s">
        <v>2141</v>
      </c>
      <c r="F8" s="123" t="s">
        <v>2123</v>
      </c>
      <c r="G8" s="71">
        <v>1000000</v>
      </c>
      <c r="H8" s="123" t="s">
        <v>2142</v>
      </c>
      <c r="I8" s="390">
        <v>1.2643</v>
      </c>
      <c r="J8" s="391">
        <v>3.5700000000000003E-2</v>
      </c>
      <c r="K8" s="392">
        <v>1.3</v>
      </c>
      <c r="L8" s="393">
        <v>40926</v>
      </c>
      <c r="M8" s="393">
        <v>41108</v>
      </c>
      <c r="N8" s="94"/>
      <c r="Q8" s="127"/>
    </row>
    <row r="9" spans="1:17" s="127" customFormat="1" ht="21.95" customHeight="1">
      <c r="A9" s="94" t="s">
        <v>2143</v>
      </c>
      <c r="B9" s="73">
        <v>40980</v>
      </c>
      <c r="C9" s="72" t="s">
        <v>2144</v>
      </c>
      <c r="D9" s="72" t="s">
        <v>2145</v>
      </c>
      <c r="E9" s="72" t="s">
        <v>2146</v>
      </c>
      <c r="F9" s="72" t="s">
        <v>2123</v>
      </c>
      <c r="G9" s="81">
        <v>5000000</v>
      </c>
      <c r="H9" s="123" t="s">
        <v>2142</v>
      </c>
      <c r="I9" s="390">
        <v>0.72150000000000003</v>
      </c>
      <c r="J9" s="386">
        <v>0.47849999999999998</v>
      </c>
      <c r="K9" s="387">
        <v>1.2</v>
      </c>
      <c r="L9" s="73">
        <v>40980</v>
      </c>
      <c r="M9" s="73">
        <v>41072</v>
      </c>
      <c r="N9" s="94"/>
    </row>
    <row r="10" spans="1:17" s="127" customFormat="1" ht="21.95" customHeight="1">
      <c r="A10" s="94" t="s">
        <v>2143</v>
      </c>
      <c r="B10" s="57">
        <v>41016</v>
      </c>
      <c r="C10" s="58" t="s">
        <v>2147</v>
      </c>
      <c r="D10" s="58" t="s">
        <v>2148</v>
      </c>
      <c r="E10" s="58" t="s">
        <v>2149</v>
      </c>
      <c r="F10" s="72" t="s">
        <v>2123</v>
      </c>
      <c r="G10" s="71">
        <v>1805178.32</v>
      </c>
      <c r="H10" s="123" t="s">
        <v>2142</v>
      </c>
      <c r="I10" s="390">
        <v>1.3580000000000001</v>
      </c>
      <c r="J10" s="391">
        <v>0.2</v>
      </c>
      <c r="K10" s="392">
        <v>1.5580000000000001</v>
      </c>
      <c r="L10" s="393">
        <v>41016</v>
      </c>
      <c r="M10" s="393">
        <v>41380</v>
      </c>
      <c r="N10" s="94"/>
    </row>
    <row r="11" spans="1:17" s="127" customFormat="1" ht="21.95" customHeight="1">
      <c r="A11" s="94" t="s">
        <v>2143</v>
      </c>
      <c r="B11" s="73">
        <v>41072</v>
      </c>
      <c r="C11" s="95" t="s">
        <v>2150</v>
      </c>
      <c r="D11" s="95" t="s">
        <v>2151</v>
      </c>
      <c r="E11" s="95" t="s">
        <v>2152</v>
      </c>
      <c r="F11" s="95" t="s">
        <v>2123</v>
      </c>
      <c r="G11" s="81">
        <v>5000000</v>
      </c>
      <c r="H11" s="123" t="s">
        <v>2142</v>
      </c>
      <c r="I11" s="385">
        <v>0.1128</v>
      </c>
      <c r="J11" s="386">
        <v>0.1</v>
      </c>
      <c r="K11" s="387">
        <v>0.21279999999999999</v>
      </c>
      <c r="L11" s="73">
        <v>41072</v>
      </c>
      <c r="M11" s="73">
        <v>41082</v>
      </c>
      <c r="N11" s="94"/>
    </row>
    <row r="12" spans="1:17" s="127" customFormat="1" ht="21.95" customHeight="1">
      <c r="A12" s="94" t="s">
        <v>2143</v>
      </c>
      <c r="B12" s="73">
        <v>41072</v>
      </c>
      <c r="C12" s="95" t="s">
        <v>2144</v>
      </c>
      <c r="D12" s="95" t="s">
        <v>2153</v>
      </c>
      <c r="E12" s="95" t="s">
        <v>2146</v>
      </c>
      <c r="F12" s="95" t="s">
        <v>2123</v>
      </c>
      <c r="G12" s="81">
        <v>5000000</v>
      </c>
      <c r="H12" s="123" t="s">
        <v>2142</v>
      </c>
      <c r="I12" s="385">
        <v>0.7</v>
      </c>
      <c r="J12" s="386">
        <v>0.2</v>
      </c>
      <c r="K12" s="387">
        <v>0.9</v>
      </c>
      <c r="L12" s="73">
        <v>41072</v>
      </c>
      <c r="M12" s="73">
        <v>41164</v>
      </c>
      <c r="N12" s="94"/>
    </row>
    <row r="13" spans="1:17" s="127" customFormat="1" ht="21.95" customHeight="1">
      <c r="A13" s="94" t="s">
        <v>2143</v>
      </c>
      <c r="B13" s="57">
        <v>41088</v>
      </c>
      <c r="C13" s="95" t="s">
        <v>2150</v>
      </c>
      <c r="D13" s="95" t="s">
        <v>2151</v>
      </c>
      <c r="E13" s="95" t="s">
        <v>2152</v>
      </c>
      <c r="F13" s="95" t="s">
        <v>2123</v>
      </c>
      <c r="G13" s="81">
        <v>3000000</v>
      </c>
      <c r="H13" s="123" t="s">
        <v>2142</v>
      </c>
      <c r="I13" s="385">
        <v>0.11509999999999999</v>
      </c>
      <c r="J13" s="386">
        <v>0.1</v>
      </c>
      <c r="K13" s="387">
        <v>0.21510000000000001</v>
      </c>
      <c r="L13" s="73">
        <v>41088</v>
      </c>
      <c r="M13" s="73">
        <v>41095</v>
      </c>
      <c r="N13" s="94"/>
    </row>
    <row r="14" spans="1:17" s="127" customFormat="1" ht="21.95" customHeight="1">
      <c r="A14" s="94" t="s">
        <v>2143</v>
      </c>
      <c r="B14" s="73">
        <v>41095</v>
      </c>
      <c r="C14" s="72" t="s">
        <v>2154</v>
      </c>
      <c r="D14" s="95" t="s">
        <v>2151</v>
      </c>
      <c r="E14" s="95" t="s">
        <v>2152</v>
      </c>
      <c r="F14" s="95" t="s">
        <v>2123</v>
      </c>
      <c r="G14" s="81">
        <v>3000000</v>
      </c>
      <c r="H14" s="123" t="s">
        <v>2142</v>
      </c>
      <c r="I14" s="394">
        <v>0.1193</v>
      </c>
      <c r="J14" s="386">
        <v>0.1</v>
      </c>
      <c r="K14" s="387">
        <v>0.21929999999999999</v>
      </c>
      <c r="L14" s="73">
        <v>41095</v>
      </c>
      <c r="M14" s="73">
        <v>41102</v>
      </c>
      <c r="N14" s="94"/>
    </row>
    <row r="15" spans="1:17" s="127" customFormat="1" ht="21.95" customHeight="1">
      <c r="A15" s="94" t="s">
        <v>2143</v>
      </c>
      <c r="B15" s="57">
        <v>40926</v>
      </c>
      <c r="C15" s="58" t="s">
        <v>2139</v>
      </c>
      <c r="D15" s="58" t="s">
        <v>2140</v>
      </c>
      <c r="E15" s="58" t="s">
        <v>2141</v>
      </c>
      <c r="F15" s="123" t="s">
        <v>2123</v>
      </c>
      <c r="G15" s="71">
        <v>1000000</v>
      </c>
      <c r="H15" s="123" t="s">
        <v>2142</v>
      </c>
      <c r="I15" s="390">
        <v>1.2013</v>
      </c>
      <c r="J15" s="391">
        <f>K15-I15</f>
        <v>3.8699999999999957E-2</v>
      </c>
      <c r="K15" s="387">
        <v>1.24</v>
      </c>
      <c r="L15" s="73">
        <v>41108</v>
      </c>
      <c r="M15" s="73">
        <v>41292</v>
      </c>
      <c r="N15" s="94"/>
    </row>
    <row r="16" spans="1:17" s="127" customFormat="1" ht="21.95" customHeight="1">
      <c r="A16" s="94" t="s">
        <v>2143</v>
      </c>
      <c r="B16" s="73">
        <v>41072</v>
      </c>
      <c r="C16" s="95" t="s">
        <v>2150</v>
      </c>
      <c r="D16" s="95" t="s">
        <v>2151</v>
      </c>
      <c r="E16" s="95" t="s">
        <v>2152</v>
      </c>
      <c r="F16" s="95" t="s">
        <v>2123</v>
      </c>
      <c r="G16" s="81">
        <v>3000000</v>
      </c>
      <c r="H16" s="123" t="s">
        <v>2142</v>
      </c>
      <c r="I16" s="385">
        <v>0.11700000000000001</v>
      </c>
      <c r="J16" s="386">
        <v>0.05</v>
      </c>
      <c r="K16" s="387">
        <f>I16+J16</f>
        <v>0.16700000000000001</v>
      </c>
      <c r="L16" s="73">
        <v>41115</v>
      </c>
      <c r="M16" s="73">
        <v>41127</v>
      </c>
      <c r="N16" s="94"/>
    </row>
    <row r="17" spans="1:15" s="127" customFormat="1" ht="21.95" customHeight="1">
      <c r="A17" s="94" t="s">
        <v>2143</v>
      </c>
      <c r="B17" s="73">
        <v>41127</v>
      </c>
      <c r="C17" s="95" t="s">
        <v>2150</v>
      </c>
      <c r="D17" s="95" t="s">
        <v>2151</v>
      </c>
      <c r="E17" s="95" t="s">
        <v>2152</v>
      </c>
      <c r="F17" s="95" t="s">
        <v>2123</v>
      </c>
      <c r="G17" s="81">
        <v>3000143.63</v>
      </c>
      <c r="H17" s="123" t="s">
        <v>2142</v>
      </c>
      <c r="I17" s="385">
        <v>0.1137</v>
      </c>
      <c r="J17" s="386">
        <v>0.02</v>
      </c>
      <c r="K17" s="387">
        <v>0.13370000000000001</v>
      </c>
      <c r="L17" s="73">
        <v>41127</v>
      </c>
      <c r="M17" s="73">
        <v>41135</v>
      </c>
      <c r="N17" s="94"/>
    </row>
    <row r="18" spans="1:15" s="127" customFormat="1" ht="21.95" customHeight="1">
      <c r="A18" s="94" t="s">
        <v>2143</v>
      </c>
      <c r="B18" s="73">
        <v>41135</v>
      </c>
      <c r="C18" s="95" t="s">
        <v>2150</v>
      </c>
      <c r="D18" s="95" t="s">
        <v>2151</v>
      </c>
      <c r="E18" s="95" t="s">
        <v>2152</v>
      </c>
      <c r="F18" s="95" t="s">
        <v>2123</v>
      </c>
      <c r="G18" s="81">
        <v>3000220.29</v>
      </c>
      <c r="H18" s="123" t="s">
        <v>2142</v>
      </c>
      <c r="I18" s="385">
        <v>0.1062</v>
      </c>
      <c r="J18" s="386">
        <v>0.03</v>
      </c>
      <c r="K18" s="387">
        <v>0.13619999999999999</v>
      </c>
      <c r="L18" s="73">
        <v>41135</v>
      </c>
      <c r="M18" s="73">
        <v>41142</v>
      </c>
      <c r="N18" s="94"/>
    </row>
    <row r="19" spans="1:15" s="127" customFormat="1" ht="21.95" customHeight="1">
      <c r="A19" s="94" t="s">
        <v>2143</v>
      </c>
      <c r="B19" s="73">
        <v>41142</v>
      </c>
      <c r="C19" s="95" t="s">
        <v>2150</v>
      </c>
      <c r="D19" s="95" t="s">
        <v>2151</v>
      </c>
      <c r="E19" s="95" t="s">
        <v>2152</v>
      </c>
      <c r="F19" s="95" t="s">
        <v>2123</v>
      </c>
      <c r="G19" s="81">
        <v>3000288.62</v>
      </c>
      <c r="H19" s="123" t="s">
        <v>2142</v>
      </c>
      <c r="I19" s="385">
        <v>0.1067</v>
      </c>
      <c r="J19" s="386">
        <v>0.02</v>
      </c>
      <c r="K19" s="387">
        <v>0.12670000000000001</v>
      </c>
      <c r="L19" s="73">
        <v>41142</v>
      </c>
      <c r="M19" s="73">
        <v>41149</v>
      </c>
      <c r="N19" s="94"/>
    </row>
    <row r="20" spans="1:15" s="127" customFormat="1" ht="21.95" customHeight="1">
      <c r="A20" s="94" t="s">
        <v>2143</v>
      </c>
      <c r="B20" s="73">
        <v>41149</v>
      </c>
      <c r="C20" s="95" t="s">
        <v>2150</v>
      </c>
      <c r="D20" s="95" t="s">
        <v>2151</v>
      </c>
      <c r="E20" s="95" t="s">
        <v>2152</v>
      </c>
      <c r="F20" s="95" t="s">
        <v>2123</v>
      </c>
      <c r="G20" s="81">
        <v>3000352.19</v>
      </c>
      <c r="H20" s="123" t="s">
        <v>2142</v>
      </c>
      <c r="I20" s="385">
        <v>0.1067</v>
      </c>
      <c r="J20" s="386">
        <v>0.02</v>
      </c>
      <c r="K20" s="387">
        <v>0.12670000000000001</v>
      </c>
      <c r="L20" s="73">
        <v>41142</v>
      </c>
      <c r="M20" s="73">
        <v>41149</v>
      </c>
      <c r="N20" s="94"/>
    </row>
    <row r="21" spans="1:15" s="127" customFormat="1" ht="21.95" customHeight="1">
      <c r="A21" s="94" t="s">
        <v>2143</v>
      </c>
      <c r="B21" s="73">
        <v>41164</v>
      </c>
      <c r="C21" s="95" t="s">
        <v>2144</v>
      </c>
      <c r="D21" s="95" t="s">
        <v>2153</v>
      </c>
      <c r="E21" s="106" t="s">
        <v>2146</v>
      </c>
      <c r="F21" s="95" t="s">
        <v>2123</v>
      </c>
      <c r="G21" s="81">
        <v>2500000</v>
      </c>
      <c r="H21" s="123" t="s">
        <v>2142</v>
      </c>
      <c r="I21" s="385">
        <v>1.1606000000000001</v>
      </c>
      <c r="J21" s="386">
        <v>0.33939999999999998</v>
      </c>
      <c r="K21" s="387">
        <v>1.5</v>
      </c>
      <c r="L21" s="73">
        <v>41173</v>
      </c>
      <c r="M21" s="73">
        <v>41345</v>
      </c>
      <c r="N21" s="94"/>
    </row>
    <row r="22" spans="1:15" s="127" customFormat="1" ht="21.95" customHeight="1">
      <c r="A22" s="94" t="s">
        <v>2143</v>
      </c>
      <c r="B22" s="73">
        <v>41186</v>
      </c>
      <c r="C22" s="72" t="s">
        <v>2155</v>
      </c>
      <c r="D22" s="72" t="s">
        <v>2156</v>
      </c>
      <c r="E22" s="80" t="s">
        <v>2157</v>
      </c>
      <c r="F22" s="72" t="s">
        <v>2123</v>
      </c>
      <c r="G22" s="81">
        <v>1100000</v>
      </c>
      <c r="H22" s="123" t="s">
        <v>2142</v>
      </c>
      <c r="I22" s="385">
        <v>0.60260000000000002</v>
      </c>
      <c r="J22" s="386">
        <v>0.2</v>
      </c>
      <c r="K22" s="387">
        <v>0.80259999999999998</v>
      </c>
      <c r="L22" s="73">
        <v>41187</v>
      </c>
      <c r="M22" s="73">
        <v>41281</v>
      </c>
      <c r="N22" s="94"/>
    </row>
    <row r="23" spans="1:15" s="127" customFormat="1" ht="21.95" customHeight="1">
      <c r="A23" s="94" t="s">
        <v>2143</v>
      </c>
      <c r="B23" s="96">
        <v>41330</v>
      </c>
      <c r="C23" s="95" t="s">
        <v>2158</v>
      </c>
      <c r="D23" s="95" t="s">
        <v>2159</v>
      </c>
      <c r="E23" s="106" t="s">
        <v>2160</v>
      </c>
      <c r="F23" s="95" t="s">
        <v>2161</v>
      </c>
      <c r="G23" s="81">
        <v>20000000</v>
      </c>
      <c r="H23" s="122" t="s">
        <v>2142</v>
      </c>
      <c r="I23" s="395">
        <v>0.31609999999999999</v>
      </c>
      <c r="J23" s="386">
        <v>0.13389999999999999</v>
      </c>
      <c r="K23" s="387">
        <f>SUM(I23:J23)</f>
        <v>0.44999999999999996</v>
      </c>
      <c r="L23" s="73">
        <v>41330</v>
      </c>
      <c r="M23" s="73">
        <v>41358</v>
      </c>
      <c r="N23" s="94"/>
    </row>
    <row r="24" spans="1:15" s="127" customFormat="1" ht="21.95" customHeight="1">
      <c r="A24" s="94" t="s">
        <v>2143</v>
      </c>
      <c r="B24" s="73">
        <v>41352</v>
      </c>
      <c r="C24" s="95" t="s">
        <v>2162</v>
      </c>
      <c r="D24" s="95" t="s">
        <v>2163</v>
      </c>
      <c r="E24" s="396" t="s">
        <v>2164</v>
      </c>
      <c r="F24" s="95" t="s">
        <v>2165</v>
      </c>
      <c r="G24" s="81">
        <v>38160000</v>
      </c>
      <c r="H24" s="388" t="s">
        <v>2124</v>
      </c>
      <c r="I24" s="385">
        <v>1.43E-2</v>
      </c>
      <c r="J24" s="386">
        <v>5.57E-2</v>
      </c>
      <c r="K24" s="387">
        <v>7.0000000000000007E-2</v>
      </c>
      <c r="L24" s="73">
        <v>41352</v>
      </c>
      <c r="M24" s="389" t="s">
        <v>2166</v>
      </c>
      <c r="N24" s="94"/>
      <c r="O24" s="109" t="s">
        <v>2167</v>
      </c>
    </row>
    <row r="25" spans="1:15" s="127" customFormat="1" ht="21.95" customHeight="1">
      <c r="A25" s="94" t="s">
        <v>2143</v>
      </c>
      <c r="B25" s="73">
        <v>41358</v>
      </c>
      <c r="C25" s="95" t="s">
        <v>2158</v>
      </c>
      <c r="D25" s="95" t="s">
        <v>2159</v>
      </c>
      <c r="E25" s="106" t="s">
        <v>2160</v>
      </c>
      <c r="F25" s="95" t="s">
        <v>2161</v>
      </c>
      <c r="G25" s="81">
        <v>20000000</v>
      </c>
      <c r="H25" s="122" t="s">
        <v>2142</v>
      </c>
      <c r="I25" s="385">
        <v>0.15759999999999999</v>
      </c>
      <c r="J25" s="386">
        <v>0.29239999999999999</v>
      </c>
      <c r="K25" s="387">
        <f>I25+J25</f>
        <v>0.44999999999999996</v>
      </c>
      <c r="L25" s="73">
        <v>41358</v>
      </c>
      <c r="M25" s="73">
        <v>41389</v>
      </c>
      <c r="N25" s="94"/>
    </row>
    <row r="26" spans="1:15" s="127" customFormat="1" ht="21.95" customHeight="1">
      <c r="A26" s="94" t="s">
        <v>2143</v>
      </c>
      <c r="B26" s="73">
        <v>41610</v>
      </c>
      <c r="C26" s="95" t="s">
        <v>2158</v>
      </c>
      <c r="D26" s="95" t="s">
        <v>2168</v>
      </c>
      <c r="E26" s="95" t="s">
        <v>2169</v>
      </c>
      <c r="F26" s="95" t="s">
        <v>2123</v>
      </c>
      <c r="G26" s="81">
        <v>1500000</v>
      </c>
      <c r="H26" s="122" t="s">
        <v>2142</v>
      </c>
      <c r="I26" s="385">
        <v>0.12280000000000001</v>
      </c>
      <c r="J26" s="386">
        <f>K26-I26</f>
        <v>0.1072</v>
      </c>
      <c r="K26" s="387">
        <v>0.23</v>
      </c>
      <c r="L26" s="73">
        <v>41610</v>
      </c>
      <c r="M26" s="73">
        <v>41641</v>
      </c>
      <c r="N26" s="94"/>
    </row>
    <row r="27" spans="1:15" s="127" customFormat="1" ht="21.95" customHeight="1">
      <c r="A27" s="94" t="s">
        <v>2143</v>
      </c>
      <c r="B27" s="73">
        <v>41621</v>
      </c>
      <c r="C27" s="95" t="s">
        <v>2170</v>
      </c>
      <c r="D27" s="95" t="s">
        <v>2171</v>
      </c>
      <c r="E27" s="95" t="s">
        <v>2172</v>
      </c>
      <c r="F27" s="95" t="s">
        <v>2123</v>
      </c>
      <c r="G27" s="81">
        <v>2000000</v>
      </c>
      <c r="H27" s="122" t="s">
        <v>2142</v>
      </c>
      <c r="I27" s="385">
        <v>0.26540000000000002</v>
      </c>
      <c r="J27" s="386">
        <v>8.4599999999999995E-2</v>
      </c>
      <c r="K27" s="387">
        <f>I27+J27</f>
        <v>0.35000000000000003</v>
      </c>
      <c r="L27" s="73">
        <v>41621</v>
      </c>
      <c r="M27" s="73">
        <v>41711</v>
      </c>
      <c r="N27" s="94"/>
    </row>
    <row r="28" spans="1:15" s="127" customFormat="1" ht="21.95" customHeight="1">
      <c r="A28" s="56" t="s">
        <v>2173</v>
      </c>
      <c r="B28" s="70">
        <v>41712</v>
      </c>
      <c r="C28" s="58" t="s">
        <v>2170</v>
      </c>
      <c r="D28" s="58" t="s">
        <v>2171</v>
      </c>
      <c r="E28" s="58" t="s">
        <v>2172</v>
      </c>
      <c r="F28" s="58" t="s">
        <v>2123</v>
      </c>
      <c r="G28" s="71">
        <v>2000000</v>
      </c>
      <c r="H28" s="132" t="s">
        <v>2142</v>
      </c>
      <c r="I28" s="397">
        <v>0.25609999999999999</v>
      </c>
      <c r="J28" s="386">
        <v>9.3899999999999997E-2</v>
      </c>
      <c r="K28" s="398">
        <f>I28+J28</f>
        <v>0.35</v>
      </c>
      <c r="L28" s="70">
        <v>41712</v>
      </c>
      <c r="M28" s="70">
        <v>41804</v>
      </c>
      <c r="N28" s="94"/>
      <c r="O28" s="127" t="s">
        <v>2174</v>
      </c>
    </row>
    <row r="29" spans="1:15" s="127" customFormat="1" ht="21.95" customHeight="1">
      <c r="A29" s="56" t="s">
        <v>2175</v>
      </c>
      <c r="B29" s="70">
        <v>41730</v>
      </c>
      <c r="C29" s="61" t="s">
        <v>2144</v>
      </c>
      <c r="D29" s="61" t="s">
        <v>2176</v>
      </c>
      <c r="E29" s="61" t="s">
        <v>2177</v>
      </c>
      <c r="F29" s="61" t="s">
        <v>2161</v>
      </c>
      <c r="G29" s="71">
        <v>5000000</v>
      </c>
      <c r="H29" s="132" t="s">
        <v>2142</v>
      </c>
      <c r="I29" s="397">
        <v>0.37980000000000003</v>
      </c>
      <c r="J29" s="386">
        <v>0.39019999999999999</v>
      </c>
      <c r="K29" s="398">
        <v>0.77</v>
      </c>
      <c r="L29" s="70">
        <v>41730</v>
      </c>
      <c r="M29" s="70">
        <v>42095</v>
      </c>
      <c r="N29" s="94" t="s">
        <v>2178</v>
      </c>
      <c r="O29" s="114" t="s">
        <v>2175</v>
      </c>
    </row>
    <row r="30" spans="1:15" s="127" customFormat="1" ht="21.95" customHeight="1">
      <c r="A30" s="94" t="s">
        <v>2143</v>
      </c>
      <c r="B30" s="73">
        <v>41730</v>
      </c>
      <c r="C30" s="72" t="s">
        <v>2144</v>
      </c>
      <c r="D30" s="72" t="s">
        <v>2176</v>
      </c>
      <c r="E30" s="72" t="s">
        <v>2177</v>
      </c>
      <c r="F30" s="72" t="s">
        <v>2161</v>
      </c>
      <c r="G30" s="81">
        <v>5000000</v>
      </c>
      <c r="H30" s="122" t="s">
        <v>2142</v>
      </c>
      <c r="I30" s="385">
        <v>0.37980000000000003</v>
      </c>
      <c r="J30" s="386">
        <v>0.39019999999999999</v>
      </c>
      <c r="K30" s="387">
        <v>0.77</v>
      </c>
      <c r="L30" s="73">
        <v>41730</v>
      </c>
      <c r="M30" s="73">
        <v>42095</v>
      </c>
      <c r="N30" s="94"/>
      <c r="O30" s="127" t="s">
        <v>2179</v>
      </c>
    </row>
    <row r="31" spans="1:15" s="127" customFormat="1" ht="21.95" customHeight="1">
      <c r="A31" s="94" t="s">
        <v>2143</v>
      </c>
      <c r="B31" s="73">
        <v>41733</v>
      </c>
      <c r="C31" s="72" t="s">
        <v>2180</v>
      </c>
      <c r="D31" s="72" t="s">
        <v>2181</v>
      </c>
      <c r="E31" s="72" t="s">
        <v>2182</v>
      </c>
      <c r="F31" s="72" t="s">
        <v>2161</v>
      </c>
      <c r="G31" s="81">
        <v>2000000</v>
      </c>
      <c r="H31" s="122" t="s">
        <v>2142</v>
      </c>
      <c r="I31" s="385">
        <v>0.25</v>
      </c>
      <c r="J31" s="386">
        <v>0.75</v>
      </c>
      <c r="K31" s="387">
        <v>1</v>
      </c>
      <c r="L31" s="73">
        <v>41733</v>
      </c>
      <c r="M31" s="73">
        <v>41764</v>
      </c>
      <c r="N31" s="94"/>
      <c r="O31" s="127" t="s">
        <v>2183</v>
      </c>
    </row>
    <row r="32" spans="1:15" s="127" customFormat="1" ht="21.95" customHeight="1">
      <c r="A32" s="94" t="s">
        <v>2143</v>
      </c>
      <c r="B32" s="73">
        <v>41789</v>
      </c>
      <c r="C32" s="72" t="s">
        <v>2180</v>
      </c>
      <c r="D32" s="72" t="s">
        <v>2181</v>
      </c>
      <c r="E32" s="72" t="s">
        <v>2182</v>
      </c>
      <c r="F32" s="72" t="s">
        <v>2161</v>
      </c>
      <c r="G32" s="81">
        <v>2000000</v>
      </c>
      <c r="H32" s="122" t="s">
        <v>2142</v>
      </c>
      <c r="I32" s="385">
        <v>0.25</v>
      </c>
      <c r="J32" s="386">
        <v>0.95</v>
      </c>
      <c r="K32" s="387">
        <v>1.2</v>
      </c>
      <c r="L32" s="73">
        <v>41789</v>
      </c>
      <c r="M32" s="73">
        <v>41820</v>
      </c>
      <c r="N32" s="94"/>
      <c r="O32" s="127" t="s">
        <v>2184</v>
      </c>
    </row>
    <row r="33" spans="1:15" s="127" customFormat="1" ht="21.95" customHeight="1">
      <c r="A33" s="94" t="s">
        <v>2143</v>
      </c>
      <c r="B33" s="73">
        <v>41820</v>
      </c>
      <c r="C33" s="72" t="s">
        <v>2180</v>
      </c>
      <c r="D33" s="72" t="s">
        <v>2181</v>
      </c>
      <c r="E33" s="72" t="s">
        <v>2182</v>
      </c>
      <c r="F33" s="72" t="s">
        <v>2161</v>
      </c>
      <c r="G33" s="81">
        <v>2000000</v>
      </c>
      <c r="H33" s="122" t="s">
        <v>2142</v>
      </c>
      <c r="I33" s="385">
        <v>0.25</v>
      </c>
      <c r="J33" s="386">
        <v>0.75</v>
      </c>
      <c r="K33" s="387">
        <v>1</v>
      </c>
      <c r="L33" s="73">
        <v>41820</v>
      </c>
      <c r="M33" s="73">
        <v>41850</v>
      </c>
      <c r="N33" s="94"/>
      <c r="O33" s="127" t="s">
        <v>2185</v>
      </c>
    </row>
    <row r="34" spans="1:15" s="127" customFormat="1" ht="21.95" customHeight="1">
      <c r="A34" s="94" t="s">
        <v>2175</v>
      </c>
      <c r="B34" s="73">
        <v>41943</v>
      </c>
      <c r="C34" s="72" t="s">
        <v>2186</v>
      </c>
      <c r="D34" s="72" t="s">
        <v>2187</v>
      </c>
      <c r="E34" s="72" t="s">
        <v>2188</v>
      </c>
      <c r="F34" s="72" t="s">
        <v>2189</v>
      </c>
      <c r="G34" s="81">
        <v>3923417355</v>
      </c>
      <c r="H34" s="122" t="s">
        <v>2142</v>
      </c>
      <c r="I34" s="385">
        <v>0.1</v>
      </c>
      <c r="J34" s="386">
        <v>0.05</v>
      </c>
      <c r="K34" s="387">
        <f>J34+I34</f>
        <v>0.15000000000000002</v>
      </c>
      <c r="L34" s="73">
        <v>41943</v>
      </c>
      <c r="M34" s="73">
        <v>42065</v>
      </c>
      <c r="N34" s="94" t="s">
        <v>2190</v>
      </c>
      <c r="O34" s="127" t="s">
        <v>2191</v>
      </c>
    </row>
    <row r="35" spans="1:15" s="127" customFormat="1" ht="21.95" customHeight="1">
      <c r="A35" s="94" t="s">
        <v>2143</v>
      </c>
      <c r="B35" s="73">
        <v>41943</v>
      </c>
      <c r="C35" s="72" t="s">
        <v>2186</v>
      </c>
      <c r="D35" s="72" t="s">
        <v>2187</v>
      </c>
      <c r="E35" s="72" t="s">
        <v>2188</v>
      </c>
      <c r="F35" s="72" t="s">
        <v>2189</v>
      </c>
      <c r="G35" s="81">
        <v>3923417355</v>
      </c>
      <c r="H35" s="122" t="s">
        <v>2142</v>
      </c>
      <c r="I35" s="385">
        <v>0.1</v>
      </c>
      <c r="J35" s="386">
        <v>0.05</v>
      </c>
      <c r="K35" s="387">
        <f>J35+I35</f>
        <v>0.15000000000000002</v>
      </c>
      <c r="L35" s="73">
        <v>41943</v>
      </c>
      <c r="M35" s="73">
        <v>42065</v>
      </c>
      <c r="N35" s="94" t="s">
        <v>2192</v>
      </c>
      <c r="O35" s="127" t="s">
        <v>2193</v>
      </c>
    </row>
    <row r="36" spans="1:15" s="127" customFormat="1" ht="21.95" customHeight="1">
      <c r="A36" s="56" t="s">
        <v>2173</v>
      </c>
      <c r="B36" s="70">
        <v>42019</v>
      </c>
      <c r="C36" s="58" t="s">
        <v>2194</v>
      </c>
      <c r="D36" s="58" t="s">
        <v>2195</v>
      </c>
      <c r="E36" s="58" t="s">
        <v>2196</v>
      </c>
      <c r="F36" s="58" t="s">
        <v>2123</v>
      </c>
      <c r="G36" s="71">
        <v>100000000</v>
      </c>
      <c r="H36" s="388" t="s">
        <v>2124</v>
      </c>
      <c r="I36" s="397">
        <v>0</v>
      </c>
      <c r="J36" s="386">
        <v>0</v>
      </c>
      <c r="K36" s="398">
        <f>I36+J36</f>
        <v>0</v>
      </c>
      <c r="L36" s="70">
        <v>42019</v>
      </c>
      <c r="M36" s="389" t="s">
        <v>2166</v>
      </c>
      <c r="N36" s="94"/>
      <c r="O36" s="127" t="s">
        <v>2197</v>
      </c>
    </row>
    <row r="37" spans="1:15" s="127" customFormat="1" ht="21.95" customHeight="1">
      <c r="A37" s="94" t="s">
        <v>2143</v>
      </c>
      <c r="B37" s="73">
        <v>42096</v>
      </c>
      <c r="C37" s="72" t="s">
        <v>2180</v>
      </c>
      <c r="D37" s="72" t="s">
        <v>2198</v>
      </c>
      <c r="E37" s="72" t="s">
        <v>2199</v>
      </c>
      <c r="F37" s="72" t="s">
        <v>2161</v>
      </c>
      <c r="G37" s="81">
        <v>2000000</v>
      </c>
      <c r="H37" s="122" t="s">
        <v>2142</v>
      </c>
      <c r="I37" s="385">
        <v>0.35</v>
      </c>
      <c r="J37" s="386">
        <v>0.85</v>
      </c>
      <c r="K37" s="387">
        <v>1.2</v>
      </c>
      <c r="L37" s="73">
        <v>42097</v>
      </c>
      <c r="M37" s="73" t="s">
        <v>2200</v>
      </c>
      <c r="N37" s="94"/>
      <c r="O37" s="127" t="s">
        <v>2201</v>
      </c>
    </row>
    <row r="38" spans="1:15" s="127" customFormat="1" ht="21.95" customHeight="1">
      <c r="A38" s="94" t="s">
        <v>2143</v>
      </c>
      <c r="B38" s="73">
        <v>42110</v>
      </c>
      <c r="C38" s="72" t="s">
        <v>2180</v>
      </c>
      <c r="D38" s="72" t="s">
        <v>2202</v>
      </c>
      <c r="E38" s="72" t="s">
        <v>2203</v>
      </c>
      <c r="F38" s="72" t="s">
        <v>2161</v>
      </c>
      <c r="G38" s="81">
        <v>3000000</v>
      </c>
      <c r="H38" s="122" t="s">
        <v>2142</v>
      </c>
      <c r="I38" s="385">
        <v>0.35</v>
      </c>
      <c r="J38" s="386">
        <v>0.85</v>
      </c>
      <c r="K38" s="387">
        <v>1.2</v>
      </c>
      <c r="L38" s="73">
        <v>42110</v>
      </c>
      <c r="M38" s="73" t="s">
        <v>2200</v>
      </c>
      <c r="N38" s="94"/>
      <c r="O38" s="127" t="s">
        <v>2204</v>
      </c>
    </row>
    <row r="39" spans="1:15" s="127" customFormat="1" ht="20.100000000000001" customHeight="1">
      <c r="A39" s="399"/>
      <c r="C39" s="68"/>
      <c r="D39" s="68"/>
      <c r="E39" s="68"/>
      <c r="F39" s="68"/>
      <c r="G39" s="400"/>
      <c r="H39" s="401"/>
      <c r="I39" s="402"/>
      <c r="J39" s="68"/>
      <c r="K39" s="68"/>
      <c r="L39" s="68"/>
      <c r="M39" s="68"/>
      <c r="N39" s="68"/>
    </row>
    <row r="40" spans="1:15" s="127" customFormat="1" ht="20.100000000000001" customHeight="1">
      <c r="A40" s="399"/>
      <c r="C40" s="68"/>
      <c r="D40" s="68"/>
      <c r="E40" s="68"/>
      <c r="F40" s="68"/>
      <c r="G40" s="400"/>
      <c r="H40" s="401"/>
      <c r="I40" s="402"/>
      <c r="J40" s="68"/>
      <c r="K40" s="68"/>
      <c r="L40" s="68"/>
      <c r="M40" s="68"/>
      <c r="N40" s="68"/>
    </row>
    <row r="41" spans="1:15" s="127" customFormat="1" ht="20.100000000000001" customHeight="1">
      <c r="A41" s="399"/>
      <c r="C41" s="68"/>
      <c r="D41" s="68"/>
      <c r="E41" s="68"/>
      <c r="F41" s="68"/>
      <c r="G41" s="400"/>
      <c r="H41" s="401"/>
      <c r="I41" s="402"/>
      <c r="J41" s="68"/>
      <c r="K41" s="68"/>
      <c r="L41" s="68"/>
      <c r="M41" s="68"/>
      <c r="N41" s="68"/>
    </row>
    <row r="42" spans="1:15" s="127" customFormat="1" ht="20.100000000000001" customHeight="1">
      <c r="A42" s="399"/>
      <c r="C42" s="68"/>
      <c r="D42" s="68"/>
      <c r="E42" s="68"/>
      <c r="F42" s="68"/>
      <c r="G42" s="400"/>
      <c r="H42" s="401"/>
      <c r="I42" s="402"/>
      <c r="J42" s="68"/>
      <c r="K42" s="68"/>
      <c r="L42" s="68"/>
      <c r="M42" s="68"/>
      <c r="N42" s="68"/>
    </row>
    <row r="43" spans="1:15" s="127" customFormat="1" ht="20.100000000000001" customHeight="1">
      <c r="A43" s="399"/>
      <c r="C43" s="68"/>
      <c r="D43" s="68"/>
      <c r="E43" s="68"/>
      <c r="F43" s="68"/>
      <c r="G43" s="400"/>
      <c r="H43" s="401"/>
      <c r="I43" s="402"/>
      <c r="J43" s="68"/>
      <c r="K43" s="68"/>
      <c r="L43" s="68"/>
      <c r="M43" s="68"/>
      <c r="N43" s="68"/>
    </row>
    <row r="44" spans="1:15" s="127" customFormat="1" ht="20.100000000000001" customHeight="1">
      <c r="A44" s="399"/>
      <c r="C44" s="68"/>
      <c r="D44" s="68"/>
      <c r="E44" s="68"/>
      <c r="F44" s="68"/>
      <c r="G44" s="400"/>
      <c r="H44" s="401"/>
      <c r="I44" s="402"/>
      <c r="J44" s="68"/>
      <c r="K44" s="68"/>
      <c r="L44" s="68"/>
      <c r="M44" s="68"/>
      <c r="N44" s="68"/>
    </row>
    <row r="45" spans="1:15" s="127" customFormat="1" ht="20.100000000000001" customHeight="1">
      <c r="A45" s="399"/>
      <c r="C45" s="68"/>
      <c r="D45" s="68"/>
      <c r="E45" s="68"/>
      <c r="F45" s="68"/>
      <c r="G45" s="400"/>
      <c r="H45" s="401"/>
      <c r="I45" s="402"/>
      <c r="J45" s="68"/>
      <c r="K45" s="68"/>
      <c r="L45" s="68"/>
      <c r="M45" s="68"/>
      <c r="N45" s="68"/>
    </row>
    <row r="46" spans="1:15" s="127" customFormat="1" ht="20.100000000000001" customHeight="1">
      <c r="A46" s="399"/>
      <c r="C46" s="68"/>
      <c r="D46" s="68"/>
      <c r="E46" s="68"/>
      <c r="F46" s="68"/>
      <c r="G46" s="400"/>
      <c r="H46" s="401"/>
      <c r="I46" s="402"/>
      <c r="J46" s="68"/>
      <c r="K46" s="68"/>
      <c r="L46" s="68"/>
      <c r="M46" s="68"/>
      <c r="N46" s="68"/>
    </row>
    <row r="47" spans="1:15" s="127" customFormat="1" ht="20.100000000000001" customHeight="1">
      <c r="A47" s="399"/>
      <c r="C47" s="68"/>
      <c r="D47" s="68"/>
      <c r="E47" s="68"/>
      <c r="F47" s="68"/>
      <c r="G47" s="400"/>
      <c r="H47" s="401"/>
      <c r="I47" s="402"/>
      <c r="J47" s="68"/>
      <c r="K47" s="68"/>
      <c r="L47" s="68"/>
      <c r="M47" s="68"/>
      <c r="N47" s="68"/>
    </row>
    <row r="48" spans="1:15" s="127" customFormat="1" ht="20.100000000000001" customHeight="1">
      <c r="A48" s="399"/>
      <c r="C48" s="68"/>
      <c r="D48" s="68"/>
      <c r="E48" s="68"/>
      <c r="F48" s="68"/>
      <c r="G48" s="400"/>
      <c r="H48" s="401"/>
      <c r="I48" s="402"/>
      <c r="J48" s="68"/>
      <c r="K48" s="68"/>
      <c r="L48" s="68"/>
      <c r="M48" s="68"/>
      <c r="N48" s="68"/>
    </row>
    <row r="49" spans="1:14" s="127" customFormat="1" ht="20.100000000000001" customHeight="1">
      <c r="A49" s="399"/>
      <c r="C49" s="68"/>
      <c r="D49" s="68"/>
      <c r="E49" s="68"/>
      <c r="F49" s="68"/>
      <c r="G49" s="400"/>
      <c r="H49" s="401"/>
      <c r="I49" s="402"/>
      <c r="J49" s="68"/>
      <c r="K49" s="68"/>
      <c r="L49" s="68"/>
      <c r="M49" s="68"/>
      <c r="N49" s="68"/>
    </row>
    <row r="50" spans="1:14" s="127" customFormat="1" ht="20.100000000000001" customHeight="1">
      <c r="A50" s="399"/>
      <c r="C50" s="68"/>
      <c r="D50" s="68"/>
      <c r="E50" s="68"/>
      <c r="F50" s="68"/>
      <c r="G50" s="400"/>
      <c r="H50" s="401"/>
      <c r="I50" s="402"/>
      <c r="J50" s="68"/>
      <c r="K50" s="68"/>
      <c r="L50" s="68"/>
      <c r="M50" s="68"/>
      <c r="N50" s="68"/>
    </row>
    <row r="51" spans="1:14" s="127" customFormat="1" ht="20.100000000000001" customHeight="1">
      <c r="A51" s="399"/>
      <c r="C51" s="68"/>
      <c r="D51" s="68"/>
      <c r="E51" s="68"/>
      <c r="F51" s="68"/>
      <c r="G51" s="400"/>
      <c r="H51" s="401"/>
      <c r="I51" s="402"/>
      <c r="J51" s="68"/>
      <c r="K51" s="68"/>
      <c r="L51" s="68"/>
      <c r="M51" s="68"/>
      <c r="N51" s="68"/>
    </row>
    <row r="52" spans="1:14" s="127" customFormat="1" ht="20.100000000000001" customHeight="1">
      <c r="A52" s="399"/>
      <c r="C52" s="68"/>
      <c r="D52" s="68"/>
      <c r="E52" s="68"/>
      <c r="F52" s="68"/>
      <c r="G52" s="400"/>
      <c r="H52" s="401"/>
      <c r="I52" s="402"/>
      <c r="J52" s="68"/>
      <c r="K52" s="68"/>
      <c r="L52" s="68"/>
      <c r="M52" s="68"/>
      <c r="N52" s="68"/>
    </row>
    <row r="53" spans="1:14" s="127" customFormat="1" ht="20.100000000000001" customHeight="1">
      <c r="A53" s="399"/>
      <c r="C53" s="68"/>
      <c r="D53" s="68"/>
      <c r="E53" s="68"/>
      <c r="F53" s="68"/>
      <c r="G53" s="400"/>
      <c r="H53" s="401"/>
      <c r="I53" s="402"/>
      <c r="J53" s="68"/>
      <c r="K53" s="68"/>
      <c r="L53" s="68"/>
      <c r="M53" s="68"/>
      <c r="N53" s="68"/>
    </row>
    <row r="54" spans="1:14" s="127" customFormat="1" ht="20.100000000000001" customHeight="1">
      <c r="A54" s="399"/>
      <c r="C54" s="68"/>
      <c r="D54" s="68"/>
      <c r="E54" s="68"/>
      <c r="F54" s="68"/>
      <c r="G54" s="400"/>
      <c r="H54" s="401"/>
      <c r="I54" s="402"/>
      <c r="J54" s="68"/>
      <c r="K54" s="68"/>
      <c r="L54" s="68"/>
      <c r="M54" s="68"/>
      <c r="N54" s="68"/>
    </row>
    <row r="55" spans="1:14" s="127" customFormat="1" ht="20.100000000000001" customHeight="1">
      <c r="A55" s="399"/>
      <c r="C55" s="68"/>
      <c r="D55" s="68"/>
      <c r="E55" s="68"/>
      <c r="F55" s="68"/>
      <c r="G55" s="400"/>
      <c r="H55" s="401"/>
      <c r="I55" s="402"/>
      <c r="J55" s="68"/>
      <c r="K55" s="68"/>
      <c r="L55" s="68"/>
      <c r="M55" s="68"/>
      <c r="N55" s="68"/>
    </row>
    <row r="56" spans="1:14" s="127" customFormat="1" ht="20.100000000000001" customHeight="1">
      <c r="A56" s="399"/>
      <c r="C56" s="68"/>
      <c r="D56" s="68"/>
      <c r="E56" s="68"/>
      <c r="F56" s="68"/>
      <c r="G56" s="400"/>
      <c r="H56" s="401"/>
      <c r="I56" s="402"/>
      <c r="J56" s="68"/>
      <c r="K56" s="68"/>
      <c r="L56" s="68"/>
      <c r="M56" s="68"/>
      <c r="N56" s="68"/>
    </row>
    <row r="57" spans="1:14" s="127" customFormat="1" ht="20.100000000000001" customHeight="1">
      <c r="A57" s="399"/>
      <c r="C57" s="68"/>
      <c r="D57" s="68"/>
      <c r="E57" s="68"/>
      <c r="F57" s="68"/>
      <c r="G57" s="400"/>
      <c r="H57" s="401"/>
      <c r="I57" s="402"/>
      <c r="J57" s="68"/>
      <c r="K57" s="68"/>
      <c r="L57" s="68"/>
      <c r="M57" s="68"/>
      <c r="N57" s="68"/>
    </row>
    <row r="58" spans="1:14" s="127" customFormat="1" ht="20.100000000000001" customHeight="1">
      <c r="A58" s="399"/>
      <c r="C58" s="68"/>
      <c r="D58" s="68"/>
      <c r="E58" s="68"/>
      <c r="F58" s="68"/>
      <c r="G58" s="400"/>
      <c r="H58" s="401"/>
      <c r="I58" s="402"/>
      <c r="J58" s="68"/>
      <c r="K58" s="68"/>
      <c r="L58" s="68"/>
      <c r="M58" s="68"/>
      <c r="N58" s="68"/>
    </row>
    <row r="59" spans="1:14" s="127" customFormat="1" ht="20.100000000000001" customHeight="1">
      <c r="A59" s="399"/>
      <c r="C59" s="68"/>
      <c r="D59" s="68"/>
      <c r="E59" s="68"/>
      <c r="F59" s="68"/>
      <c r="G59" s="400"/>
      <c r="H59" s="401"/>
      <c r="I59" s="402"/>
      <c r="J59" s="68"/>
      <c r="K59" s="68"/>
      <c r="L59" s="68"/>
      <c r="M59" s="68"/>
      <c r="N59" s="68"/>
    </row>
    <row r="60" spans="1:14" ht="20.100000000000001" customHeight="1"/>
    <row r="61" spans="1:14" ht="20.100000000000001" customHeight="1"/>
    <row r="62" spans="1:14" ht="20.100000000000001" customHeight="1"/>
    <row r="63" spans="1:14" ht="20.100000000000001" customHeight="1"/>
    <row r="64" spans="1:14"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row r="79" ht="20.100000000000001" customHeight="1"/>
    <row r="80"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20.100000000000001" customHeight="1"/>
    <row r="197" ht="20.100000000000001" customHeight="1"/>
    <row r="198" ht="20.100000000000001" customHeight="1"/>
    <row r="199" ht="20.100000000000001" customHeight="1"/>
    <row r="200" ht="20.100000000000001" customHeight="1"/>
    <row r="201" ht="20.100000000000001" customHeight="1"/>
    <row r="202" ht="20.100000000000001" customHeight="1"/>
    <row r="203" ht="20.100000000000001" customHeight="1"/>
    <row r="204" ht="20.100000000000001" customHeight="1"/>
    <row r="205" ht="20.100000000000001" customHeight="1"/>
    <row r="206" ht="20.100000000000001" customHeight="1"/>
    <row r="207" ht="20.100000000000001" customHeight="1"/>
    <row r="208" ht="20.100000000000001" customHeight="1"/>
    <row r="209" ht="20.100000000000001" customHeight="1"/>
    <row r="210" ht="20.100000000000001" customHeight="1"/>
    <row r="211" ht="20.100000000000001" customHeight="1"/>
    <row r="212" ht="20.100000000000001" customHeight="1"/>
    <row r="213" ht="20.100000000000001" customHeight="1"/>
    <row r="214" ht="20.100000000000001" customHeight="1"/>
    <row r="215" ht="20.100000000000001" customHeight="1"/>
    <row r="216" ht="20.100000000000001" customHeight="1"/>
    <row r="217" ht="20.100000000000001" customHeight="1"/>
    <row r="218" ht="20.100000000000001" customHeight="1"/>
    <row r="219" ht="20.100000000000001" customHeight="1"/>
    <row r="220" ht="20.100000000000001" customHeight="1"/>
    <row r="221" ht="20.100000000000001" customHeight="1"/>
    <row r="222" ht="20.100000000000001" customHeight="1"/>
    <row r="223" ht="20.100000000000001" customHeight="1"/>
    <row r="224" ht="20.100000000000001" customHeight="1"/>
    <row r="225" ht="20.100000000000001" customHeight="1"/>
    <row r="226" ht="20.100000000000001" customHeight="1"/>
    <row r="227" ht="20.100000000000001" customHeight="1"/>
    <row r="228" ht="20.100000000000001" customHeight="1"/>
    <row r="229" ht="20.100000000000001" customHeight="1"/>
    <row r="230" ht="20.100000000000001" customHeight="1"/>
    <row r="231" ht="20.100000000000001" customHeight="1"/>
    <row r="232" ht="20.100000000000001" customHeight="1"/>
    <row r="233" ht="20.100000000000001" customHeight="1"/>
    <row r="234" ht="20.100000000000001" customHeight="1"/>
    <row r="235" ht="20.100000000000001" customHeight="1"/>
    <row r="236" ht="20.100000000000001" customHeight="1"/>
    <row r="237" ht="20.100000000000001" customHeight="1"/>
    <row r="238" ht="20.100000000000001" customHeight="1"/>
    <row r="239" ht="20.100000000000001" customHeight="1"/>
    <row r="240" ht="20.100000000000001" customHeight="1"/>
    <row r="241" ht="20.100000000000001" customHeight="1"/>
    <row r="242" ht="20.100000000000001" customHeight="1"/>
    <row r="243" ht="20.100000000000001" customHeight="1"/>
    <row r="244" ht="20.100000000000001" customHeight="1"/>
    <row r="245" ht="20.100000000000001" customHeight="1"/>
    <row r="246" ht="20.100000000000001" customHeight="1"/>
    <row r="247" ht="20.100000000000001" customHeight="1"/>
    <row r="248" ht="20.100000000000001" customHeight="1"/>
    <row r="249" ht="20.100000000000001" customHeight="1"/>
    <row r="250" ht="20.100000000000001" customHeight="1"/>
    <row r="251" ht="20.100000000000001" customHeight="1"/>
    <row r="252" ht="20.100000000000001" customHeight="1"/>
    <row r="253" ht="20.100000000000001" customHeight="1"/>
    <row r="254" ht="20.100000000000001" customHeight="1"/>
    <row r="255" ht="20.100000000000001" customHeight="1"/>
    <row r="256" ht="20.100000000000001" customHeight="1"/>
    <row r="257" ht="20.100000000000001" customHeight="1"/>
    <row r="258" ht="20.100000000000001" customHeight="1"/>
    <row r="259" ht="20.100000000000001" customHeight="1"/>
    <row r="260" ht="20.100000000000001" customHeight="1"/>
    <row r="261" ht="20.100000000000001" customHeight="1"/>
    <row r="262" ht="20.100000000000001" customHeight="1"/>
    <row r="263" ht="20.100000000000001" customHeight="1"/>
    <row r="264" ht="20.100000000000001" customHeight="1"/>
    <row r="265" ht="20.100000000000001" customHeight="1"/>
    <row r="266" ht="20.100000000000001" customHeight="1"/>
    <row r="267" ht="20.100000000000001" customHeight="1"/>
    <row r="268" ht="20.100000000000001" customHeight="1"/>
    <row r="269" ht="20.100000000000001" customHeight="1"/>
    <row r="270" ht="20.100000000000001" customHeight="1"/>
    <row r="271" ht="20.100000000000001" customHeight="1"/>
    <row r="272" ht="20.100000000000001" customHeight="1"/>
    <row r="273" ht="20.100000000000001" customHeight="1"/>
    <row r="274" ht="20.100000000000001" customHeight="1"/>
    <row r="275" ht="20.100000000000001" customHeight="1"/>
    <row r="276" ht="20.100000000000001" customHeight="1"/>
    <row r="277" ht="20.100000000000001" customHeight="1"/>
    <row r="278" ht="20.100000000000001" customHeight="1"/>
    <row r="279" ht="20.100000000000001" customHeight="1"/>
    <row r="280" ht="20.100000000000001" customHeight="1"/>
    <row r="281" ht="20.100000000000001" customHeight="1"/>
    <row r="282" ht="20.100000000000001" customHeight="1"/>
    <row r="283" ht="20.100000000000001" customHeight="1"/>
    <row r="284" ht="20.100000000000001" customHeight="1"/>
    <row r="285" ht="20.100000000000001" customHeight="1"/>
    <row r="286" ht="20.100000000000001" customHeight="1"/>
    <row r="287" ht="20.100000000000001" customHeight="1"/>
    <row r="288" ht="20.100000000000001" customHeight="1"/>
    <row r="289" ht="20.100000000000001" customHeight="1"/>
    <row r="290" ht="20.100000000000001" customHeight="1"/>
    <row r="291" ht="20.100000000000001" customHeight="1"/>
    <row r="292" ht="20.100000000000001" customHeight="1"/>
    <row r="293" ht="20.100000000000001" customHeight="1"/>
    <row r="294" ht="20.100000000000001" customHeight="1"/>
    <row r="295" ht="20.100000000000001" customHeight="1"/>
    <row r="296" ht="20.100000000000001" customHeight="1"/>
    <row r="297" ht="20.100000000000001" customHeight="1"/>
    <row r="298" ht="20.100000000000001" customHeight="1"/>
    <row r="299" ht="20.100000000000001" customHeight="1"/>
    <row r="300" ht="20.100000000000001" customHeight="1"/>
    <row r="301" ht="20.100000000000001" customHeight="1"/>
    <row r="302" ht="20.100000000000001" customHeight="1"/>
    <row r="303" ht="20.100000000000001" customHeight="1"/>
    <row r="304" ht="20.100000000000001" customHeight="1"/>
    <row r="305" ht="20.100000000000001" customHeight="1"/>
    <row r="306" ht="20.100000000000001" customHeight="1"/>
    <row r="307" ht="20.100000000000001" customHeight="1"/>
    <row r="308" ht="20.100000000000001" customHeight="1"/>
    <row r="309" ht="20.100000000000001" customHeight="1"/>
    <row r="310" ht="20.100000000000001" customHeight="1"/>
    <row r="311" ht="20.100000000000001" customHeight="1"/>
    <row r="312" ht="20.100000000000001" customHeight="1"/>
    <row r="313" ht="20.100000000000001" customHeight="1"/>
    <row r="314" ht="20.100000000000001" customHeight="1"/>
    <row r="315" ht="20.100000000000001" customHeight="1"/>
    <row r="316" ht="20.100000000000001" customHeight="1"/>
    <row r="317" ht="20.100000000000001" customHeight="1"/>
    <row r="318" ht="20.100000000000001" customHeight="1"/>
    <row r="319" ht="20.100000000000001" customHeight="1"/>
    <row r="320" ht="20.100000000000001" customHeight="1"/>
    <row r="321" ht="20.100000000000001" customHeight="1"/>
    <row r="322" ht="20.100000000000001" customHeight="1"/>
    <row r="323" ht="20.100000000000001" customHeight="1"/>
    <row r="324" ht="20.100000000000001" customHeight="1"/>
    <row r="325" ht="20.100000000000001" customHeight="1"/>
    <row r="326" ht="20.100000000000001" customHeight="1"/>
    <row r="327" ht="20.100000000000001" customHeight="1"/>
    <row r="328" ht="20.100000000000001" customHeight="1"/>
    <row r="329" ht="20.100000000000001" customHeight="1"/>
    <row r="330" ht="20.100000000000001" customHeight="1"/>
    <row r="331" ht="20.100000000000001" customHeight="1"/>
    <row r="332" ht="20.100000000000001" customHeight="1"/>
    <row r="333" ht="20.100000000000001" customHeight="1"/>
    <row r="334" ht="20.100000000000001" customHeight="1"/>
    <row r="335" ht="20.100000000000001" customHeight="1"/>
    <row r="336" ht="20.100000000000001" customHeight="1"/>
    <row r="337" ht="20.100000000000001" customHeight="1"/>
    <row r="338" ht="20.100000000000001" customHeight="1"/>
    <row r="339" ht="20.100000000000001" customHeight="1"/>
    <row r="340" ht="20.100000000000001" customHeight="1"/>
    <row r="341" ht="20.100000000000001" customHeight="1"/>
    <row r="342" ht="20.100000000000001" customHeight="1"/>
    <row r="343" ht="20.100000000000001" customHeight="1"/>
    <row r="344" ht="20.100000000000001" customHeight="1"/>
  </sheetData>
  <phoneticPr fontId="2" type="noConversion"/>
  <conditionalFormatting sqref="A1:A65516">
    <cfRule type="cellIs" dxfId="28" priority="1" stopIfTrue="1" operator="equal">
      <formula>"상담"</formula>
    </cfRule>
    <cfRule type="cellIs" dxfId="27" priority="2" stopIfTrue="1" operator="equal">
      <formula>"취소"</formula>
    </cfRule>
  </conditionalFormatting>
  <pageMargins left="0.78" right="0.2" top="0.33" bottom="0.21" header="0.25" footer="0.17"/>
  <pageSetup paperSize="9" scale="7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J114"/>
  <sheetViews>
    <sheetView topLeftCell="A31" workbookViewId="0">
      <selection activeCell="H120" sqref="H120"/>
    </sheetView>
  </sheetViews>
  <sheetFormatPr defaultRowHeight="16.5"/>
  <cols>
    <col min="1" max="1" width="4.5" bestFit="1" customWidth="1"/>
    <col min="2" max="2" width="5.25" bestFit="1" customWidth="1"/>
    <col min="3" max="3" width="11.125" bestFit="1" customWidth="1"/>
    <col min="6" max="6" width="22.75" bestFit="1" customWidth="1"/>
    <col min="8" max="8" width="13" bestFit="1" customWidth="1"/>
    <col min="9" max="9" width="30.25" bestFit="1" customWidth="1"/>
    <col min="10" max="10" width="11" bestFit="1" customWidth="1"/>
  </cols>
  <sheetData>
    <row r="1" spans="1:10">
      <c r="A1" s="363"/>
      <c r="B1" s="363" t="s">
        <v>1886</v>
      </c>
      <c r="C1" s="363" t="s">
        <v>1887</v>
      </c>
      <c r="D1" s="363" t="s">
        <v>1888</v>
      </c>
      <c r="E1" s="363" t="s">
        <v>1889</v>
      </c>
      <c r="F1" s="363" t="s">
        <v>1890</v>
      </c>
      <c r="G1" s="363" t="s">
        <v>1891</v>
      </c>
      <c r="H1" s="363" t="s">
        <v>1892</v>
      </c>
      <c r="I1" s="363" t="s">
        <v>1893</v>
      </c>
      <c r="J1" s="363" t="s">
        <v>1894</v>
      </c>
    </row>
    <row r="2" spans="1:10">
      <c r="A2" s="364" t="s">
        <v>1895</v>
      </c>
      <c r="B2" s="365" t="s">
        <v>1896</v>
      </c>
      <c r="C2" s="366">
        <v>42375</v>
      </c>
      <c r="D2" s="364" t="s">
        <v>1897</v>
      </c>
      <c r="E2" s="367">
        <v>2</v>
      </c>
      <c r="F2" s="365" t="s">
        <v>1898</v>
      </c>
      <c r="G2" s="365" t="s">
        <v>1899</v>
      </c>
      <c r="H2" s="364" t="s">
        <v>1900</v>
      </c>
      <c r="I2" s="365" t="s">
        <v>1901</v>
      </c>
      <c r="J2" s="364" t="s">
        <v>1902</v>
      </c>
    </row>
    <row r="3" spans="1:10">
      <c r="A3" s="364" t="s">
        <v>1903</v>
      </c>
      <c r="B3" s="365" t="s">
        <v>1896</v>
      </c>
      <c r="C3" s="366">
        <v>42382</v>
      </c>
      <c r="D3" s="364" t="s">
        <v>1897</v>
      </c>
      <c r="E3" s="367">
        <v>1</v>
      </c>
      <c r="F3" s="365" t="s">
        <v>1898</v>
      </c>
      <c r="G3" s="365" t="s">
        <v>1899</v>
      </c>
      <c r="H3" s="364" t="s">
        <v>1900</v>
      </c>
      <c r="I3" s="365" t="s">
        <v>1901</v>
      </c>
      <c r="J3" s="364" t="s">
        <v>1902</v>
      </c>
    </row>
    <row r="4" spans="1:10">
      <c r="A4" s="364" t="s">
        <v>1904</v>
      </c>
      <c r="B4" s="365" t="s">
        <v>1896</v>
      </c>
      <c r="C4" s="366">
        <v>42389</v>
      </c>
      <c r="D4" s="364" t="s">
        <v>1897</v>
      </c>
      <c r="E4" s="367">
        <v>1</v>
      </c>
      <c r="F4" s="365" t="s">
        <v>1898</v>
      </c>
      <c r="G4" s="365" t="s">
        <v>1899</v>
      </c>
      <c r="H4" s="364" t="s">
        <v>1900</v>
      </c>
      <c r="I4" s="365" t="s">
        <v>1901</v>
      </c>
      <c r="J4" s="364" t="s">
        <v>1902</v>
      </c>
    </row>
    <row r="5" spans="1:10">
      <c r="A5" s="364" t="s">
        <v>1905</v>
      </c>
      <c r="B5" s="365" t="s">
        <v>1896</v>
      </c>
      <c r="C5" s="366">
        <v>42396</v>
      </c>
      <c r="D5" s="364" t="s">
        <v>1897</v>
      </c>
      <c r="E5" s="367">
        <v>1</v>
      </c>
      <c r="F5" s="365" t="s">
        <v>1898</v>
      </c>
      <c r="G5" s="365" t="s">
        <v>1899</v>
      </c>
      <c r="H5" s="364" t="s">
        <v>1900</v>
      </c>
      <c r="I5" s="365" t="s">
        <v>1901</v>
      </c>
      <c r="J5" s="364" t="s">
        <v>1902</v>
      </c>
    </row>
    <row r="6" spans="1:10">
      <c r="A6" s="364" t="s">
        <v>1906</v>
      </c>
      <c r="B6" s="365" t="s">
        <v>1896</v>
      </c>
      <c r="C6" s="366">
        <v>42403</v>
      </c>
      <c r="D6" s="364" t="s">
        <v>1897</v>
      </c>
      <c r="E6" s="367">
        <v>2</v>
      </c>
      <c r="F6" s="365" t="s">
        <v>1898</v>
      </c>
      <c r="G6" s="365" t="s">
        <v>1899</v>
      </c>
      <c r="H6" s="364" t="s">
        <v>1900</v>
      </c>
      <c r="I6" s="365" t="s">
        <v>1901</v>
      </c>
      <c r="J6" s="364" t="s">
        <v>1902</v>
      </c>
    </row>
    <row r="7" spans="1:10">
      <c r="A7" s="364" t="s">
        <v>1907</v>
      </c>
      <c r="B7" s="365" t="s">
        <v>1896</v>
      </c>
      <c r="C7" s="366">
        <v>42411</v>
      </c>
      <c r="D7" s="364" t="s">
        <v>1897</v>
      </c>
      <c r="E7" s="367">
        <v>1</v>
      </c>
      <c r="F7" s="365" t="s">
        <v>1898</v>
      </c>
      <c r="G7" s="365" t="s">
        <v>1899</v>
      </c>
      <c r="H7" s="364" t="s">
        <v>1900</v>
      </c>
      <c r="I7" s="365" t="s">
        <v>1901</v>
      </c>
      <c r="J7" s="364" t="s">
        <v>1902</v>
      </c>
    </row>
    <row r="8" spans="1:10">
      <c r="A8" s="364" t="s">
        <v>1908</v>
      </c>
      <c r="B8" s="365" t="s">
        <v>1896</v>
      </c>
      <c r="C8" s="366">
        <v>42418</v>
      </c>
      <c r="D8" s="364" t="s">
        <v>1897</v>
      </c>
      <c r="E8" s="367">
        <v>1</v>
      </c>
      <c r="F8" s="365" t="s">
        <v>1898</v>
      </c>
      <c r="G8" s="365" t="s">
        <v>1899</v>
      </c>
      <c r="H8" s="364" t="s">
        <v>1900</v>
      </c>
      <c r="I8" s="365" t="s">
        <v>1901</v>
      </c>
      <c r="J8" s="364" t="s">
        <v>1902</v>
      </c>
    </row>
    <row r="9" spans="1:10">
      <c r="A9" s="364" t="s">
        <v>1909</v>
      </c>
      <c r="B9" s="365" t="s">
        <v>1896</v>
      </c>
      <c r="C9" s="366">
        <v>42425</v>
      </c>
      <c r="D9" s="364" t="s">
        <v>1897</v>
      </c>
      <c r="E9" s="367">
        <v>1</v>
      </c>
      <c r="F9" s="365" t="s">
        <v>1898</v>
      </c>
      <c r="G9" s="365" t="s">
        <v>1899</v>
      </c>
      <c r="H9" s="364" t="s">
        <v>1900</v>
      </c>
      <c r="I9" s="365" t="s">
        <v>1901</v>
      </c>
      <c r="J9" s="364" t="s">
        <v>1902</v>
      </c>
    </row>
    <row r="10" spans="1:10">
      <c r="A10" s="364" t="s">
        <v>1910</v>
      </c>
      <c r="B10" s="365" t="s">
        <v>1896</v>
      </c>
      <c r="C10" s="366">
        <v>42459</v>
      </c>
      <c r="D10" s="364" t="s">
        <v>1897</v>
      </c>
      <c r="E10" s="367">
        <v>1</v>
      </c>
      <c r="F10" s="365" t="s">
        <v>1898</v>
      </c>
      <c r="G10" s="365" t="s">
        <v>1899</v>
      </c>
      <c r="H10" s="364" t="s">
        <v>1911</v>
      </c>
      <c r="I10" s="365" t="s">
        <v>1912</v>
      </c>
      <c r="J10" s="364" t="s">
        <v>1913</v>
      </c>
    </row>
    <row r="11" spans="1:10">
      <c r="A11" s="364" t="s">
        <v>1914</v>
      </c>
      <c r="B11" s="365" t="s">
        <v>1896</v>
      </c>
      <c r="C11" s="366">
        <v>42459</v>
      </c>
      <c r="D11" s="364" t="s">
        <v>1897</v>
      </c>
      <c r="E11" s="367">
        <v>2</v>
      </c>
      <c r="F11" s="365" t="s">
        <v>1898</v>
      </c>
      <c r="G11" s="365" t="s">
        <v>1899</v>
      </c>
      <c r="H11" s="364" t="s">
        <v>1911</v>
      </c>
      <c r="I11" s="365" t="s">
        <v>1912</v>
      </c>
      <c r="J11" s="364" t="s">
        <v>1913</v>
      </c>
    </row>
    <row r="12" spans="1:10">
      <c r="A12" s="364" t="s">
        <v>1915</v>
      </c>
      <c r="B12" s="365" t="s">
        <v>1896</v>
      </c>
      <c r="C12" s="366">
        <v>42479</v>
      </c>
      <c r="D12" s="364" t="s">
        <v>1897</v>
      </c>
      <c r="E12" s="367">
        <v>1</v>
      </c>
      <c r="F12" s="365" t="s">
        <v>1898</v>
      </c>
      <c r="G12" s="365" t="s">
        <v>1899</v>
      </c>
      <c r="H12" s="364" t="s">
        <v>1911</v>
      </c>
      <c r="I12" s="365" t="s">
        <v>1912</v>
      </c>
      <c r="J12" s="364" t="s">
        <v>1913</v>
      </c>
    </row>
    <row r="13" spans="1:10">
      <c r="A13" s="364" t="s">
        <v>1916</v>
      </c>
      <c r="B13" s="365" t="s">
        <v>1896</v>
      </c>
      <c r="C13" s="366">
        <v>42479</v>
      </c>
      <c r="D13" s="364" t="s">
        <v>1897</v>
      </c>
      <c r="E13" s="367">
        <v>2</v>
      </c>
      <c r="F13" s="365" t="s">
        <v>1898</v>
      </c>
      <c r="G13" s="365" t="s">
        <v>1899</v>
      </c>
      <c r="H13" s="364" t="s">
        <v>1911</v>
      </c>
      <c r="I13" s="365" t="s">
        <v>1912</v>
      </c>
      <c r="J13" s="364" t="s">
        <v>1913</v>
      </c>
    </row>
    <row r="14" spans="1:10">
      <c r="A14" s="364" t="s">
        <v>1917</v>
      </c>
      <c r="B14" s="365" t="s">
        <v>1896</v>
      </c>
      <c r="C14" s="366">
        <v>42493</v>
      </c>
      <c r="D14" s="364" t="s">
        <v>1897</v>
      </c>
      <c r="E14" s="367">
        <v>1</v>
      </c>
      <c r="F14" s="365" t="s">
        <v>1898</v>
      </c>
      <c r="G14" s="365" t="s">
        <v>1899</v>
      </c>
      <c r="H14" s="364" t="s">
        <v>1918</v>
      </c>
      <c r="I14" s="365" t="s">
        <v>1919</v>
      </c>
      <c r="J14" s="364" t="s">
        <v>1920</v>
      </c>
    </row>
    <row r="15" spans="1:10">
      <c r="A15" s="364" t="s">
        <v>1921</v>
      </c>
      <c r="B15" s="365" t="s">
        <v>1896</v>
      </c>
      <c r="C15" s="366">
        <v>42499</v>
      </c>
      <c r="D15" s="364" t="s">
        <v>1897</v>
      </c>
      <c r="E15" s="367">
        <v>1</v>
      </c>
      <c r="F15" s="365" t="s">
        <v>1898</v>
      </c>
      <c r="G15" s="365" t="s">
        <v>1899</v>
      </c>
      <c r="H15" s="364" t="s">
        <v>1922</v>
      </c>
      <c r="I15" s="365" t="s">
        <v>1923</v>
      </c>
      <c r="J15" s="364" t="s">
        <v>1924</v>
      </c>
    </row>
    <row r="16" spans="1:10">
      <c r="A16" s="364" t="s">
        <v>1925</v>
      </c>
      <c r="B16" s="365" t="s">
        <v>1896</v>
      </c>
      <c r="C16" s="366">
        <v>42517</v>
      </c>
      <c r="D16" s="364" t="s">
        <v>1897</v>
      </c>
      <c r="E16" s="367">
        <v>2</v>
      </c>
      <c r="F16" s="365" t="s">
        <v>1898</v>
      </c>
      <c r="G16" s="365" t="s">
        <v>1899</v>
      </c>
      <c r="H16" s="364" t="s">
        <v>1926</v>
      </c>
      <c r="I16" s="365" t="s">
        <v>1927</v>
      </c>
      <c r="J16" s="364" t="s">
        <v>1928</v>
      </c>
    </row>
    <row r="17" spans="1:10">
      <c r="A17" s="364" t="s">
        <v>1929</v>
      </c>
      <c r="B17" s="365" t="s">
        <v>1896</v>
      </c>
      <c r="C17" s="366">
        <v>42524</v>
      </c>
      <c r="D17" s="364" t="s">
        <v>1897</v>
      </c>
      <c r="E17" s="367">
        <v>1</v>
      </c>
      <c r="F17" s="365" t="s">
        <v>1898</v>
      </c>
      <c r="G17" s="365" t="s">
        <v>1899</v>
      </c>
      <c r="H17" s="364" t="s">
        <v>1918</v>
      </c>
      <c r="I17" s="365" t="s">
        <v>1919</v>
      </c>
      <c r="J17" s="364" t="s">
        <v>1920</v>
      </c>
    </row>
    <row r="18" spans="1:10">
      <c r="A18" s="364" t="s">
        <v>1930</v>
      </c>
      <c r="B18" s="365" t="s">
        <v>1896</v>
      </c>
      <c r="C18" s="366">
        <v>42524</v>
      </c>
      <c r="D18" s="364" t="s">
        <v>1897</v>
      </c>
      <c r="E18" s="367">
        <v>3</v>
      </c>
      <c r="F18" s="365" t="s">
        <v>1898</v>
      </c>
      <c r="G18" s="365" t="s">
        <v>1899</v>
      </c>
      <c r="H18" s="364" t="s">
        <v>1918</v>
      </c>
      <c r="I18" s="365" t="s">
        <v>1919</v>
      </c>
      <c r="J18" s="364" t="s">
        <v>1920</v>
      </c>
    </row>
    <row r="19" spans="1:10">
      <c r="A19" s="364" t="s">
        <v>1931</v>
      </c>
      <c r="B19" s="365" t="s">
        <v>1896</v>
      </c>
      <c r="C19" s="366">
        <v>42544</v>
      </c>
      <c r="D19" s="364" t="s">
        <v>1897</v>
      </c>
      <c r="E19" s="367">
        <v>1</v>
      </c>
      <c r="F19" s="365" t="s">
        <v>1898</v>
      </c>
      <c r="G19" s="365" t="s">
        <v>1899</v>
      </c>
      <c r="H19" s="364" t="s">
        <v>1932</v>
      </c>
      <c r="I19" s="365" t="s">
        <v>1933</v>
      </c>
      <c r="J19" s="364" t="s">
        <v>1934</v>
      </c>
    </row>
    <row r="20" spans="1:10">
      <c r="A20" s="364" t="s">
        <v>1935</v>
      </c>
      <c r="B20" s="365" t="s">
        <v>1896</v>
      </c>
      <c r="C20" s="366">
        <v>42556</v>
      </c>
      <c r="D20" s="364" t="s">
        <v>1897</v>
      </c>
      <c r="E20" s="367">
        <v>2</v>
      </c>
      <c r="F20" s="365" t="s">
        <v>1898</v>
      </c>
      <c r="G20" s="365" t="s">
        <v>1899</v>
      </c>
      <c r="H20" s="364" t="s">
        <v>1932</v>
      </c>
      <c r="I20" s="365" t="s">
        <v>1933</v>
      </c>
      <c r="J20" s="364" t="s">
        <v>1934</v>
      </c>
    </row>
    <row r="21" spans="1:10">
      <c r="A21" s="364" t="s">
        <v>1936</v>
      </c>
      <c r="B21" s="365" t="s">
        <v>1896</v>
      </c>
      <c r="C21" s="366">
        <v>42562</v>
      </c>
      <c r="D21" s="364" t="s">
        <v>1897</v>
      </c>
      <c r="E21" s="367">
        <v>1</v>
      </c>
      <c r="F21" s="365" t="s">
        <v>1898</v>
      </c>
      <c r="G21" s="365" t="s">
        <v>1899</v>
      </c>
      <c r="H21" s="364" t="s">
        <v>1926</v>
      </c>
      <c r="I21" s="365" t="s">
        <v>1927</v>
      </c>
      <c r="J21" s="364" t="s">
        <v>1928</v>
      </c>
    </row>
    <row r="22" spans="1:10">
      <c r="A22" s="364" t="s">
        <v>1937</v>
      </c>
      <c r="B22" s="365" t="s">
        <v>1896</v>
      </c>
      <c r="C22" s="366">
        <v>42580</v>
      </c>
      <c r="D22" s="364" t="s">
        <v>1897</v>
      </c>
      <c r="E22" s="367">
        <v>1</v>
      </c>
      <c r="F22" s="365" t="s">
        <v>1898</v>
      </c>
      <c r="G22" s="365" t="s">
        <v>1899</v>
      </c>
      <c r="H22" s="364" t="s">
        <v>1932</v>
      </c>
      <c r="I22" s="365" t="s">
        <v>1933</v>
      </c>
      <c r="J22" s="364" t="s">
        <v>1934</v>
      </c>
    </row>
    <row r="23" spans="1:10">
      <c r="A23" s="364" t="s">
        <v>1938</v>
      </c>
      <c r="B23" s="365" t="s">
        <v>1896</v>
      </c>
      <c r="C23" s="366">
        <v>42586</v>
      </c>
      <c r="D23" s="364" t="s">
        <v>1897</v>
      </c>
      <c r="E23" s="367">
        <v>3</v>
      </c>
      <c r="F23" s="365" t="s">
        <v>1898</v>
      </c>
      <c r="G23" s="365" t="s">
        <v>1899</v>
      </c>
      <c r="H23" s="364" t="s">
        <v>1939</v>
      </c>
      <c r="I23" s="365" t="s">
        <v>1940</v>
      </c>
      <c r="J23" s="364" t="s">
        <v>1941</v>
      </c>
    </row>
    <row r="24" spans="1:10">
      <c r="A24" s="364" t="s">
        <v>1942</v>
      </c>
      <c r="B24" s="365" t="s">
        <v>1896</v>
      </c>
      <c r="C24" s="366">
        <v>42606</v>
      </c>
      <c r="D24" s="364" t="s">
        <v>1897</v>
      </c>
      <c r="E24" s="367">
        <v>1</v>
      </c>
      <c r="F24" s="365" t="s">
        <v>1898</v>
      </c>
      <c r="G24" s="365" t="s">
        <v>1899</v>
      </c>
      <c r="H24" s="364" t="s">
        <v>1926</v>
      </c>
      <c r="I24" s="365" t="s">
        <v>1927</v>
      </c>
      <c r="J24" s="364" t="s">
        <v>1928</v>
      </c>
    </row>
    <row r="25" spans="1:10">
      <c r="A25" s="364" t="s">
        <v>1943</v>
      </c>
      <c r="B25" s="365" t="s">
        <v>1896</v>
      </c>
      <c r="C25" s="366">
        <v>42636</v>
      </c>
      <c r="D25" s="364" t="s">
        <v>1897</v>
      </c>
      <c r="E25" s="367">
        <v>1</v>
      </c>
      <c r="F25" s="365" t="s">
        <v>1898</v>
      </c>
      <c r="G25" s="365" t="s">
        <v>1899</v>
      </c>
      <c r="H25" s="364" t="s">
        <v>1932</v>
      </c>
      <c r="I25" s="365" t="s">
        <v>1933</v>
      </c>
      <c r="J25" s="364" t="s">
        <v>1944</v>
      </c>
    </row>
    <row r="26" spans="1:10">
      <c r="A26" s="364" t="s">
        <v>1945</v>
      </c>
      <c r="B26" s="365" t="s">
        <v>1896</v>
      </c>
      <c r="C26" s="366">
        <v>42639</v>
      </c>
      <c r="D26" s="364" t="s">
        <v>1897</v>
      </c>
      <c r="E26" s="367">
        <v>1</v>
      </c>
      <c r="F26" s="365" t="s">
        <v>1898</v>
      </c>
      <c r="G26" s="365" t="s">
        <v>1899</v>
      </c>
      <c r="H26" s="364" t="s">
        <v>1926</v>
      </c>
      <c r="I26" s="365" t="s">
        <v>1927</v>
      </c>
      <c r="J26" s="364" t="s">
        <v>1928</v>
      </c>
    </row>
    <row r="27" spans="1:10">
      <c r="A27" s="364" t="s">
        <v>1946</v>
      </c>
      <c r="B27" s="365" t="s">
        <v>1896</v>
      </c>
      <c r="C27" s="366">
        <v>42650</v>
      </c>
      <c r="D27" s="364" t="s">
        <v>1897</v>
      </c>
      <c r="E27" s="367">
        <v>5</v>
      </c>
      <c r="F27" s="365" t="s">
        <v>1898</v>
      </c>
      <c r="G27" s="365" t="s">
        <v>1899</v>
      </c>
      <c r="H27" s="364" t="s">
        <v>1947</v>
      </c>
      <c r="I27" s="365" t="s">
        <v>1948</v>
      </c>
      <c r="J27" s="364" t="s">
        <v>1949</v>
      </c>
    </row>
    <row r="28" spans="1:10">
      <c r="A28" s="364" t="s">
        <v>1950</v>
      </c>
      <c r="B28" s="365" t="s">
        <v>1896</v>
      </c>
      <c r="C28" s="366">
        <v>42668</v>
      </c>
      <c r="D28" s="364" t="s">
        <v>1897</v>
      </c>
      <c r="E28" s="367">
        <v>1</v>
      </c>
      <c r="F28" s="365" t="s">
        <v>1898</v>
      </c>
      <c r="G28" s="365" t="s">
        <v>1899</v>
      </c>
      <c r="H28" s="364" t="s">
        <v>1926</v>
      </c>
      <c r="I28" s="365" t="s">
        <v>1927</v>
      </c>
      <c r="J28" s="364" t="s">
        <v>1928</v>
      </c>
    </row>
    <row r="29" spans="1:10">
      <c r="A29" s="364" t="s">
        <v>1951</v>
      </c>
      <c r="B29" s="365" t="s">
        <v>1896</v>
      </c>
      <c r="C29" s="366">
        <v>42674</v>
      </c>
      <c r="D29" s="364" t="s">
        <v>1897</v>
      </c>
      <c r="E29" s="367">
        <v>3</v>
      </c>
      <c r="F29" s="365" t="s">
        <v>1898</v>
      </c>
      <c r="G29" s="365" t="s">
        <v>1899</v>
      </c>
      <c r="H29" s="364" t="s">
        <v>1932</v>
      </c>
      <c r="I29" s="365" t="s">
        <v>1933</v>
      </c>
      <c r="J29" s="364" t="s">
        <v>1934</v>
      </c>
    </row>
    <row r="30" spans="1:10">
      <c r="A30" s="364" t="s">
        <v>1952</v>
      </c>
      <c r="B30" s="365" t="s">
        <v>1896</v>
      </c>
      <c r="C30" s="366">
        <v>42682</v>
      </c>
      <c r="D30" s="364" t="s">
        <v>1897</v>
      </c>
      <c r="E30" s="367">
        <v>1</v>
      </c>
      <c r="F30" s="365" t="s">
        <v>1898</v>
      </c>
      <c r="G30" s="365" t="s">
        <v>1899</v>
      </c>
      <c r="H30" s="364" t="s">
        <v>1918</v>
      </c>
      <c r="I30" s="365" t="s">
        <v>1919</v>
      </c>
      <c r="J30" s="364" t="s">
        <v>1920</v>
      </c>
    </row>
    <row r="31" spans="1:10">
      <c r="A31" s="364" t="s">
        <v>1953</v>
      </c>
      <c r="B31" s="365" t="s">
        <v>1896</v>
      </c>
      <c r="C31" s="366">
        <v>42704</v>
      </c>
      <c r="D31" s="364" t="s">
        <v>1897</v>
      </c>
      <c r="E31" s="367">
        <v>1</v>
      </c>
      <c r="F31" s="365" t="s">
        <v>1898</v>
      </c>
      <c r="G31" s="365" t="s">
        <v>1899</v>
      </c>
      <c r="H31" s="364" t="s">
        <v>1932</v>
      </c>
      <c r="I31" s="365" t="s">
        <v>1933</v>
      </c>
      <c r="J31" s="364" t="s">
        <v>1934</v>
      </c>
    </row>
    <row r="32" spans="1:10">
      <c r="A32" s="364" t="s">
        <v>1954</v>
      </c>
      <c r="B32" s="365" t="s">
        <v>1896</v>
      </c>
      <c r="C32" s="366">
        <v>42704</v>
      </c>
      <c r="D32" s="364" t="s">
        <v>1897</v>
      </c>
      <c r="E32" s="367">
        <v>2</v>
      </c>
      <c r="F32" s="365" t="s">
        <v>1898</v>
      </c>
      <c r="G32" s="365" t="s">
        <v>1899</v>
      </c>
      <c r="H32" s="364" t="s">
        <v>1926</v>
      </c>
      <c r="I32" s="365" t="s">
        <v>1927</v>
      </c>
      <c r="J32" s="364" t="s">
        <v>1928</v>
      </c>
    </row>
    <row r="33" spans="1:10">
      <c r="A33" s="364" t="s">
        <v>1955</v>
      </c>
      <c r="B33" s="365" t="s">
        <v>1896</v>
      </c>
      <c r="C33" s="366">
        <v>42718</v>
      </c>
      <c r="D33" s="364" t="s">
        <v>1897</v>
      </c>
      <c r="E33" s="367">
        <v>1</v>
      </c>
      <c r="F33" s="365" t="s">
        <v>1898</v>
      </c>
      <c r="G33" s="365" t="s">
        <v>1899</v>
      </c>
      <c r="H33" s="364" t="s">
        <v>1926</v>
      </c>
      <c r="I33" s="365" t="s">
        <v>1927</v>
      </c>
      <c r="J33" s="364" t="s">
        <v>1928</v>
      </c>
    </row>
    <row r="34" spans="1:10">
      <c r="A34" s="364" t="s">
        <v>1956</v>
      </c>
      <c r="B34" s="365" t="s">
        <v>1896</v>
      </c>
      <c r="C34" s="366">
        <v>42723</v>
      </c>
      <c r="D34" s="364" t="s">
        <v>1897</v>
      </c>
      <c r="E34" s="367">
        <v>2</v>
      </c>
      <c r="F34" s="365" t="s">
        <v>1898</v>
      </c>
      <c r="G34" s="365" t="s">
        <v>1899</v>
      </c>
      <c r="H34" s="364" t="s">
        <v>1918</v>
      </c>
      <c r="I34" s="365" t="s">
        <v>1919</v>
      </c>
      <c r="J34" s="364" t="s">
        <v>1920</v>
      </c>
    </row>
    <row r="35" spans="1:10">
      <c r="A35" s="364" t="s">
        <v>1957</v>
      </c>
      <c r="B35" s="365" t="s">
        <v>1896</v>
      </c>
      <c r="C35" s="366">
        <v>42739</v>
      </c>
      <c r="D35" s="364" t="s">
        <v>1897</v>
      </c>
      <c r="E35" s="367">
        <v>1</v>
      </c>
      <c r="F35" s="365" t="s">
        <v>1898</v>
      </c>
      <c r="G35" s="365" t="s">
        <v>1899</v>
      </c>
      <c r="H35" s="364" t="s">
        <v>1926</v>
      </c>
      <c r="I35" s="365" t="s">
        <v>1927</v>
      </c>
      <c r="J35" s="364" t="s">
        <v>1928</v>
      </c>
    </row>
    <row r="36" spans="1:10">
      <c r="A36" s="364" t="s">
        <v>1958</v>
      </c>
      <c r="B36" s="365" t="s">
        <v>1896</v>
      </c>
      <c r="C36" s="366">
        <v>42746</v>
      </c>
      <c r="D36" s="364" t="s">
        <v>1897</v>
      </c>
      <c r="E36" s="367">
        <v>1</v>
      </c>
      <c r="F36" s="365" t="s">
        <v>1898</v>
      </c>
      <c r="G36" s="365" t="s">
        <v>1899</v>
      </c>
      <c r="H36" s="364" t="s">
        <v>1926</v>
      </c>
      <c r="I36" s="365" t="s">
        <v>1927</v>
      </c>
      <c r="J36" s="364" t="s">
        <v>1928</v>
      </c>
    </row>
    <row r="37" spans="1:10">
      <c r="A37" s="364" t="s">
        <v>1959</v>
      </c>
      <c r="B37" s="365" t="s">
        <v>1896</v>
      </c>
      <c r="C37" s="366">
        <v>42760</v>
      </c>
      <c r="D37" s="364" t="s">
        <v>1897</v>
      </c>
      <c r="E37" s="367">
        <v>1</v>
      </c>
      <c r="F37" s="365" t="s">
        <v>1898</v>
      </c>
      <c r="G37" s="365" t="s">
        <v>1899</v>
      </c>
      <c r="H37" s="364" t="s">
        <v>1960</v>
      </c>
      <c r="I37" s="365" t="s">
        <v>1961</v>
      </c>
      <c r="J37" s="364" t="s">
        <v>1934</v>
      </c>
    </row>
    <row r="38" spans="1:10">
      <c r="A38" s="364" t="s">
        <v>1962</v>
      </c>
      <c r="B38" s="365" t="s">
        <v>1896</v>
      </c>
      <c r="C38" s="366">
        <v>42794</v>
      </c>
      <c r="D38" s="364" t="s">
        <v>1897</v>
      </c>
      <c r="E38" s="367">
        <v>1</v>
      </c>
      <c r="F38" s="365" t="s">
        <v>1898</v>
      </c>
      <c r="G38" s="365" t="s">
        <v>1899</v>
      </c>
      <c r="H38" s="364" t="s">
        <v>1960</v>
      </c>
      <c r="I38" s="365" t="s">
        <v>1961</v>
      </c>
      <c r="J38" s="364" t="s">
        <v>1934</v>
      </c>
    </row>
    <row r="39" spans="1:10">
      <c r="A39" s="364" t="s">
        <v>1963</v>
      </c>
      <c r="B39" s="365" t="s">
        <v>1896</v>
      </c>
      <c r="C39" s="366">
        <v>42807</v>
      </c>
      <c r="D39" s="364" t="s">
        <v>1897</v>
      </c>
      <c r="E39" s="367">
        <v>2</v>
      </c>
      <c r="F39" s="365" t="s">
        <v>1898</v>
      </c>
      <c r="G39" s="365" t="s">
        <v>1899</v>
      </c>
      <c r="H39" s="364" t="s">
        <v>1964</v>
      </c>
      <c r="I39" s="365" t="s">
        <v>1965</v>
      </c>
      <c r="J39" s="364" t="s">
        <v>1966</v>
      </c>
    </row>
    <row r="40" spans="1:10">
      <c r="A40" s="364" t="s">
        <v>1967</v>
      </c>
      <c r="B40" s="365" t="s">
        <v>1896</v>
      </c>
      <c r="C40" s="366">
        <v>42816</v>
      </c>
      <c r="D40" s="364" t="s">
        <v>1897</v>
      </c>
      <c r="E40" s="367">
        <v>1</v>
      </c>
      <c r="F40" s="365" t="s">
        <v>1898</v>
      </c>
      <c r="G40" s="365" t="s">
        <v>1899</v>
      </c>
      <c r="H40" s="364" t="s">
        <v>1960</v>
      </c>
      <c r="I40" s="365" t="s">
        <v>1961</v>
      </c>
      <c r="J40" s="364" t="s">
        <v>1934</v>
      </c>
    </row>
    <row r="41" spans="1:10">
      <c r="A41" s="364" t="s">
        <v>1968</v>
      </c>
      <c r="B41" s="365" t="s">
        <v>1896</v>
      </c>
      <c r="C41" s="366">
        <v>42822</v>
      </c>
      <c r="D41" s="364" t="s">
        <v>1897</v>
      </c>
      <c r="E41" s="367">
        <v>1</v>
      </c>
      <c r="F41" s="365" t="s">
        <v>1898</v>
      </c>
      <c r="G41" s="365" t="s">
        <v>1899</v>
      </c>
      <c r="H41" s="364" t="s">
        <v>1926</v>
      </c>
      <c r="I41" s="365" t="s">
        <v>1927</v>
      </c>
      <c r="J41" s="364" t="s">
        <v>1928</v>
      </c>
    </row>
    <row r="42" spans="1:10">
      <c r="A42" s="364" t="s">
        <v>1969</v>
      </c>
      <c r="B42" s="365" t="s">
        <v>1896</v>
      </c>
      <c r="C42" s="366">
        <v>42823</v>
      </c>
      <c r="D42" s="364" t="s">
        <v>1897</v>
      </c>
      <c r="E42" s="367">
        <v>2</v>
      </c>
      <c r="F42" s="365" t="s">
        <v>1898</v>
      </c>
      <c r="G42" s="365" t="s">
        <v>1899</v>
      </c>
      <c r="H42" s="364" t="s">
        <v>1960</v>
      </c>
      <c r="I42" s="365" t="s">
        <v>1961</v>
      </c>
      <c r="J42" s="364" t="s">
        <v>1934</v>
      </c>
    </row>
    <row r="43" spans="1:10">
      <c r="A43" s="364" t="s">
        <v>1970</v>
      </c>
      <c r="B43" s="365" t="s">
        <v>1896</v>
      </c>
      <c r="C43" s="366">
        <v>42846</v>
      </c>
      <c r="D43" s="364" t="s">
        <v>1897</v>
      </c>
      <c r="E43" s="367">
        <v>1</v>
      </c>
      <c r="F43" s="365" t="s">
        <v>1898</v>
      </c>
      <c r="G43" s="365" t="s">
        <v>1899</v>
      </c>
      <c r="H43" s="364" t="s">
        <v>1960</v>
      </c>
      <c r="I43" s="365" t="s">
        <v>1961</v>
      </c>
      <c r="J43" s="364" t="s">
        <v>1934</v>
      </c>
    </row>
    <row r="44" spans="1:10">
      <c r="A44" s="364" t="s">
        <v>1971</v>
      </c>
      <c r="B44" s="365" t="s">
        <v>1896</v>
      </c>
      <c r="C44" s="366">
        <v>42870</v>
      </c>
      <c r="D44" s="364" t="s">
        <v>1897</v>
      </c>
      <c r="E44" s="367">
        <v>1</v>
      </c>
      <c r="F44" s="365" t="s">
        <v>1898</v>
      </c>
      <c r="G44" s="365" t="s">
        <v>1899</v>
      </c>
      <c r="H44" s="364" t="s">
        <v>1964</v>
      </c>
      <c r="I44" s="365" t="s">
        <v>1965</v>
      </c>
      <c r="J44" s="364" t="s">
        <v>1966</v>
      </c>
    </row>
    <row r="45" spans="1:10">
      <c r="A45" s="364" t="s">
        <v>1972</v>
      </c>
      <c r="B45" s="365" t="s">
        <v>1896</v>
      </c>
      <c r="C45" s="366">
        <v>42874</v>
      </c>
      <c r="D45" s="364" t="s">
        <v>1897</v>
      </c>
      <c r="E45" s="367">
        <v>2</v>
      </c>
      <c r="F45" s="365" t="s">
        <v>1898</v>
      </c>
      <c r="G45" s="365" t="s">
        <v>1899</v>
      </c>
      <c r="H45" s="364" t="s">
        <v>1973</v>
      </c>
      <c r="I45" s="365" t="s">
        <v>1974</v>
      </c>
      <c r="J45" s="364" t="s">
        <v>1975</v>
      </c>
    </row>
    <row r="46" spans="1:10">
      <c r="A46" s="364" t="s">
        <v>1976</v>
      </c>
      <c r="B46" s="365" t="s">
        <v>1896</v>
      </c>
      <c r="C46" s="366">
        <v>42877</v>
      </c>
      <c r="D46" s="364" t="s">
        <v>1897</v>
      </c>
      <c r="E46" s="367">
        <v>1</v>
      </c>
      <c r="F46" s="365" t="s">
        <v>1898</v>
      </c>
      <c r="G46" s="365" t="s">
        <v>1899</v>
      </c>
      <c r="H46" s="364" t="s">
        <v>1960</v>
      </c>
      <c r="I46" s="365" t="s">
        <v>1961</v>
      </c>
      <c r="J46" s="364" t="s">
        <v>1934</v>
      </c>
    </row>
    <row r="47" spans="1:10">
      <c r="A47" s="364" t="s">
        <v>1977</v>
      </c>
      <c r="B47" s="365" t="s">
        <v>1896</v>
      </c>
      <c r="C47" s="366">
        <v>42878</v>
      </c>
      <c r="D47" s="364" t="s">
        <v>1897</v>
      </c>
      <c r="E47" s="367">
        <v>2</v>
      </c>
      <c r="F47" s="365" t="s">
        <v>1898</v>
      </c>
      <c r="G47" s="365" t="s">
        <v>1899</v>
      </c>
      <c r="H47" s="364" t="s">
        <v>1978</v>
      </c>
      <c r="I47" s="365" t="s">
        <v>1979</v>
      </c>
      <c r="J47" s="364" t="s">
        <v>1980</v>
      </c>
    </row>
    <row r="48" spans="1:10">
      <c r="A48" s="364" t="s">
        <v>1981</v>
      </c>
      <c r="B48" s="365" t="s">
        <v>1896</v>
      </c>
      <c r="C48" s="366">
        <v>42878</v>
      </c>
      <c r="D48" s="364" t="s">
        <v>1897</v>
      </c>
      <c r="E48" s="367">
        <v>3</v>
      </c>
      <c r="F48" s="365" t="s">
        <v>1898</v>
      </c>
      <c r="G48" s="365" t="s">
        <v>1899</v>
      </c>
      <c r="H48" s="364" t="s">
        <v>1982</v>
      </c>
      <c r="I48" s="365" t="s">
        <v>1983</v>
      </c>
      <c r="J48" s="364" t="s">
        <v>1980</v>
      </c>
    </row>
    <row r="49" spans="1:10">
      <c r="A49" s="364" t="s">
        <v>1984</v>
      </c>
      <c r="B49" s="365" t="s">
        <v>1896</v>
      </c>
      <c r="C49" s="366">
        <v>42878</v>
      </c>
      <c r="D49" s="364" t="s">
        <v>1897</v>
      </c>
      <c r="E49" s="367">
        <v>4</v>
      </c>
      <c r="F49" s="365" t="s">
        <v>1898</v>
      </c>
      <c r="G49" s="365" t="s">
        <v>1899</v>
      </c>
      <c r="H49" s="364" t="s">
        <v>1985</v>
      </c>
      <c r="I49" s="365" t="s">
        <v>1986</v>
      </c>
      <c r="J49" s="364" t="s">
        <v>1987</v>
      </c>
    </row>
    <row r="50" spans="1:10">
      <c r="A50" s="364" t="s">
        <v>1988</v>
      </c>
      <c r="B50" s="365" t="s">
        <v>1896</v>
      </c>
      <c r="C50" s="366">
        <v>42886</v>
      </c>
      <c r="D50" s="364" t="s">
        <v>1897</v>
      </c>
      <c r="E50" s="367">
        <v>1</v>
      </c>
      <c r="F50" s="365" t="s">
        <v>1898</v>
      </c>
      <c r="G50" s="365" t="s">
        <v>1899</v>
      </c>
      <c r="H50" s="364" t="s">
        <v>1989</v>
      </c>
      <c r="I50" s="365" t="s">
        <v>1990</v>
      </c>
      <c r="J50" s="364" t="s">
        <v>1991</v>
      </c>
    </row>
    <row r="51" spans="1:10">
      <c r="A51" s="364" t="s">
        <v>1992</v>
      </c>
      <c r="B51" s="365" t="s">
        <v>1896</v>
      </c>
      <c r="C51" s="366">
        <v>42886</v>
      </c>
      <c r="D51" s="364" t="s">
        <v>1897</v>
      </c>
      <c r="E51" s="367">
        <v>5</v>
      </c>
      <c r="F51" s="365" t="s">
        <v>1898</v>
      </c>
      <c r="G51" s="365" t="s">
        <v>1899</v>
      </c>
      <c r="H51" s="364" t="s">
        <v>1989</v>
      </c>
      <c r="I51" s="365" t="s">
        <v>1990</v>
      </c>
      <c r="J51" s="364" t="s">
        <v>1991</v>
      </c>
    </row>
    <row r="52" spans="1:10">
      <c r="A52" s="364" t="s">
        <v>1993</v>
      </c>
      <c r="B52" s="365" t="s">
        <v>1896</v>
      </c>
      <c r="C52" s="366">
        <v>42886</v>
      </c>
      <c r="D52" s="364" t="s">
        <v>1897</v>
      </c>
      <c r="E52" s="367">
        <v>6</v>
      </c>
      <c r="F52" s="365" t="s">
        <v>1898</v>
      </c>
      <c r="G52" s="365" t="s">
        <v>1899</v>
      </c>
      <c r="H52" s="364" t="s">
        <v>1989</v>
      </c>
      <c r="I52" s="365" t="s">
        <v>1990</v>
      </c>
      <c r="J52" s="364" t="s">
        <v>1991</v>
      </c>
    </row>
    <row r="53" spans="1:10">
      <c r="A53" s="364" t="s">
        <v>1994</v>
      </c>
      <c r="B53" s="365" t="s">
        <v>1896</v>
      </c>
      <c r="C53" s="366">
        <v>42887</v>
      </c>
      <c r="D53" s="364" t="s">
        <v>1897</v>
      </c>
      <c r="E53" s="367">
        <v>2</v>
      </c>
      <c r="F53" s="365" t="s">
        <v>1898</v>
      </c>
      <c r="G53" s="365" t="s">
        <v>1899</v>
      </c>
      <c r="H53" s="364" t="s">
        <v>1995</v>
      </c>
      <c r="I53" s="365" t="s">
        <v>1996</v>
      </c>
      <c r="J53" s="364" t="s">
        <v>1975</v>
      </c>
    </row>
    <row r="54" spans="1:10">
      <c r="A54" s="364" t="s">
        <v>1997</v>
      </c>
      <c r="B54" s="365" t="s">
        <v>1896</v>
      </c>
      <c r="C54" s="366">
        <v>42893</v>
      </c>
      <c r="D54" s="364" t="s">
        <v>1897</v>
      </c>
      <c r="E54" s="367">
        <v>3</v>
      </c>
      <c r="F54" s="365" t="s">
        <v>1898</v>
      </c>
      <c r="G54" s="365" t="s">
        <v>1899</v>
      </c>
      <c r="H54" s="364" t="s">
        <v>1926</v>
      </c>
      <c r="I54" s="365" t="s">
        <v>1927</v>
      </c>
      <c r="J54" s="364" t="s">
        <v>1928</v>
      </c>
    </row>
    <row r="55" spans="1:10">
      <c r="A55" s="364" t="s">
        <v>1998</v>
      </c>
      <c r="B55" s="365" t="s">
        <v>1896</v>
      </c>
      <c r="C55" s="366">
        <v>42905</v>
      </c>
      <c r="D55" s="364" t="s">
        <v>1897</v>
      </c>
      <c r="E55" s="367">
        <v>1</v>
      </c>
      <c r="F55" s="365" t="s">
        <v>1898</v>
      </c>
      <c r="G55" s="365" t="s">
        <v>1899</v>
      </c>
      <c r="H55" s="364" t="s">
        <v>1973</v>
      </c>
      <c r="I55" s="365" t="s">
        <v>1974</v>
      </c>
      <c r="J55" s="364" t="s">
        <v>1999</v>
      </c>
    </row>
    <row r="56" spans="1:10">
      <c r="A56" s="364" t="s">
        <v>2000</v>
      </c>
      <c r="B56" s="365" t="s">
        <v>1896</v>
      </c>
      <c r="C56" s="366">
        <v>42906</v>
      </c>
      <c r="D56" s="364" t="s">
        <v>1897</v>
      </c>
      <c r="E56" s="367">
        <v>2</v>
      </c>
      <c r="F56" s="365" t="s">
        <v>1898</v>
      </c>
      <c r="G56" s="365" t="s">
        <v>1899</v>
      </c>
      <c r="H56" s="364" t="s">
        <v>2001</v>
      </c>
      <c r="I56" s="365" t="s">
        <v>2002</v>
      </c>
      <c r="J56" s="364" t="s">
        <v>2003</v>
      </c>
    </row>
    <row r="57" spans="1:10">
      <c r="A57" s="364" t="s">
        <v>2004</v>
      </c>
      <c r="B57" s="365" t="s">
        <v>1896</v>
      </c>
      <c r="C57" s="366">
        <v>42909</v>
      </c>
      <c r="D57" s="364" t="s">
        <v>1897</v>
      </c>
      <c r="E57" s="367">
        <v>5</v>
      </c>
      <c r="F57" s="365" t="s">
        <v>1898</v>
      </c>
      <c r="G57" s="365" t="s">
        <v>1899</v>
      </c>
      <c r="H57" s="364" t="s">
        <v>1978</v>
      </c>
      <c r="I57" s="365" t="s">
        <v>1979</v>
      </c>
      <c r="J57" s="364" t="s">
        <v>2005</v>
      </c>
    </row>
    <row r="58" spans="1:10">
      <c r="A58" s="364" t="s">
        <v>2006</v>
      </c>
      <c r="B58" s="365" t="s">
        <v>1896</v>
      </c>
      <c r="C58" s="366">
        <v>42909</v>
      </c>
      <c r="D58" s="364" t="s">
        <v>1897</v>
      </c>
      <c r="E58" s="367">
        <v>6</v>
      </c>
      <c r="F58" s="365" t="s">
        <v>1898</v>
      </c>
      <c r="G58" s="365" t="s">
        <v>1899</v>
      </c>
      <c r="H58" s="364" t="s">
        <v>1982</v>
      </c>
      <c r="I58" s="365" t="s">
        <v>1983</v>
      </c>
      <c r="J58" s="364" t="s">
        <v>2005</v>
      </c>
    </row>
    <row r="59" spans="1:10">
      <c r="A59" s="364" t="s">
        <v>2007</v>
      </c>
      <c r="B59" s="365" t="s">
        <v>1896</v>
      </c>
      <c r="C59" s="366">
        <v>42909</v>
      </c>
      <c r="D59" s="364" t="s">
        <v>1897</v>
      </c>
      <c r="E59" s="367">
        <v>10</v>
      </c>
      <c r="F59" s="365" t="s">
        <v>1898</v>
      </c>
      <c r="G59" s="365" t="s">
        <v>1899</v>
      </c>
      <c r="H59" s="364" t="s">
        <v>1985</v>
      </c>
      <c r="I59" s="365" t="s">
        <v>1986</v>
      </c>
      <c r="J59" s="364" t="s">
        <v>2008</v>
      </c>
    </row>
    <row r="60" spans="1:10">
      <c r="A60" s="364" t="s">
        <v>2009</v>
      </c>
      <c r="B60" s="365" t="s">
        <v>1896</v>
      </c>
      <c r="C60" s="366">
        <v>42914</v>
      </c>
      <c r="D60" s="364" t="s">
        <v>1897</v>
      </c>
      <c r="E60" s="367">
        <v>1</v>
      </c>
      <c r="F60" s="365" t="s">
        <v>1898</v>
      </c>
      <c r="G60" s="365" t="s">
        <v>1899</v>
      </c>
      <c r="H60" s="364" t="s">
        <v>1926</v>
      </c>
      <c r="I60" s="365" t="s">
        <v>1927</v>
      </c>
      <c r="J60" s="364" t="s">
        <v>1928</v>
      </c>
    </row>
    <row r="61" spans="1:10">
      <c r="A61" s="364" t="s">
        <v>2010</v>
      </c>
      <c r="B61" s="365" t="s">
        <v>1896</v>
      </c>
      <c r="C61" s="366">
        <v>42914</v>
      </c>
      <c r="D61" s="364" t="s">
        <v>1897</v>
      </c>
      <c r="E61" s="367">
        <v>2</v>
      </c>
      <c r="F61" s="365" t="s">
        <v>1898</v>
      </c>
      <c r="G61" s="365" t="s">
        <v>1899</v>
      </c>
      <c r="H61" s="364" t="s">
        <v>1926</v>
      </c>
      <c r="I61" s="365" t="s">
        <v>1927</v>
      </c>
      <c r="J61" s="364" t="s">
        <v>1928</v>
      </c>
    </row>
    <row r="62" spans="1:10">
      <c r="A62" s="364" t="s">
        <v>2011</v>
      </c>
      <c r="B62" s="365" t="s">
        <v>1896</v>
      </c>
      <c r="C62" s="366">
        <v>42919</v>
      </c>
      <c r="D62" s="364" t="s">
        <v>1897</v>
      </c>
      <c r="E62" s="367">
        <v>1</v>
      </c>
      <c r="F62" s="365" t="s">
        <v>1898</v>
      </c>
      <c r="G62" s="365" t="s">
        <v>1899</v>
      </c>
      <c r="H62" s="364" t="s">
        <v>1995</v>
      </c>
      <c r="I62" s="365" t="s">
        <v>1996</v>
      </c>
      <c r="J62" s="364" t="s">
        <v>1975</v>
      </c>
    </row>
    <row r="63" spans="1:10">
      <c r="A63" s="364" t="s">
        <v>2012</v>
      </c>
      <c r="B63" s="365" t="s">
        <v>1896</v>
      </c>
      <c r="C63" s="366">
        <v>42936</v>
      </c>
      <c r="D63" s="364" t="s">
        <v>1897</v>
      </c>
      <c r="E63" s="367">
        <v>1</v>
      </c>
      <c r="F63" s="365" t="s">
        <v>1898</v>
      </c>
      <c r="G63" s="365" t="s">
        <v>1899</v>
      </c>
      <c r="H63" s="364" t="s">
        <v>1960</v>
      </c>
      <c r="I63" s="365" t="s">
        <v>1961</v>
      </c>
      <c r="J63" s="364" t="s">
        <v>1934</v>
      </c>
    </row>
    <row r="64" spans="1:10">
      <c r="A64" s="364" t="s">
        <v>2013</v>
      </c>
      <c r="B64" s="365" t="s">
        <v>1896</v>
      </c>
      <c r="C64" s="366">
        <v>42936</v>
      </c>
      <c r="D64" s="364" t="s">
        <v>1897</v>
      </c>
      <c r="E64" s="367">
        <v>2</v>
      </c>
      <c r="F64" s="365" t="s">
        <v>1898</v>
      </c>
      <c r="G64" s="365" t="s">
        <v>1899</v>
      </c>
      <c r="H64" s="364" t="s">
        <v>2001</v>
      </c>
      <c r="I64" s="365" t="s">
        <v>2002</v>
      </c>
      <c r="J64" s="364" t="s">
        <v>2003</v>
      </c>
    </row>
    <row r="65" spans="1:10">
      <c r="A65" s="364" t="s">
        <v>2014</v>
      </c>
      <c r="B65" s="365" t="s">
        <v>1896</v>
      </c>
      <c r="C65" s="366">
        <v>42940</v>
      </c>
      <c r="D65" s="364" t="s">
        <v>1897</v>
      </c>
      <c r="E65" s="367">
        <v>1</v>
      </c>
      <c r="F65" s="365" t="s">
        <v>1898</v>
      </c>
      <c r="G65" s="365" t="s">
        <v>1899</v>
      </c>
      <c r="H65" s="364" t="s">
        <v>1985</v>
      </c>
      <c r="I65" s="365" t="s">
        <v>1986</v>
      </c>
      <c r="J65" s="364" t="s">
        <v>2008</v>
      </c>
    </row>
    <row r="66" spans="1:10">
      <c r="A66" s="364" t="s">
        <v>2015</v>
      </c>
      <c r="B66" s="365" t="s">
        <v>1896</v>
      </c>
      <c r="C66" s="366">
        <v>42947</v>
      </c>
      <c r="D66" s="364" t="s">
        <v>1897</v>
      </c>
      <c r="E66" s="367">
        <v>4</v>
      </c>
      <c r="F66" s="365" t="s">
        <v>1898</v>
      </c>
      <c r="G66" s="365" t="s">
        <v>1899</v>
      </c>
      <c r="H66" s="364" t="s">
        <v>1973</v>
      </c>
      <c r="I66" s="365" t="s">
        <v>1974</v>
      </c>
      <c r="J66" s="364" t="s">
        <v>1999</v>
      </c>
    </row>
    <row r="67" spans="1:10">
      <c r="A67" s="364" t="s">
        <v>2016</v>
      </c>
      <c r="B67" s="365" t="s">
        <v>1896</v>
      </c>
      <c r="C67" s="366">
        <v>42968</v>
      </c>
      <c r="D67" s="364" t="s">
        <v>1897</v>
      </c>
      <c r="E67" s="367">
        <v>1</v>
      </c>
      <c r="F67" s="365" t="s">
        <v>1898</v>
      </c>
      <c r="G67" s="365" t="s">
        <v>1899</v>
      </c>
      <c r="H67" s="364" t="s">
        <v>2001</v>
      </c>
      <c r="I67" s="365" t="s">
        <v>2002</v>
      </c>
      <c r="J67" s="364" t="s">
        <v>2003</v>
      </c>
    </row>
    <row r="68" spans="1:10">
      <c r="A68" s="364" t="s">
        <v>2017</v>
      </c>
      <c r="B68" s="365" t="s">
        <v>1896</v>
      </c>
      <c r="C68" s="366">
        <v>42978</v>
      </c>
      <c r="D68" s="364" t="s">
        <v>1897</v>
      </c>
      <c r="E68" s="367">
        <v>1</v>
      </c>
      <c r="F68" s="365" t="s">
        <v>1898</v>
      </c>
      <c r="G68" s="365" t="s">
        <v>1899</v>
      </c>
      <c r="H68" s="364" t="s">
        <v>1973</v>
      </c>
      <c r="I68" s="365" t="s">
        <v>1974</v>
      </c>
      <c r="J68" s="364" t="s">
        <v>1999</v>
      </c>
    </row>
    <row r="69" spans="1:10">
      <c r="A69" s="364" t="s">
        <v>2018</v>
      </c>
      <c r="B69" s="365" t="s">
        <v>1896</v>
      </c>
      <c r="C69" s="366">
        <v>42998</v>
      </c>
      <c r="D69" s="364" t="s">
        <v>1897</v>
      </c>
      <c r="E69" s="367">
        <v>1</v>
      </c>
      <c r="F69" s="365" t="s">
        <v>1898</v>
      </c>
      <c r="G69" s="365" t="s">
        <v>1899</v>
      </c>
      <c r="H69" s="364" t="s">
        <v>1926</v>
      </c>
      <c r="I69" s="365" t="s">
        <v>1927</v>
      </c>
      <c r="J69" s="364" t="s">
        <v>1928</v>
      </c>
    </row>
    <row r="70" spans="1:10">
      <c r="A70" s="364" t="s">
        <v>2019</v>
      </c>
      <c r="B70" s="365" t="s">
        <v>1896</v>
      </c>
      <c r="C70" s="366">
        <v>42999</v>
      </c>
      <c r="D70" s="364" t="s">
        <v>1897</v>
      </c>
      <c r="E70" s="367">
        <v>1</v>
      </c>
      <c r="F70" s="365" t="s">
        <v>1898</v>
      </c>
      <c r="G70" s="365" t="s">
        <v>1899</v>
      </c>
      <c r="H70" s="364" t="s">
        <v>2001</v>
      </c>
      <c r="I70" s="365" t="s">
        <v>2002</v>
      </c>
      <c r="J70" s="364" t="s">
        <v>2003</v>
      </c>
    </row>
    <row r="71" spans="1:10">
      <c r="A71" s="364" t="s">
        <v>2020</v>
      </c>
      <c r="B71" s="365" t="s">
        <v>1896</v>
      </c>
      <c r="C71" s="366">
        <v>43005</v>
      </c>
      <c r="D71" s="364" t="s">
        <v>1897</v>
      </c>
      <c r="E71" s="367">
        <v>1</v>
      </c>
      <c r="F71" s="365" t="s">
        <v>1898</v>
      </c>
      <c r="G71" s="365" t="s">
        <v>1899</v>
      </c>
      <c r="H71" s="364" t="s">
        <v>1926</v>
      </c>
      <c r="I71" s="365" t="s">
        <v>1927</v>
      </c>
      <c r="J71" s="364" t="s">
        <v>1928</v>
      </c>
    </row>
    <row r="72" spans="1:10">
      <c r="A72" s="364" t="s">
        <v>2021</v>
      </c>
      <c r="B72" s="365" t="s">
        <v>1896</v>
      </c>
      <c r="C72" s="366">
        <v>43007</v>
      </c>
      <c r="D72" s="364" t="s">
        <v>1897</v>
      </c>
      <c r="E72" s="367">
        <v>1</v>
      </c>
      <c r="F72" s="365" t="s">
        <v>1898</v>
      </c>
      <c r="G72" s="365" t="s">
        <v>1899</v>
      </c>
      <c r="H72" s="364" t="s">
        <v>1926</v>
      </c>
      <c r="I72" s="365" t="s">
        <v>1927</v>
      </c>
      <c r="J72" s="364" t="s">
        <v>1928</v>
      </c>
    </row>
    <row r="73" spans="1:10">
      <c r="A73" s="364" t="s">
        <v>2022</v>
      </c>
      <c r="B73" s="365" t="s">
        <v>1896</v>
      </c>
      <c r="C73" s="366">
        <v>43028</v>
      </c>
      <c r="D73" s="364" t="s">
        <v>1897</v>
      </c>
      <c r="E73" s="367">
        <v>1</v>
      </c>
      <c r="F73" s="365" t="s">
        <v>1898</v>
      </c>
      <c r="G73" s="365" t="s">
        <v>1899</v>
      </c>
      <c r="H73" s="364" t="s">
        <v>2001</v>
      </c>
      <c r="I73" s="365" t="s">
        <v>2002</v>
      </c>
      <c r="J73" s="364" t="s">
        <v>1934</v>
      </c>
    </row>
    <row r="74" spans="1:10">
      <c r="A74" s="364" t="s">
        <v>2023</v>
      </c>
      <c r="B74" s="365" t="s">
        <v>1896</v>
      </c>
      <c r="C74" s="366">
        <v>43033</v>
      </c>
      <c r="D74" s="364" t="s">
        <v>1897</v>
      </c>
      <c r="E74" s="367">
        <v>1</v>
      </c>
      <c r="F74" s="365" t="s">
        <v>1898</v>
      </c>
      <c r="G74" s="365" t="s">
        <v>1899</v>
      </c>
      <c r="H74" s="364" t="s">
        <v>1960</v>
      </c>
      <c r="I74" s="365" t="s">
        <v>1961</v>
      </c>
      <c r="J74" s="364" t="s">
        <v>1934</v>
      </c>
    </row>
    <row r="75" spans="1:10">
      <c r="A75" s="364" t="s">
        <v>2024</v>
      </c>
      <c r="B75" s="365" t="s">
        <v>1896</v>
      </c>
      <c r="C75" s="366">
        <v>43045</v>
      </c>
      <c r="D75" s="364" t="s">
        <v>1897</v>
      </c>
      <c r="E75" s="367">
        <v>1</v>
      </c>
      <c r="F75" s="365" t="s">
        <v>1898</v>
      </c>
      <c r="G75" s="365" t="s">
        <v>1899</v>
      </c>
      <c r="H75" s="364" t="s">
        <v>2025</v>
      </c>
      <c r="I75" s="365" t="s">
        <v>2026</v>
      </c>
      <c r="J75" s="364" t="s">
        <v>1934</v>
      </c>
    </row>
    <row r="76" spans="1:10">
      <c r="A76" s="364" t="s">
        <v>2027</v>
      </c>
      <c r="B76" s="365" t="s">
        <v>1896</v>
      </c>
      <c r="C76" s="366">
        <v>43059</v>
      </c>
      <c r="D76" s="364" t="s">
        <v>1897</v>
      </c>
      <c r="E76" s="367">
        <v>4</v>
      </c>
      <c r="F76" s="365" t="s">
        <v>1898</v>
      </c>
      <c r="G76" s="365" t="s">
        <v>1899</v>
      </c>
      <c r="H76" s="364" t="s">
        <v>2001</v>
      </c>
      <c r="I76" s="365" t="s">
        <v>2002</v>
      </c>
      <c r="J76" s="364" t="s">
        <v>2003</v>
      </c>
    </row>
    <row r="77" spans="1:10">
      <c r="A77" s="364" t="s">
        <v>2028</v>
      </c>
      <c r="B77" s="365" t="s">
        <v>1896</v>
      </c>
      <c r="C77" s="366">
        <v>43062</v>
      </c>
      <c r="D77" s="364" t="s">
        <v>1897</v>
      </c>
      <c r="E77" s="367">
        <v>2</v>
      </c>
      <c r="F77" s="365" t="s">
        <v>1898</v>
      </c>
      <c r="G77" s="365" t="s">
        <v>1899</v>
      </c>
      <c r="H77" s="364" t="s">
        <v>2029</v>
      </c>
      <c r="I77" s="365" t="s">
        <v>2030</v>
      </c>
      <c r="J77" s="364" t="s">
        <v>2031</v>
      </c>
    </row>
    <row r="78" spans="1:10">
      <c r="A78" s="364" t="s">
        <v>2032</v>
      </c>
      <c r="B78" s="365" t="s">
        <v>1896</v>
      </c>
      <c r="C78" s="366">
        <v>43063</v>
      </c>
      <c r="D78" s="364" t="s">
        <v>1897</v>
      </c>
      <c r="E78" s="367">
        <v>2</v>
      </c>
      <c r="F78" s="365" t="s">
        <v>1898</v>
      </c>
      <c r="G78" s="365" t="s">
        <v>1899</v>
      </c>
      <c r="H78" s="364" t="s">
        <v>1960</v>
      </c>
      <c r="I78" s="365" t="s">
        <v>1961</v>
      </c>
      <c r="J78" s="364" t="s">
        <v>1934</v>
      </c>
    </row>
    <row r="79" spans="1:10">
      <c r="A79" s="364" t="s">
        <v>2033</v>
      </c>
      <c r="B79" s="365" t="s">
        <v>1896</v>
      </c>
      <c r="C79" s="366">
        <v>43070</v>
      </c>
      <c r="D79" s="364" t="s">
        <v>1897</v>
      </c>
      <c r="E79" s="367">
        <v>1</v>
      </c>
      <c r="F79" s="365" t="s">
        <v>1898</v>
      </c>
      <c r="G79" s="365" t="s">
        <v>1899</v>
      </c>
      <c r="H79" s="364" t="s">
        <v>2034</v>
      </c>
      <c r="I79" s="365" t="s">
        <v>2035</v>
      </c>
      <c r="J79" s="364" t="s">
        <v>2036</v>
      </c>
    </row>
    <row r="80" spans="1:10">
      <c r="A80" s="364" t="s">
        <v>2037</v>
      </c>
      <c r="B80" s="365" t="s">
        <v>1896</v>
      </c>
      <c r="C80" s="366">
        <v>43095</v>
      </c>
      <c r="D80" s="364" t="s">
        <v>1897</v>
      </c>
      <c r="E80" s="367">
        <v>1</v>
      </c>
      <c r="F80" s="365" t="s">
        <v>1898</v>
      </c>
      <c r="G80" s="365" t="s">
        <v>1899</v>
      </c>
      <c r="H80" s="364" t="s">
        <v>1960</v>
      </c>
      <c r="I80" s="365" t="s">
        <v>1961</v>
      </c>
      <c r="J80" s="364" t="s">
        <v>1934</v>
      </c>
    </row>
    <row r="81" spans="1:10">
      <c r="A81" s="364" t="s">
        <v>2038</v>
      </c>
      <c r="B81" s="365" t="s">
        <v>1896</v>
      </c>
      <c r="C81" s="366">
        <v>43095</v>
      </c>
      <c r="D81" s="364" t="s">
        <v>1897</v>
      </c>
      <c r="E81" s="367">
        <v>2</v>
      </c>
      <c r="F81" s="365" t="s">
        <v>1898</v>
      </c>
      <c r="G81" s="365" t="s">
        <v>1899</v>
      </c>
      <c r="H81" s="364" t="s">
        <v>1960</v>
      </c>
      <c r="I81" s="365" t="s">
        <v>1961</v>
      </c>
      <c r="J81" s="364" t="s">
        <v>1934</v>
      </c>
    </row>
    <row r="82" spans="1:10">
      <c r="A82" s="364" t="s">
        <v>2039</v>
      </c>
      <c r="B82" s="365" t="s">
        <v>1896</v>
      </c>
      <c r="C82" s="366">
        <v>43096</v>
      </c>
      <c r="D82" s="364" t="s">
        <v>1897</v>
      </c>
      <c r="E82" s="367">
        <v>2</v>
      </c>
      <c r="F82" s="365" t="s">
        <v>1898</v>
      </c>
      <c r="G82" s="365" t="s">
        <v>1899</v>
      </c>
      <c r="H82" s="364" t="s">
        <v>1960</v>
      </c>
      <c r="I82" s="365" t="s">
        <v>1961</v>
      </c>
      <c r="J82" s="364" t="s">
        <v>1934</v>
      </c>
    </row>
    <row r="83" spans="1:10">
      <c r="A83" s="364" t="s">
        <v>2040</v>
      </c>
      <c r="B83" s="365" t="s">
        <v>1896</v>
      </c>
      <c r="C83" s="366">
        <v>43126</v>
      </c>
      <c r="D83" s="364" t="s">
        <v>1897</v>
      </c>
      <c r="E83" s="367">
        <v>1</v>
      </c>
      <c r="F83" s="365" t="s">
        <v>1898</v>
      </c>
      <c r="G83" s="365" t="s">
        <v>1899</v>
      </c>
      <c r="H83" s="364" t="s">
        <v>1960</v>
      </c>
      <c r="I83" s="365" t="s">
        <v>1961</v>
      </c>
      <c r="J83" s="364" t="s">
        <v>1934</v>
      </c>
    </row>
    <row r="84" spans="1:10">
      <c r="A84" s="364" t="s">
        <v>2041</v>
      </c>
      <c r="B84" s="365" t="s">
        <v>1896</v>
      </c>
      <c r="C84" s="366">
        <v>43137</v>
      </c>
      <c r="D84" s="364" t="s">
        <v>1897</v>
      </c>
      <c r="E84" s="367">
        <v>3</v>
      </c>
      <c r="F84" s="365" t="s">
        <v>1898</v>
      </c>
      <c r="G84" s="365" t="s">
        <v>1899</v>
      </c>
      <c r="H84" s="364" t="s">
        <v>2042</v>
      </c>
      <c r="I84" s="365" t="s">
        <v>2043</v>
      </c>
      <c r="J84" s="364" t="s">
        <v>2044</v>
      </c>
    </row>
    <row r="85" spans="1:10">
      <c r="A85" s="364" t="s">
        <v>2045</v>
      </c>
      <c r="B85" s="365" t="s">
        <v>1896</v>
      </c>
      <c r="C85" s="366">
        <v>43137</v>
      </c>
      <c r="D85" s="364" t="s">
        <v>1897</v>
      </c>
      <c r="E85" s="367">
        <v>4</v>
      </c>
      <c r="F85" s="365" t="s">
        <v>1898</v>
      </c>
      <c r="G85" s="365" t="s">
        <v>1899</v>
      </c>
      <c r="H85" s="364" t="s">
        <v>2046</v>
      </c>
      <c r="I85" s="365" t="s">
        <v>2047</v>
      </c>
      <c r="J85" s="364" t="s">
        <v>2044</v>
      </c>
    </row>
    <row r="86" spans="1:10">
      <c r="A86" s="364" t="s">
        <v>2048</v>
      </c>
      <c r="B86" s="365" t="s">
        <v>1896</v>
      </c>
      <c r="C86" s="366">
        <v>43157</v>
      </c>
      <c r="D86" s="364" t="s">
        <v>1897</v>
      </c>
      <c r="E86" s="367">
        <v>1</v>
      </c>
      <c r="F86" s="365" t="s">
        <v>1898</v>
      </c>
      <c r="G86" s="365" t="s">
        <v>1899</v>
      </c>
      <c r="H86" s="364" t="s">
        <v>1960</v>
      </c>
      <c r="I86" s="365" t="s">
        <v>1961</v>
      </c>
      <c r="J86" s="364" t="s">
        <v>1934</v>
      </c>
    </row>
    <row r="87" spans="1:10">
      <c r="A87" s="364" t="s">
        <v>2049</v>
      </c>
      <c r="B87" s="365" t="s">
        <v>1896</v>
      </c>
      <c r="C87" s="366">
        <v>43159</v>
      </c>
      <c r="D87" s="364" t="s">
        <v>1897</v>
      </c>
      <c r="E87" s="367">
        <v>1</v>
      </c>
      <c r="F87" s="365" t="s">
        <v>1898</v>
      </c>
      <c r="G87" s="365" t="s">
        <v>1899</v>
      </c>
      <c r="H87" s="364" t="s">
        <v>1960</v>
      </c>
      <c r="I87" s="365" t="s">
        <v>1961</v>
      </c>
      <c r="J87" s="364" t="s">
        <v>1934</v>
      </c>
    </row>
    <row r="88" spans="1:10">
      <c r="A88" s="364" t="s">
        <v>2050</v>
      </c>
      <c r="B88" s="365" t="s">
        <v>1896</v>
      </c>
      <c r="C88" s="366">
        <v>43165</v>
      </c>
      <c r="D88" s="364" t="s">
        <v>1897</v>
      </c>
      <c r="E88" s="367">
        <v>1</v>
      </c>
      <c r="F88" s="365" t="s">
        <v>1898</v>
      </c>
      <c r="G88" s="365" t="s">
        <v>1899</v>
      </c>
      <c r="H88" s="364" t="s">
        <v>2046</v>
      </c>
      <c r="I88" s="365" t="s">
        <v>2047</v>
      </c>
      <c r="J88" s="364" t="s">
        <v>2044</v>
      </c>
    </row>
    <row r="89" spans="1:10">
      <c r="A89" s="364" t="s">
        <v>2051</v>
      </c>
      <c r="B89" s="365" t="s">
        <v>1896</v>
      </c>
      <c r="C89" s="366">
        <v>43165</v>
      </c>
      <c r="D89" s="364" t="s">
        <v>1897</v>
      </c>
      <c r="E89" s="367">
        <v>2</v>
      </c>
      <c r="F89" s="365" t="s">
        <v>1898</v>
      </c>
      <c r="G89" s="365" t="s">
        <v>1899</v>
      </c>
      <c r="H89" s="364" t="s">
        <v>2042</v>
      </c>
      <c r="I89" s="365" t="s">
        <v>2043</v>
      </c>
      <c r="J89" s="364" t="s">
        <v>2044</v>
      </c>
    </row>
    <row r="90" spans="1:10">
      <c r="A90" s="364" t="s">
        <v>2052</v>
      </c>
      <c r="B90" s="365" t="s">
        <v>1896</v>
      </c>
      <c r="C90" s="366">
        <v>43175</v>
      </c>
      <c r="D90" s="364" t="s">
        <v>1897</v>
      </c>
      <c r="E90" s="367">
        <v>1</v>
      </c>
      <c r="F90" s="365" t="s">
        <v>1898</v>
      </c>
      <c r="G90" s="365" t="s">
        <v>1899</v>
      </c>
      <c r="H90" s="364" t="s">
        <v>2053</v>
      </c>
      <c r="I90" s="365" t="s">
        <v>2054</v>
      </c>
      <c r="J90" s="364" t="s">
        <v>2055</v>
      </c>
    </row>
    <row r="91" spans="1:10">
      <c r="A91" s="364" t="s">
        <v>2056</v>
      </c>
      <c r="B91" s="365" t="s">
        <v>1896</v>
      </c>
      <c r="C91" s="366">
        <v>43187</v>
      </c>
      <c r="D91" s="364" t="s">
        <v>1897</v>
      </c>
      <c r="E91" s="367">
        <v>1</v>
      </c>
      <c r="F91" s="365" t="s">
        <v>1898</v>
      </c>
      <c r="G91" s="365" t="s">
        <v>1899</v>
      </c>
      <c r="H91" s="364" t="s">
        <v>1960</v>
      </c>
      <c r="I91" s="365" t="s">
        <v>1961</v>
      </c>
      <c r="J91" s="364" t="s">
        <v>1934</v>
      </c>
    </row>
    <row r="92" spans="1:10">
      <c r="A92" s="364" t="s">
        <v>2057</v>
      </c>
      <c r="B92" s="365" t="s">
        <v>1896</v>
      </c>
      <c r="C92" s="366">
        <v>43196</v>
      </c>
      <c r="D92" s="364" t="s">
        <v>1897</v>
      </c>
      <c r="E92" s="367">
        <v>1</v>
      </c>
      <c r="F92" s="365" t="s">
        <v>1898</v>
      </c>
      <c r="G92" s="365" t="s">
        <v>1899</v>
      </c>
      <c r="H92" s="364" t="s">
        <v>2058</v>
      </c>
      <c r="I92" s="365" t="s">
        <v>2059</v>
      </c>
      <c r="J92" s="364" t="s">
        <v>2044</v>
      </c>
    </row>
    <row r="93" spans="1:10">
      <c r="A93" s="364" t="s">
        <v>2060</v>
      </c>
      <c r="B93" s="365" t="s">
        <v>1896</v>
      </c>
      <c r="C93" s="366">
        <v>43196</v>
      </c>
      <c r="D93" s="364" t="s">
        <v>1897</v>
      </c>
      <c r="E93" s="367">
        <v>3</v>
      </c>
      <c r="F93" s="365" t="s">
        <v>1898</v>
      </c>
      <c r="G93" s="365" t="s">
        <v>1899</v>
      </c>
      <c r="H93" s="364" t="s">
        <v>2042</v>
      </c>
      <c r="I93" s="365" t="s">
        <v>2043</v>
      </c>
      <c r="J93" s="364" t="s">
        <v>2061</v>
      </c>
    </row>
    <row r="94" spans="1:10">
      <c r="A94" s="364" t="s">
        <v>2062</v>
      </c>
      <c r="B94" s="365" t="s">
        <v>1896</v>
      </c>
      <c r="C94" s="366">
        <v>43196</v>
      </c>
      <c r="D94" s="364" t="s">
        <v>1897</v>
      </c>
      <c r="E94" s="367">
        <v>4</v>
      </c>
      <c r="F94" s="365" t="s">
        <v>1898</v>
      </c>
      <c r="G94" s="365" t="s">
        <v>1899</v>
      </c>
      <c r="H94" s="364" t="s">
        <v>2046</v>
      </c>
      <c r="I94" s="365" t="s">
        <v>2047</v>
      </c>
      <c r="J94" s="364" t="s">
        <v>2061</v>
      </c>
    </row>
    <row r="95" spans="1:10">
      <c r="A95" s="364" t="s">
        <v>2063</v>
      </c>
      <c r="B95" s="365" t="s">
        <v>1896</v>
      </c>
      <c r="C95" s="366">
        <v>43203</v>
      </c>
      <c r="D95" s="364" t="s">
        <v>1897</v>
      </c>
      <c r="E95" s="367">
        <v>1</v>
      </c>
      <c r="F95" s="365" t="s">
        <v>1898</v>
      </c>
      <c r="G95" s="365" t="s">
        <v>1899</v>
      </c>
      <c r="H95" s="364" t="s">
        <v>2064</v>
      </c>
      <c r="I95" s="365" t="s">
        <v>2065</v>
      </c>
      <c r="J95" s="364" t="s">
        <v>2066</v>
      </c>
    </row>
    <row r="96" spans="1:10">
      <c r="A96" s="364" t="s">
        <v>2067</v>
      </c>
      <c r="B96" s="365" t="s">
        <v>1896</v>
      </c>
      <c r="C96" s="366">
        <v>43208</v>
      </c>
      <c r="D96" s="364" t="s">
        <v>1897</v>
      </c>
      <c r="E96" s="367">
        <v>1</v>
      </c>
      <c r="F96" s="365" t="s">
        <v>1898</v>
      </c>
      <c r="G96" s="365" t="s">
        <v>1899</v>
      </c>
      <c r="H96" s="364" t="s">
        <v>1960</v>
      </c>
      <c r="I96" s="365" t="s">
        <v>1961</v>
      </c>
      <c r="J96" s="364" t="s">
        <v>1934</v>
      </c>
    </row>
    <row r="97" spans="1:10">
      <c r="A97" s="364" t="s">
        <v>2068</v>
      </c>
      <c r="B97" s="365" t="s">
        <v>1896</v>
      </c>
      <c r="C97" s="366">
        <v>43213</v>
      </c>
      <c r="D97" s="364" t="s">
        <v>1897</v>
      </c>
      <c r="E97" s="367">
        <v>2</v>
      </c>
      <c r="F97" s="365" t="s">
        <v>1898</v>
      </c>
      <c r="G97" s="365" t="s">
        <v>1899</v>
      </c>
      <c r="H97" s="364" t="s">
        <v>2053</v>
      </c>
      <c r="I97" s="365" t="s">
        <v>2054</v>
      </c>
      <c r="J97" s="364" t="s">
        <v>2055</v>
      </c>
    </row>
    <row r="98" spans="1:10">
      <c r="A98" s="364" t="s">
        <v>2069</v>
      </c>
      <c r="B98" s="365" t="s">
        <v>1896</v>
      </c>
      <c r="C98" s="366">
        <v>43215</v>
      </c>
      <c r="D98" s="364" t="s">
        <v>1897</v>
      </c>
      <c r="E98" s="367">
        <v>3</v>
      </c>
      <c r="F98" s="365" t="s">
        <v>1898</v>
      </c>
      <c r="G98" s="365" t="s">
        <v>1899</v>
      </c>
      <c r="H98" s="364" t="s">
        <v>2070</v>
      </c>
      <c r="I98" s="365" t="s">
        <v>2071</v>
      </c>
      <c r="J98" s="364" t="s">
        <v>2044</v>
      </c>
    </row>
    <row r="99" spans="1:10">
      <c r="A99" s="364" t="s">
        <v>2072</v>
      </c>
      <c r="B99" s="365" t="s">
        <v>1896</v>
      </c>
      <c r="C99" s="366">
        <v>43216</v>
      </c>
      <c r="D99" s="364" t="s">
        <v>1897</v>
      </c>
      <c r="E99" s="367">
        <v>1</v>
      </c>
      <c r="F99" s="365" t="s">
        <v>1898</v>
      </c>
      <c r="G99" s="365" t="s">
        <v>1899</v>
      </c>
      <c r="H99" s="364" t="s">
        <v>2073</v>
      </c>
      <c r="I99" s="365" t="s">
        <v>2074</v>
      </c>
      <c r="J99" s="364" t="s">
        <v>2044</v>
      </c>
    </row>
    <row r="100" spans="1:10">
      <c r="A100" s="364" t="s">
        <v>1899</v>
      </c>
      <c r="B100" s="365" t="s">
        <v>1896</v>
      </c>
      <c r="C100" s="366">
        <v>43224</v>
      </c>
      <c r="D100" s="364" t="s">
        <v>1897</v>
      </c>
      <c r="E100" s="367">
        <v>2</v>
      </c>
      <c r="F100" s="365" t="s">
        <v>1898</v>
      </c>
      <c r="G100" s="365" t="s">
        <v>1899</v>
      </c>
      <c r="H100" s="364" t="s">
        <v>2058</v>
      </c>
      <c r="I100" s="365" t="s">
        <v>2059</v>
      </c>
      <c r="J100" s="364" t="s">
        <v>2061</v>
      </c>
    </row>
    <row r="101" spans="1:10">
      <c r="A101" s="364" t="s">
        <v>2075</v>
      </c>
      <c r="B101" s="365" t="s">
        <v>1896</v>
      </c>
      <c r="C101" s="366">
        <v>43224</v>
      </c>
      <c r="D101" s="364" t="s">
        <v>1897</v>
      </c>
      <c r="E101" s="367">
        <v>3</v>
      </c>
      <c r="F101" s="365" t="s">
        <v>1898</v>
      </c>
      <c r="G101" s="365" t="s">
        <v>1899</v>
      </c>
      <c r="H101" s="364" t="s">
        <v>2046</v>
      </c>
      <c r="I101" s="365" t="s">
        <v>2047</v>
      </c>
      <c r="J101" s="364" t="s">
        <v>2061</v>
      </c>
    </row>
    <row r="102" spans="1:10">
      <c r="A102" s="364" t="s">
        <v>2076</v>
      </c>
      <c r="B102" s="365" t="s">
        <v>1896</v>
      </c>
      <c r="C102" s="366">
        <v>43228</v>
      </c>
      <c r="D102" s="364" t="s">
        <v>1897</v>
      </c>
      <c r="E102" s="367">
        <v>1</v>
      </c>
      <c r="F102" s="365" t="s">
        <v>1898</v>
      </c>
      <c r="G102" s="365" t="s">
        <v>1899</v>
      </c>
      <c r="H102" s="364" t="s">
        <v>2042</v>
      </c>
      <c r="I102" s="365" t="s">
        <v>2043</v>
      </c>
      <c r="J102" s="364" t="s">
        <v>2061</v>
      </c>
    </row>
    <row r="103" spans="1:10">
      <c r="A103" s="364" t="s">
        <v>2077</v>
      </c>
      <c r="B103" s="365" t="s">
        <v>1896</v>
      </c>
      <c r="C103" s="366">
        <v>43238</v>
      </c>
      <c r="D103" s="364" t="s">
        <v>1897</v>
      </c>
      <c r="E103" s="367">
        <v>1</v>
      </c>
      <c r="F103" s="365" t="s">
        <v>1898</v>
      </c>
      <c r="G103" s="365" t="s">
        <v>1899</v>
      </c>
      <c r="H103" s="364" t="s">
        <v>1960</v>
      </c>
      <c r="I103" s="365" t="s">
        <v>1961</v>
      </c>
      <c r="J103" s="364" t="s">
        <v>1934</v>
      </c>
    </row>
    <row r="104" spans="1:10">
      <c r="A104" s="364" t="s">
        <v>2078</v>
      </c>
      <c r="B104" s="365" t="s">
        <v>1896</v>
      </c>
      <c r="C104" s="366">
        <v>43243</v>
      </c>
      <c r="D104" s="364" t="s">
        <v>1897</v>
      </c>
      <c r="E104" s="367">
        <v>1</v>
      </c>
      <c r="F104" s="365" t="s">
        <v>1898</v>
      </c>
      <c r="G104" s="365" t="s">
        <v>1899</v>
      </c>
      <c r="H104" s="364" t="s">
        <v>2053</v>
      </c>
      <c r="I104" s="365" t="s">
        <v>2054</v>
      </c>
      <c r="J104" s="364" t="s">
        <v>2055</v>
      </c>
    </row>
    <row r="105" spans="1:10">
      <c r="A105" s="364" t="s">
        <v>2079</v>
      </c>
      <c r="B105" s="365" t="s">
        <v>1896</v>
      </c>
      <c r="C105" s="366">
        <v>43244</v>
      </c>
      <c r="D105" s="364" t="s">
        <v>1897</v>
      </c>
      <c r="E105" s="367">
        <v>1</v>
      </c>
      <c r="F105" s="365" t="s">
        <v>1898</v>
      </c>
      <c r="G105" s="365" t="s">
        <v>1899</v>
      </c>
      <c r="H105" s="364" t="s">
        <v>1926</v>
      </c>
      <c r="I105" s="365" t="s">
        <v>1927</v>
      </c>
      <c r="J105" s="364" t="s">
        <v>1928</v>
      </c>
    </row>
    <row r="106" spans="1:10">
      <c r="A106" s="364" t="s">
        <v>2080</v>
      </c>
      <c r="B106" s="365" t="s">
        <v>1896</v>
      </c>
      <c r="C106" s="366">
        <v>43245</v>
      </c>
      <c r="D106" s="364" t="s">
        <v>1897</v>
      </c>
      <c r="E106" s="367">
        <v>1</v>
      </c>
      <c r="F106" s="365" t="s">
        <v>1898</v>
      </c>
      <c r="G106" s="365" t="s">
        <v>1899</v>
      </c>
      <c r="H106" s="364" t="s">
        <v>2070</v>
      </c>
      <c r="I106" s="365" t="s">
        <v>2071</v>
      </c>
      <c r="J106" s="364" t="s">
        <v>2044</v>
      </c>
    </row>
    <row r="107" spans="1:10">
      <c r="A107" s="364" t="s">
        <v>2081</v>
      </c>
      <c r="B107" s="365" t="s">
        <v>1896</v>
      </c>
      <c r="C107" s="366">
        <v>43245</v>
      </c>
      <c r="D107" s="364" t="s">
        <v>1897</v>
      </c>
      <c r="E107" s="367">
        <v>4</v>
      </c>
      <c r="F107" s="365" t="s">
        <v>1898</v>
      </c>
      <c r="G107" s="365" t="s">
        <v>1899</v>
      </c>
      <c r="H107" s="364" t="s">
        <v>2082</v>
      </c>
      <c r="I107" s="365" t="s">
        <v>2083</v>
      </c>
      <c r="J107" s="364" t="s">
        <v>2084</v>
      </c>
    </row>
    <row r="108" spans="1:10">
      <c r="A108" s="364" t="s">
        <v>2085</v>
      </c>
      <c r="B108" s="365" t="s">
        <v>1896</v>
      </c>
      <c r="C108" s="366">
        <v>43250</v>
      </c>
      <c r="D108" s="364" t="s">
        <v>1897</v>
      </c>
      <c r="E108" s="367">
        <v>1</v>
      </c>
      <c r="F108" s="365" t="s">
        <v>1898</v>
      </c>
      <c r="G108" s="365" t="s">
        <v>1899</v>
      </c>
      <c r="H108" s="364" t="s">
        <v>2073</v>
      </c>
      <c r="I108" s="365" t="s">
        <v>2074</v>
      </c>
      <c r="J108" s="364" t="s">
        <v>2044</v>
      </c>
    </row>
    <row r="109" spans="1:10">
      <c r="A109" s="364" t="s">
        <v>2086</v>
      </c>
      <c r="B109" s="365" t="s">
        <v>1896</v>
      </c>
      <c r="C109" s="366">
        <v>43255</v>
      </c>
      <c r="D109" s="364" t="s">
        <v>1897</v>
      </c>
      <c r="E109" s="367">
        <v>1</v>
      </c>
      <c r="F109" s="365" t="s">
        <v>1898</v>
      </c>
      <c r="G109" s="365" t="s">
        <v>1899</v>
      </c>
      <c r="H109" s="364" t="s">
        <v>2087</v>
      </c>
      <c r="I109" s="365" t="s">
        <v>2088</v>
      </c>
      <c r="J109" s="364" t="s">
        <v>2089</v>
      </c>
    </row>
    <row r="110" spans="1:10">
      <c r="A110" s="364" t="s">
        <v>2090</v>
      </c>
      <c r="B110" s="365" t="s">
        <v>1896</v>
      </c>
      <c r="C110" s="366">
        <v>43255</v>
      </c>
      <c r="D110" s="364" t="s">
        <v>1897</v>
      </c>
      <c r="E110" s="367">
        <v>2</v>
      </c>
      <c r="F110" s="365" t="s">
        <v>1898</v>
      </c>
      <c r="G110" s="365" t="s">
        <v>1899</v>
      </c>
      <c r="H110" s="364" t="s">
        <v>2058</v>
      </c>
      <c r="I110" s="365" t="s">
        <v>2059</v>
      </c>
      <c r="J110" s="364" t="s">
        <v>2061</v>
      </c>
    </row>
    <row r="111" spans="1:10">
      <c r="A111" s="364" t="s">
        <v>2091</v>
      </c>
      <c r="B111" s="365" t="s">
        <v>1896</v>
      </c>
      <c r="C111" s="366">
        <v>43255</v>
      </c>
      <c r="D111" s="364" t="s">
        <v>1897</v>
      </c>
      <c r="E111" s="367">
        <v>3</v>
      </c>
      <c r="F111" s="365" t="s">
        <v>1898</v>
      </c>
      <c r="G111" s="365" t="s">
        <v>1899</v>
      </c>
      <c r="H111" s="364" t="s">
        <v>2046</v>
      </c>
      <c r="I111" s="365" t="s">
        <v>2047</v>
      </c>
      <c r="J111" s="364" t="s">
        <v>2061</v>
      </c>
    </row>
    <row r="112" spans="1:10">
      <c r="A112" s="364" t="s">
        <v>2092</v>
      </c>
      <c r="B112" s="365" t="s">
        <v>1896</v>
      </c>
      <c r="C112" s="366">
        <v>43255</v>
      </c>
      <c r="D112" s="364" t="s">
        <v>1897</v>
      </c>
      <c r="E112" s="367">
        <v>4</v>
      </c>
      <c r="F112" s="365" t="s">
        <v>1898</v>
      </c>
      <c r="G112" s="365" t="s">
        <v>1899</v>
      </c>
      <c r="H112" s="364" t="s">
        <v>2042</v>
      </c>
      <c r="I112" s="365" t="s">
        <v>2043</v>
      </c>
      <c r="J112" s="364" t="s">
        <v>2061</v>
      </c>
    </row>
    <row r="113" spans="1:10">
      <c r="A113" s="364" t="s">
        <v>2093</v>
      </c>
      <c r="B113" s="365" t="s">
        <v>1896</v>
      </c>
      <c r="C113" s="366">
        <v>43256</v>
      </c>
      <c r="D113" s="364" t="s">
        <v>1897</v>
      </c>
      <c r="E113" s="367">
        <v>1</v>
      </c>
      <c r="F113" s="365" t="s">
        <v>1898</v>
      </c>
      <c r="G113" s="365" t="s">
        <v>1899</v>
      </c>
      <c r="H113" s="364" t="s">
        <v>2046</v>
      </c>
      <c r="I113" s="365" t="s">
        <v>2047</v>
      </c>
      <c r="J113" s="364" t="s">
        <v>2044</v>
      </c>
    </row>
    <row r="114" spans="1:10">
      <c r="A114" s="364" t="s">
        <v>2094</v>
      </c>
      <c r="B114" s="365" t="s">
        <v>1896</v>
      </c>
      <c r="C114" s="366">
        <v>43256</v>
      </c>
      <c r="D114" s="364" t="s">
        <v>1897</v>
      </c>
      <c r="E114" s="367">
        <v>2</v>
      </c>
      <c r="F114" s="365" t="s">
        <v>1898</v>
      </c>
      <c r="G114" s="365" t="s">
        <v>1899</v>
      </c>
      <c r="H114" s="364" t="s">
        <v>2042</v>
      </c>
      <c r="I114" s="365" t="s">
        <v>2043</v>
      </c>
      <c r="J114" s="364" t="s">
        <v>2044</v>
      </c>
    </row>
  </sheetData>
  <phoneticPr fontId="2" type="noConversion"/>
  <pageMargins left="0.7" right="0.7" top="0.75" bottom="0.75" header="0.3" footer="0.3"/>
  <pageSetup paperSize="9" orientation="portrait" r:id="rId1"/>
  <ignoredErrors>
    <ignoredError sqref="A1:J114"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FC000"/>
  </sheetPr>
  <dimension ref="A1:AO328"/>
  <sheetViews>
    <sheetView showGridLines="0" zoomScale="85" zoomScaleNormal="85" workbookViewId="0">
      <pane ySplit="8" topLeftCell="A261" activePane="bottomLeft" state="frozen"/>
      <selection activeCell="H26" sqref="H26"/>
      <selection pane="bottomLeft" activeCell="C280" sqref="C280"/>
    </sheetView>
  </sheetViews>
  <sheetFormatPr defaultRowHeight="16.5"/>
  <cols>
    <col min="1" max="1" width="5.25" style="413" bestFit="1" customWidth="1"/>
    <col min="2" max="4" width="11.625" style="1" customWidth="1"/>
    <col min="5" max="5" width="5.25" style="15" bestFit="1" customWidth="1"/>
    <col min="6" max="6" width="7.375" style="257" bestFit="1" customWidth="1"/>
    <col min="7" max="7" width="11" style="10" customWidth="1"/>
    <col min="8" max="8" width="10.375" style="3" bestFit="1" customWidth="1"/>
    <col min="9" max="9" width="5.625" style="250" customWidth="1"/>
    <col min="10" max="10" width="10.625" style="203" customWidth="1"/>
    <col min="11" max="11" width="5.625" style="257" customWidth="1"/>
    <col min="12" max="12" width="9.375" style="2" customWidth="1"/>
    <col min="13" max="13" width="5.625" style="262" customWidth="1"/>
    <col min="14" max="14" width="9.5" style="2" customWidth="1"/>
    <col min="15" max="15" width="5.625" style="262" customWidth="1"/>
    <col min="16" max="16" width="9.5" style="2" customWidth="1"/>
    <col min="17" max="18" width="10.25" style="2" customWidth="1"/>
    <col min="19" max="21" width="10.25" style="27" customWidth="1"/>
    <col min="22" max="28" width="10.25" style="2" customWidth="1"/>
    <col min="29" max="29" width="10.25" style="26" customWidth="1"/>
    <col min="30" max="31" width="10.25" style="199" customWidth="1"/>
    <col min="32" max="32" width="11" style="362" bestFit="1" customWidth="1"/>
    <col min="33" max="33" width="9" style="216"/>
    <col min="34" max="34" width="5.25" style="15" bestFit="1" customWidth="1"/>
    <col min="35" max="35" width="16.375" style="15" customWidth="1"/>
    <col min="36" max="37" width="15.5" style="15" customWidth="1"/>
    <col min="38" max="38" width="18.625" style="15" bestFit="1" customWidth="1"/>
    <col min="39" max="39" width="15.5" style="25" customWidth="1"/>
    <col min="40" max="40" width="9.375" customWidth="1"/>
  </cols>
  <sheetData>
    <row r="1" spans="1:40" s="220" customFormat="1">
      <c r="A1" s="218"/>
      <c r="B1" s="234" t="s">
        <v>1810</v>
      </c>
      <c r="E1" s="218"/>
      <c r="F1" s="251"/>
      <c r="G1" s="224"/>
      <c r="H1" s="221"/>
      <c r="I1" s="244"/>
      <c r="J1" s="222"/>
      <c r="K1" s="251"/>
      <c r="L1" s="188"/>
      <c r="M1" s="258"/>
      <c r="N1" s="188"/>
      <c r="O1" s="258"/>
      <c r="P1" s="188"/>
      <c r="Q1" s="188"/>
      <c r="R1" s="188"/>
      <c r="S1" s="188"/>
      <c r="T1" s="188"/>
      <c r="U1" s="188"/>
      <c r="V1" s="188"/>
      <c r="W1" s="188"/>
      <c r="X1" s="188"/>
      <c r="Y1" s="188"/>
      <c r="Z1" s="188"/>
      <c r="AA1" s="188"/>
      <c r="AB1" s="188"/>
      <c r="AC1" s="223"/>
      <c r="AD1" s="196"/>
      <c r="AE1" s="196"/>
      <c r="AF1" s="358"/>
      <c r="AG1" s="219"/>
      <c r="AH1" s="218"/>
      <c r="AI1" s="218"/>
      <c r="AJ1" s="218"/>
      <c r="AK1" s="218"/>
      <c r="AL1" s="218"/>
      <c r="AM1" s="225"/>
    </row>
    <row r="2" spans="1:40" s="233" customFormat="1">
      <c r="A2" s="235"/>
      <c r="B2" s="243" t="s">
        <v>1808</v>
      </c>
      <c r="E2" s="235"/>
      <c r="F2" s="252"/>
      <c r="G2" s="241"/>
      <c r="H2" s="236"/>
      <c r="I2" s="245"/>
      <c r="J2" s="243" t="s">
        <v>1809</v>
      </c>
      <c r="K2" s="252"/>
      <c r="L2" s="237"/>
      <c r="M2" s="259"/>
      <c r="N2" s="237"/>
      <c r="O2" s="259"/>
      <c r="P2" s="237"/>
      <c r="Q2" s="237"/>
      <c r="R2" s="237"/>
      <c r="S2" s="237"/>
      <c r="T2" s="237"/>
      <c r="U2" s="237"/>
      <c r="V2" s="237"/>
      <c r="W2" s="237"/>
      <c r="X2" s="237"/>
      <c r="Y2" s="237"/>
      <c r="Z2" s="237"/>
      <c r="AA2" s="237"/>
      <c r="AB2" s="237"/>
      <c r="AC2" s="238"/>
      <c r="AD2" s="239"/>
      <c r="AE2" s="239"/>
      <c r="AF2" s="359"/>
      <c r="AG2" s="240"/>
      <c r="AH2" s="235"/>
      <c r="AI2" s="235"/>
      <c r="AJ2" s="235"/>
      <c r="AK2" s="235"/>
      <c r="AL2" s="235"/>
      <c r="AM2" s="242"/>
    </row>
    <row r="3" spans="1:40" s="233" customFormat="1">
      <c r="A3" s="235"/>
      <c r="B3" s="233" t="s">
        <v>1806</v>
      </c>
      <c r="E3" s="235"/>
      <c r="F3" s="252"/>
      <c r="G3" s="241"/>
      <c r="H3" s="236"/>
      <c r="I3" s="245"/>
      <c r="J3" s="233" t="s">
        <v>1811</v>
      </c>
      <c r="K3" s="252"/>
      <c r="L3" s="237"/>
      <c r="M3" s="259"/>
      <c r="N3" s="237"/>
      <c r="O3" s="259"/>
      <c r="P3" s="237"/>
      <c r="Q3" s="237"/>
      <c r="R3" s="237"/>
      <c r="S3" s="237"/>
      <c r="T3" s="237"/>
      <c r="U3" s="237"/>
      <c r="V3" s="237"/>
      <c r="W3" s="237"/>
      <c r="X3" s="237"/>
      <c r="Y3" s="237"/>
      <c r="Z3" s="237"/>
      <c r="AA3" s="237"/>
      <c r="AB3" s="237"/>
      <c r="AC3" s="238"/>
      <c r="AD3" s="239"/>
      <c r="AE3" s="239"/>
      <c r="AF3" s="359"/>
      <c r="AG3" s="240"/>
      <c r="AH3" s="235"/>
      <c r="AI3" s="235"/>
      <c r="AJ3" s="235"/>
      <c r="AK3" s="235"/>
      <c r="AL3" s="235"/>
      <c r="AM3" s="242"/>
    </row>
    <row r="4" spans="1:40" s="233" customFormat="1">
      <c r="A4" s="235"/>
      <c r="B4" s="233" t="s">
        <v>1807</v>
      </c>
      <c r="E4" s="235"/>
      <c r="F4" s="252"/>
      <c r="G4" s="241"/>
      <c r="H4" s="236"/>
      <c r="I4" s="245"/>
      <c r="J4" s="233" t="s">
        <v>1812</v>
      </c>
      <c r="K4" s="252"/>
      <c r="L4" s="237"/>
      <c r="M4" s="259"/>
      <c r="N4" s="237"/>
      <c r="O4" s="259"/>
      <c r="P4" s="237"/>
      <c r="Q4" s="237"/>
      <c r="R4" s="237"/>
      <c r="S4" s="237"/>
      <c r="T4" s="237"/>
      <c r="U4" s="237"/>
      <c r="V4" s="237"/>
      <c r="W4" s="237"/>
      <c r="X4" s="237"/>
      <c r="Y4" s="237"/>
      <c r="Z4" s="237"/>
      <c r="AA4" s="237"/>
      <c r="AB4" s="237"/>
      <c r="AC4" s="238"/>
      <c r="AD4" s="239"/>
      <c r="AE4" s="239"/>
      <c r="AF4" s="359"/>
      <c r="AG4" s="240"/>
      <c r="AH4" s="235"/>
      <c r="AI4" s="235"/>
      <c r="AJ4" s="235"/>
      <c r="AK4" s="235"/>
      <c r="AL4" s="235"/>
      <c r="AM4" s="242"/>
    </row>
    <row r="5" spans="1:40" s="220" customFormat="1">
      <c r="A5" s="218"/>
      <c r="E5" s="218"/>
      <c r="F5" s="251"/>
      <c r="G5" s="224"/>
      <c r="H5" s="221"/>
      <c r="I5" s="244"/>
      <c r="J5" s="222"/>
      <c r="K5" s="251"/>
      <c r="L5" s="188"/>
      <c r="M5" s="258"/>
      <c r="N5" s="188"/>
      <c r="O5" s="258"/>
      <c r="P5" s="188"/>
      <c r="Q5" s="188"/>
      <c r="R5" s="188"/>
      <c r="S5" s="188"/>
      <c r="T5" s="188"/>
      <c r="U5" s="188"/>
      <c r="V5" s="188"/>
      <c r="W5" s="188"/>
      <c r="X5" s="188"/>
      <c r="Y5" s="188"/>
      <c r="Z5" s="188"/>
      <c r="AA5" s="188"/>
      <c r="AB5" s="188"/>
      <c r="AC5" s="223"/>
      <c r="AD5" s="196"/>
      <c r="AE5" s="196"/>
      <c r="AF5" s="358"/>
      <c r="AG5" s="219"/>
      <c r="AH5" s="218"/>
      <c r="AI5" s="218"/>
      <c r="AJ5" s="218"/>
      <c r="AK5" s="218"/>
      <c r="AL5" s="218"/>
      <c r="AM5" s="225"/>
    </row>
    <row r="6" spans="1:40" s="9" customFormat="1" ht="16.5" customHeight="1">
      <c r="A6" s="1000" t="s">
        <v>2095</v>
      </c>
      <c r="B6" s="1155" t="s">
        <v>276</v>
      </c>
      <c r="C6" s="1000" t="s">
        <v>1821</v>
      </c>
      <c r="D6" s="1000"/>
      <c r="E6" s="1000"/>
      <c r="F6" s="1000"/>
      <c r="G6" s="1000"/>
      <c r="H6" s="1000"/>
      <c r="I6" s="997" t="s">
        <v>1823</v>
      </c>
      <c r="J6" s="1001"/>
      <c r="K6" s="1001"/>
      <c r="L6" s="1001"/>
      <c r="M6" s="1001"/>
      <c r="N6" s="1001"/>
      <c r="O6" s="1001"/>
      <c r="P6" s="998"/>
      <c r="Q6" s="1007"/>
      <c r="R6" s="1007"/>
      <c r="S6" s="1007"/>
      <c r="T6" s="415"/>
      <c r="U6" s="415"/>
      <c r="V6" s="264"/>
      <c r="W6" s="264"/>
      <c r="X6" s="264"/>
      <c r="Y6" s="264"/>
      <c r="Z6" s="264"/>
      <c r="AA6" s="264"/>
      <c r="AB6" s="265"/>
      <c r="AC6" s="8"/>
      <c r="AD6" s="1145" t="s">
        <v>1884</v>
      </c>
      <c r="AE6" s="1146"/>
      <c r="AF6" s="1147"/>
      <c r="AG6" s="1000" t="s">
        <v>1816</v>
      </c>
      <c r="AH6" s="1000"/>
      <c r="AI6" s="413"/>
      <c r="AJ6" s="413"/>
      <c r="AK6" s="413"/>
      <c r="AL6" s="413"/>
      <c r="AM6" s="195"/>
    </row>
    <row r="7" spans="1:40" s="9" customFormat="1">
      <c r="A7" s="1000"/>
      <c r="B7" s="1155"/>
      <c r="C7" s="1139" t="s">
        <v>461</v>
      </c>
      <c r="D7" s="1139" t="s">
        <v>462</v>
      </c>
      <c r="E7" s="999" t="s">
        <v>1820</v>
      </c>
      <c r="F7" s="999"/>
      <c r="G7" s="1141" t="s">
        <v>27</v>
      </c>
      <c r="H7" s="1143" t="s">
        <v>1822</v>
      </c>
      <c r="I7" s="997" t="s">
        <v>1819</v>
      </c>
      <c r="J7" s="998"/>
      <c r="K7" s="1002" t="s">
        <v>1881</v>
      </c>
      <c r="L7" s="1002"/>
      <c r="M7" s="1002"/>
      <c r="N7" s="1002"/>
      <c r="O7" s="1002"/>
      <c r="P7" s="1002"/>
      <c r="Q7" s="997" t="s">
        <v>1824</v>
      </c>
      <c r="R7" s="1001"/>
      <c r="S7" s="998"/>
      <c r="T7" s="414" t="s">
        <v>1825</v>
      </c>
      <c r="U7" s="415"/>
      <c r="V7" s="415"/>
      <c r="W7" s="415"/>
      <c r="X7" s="415"/>
      <c r="Y7" s="415"/>
      <c r="Z7" s="415"/>
      <c r="AA7" s="1001" t="s">
        <v>2207</v>
      </c>
      <c r="AB7" s="998"/>
      <c r="AC7" s="8"/>
      <c r="AD7" s="1148" t="s">
        <v>1781</v>
      </c>
      <c r="AE7" s="1148" t="s">
        <v>453</v>
      </c>
      <c r="AF7" s="1150" t="s">
        <v>1885</v>
      </c>
      <c r="AG7" s="1152" t="s">
        <v>1818</v>
      </c>
      <c r="AH7" s="1139" t="s">
        <v>1817</v>
      </c>
      <c r="AI7" s="413"/>
      <c r="AJ7" s="413"/>
      <c r="AK7" s="413"/>
      <c r="AL7" s="413"/>
      <c r="AM7" s="195"/>
    </row>
    <row r="8" spans="1:40" s="232" customFormat="1" ht="17.25" thickBot="1">
      <c r="A8" s="1154"/>
      <c r="B8" s="1156"/>
      <c r="C8" s="1140"/>
      <c r="D8" s="1140"/>
      <c r="E8" s="417" t="s">
        <v>463</v>
      </c>
      <c r="F8" s="263" t="s">
        <v>464</v>
      </c>
      <c r="G8" s="1142"/>
      <c r="H8" s="1144"/>
      <c r="I8" s="246" t="s">
        <v>1804</v>
      </c>
      <c r="J8" s="227" t="s">
        <v>1805</v>
      </c>
      <c r="K8" s="1003" t="s">
        <v>0</v>
      </c>
      <c r="L8" s="1004"/>
      <c r="M8" s="1003" t="s">
        <v>1882</v>
      </c>
      <c r="N8" s="1004"/>
      <c r="O8" s="1003" t="s">
        <v>1883</v>
      </c>
      <c r="P8" s="1004"/>
      <c r="Q8" s="228" t="s">
        <v>1778</v>
      </c>
      <c r="R8" s="228" t="s">
        <v>1779</v>
      </c>
      <c r="S8" s="229" t="s">
        <v>1780</v>
      </c>
      <c r="T8" s="229"/>
      <c r="U8" s="229"/>
      <c r="V8" s="228" t="s">
        <v>155</v>
      </c>
      <c r="W8" s="228"/>
      <c r="X8" s="228"/>
      <c r="Y8" s="228" t="s">
        <v>156</v>
      </c>
      <c r="Z8" s="228"/>
      <c r="AA8" s="228" t="s">
        <v>2208</v>
      </c>
      <c r="AB8" s="228" t="s">
        <v>2209</v>
      </c>
      <c r="AC8" s="230" t="s">
        <v>440</v>
      </c>
      <c r="AD8" s="1149"/>
      <c r="AE8" s="1149"/>
      <c r="AF8" s="1151"/>
      <c r="AG8" s="1153"/>
      <c r="AH8" s="1140"/>
      <c r="AI8" s="417" t="s">
        <v>1</v>
      </c>
      <c r="AJ8" s="417" t="s">
        <v>1790</v>
      </c>
      <c r="AK8" s="417" t="s">
        <v>1789</v>
      </c>
      <c r="AL8" s="417" t="s">
        <v>6</v>
      </c>
      <c r="AM8" s="231"/>
    </row>
    <row r="9" spans="1:40" s="368" customFormat="1" ht="17.25" thickTop="1">
      <c r="A9" s="418"/>
      <c r="B9" s="418"/>
      <c r="C9" s="418"/>
      <c r="D9" s="418"/>
      <c r="E9" s="418"/>
      <c r="F9" s="253"/>
      <c r="G9" s="404"/>
      <c r="H9" s="405"/>
      <c r="I9" s="247"/>
      <c r="J9" s="200"/>
      <c r="K9" s="406"/>
      <c r="L9" s="406"/>
      <c r="M9" s="406"/>
      <c r="N9" s="406"/>
      <c r="O9" s="406"/>
      <c r="P9" s="406"/>
      <c r="Q9" s="406"/>
      <c r="R9" s="406"/>
      <c r="S9" s="407"/>
      <c r="T9" s="407"/>
      <c r="U9" s="407"/>
      <c r="V9" s="406"/>
      <c r="W9" s="406"/>
      <c r="X9" s="406"/>
      <c r="Y9" s="406"/>
      <c r="Z9" s="406"/>
      <c r="AA9" s="406"/>
      <c r="AB9" s="406"/>
      <c r="AC9" s="408"/>
      <c r="AD9" s="409"/>
      <c r="AE9" s="409"/>
      <c r="AF9" s="410"/>
      <c r="AG9" s="185"/>
      <c r="AH9" s="418"/>
      <c r="AI9" s="418"/>
      <c r="AJ9" s="418"/>
      <c r="AK9" s="418"/>
      <c r="AL9" s="418"/>
      <c r="AM9" s="411"/>
    </row>
    <row r="10" spans="1:40">
      <c r="A10" s="418"/>
      <c r="B10" s="189">
        <v>42583</v>
      </c>
      <c r="C10" s="190">
        <v>42583</v>
      </c>
      <c r="D10" s="191">
        <v>42674</v>
      </c>
      <c r="E10" s="204">
        <f t="shared" ref="E10:E73" si="0">D10-C10</f>
        <v>91</v>
      </c>
      <c r="F10" s="253">
        <f>TRUNC(E10/30,0)</f>
        <v>3</v>
      </c>
      <c r="G10" s="194"/>
      <c r="H10" s="186">
        <v>4</v>
      </c>
      <c r="I10" s="247"/>
      <c r="J10" s="200"/>
      <c r="K10" s="253"/>
      <c r="L10" s="192">
        <v>7.5909999999999997E-3</v>
      </c>
      <c r="M10" s="260"/>
      <c r="N10" s="192">
        <v>8.3999999999999995E-3</v>
      </c>
      <c r="O10" s="260"/>
      <c r="P10" s="192"/>
      <c r="Q10" s="192"/>
      <c r="R10" s="192"/>
      <c r="S10" s="193"/>
      <c r="T10" s="198">
        <v>5.3140000000000001E-3</v>
      </c>
      <c r="U10" s="193"/>
      <c r="V10" s="192"/>
      <c r="W10" s="192"/>
      <c r="X10" s="192"/>
      <c r="Y10" s="192"/>
      <c r="Z10" s="192"/>
      <c r="AA10" s="192"/>
      <c r="AB10" s="192"/>
      <c r="AC10" s="187">
        <v>6.4999999999999997E-3</v>
      </c>
      <c r="AD10" s="198">
        <f>IF(T10="","",T10)</f>
        <v>5.3140000000000001E-3</v>
      </c>
      <c r="AE10" s="198"/>
      <c r="AF10" s="360" t="str">
        <f t="shared" ref="AF10:AF29" si="1">IF(AE10="","",AD10+AE10)</f>
        <v/>
      </c>
      <c r="AG10" s="185"/>
      <c r="AH10" s="418" t="str">
        <f t="shared" ref="AH10:AH73" si="2">IF(AF10="","N","Y")</f>
        <v>N</v>
      </c>
      <c r="AI10" s="418" t="s">
        <v>12</v>
      </c>
      <c r="AJ10" s="418" t="s">
        <v>13</v>
      </c>
      <c r="AK10" s="418"/>
      <c r="AL10" s="418" t="s">
        <v>14</v>
      </c>
      <c r="AN10" s="1"/>
    </row>
    <row r="11" spans="1:40">
      <c r="B11" s="22">
        <v>42586</v>
      </c>
      <c r="C11" s="5">
        <v>42586</v>
      </c>
      <c r="D11" s="29">
        <v>42678</v>
      </c>
      <c r="E11" s="416">
        <f t="shared" si="0"/>
        <v>92</v>
      </c>
      <c r="F11" s="253">
        <f t="shared" ref="F11:F74" si="3">TRUNC(E11/30,0)</f>
        <v>3</v>
      </c>
      <c r="G11" s="11" t="s">
        <v>28</v>
      </c>
      <c r="H11" s="6">
        <v>2.5</v>
      </c>
      <c r="I11" s="248"/>
      <c r="J11" s="414"/>
      <c r="K11" s="254"/>
      <c r="L11" s="7">
        <v>7.7759999999999999E-3</v>
      </c>
      <c r="M11" s="256"/>
      <c r="N11" s="7">
        <v>8.3999999999999995E-3</v>
      </c>
      <c r="O11" s="256"/>
      <c r="P11" s="7"/>
      <c r="Q11" s="7"/>
      <c r="R11" s="7"/>
      <c r="S11" s="20"/>
      <c r="T11" s="197">
        <v>5.4949999999999999E-3</v>
      </c>
      <c r="U11" s="20"/>
      <c r="V11" s="7"/>
      <c r="W11" s="7"/>
      <c r="X11" s="7"/>
      <c r="Y11" s="7"/>
      <c r="Z11" s="7"/>
      <c r="AA11" s="7"/>
      <c r="AB11" s="7"/>
      <c r="AC11" s="8">
        <v>6.4999999999999997E-3</v>
      </c>
      <c r="AD11" s="198">
        <f t="shared" ref="AD11:AD74" si="4">IF(T11="","",T11)</f>
        <v>5.4949999999999999E-3</v>
      </c>
      <c r="AE11" s="197">
        <v>1.505E-3</v>
      </c>
      <c r="AF11" s="360">
        <f t="shared" si="1"/>
        <v>7.0000000000000001E-3</v>
      </c>
      <c r="AH11" s="413" t="str">
        <f t="shared" si="2"/>
        <v>Y</v>
      </c>
      <c r="AI11" s="413" t="s">
        <v>2</v>
      </c>
      <c r="AJ11" s="413" t="s">
        <v>3</v>
      </c>
      <c r="AK11" s="413"/>
      <c r="AL11" s="413" t="s">
        <v>7</v>
      </c>
      <c r="AN11" s="1"/>
    </row>
    <row r="12" spans="1:40">
      <c r="B12" s="22">
        <v>42587</v>
      </c>
      <c r="C12" s="5">
        <v>42587</v>
      </c>
      <c r="D12" s="29">
        <v>42618</v>
      </c>
      <c r="E12" s="416">
        <f t="shared" si="0"/>
        <v>31</v>
      </c>
      <c r="F12" s="253">
        <f t="shared" si="3"/>
        <v>1</v>
      </c>
      <c r="G12" s="12" t="s">
        <v>29</v>
      </c>
      <c r="H12" s="6">
        <v>50</v>
      </c>
      <c r="I12" s="248"/>
      <c r="J12" s="414"/>
      <c r="K12" s="254"/>
      <c r="L12" s="7">
        <v>5.0390000000000001E-3</v>
      </c>
      <c r="M12" s="256"/>
      <c r="N12" s="7">
        <v>5.4999999999999997E-3</v>
      </c>
      <c r="O12" s="256"/>
      <c r="P12" s="7"/>
      <c r="Q12" s="7"/>
      <c r="R12" s="7"/>
      <c r="S12" s="20"/>
      <c r="T12" s="197">
        <v>2.359E-3</v>
      </c>
      <c r="U12" s="20"/>
      <c r="V12" s="7"/>
      <c r="W12" s="7"/>
      <c r="X12" s="7"/>
      <c r="Y12" s="7"/>
      <c r="Z12" s="7"/>
      <c r="AA12" s="7"/>
      <c r="AB12" s="7"/>
      <c r="AC12" s="8">
        <v>4.3E-3</v>
      </c>
      <c r="AD12" s="198">
        <f t="shared" si="4"/>
        <v>2.359E-3</v>
      </c>
      <c r="AE12" s="197"/>
      <c r="AF12" s="360" t="str">
        <f t="shared" si="1"/>
        <v/>
      </c>
      <c r="AH12" s="413" t="str">
        <f t="shared" si="2"/>
        <v>N</v>
      </c>
      <c r="AI12" s="413" t="s">
        <v>4</v>
      </c>
      <c r="AJ12" s="413" t="s">
        <v>5</v>
      </c>
      <c r="AK12" s="413"/>
      <c r="AL12" s="413" t="s">
        <v>8</v>
      </c>
    </row>
    <row r="13" spans="1:40">
      <c r="B13" s="22">
        <v>42590</v>
      </c>
      <c r="C13" s="5">
        <v>42590</v>
      </c>
      <c r="D13" s="29">
        <v>42654</v>
      </c>
      <c r="E13" s="416">
        <f t="shared" si="0"/>
        <v>64</v>
      </c>
      <c r="F13" s="253">
        <f t="shared" si="3"/>
        <v>2</v>
      </c>
      <c r="G13" s="12" t="s">
        <v>28</v>
      </c>
      <c r="H13" s="6">
        <v>55</v>
      </c>
      <c r="I13" s="248"/>
      <c r="J13" s="414"/>
      <c r="K13" s="254"/>
      <c r="L13" s="7">
        <v>6.1479999999999998E-3</v>
      </c>
      <c r="M13" s="256"/>
      <c r="N13" s="7">
        <f>AVERAGE(0.0064,0.009,0.007)</f>
        <v>7.4666666666666666E-3</v>
      </c>
      <c r="O13" s="256"/>
      <c r="P13" s="7"/>
      <c r="Q13" s="7"/>
      <c r="R13" s="7"/>
      <c r="S13" s="20"/>
      <c r="T13" s="197">
        <v>3.4749999999999998E-3</v>
      </c>
      <c r="U13" s="20"/>
      <c r="V13" s="7"/>
      <c r="W13" s="7"/>
      <c r="X13" s="7"/>
      <c r="Y13" s="7"/>
      <c r="Z13" s="7"/>
      <c r="AA13" s="7"/>
      <c r="AB13" s="7"/>
      <c r="AC13" s="8">
        <v>3.8E-3</v>
      </c>
      <c r="AD13" s="198">
        <f t="shared" si="4"/>
        <v>3.4749999999999998E-3</v>
      </c>
      <c r="AE13" s="197"/>
      <c r="AF13" s="360" t="str">
        <f t="shared" si="1"/>
        <v/>
      </c>
      <c r="AH13" s="413" t="str">
        <f t="shared" si="2"/>
        <v>N</v>
      </c>
      <c r="AI13" s="413" t="s">
        <v>9</v>
      </c>
      <c r="AJ13" s="413" t="s">
        <v>10</v>
      </c>
      <c r="AK13" s="413"/>
      <c r="AL13" s="413" t="s">
        <v>11</v>
      </c>
    </row>
    <row r="14" spans="1:40">
      <c r="B14" s="22">
        <v>42593</v>
      </c>
      <c r="C14" s="5">
        <v>42593</v>
      </c>
      <c r="D14" s="29">
        <v>42641</v>
      </c>
      <c r="E14" s="205">
        <f t="shared" si="0"/>
        <v>48</v>
      </c>
      <c r="F14" s="253">
        <f t="shared" si="3"/>
        <v>1</v>
      </c>
      <c r="G14" s="12" t="s">
        <v>28</v>
      </c>
      <c r="H14" s="6">
        <v>28</v>
      </c>
      <c r="I14" s="248"/>
      <c r="J14" s="414"/>
      <c r="K14" s="254"/>
      <c r="L14" s="7">
        <v>5.1764999999999997E-3</v>
      </c>
      <c r="M14" s="256"/>
      <c r="N14" s="7">
        <f>AVERAGE(0.0064,0.0085,0.0058)</f>
        <v>6.8999999999999999E-3</v>
      </c>
      <c r="O14" s="256"/>
      <c r="P14" s="7"/>
      <c r="Q14" s="7"/>
      <c r="R14" s="7"/>
      <c r="S14" s="20"/>
      <c r="T14" s="197">
        <v>2.5469999999999998E-3</v>
      </c>
      <c r="U14" s="20"/>
      <c r="V14" s="7"/>
      <c r="W14" s="7"/>
      <c r="X14" s="7"/>
      <c r="Y14" s="7"/>
      <c r="Z14" s="7"/>
      <c r="AA14" s="7"/>
      <c r="AB14" s="7"/>
      <c r="AC14" s="8">
        <v>3.5000000000000001E-3</v>
      </c>
      <c r="AD14" s="198">
        <f t="shared" si="4"/>
        <v>2.5469999999999998E-3</v>
      </c>
      <c r="AE14" s="197"/>
      <c r="AF14" s="360" t="str">
        <f t="shared" si="1"/>
        <v/>
      </c>
      <c r="AH14" s="413" t="str">
        <f t="shared" si="2"/>
        <v>N</v>
      </c>
      <c r="AI14" s="16" t="s">
        <v>9</v>
      </c>
      <c r="AJ14" s="16" t="s">
        <v>15</v>
      </c>
      <c r="AK14" s="16"/>
      <c r="AL14" s="16" t="s">
        <v>16</v>
      </c>
    </row>
    <row r="15" spans="1:40">
      <c r="B15" s="22">
        <v>42606</v>
      </c>
      <c r="C15" s="5">
        <v>42606</v>
      </c>
      <c r="D15" s="29">
        <v>42639</v>
      </c>
      <c r="E15" s="205">
        <f t="shared" si="0"/>
        <v>33</v>
      </c>
      <c r="F15" s="253">
        <f t="shared" si="3"/>
        <v>1</v>
      </c>
      <c r="G15" s="12" t="s">
        <v>28</v>
      </c>
      <c r="H15" s="6">
        <v>60</v>
      </c>
      <c r="I15" s="248"/>
      <c r="J15" s="414"/>
      <c r="K15" s="254"/>
      <c r="L15" s="7">
        <v>5.2439000000000001E-3</v>
      </c>
      <c r="M15" s="256"/>
      <c r="N15" s="7">
        <f>AVERAGE(0.0076,0.008,0.0058)</f>
        <v>7.1333333333333327E-3</v>
      </c>
      <c r="O15" s="256"/>
      <c r="P15" s="7"/>
      <c r="Q15" s="7"/>
      <c r="R15" s="7"/>
      <c r="S15" s="20"/>
      <c r="T15" s="197">
        <v>2.614E-3</v>
      </c>
      <c r="U15" s="20"/>
      <c r="V15" s="7"/>
      <c r="W15" s="7"/>
      <c r="X15" s="7"/>
      <c r="Y15" s="7"/>
      <c r="Z15" s="7"/>
      <c r="AA15" s="7"/>
      <c r="AB15" s="7"/>
      <c r="AC15" s="8">
        <v>4.0000000000000001E-3</v>
      </c>
      <c r="AD15" s="198">
        <f t="shared" si="4"/>
        <v>2.614E-3</v>
      </c>
      <c r="AE15" s="197">
        <v>1.3860000000000001E-3</v>
      </c>
      <c r="AF15" s="360">
        <f t="shared" si="1"/>
        <v>4.0000000000000001E-3</v>
      </c>
      <c r="AH15" s="413" t="str">
        <f t="shared" si="2"/>
        <v>Y</v>
      </c>
      <c r="AI15" s="16" t="s">
        <v>9</v>
      </c>
      <c r="AJ15" s="16" t="s">
        <v>10</v>
      </c>
      <c r="AK15" s="16"/>
      <c r="AL15" s="16" t="s">
        <v>11</v>
      </c>
    </row>
    <row r="16" spans="1:40">
      <c r="B16" s="22">
        <v>42612</v>
      </c>
      <c r="C16" s="5">
        <v>42612</v>
      </c>
      <c r="D16" s="29">
        <v>42643</v>
      </c>
      <c r="E16" s="413">
        <f t="shared" si="0"/>
        <v>31</v>
      </c>
      <c r="F16" s="253">
        <f t="shared" si="3"/>
        <v>1</v>
      </c>
      <c r="G16" s="12" t="s">
        <v>29</v>
      </c>
      <c r="H16" s="6">
        <v>50</v>
      </c>
      <c r="I16" s="248"/>
      <c r="J16" s="414"/>
      <c r="K16" s="254"/>
      <c r="L16" s="7">
        <v>5.2439000000000001E-3</v>
      </c>
      <c r="M16" s="256"/>
      <c r="N16" s="7">
        <f>AVERAGE(0.007,0.0051,0.0058)</f>
        <v>5.9666666666666661E-3</v>
      </c>
      <c r="O16" s="256"/>
      <c r="P16" s="7"/>
      <c r="Q16" s="7"/>
      <c r="R16" s="7"/>
      <c r="S16" s="20"/>
      <c r="T16" s="197">
        <v>8.52E-4</v>
      </c>
      <c r="U16" s="20"/>
      <c r="V16" s="7"/>
      <c r="W16" s="7"/>
      <c r="X16" s="7"/>
      <c r="Y16" s="7"/>
      <c r="Z16" s="7"/>
      <c r="AA16" s="7"/>
      <c r="AB16" s="7"/>
      <c r="AC16" s="8">
        <v>4.4999999999999997E-3</v>
      </c>
      <c r="AD16" s="198">
        <f t="shared" si="4"/>
        <v>8.52E-4</v>
      </c>
      <c r="AE16" s="197"/>
      <c r="AF16" s="360" t="str">
        <f t="shared" si="1"/>
        <v/>
      </c>
      <c r="AH16" s="413" t="str">
        <f t="shared" si="2"/>
        <v>N</v>
      </c>
      <c r="AI16" s="413" t="s">
        <v>18</v>
      </c>
      <c r="AJ16" s="413" t="s">
        <v>19</v>
      </c>
      <c r="AK16" s="413"/>
      <c r="AL16" s="413" t="s">
        <v>20</v>
      </c>
    </row>
    <row r="17" spans="2:38">
      <c r="B17" s="22">
        <v>42612</v>
      </c>
      <c r="C17" s="5">
        <v>42612</v>
      </c>
      <c r="D17" s="29">
        <v>42661</v>
      </c>
      <c r="E17" s="413">
        <f t="shared" si="0"/>
        <v>49</v>
      </c>
      <c r="F17" s="253">
        <f t="shared" si="3"/>
        <v>1</v>
      </c>
      <c r="G17" s="13" t="s">
        <v>28</v>
      </c>
      <c r="H17" s="6">
        <v>40</v>
      </c>
      <c r="I17" s="248"/>
      <c r="J17" s="414"/>
      <c r="K17" s="254"/>
      <c r="L17" s="7">
        <v>5.2439000000000001E-3</v>
      </c>
      <c r="M17" s="256"/>
      <c r="N17" s="7">
        <f>AVERAGE(0.007,0.0051,0.0058)</f>
        <v>5.9666666666666661E-3</v>
      </c>
      <c r="O17" s="256"/>
      <c r="P17" s="7"/>
      <c r="Q17" s="7"/>
      <c r="R17" s="7"/>
      <c r="S17" s="20"/>
      <c r="T17" s="197">
        <v>2.614E-3</v>
      </c>
      <c r="U17" s="20"/>
      <c r="V17" s="7"/>
      <c r="W17" s="7"/>
      <c r="X17" s="7"/>
      <c r="Y17" s="7"/>
      <c r="Z17" s="7"/>
      <c r="AA17" s="7"/>
      <c r="AB17" s="7"/>
      <c r="AC17" s="8">
        <v>3.5999999999999999E-3</v>
      </c>
      <c r="AD17" s="198">
        <f t="shared" si="4"/>
        <v>2.614E-3</v>
      </c>
      <c r="AE17" s="197"/>
      <c r="AF17" s="360" t="str">
        <f t="shared" si="1"/>
        <v/>
      </c>
      <c r="AH17" s="413" t="str">
        <f t="shared" si="2"/>
        <v>N</v>
      </c>
      <c r="AI17" s="413" t="s">
        <v>21</v>
      </c>
      <c r="AJ17" s="413" t="s">
        <v>22</v>
      </c>
      <c r="AK17" s="413"/>
      <c r="AL17" s="413" t="s">
        <v>23</v>
      </c>
    </row>
    <row r="18" spans="2:38">
      <c r="B18" s="22">
        <v>42618</v>
      </c>
      <c r="C18" s="5">
        <v>42618</v>
      </c>
      <c r="D18" s="29">
        <v>42648</v>
      </c>
      <c r="E18" s="413">
        <f t="shared" si="0"/>
        <v>30</v>
      </c>
      <c r="F18" s="253">
        <f t="shared" si="3"/>
        <v>1</v>
      </c>
      <c r="G18" s="13" t="s">
        <v>29</v>
      </c>
      <c r="H18" s="6">
        <v>50</v>
      </c>
      <c r="I18" s="248"/>
      <c r="J18" s="414"/>
      <c r="K18" s="254"/>
      <c r="L18" s="7">
        <v>5.2572000000000001E-3</v>
      </c>
      <c r="M18" s="256"/>
      <c r="N18" s="7">
        <v>4.5999999999999999E-3</v>
      </c>
      <c r="O18" s="256"/>
      <c r="P18" s="7"/>
      <c r="Q18" s="7"/>
      <c r="R18" s="7"/>
      <c r="S18" s="20"/>
      <c r="T18" s="197">
        <v>8.5700000000000001E-4</v>
      </c>
      <c r="U18" s="20"/>
      <c r="V18" s="7"/>
      <c r="W18" s="7"/>
      <c r="X18" s="7"/>
      <c r="Y18" s="7"/>
      <c r="Z18" s="7"/>
      <c r="AA18" s="7"/>
      <c r="AB18" s="7"/>
      <c r="AC18" s="8">
        <v>4.0000000000000001E-3</v>
      </c>
      <c r="AD18" s="198">
        <f t="shared" si="4"/>
        <v>8.5700000000000001E-4</v>
      </c>
      <c r="AE18" s="197"/>
      <c r="AF18" s="360" t="str">
        <f t="shared" si="1"/>
        <v/>
      </c>
      <c r="AH18" s="413" t="str">
        <f t="shared" si="2"/>
        <v>N</v>
      </c>
      <c r="AI18" s="413" t="s">
        <v>24</v>
      </c>
      <c r="AJ18" s="413" t="s">
        <v>25</v>
      </c>
      <c r="AK18" s="413"/>
      <c r="AL18" s="413" t="s">
        <v>26</v>
      </c>
    </row>
    <row r="19" spans="2:38">
      <c r="B19" s="22">
        <v>42620</v>
      </c>
      <c r="C19" s="5">
        <v>42620</v>
      </c>
      <c r="D19" s="29">
        <v>42670</v>
      </c>
      <c r="E19" s="413">
        <f t="shared" si="0"/>
        <v>50</v>
      </c>
      <c r="F19" s="253">
        <f t="shared" si="3"/>
        <v>1</v>
      </c>
      <c r="G19" s="4" t="s">
        <v>28</v>
      </c>
      <c r="H19" s="6">
        <v>90</v>
      </c>
      <c r="I19" s="248"/>
      <c r="J19" s="414"/>
      <c r="K19" s="254"/>
      <c r="L19" s="7">
        <v>5.1656000000000002E-3</v>
      </c>
      <c r="M19" s="256"/>
      <c r="N19" s="7">
        <v>5.0000000000000001E-3</v>
      </c>
      <c r="O19" s="256"/>
      <c r="P19" s="7"/>
      <c r="Q19" s="7"/>
      <c r="R19" s="7"/>
      <c r="S19" s="20"/>
      <c r="T19" s="197">
        <v>2.5730000000000002E-3</v>
      </c>
      <c r="U19" s="20"/>
      <c r="V19" s="7"/>
      <c r="W19" s="7"/>
      <c r="X19" s="7"/>
      <c r="Y19" s="7"/>
      <c r="Z19" s="7"/>
      <c r="AA19" s="7"/>
      <c r="AB19" s="7"/>
      <c r="AC19" s="8">
        <v>3.5000000000000001E-3</v>
      </c>
      <c r="AD19" s="198">
        <f t="shared" si="4"/>
        <v>2.5730000000000002E-3</v>
      </c>
      <c r="AE19" s="197"/>
      <c r="AF19" s="360" t="str">
        <f t="shared" si="1"/>
        <v/>
      </c>
      <c r="AH19" s="413" t="str">
        <f t="shared" si="2"/>
        <v>N</v>
      </c>
      <c r="AI19" s="413" t="s">
        <v>9</v>
      </c>
      <c r="AJ19" s="413" t="s">
        <v>31</v>
      </c>
      <c r="AK19" s="413"/>
      <c r="AL19" s="413" t="s">
        <v>30</v>
      </c>
    </row>
    <row r="20" spans="2:38">
      <c r="B20" s="22">
        <v>42620</v>
      </c>
      <c r="C20" s="5">
        <v>42620</v>
      </c>
      <c r="D20" s="29">
        <v>42985</v>
      </c>
      <c r="E20" s="413">
        <f t="shared" si="0"/>
        <v>365</v>
      </c>
      <c r="F20" s="253">
        <f t="shared" si="3"/>
        <v>12</v>
      </c>
      <c r="G20" s="4" t="s">
        <v>28</v>
      </c>
      <c r="H20" s="6">
        <v>2</v>
      </c>
      <c r="I20" s="248"/>
      <c r="J20" s="414"/>
      <c r="K20" s="254"/>
      <c r="L20" s="7">
        <v>9.8250000000000004E-3</v>
      </c>
      <c r="M20" s="256"/>
      <c r="N20" s="7">
        <f>AVERAGE(0.0145,0.015,0.013)</f>
        <v>1.4166666666666666E-2</v>
      </c>
      <c r="O20" s="256"/>
      <c r="P20" s="7"/>
      <c r="Q20" s="7"/>
      <c r="R20" s="7"/>
      <c r="S20" s="20"/>
      <c r="T20" s="197">
        <v>9.8250000000000004E-3</v>
      </c>
      <c r="U20" s="20"/>
      <c r="V20" s="7"/>
      <c r="W20" s="7"/>
      <c r="X20" s="7"/>
      <c r="Y20" s="7"/>
      <c r="Z20" s="7"/>
      <c r="AA20" s="7"/>
      <c r="AB20" s="7"/>
      <c r="AC20" s="8">
        <v>1.15E-2</v>
      </c>
      <c r="AD20" s="198">
        <f t="shared" si="4"/>
        <v>9.8250000000000004E-3</v>
      </c>
      <c r="AE20" s="197"/>
      <c r="AF20" s="360" t="str">
        <f t="shared" si="1"/>
        <v/>
      </c>
      <c r="AH20" s="413" t="str">
        <f t="shared" si="2"/>
        <v>N</v>
      </c>
      <c r="AI20" s="413" t="s">
        <v>32</v>
      </c>
      <c r="AJ20" s="413" t="s">
        <v>33</v>
      </c>
      <c r="AK20" s="413"/>
      <c r="AL20" s="413" t="s">
        <v>34</v>
      </c>
    </row>
    <row r="21" spans="2:38">
      <c r="B21" s="22">
        <v>42622</v>
      </c>
      <c r="C21" s="5">
        <v>42622</v>
      </c>
      <c r="D21" s="29">
        <v>42652</v>
      </c>
      <c r="E21" s="413">
        <f t="shared" si="0"/>
        <v>30</v>
      </c>
      <c r="F21" s="253">
        <f t="shared" si="3"/>
        <v>1</v>
      </c>
      <c r="G21" s="4" t="s">
        <v>29</v>
      </c>
      <c r="H21" s="6">
        <v>0</v>
      </c>
      <c r="I21" s="248"/>
      <c r="J21" s="414"/>
      <c r="K21" s="254"/>
      <c r="L21" s="7">
        <v>4.2211000000000002E-3</v>
      </c>
      <c r="M21" s="256"/>
      <c r="N21" s="7">
        <f>AVERAGE(0.0045,0.0046,0.0047)</f>
        <v>4.5999999999999999E-3</v>
      </c>
      <c r="O21" s="256"/>
      <c r="P21" s="7"/>
      <c r="Q21" s="7"/>
      <c r="R21" s="7"/>
      <c r="S21" s="20"/>
      <c r="T21" s="197">
        <v>8.7799999999999998E-4</v>
      </c>
      <c r="U21" s="20"/>
      <c r="V21" s="7"/>
      <c r="W21" s="7"/>
      <c r="X21" s="7"/>
      <c r="Y21" s="7"/>
      <c r="Z21" s="7"/>
      <c r="AA21" s="7"/>
      <c r="AB21" s="7"/>
      <c r="AC21" s="8">
        <v>2.5000000000000001E-3</v>
      </c>
      <c r="AD21" s="198">
        <f t="shared" si="4"/>
        <v>8.7799999999999998E-4</v>
      </c>
      <c r="AE21" s="197"/>
      <c r="AF21" s="360" t="str">
        <f t="shared" si="1"/>
        <v/>
      </c>
      <c r="AH21" s="413" t="str">
        <f t="shared" si="2"/>
        <v>N</v>
      </c>
      <c r="AI21" s="413" t="s">
        <v>35</v>
      </c>
      <c r="AJ21" s="413" t="s">
        <v>37</v>
      </c>
      <c r="AK21" s="413"/>
      <c r="AL21" s="413" t="s">
        <v>38</v>
      </c>
    </row>
    <row r="22" spans="2:38">
      <c r="B22" s="22">
        <v>42622</v>
      </c>
      <c r="C22" s="5">
        <v>42622</v>
      </c>
      <c r="D22" s="29">
        <v>42652</v>
      </c>
      <c r="E22" s="413">
        <f t="shared" si="0"/>
        <v>30</v>
      </c>
      <c r="F22" s="253">
        <f t="shared" si="3"/>
        <v>1</v>
      </c>
      <c r="G22" s="4" t="s">
        <v>28</v>
      </c>
      <c r="H22" s="6">
        <v>0</v>
      </c>
      <c r="I22" s="248"/>
      <c r="J22" s="414"/>
      <c r="K22" s="254"/>
      <c r="L22" s="7">
        <v>5.1821999999999997E-3</v>
      </c>
      <c r="M22" s="256"/>
      <c r="N22" s="7">
        <f>AVERAGE(0.007,0.0075)</f>
        <v>7.2499999999999995E-3</v>
      </c>
      <c r="O22" s="256"/>
      <c r="P22" s="7"/>
      <c r="Q22" s="7"/>
      <c r="R22" s="7"/>
      <c r="S22" s="20"/>
      <c r="T22" s="197">
        <v>2.5530000000000001E-3</v>
      </c>
      <c r="U22" s="20"/>
      <c r="V22" s="7"/>
      <c r="W22" s="7"/>
      <c r="X22" s="7"/>
      <c r="Y22" s="7"/>
      <c r="Z22" s="7"/>
      <c r="AA22" s="7"/>
      <c r="AB22" s="7"/>
      <c r="AC22" s="8">
        <v>3.5000000000000001E-3</v>
      </c>
      <c r="AD22" s="198">
        <f t="shared" si="4"/>
        <v>2.5530000000000001E-3</v>
      </c>
      <c r="AE22" s="197"/>
      <c r="AF22" s="360" t="str">
        <f t="shared" si="1"/>
        <v/>
      </c>
      <c r="AH22" s="413" t="str">
        <f t="shared" si="2"/>
        <v>N</v>
      </c>
      <c r="AI22" s="14" t="s">
        <v>36</v>
      </c>
      <c r="AJ22" s="14" t="s">
        <v>36</v>
      </c>
      <c r="AK22" s="14"/>
      <c r="AL22" s="14" t="s">
        <v>36</v>
      </c>
    </row>
    <row r="23" spans="2:38">
      <c r="B23" s="22">
        <v>42622</v>
      </c>
      <c r="C23" s="5">
        <v>42622</v>
      </c>
      <c r="D23" s="29">
        <v>42683</v>
      </c>
      <c r="E23" s="413">
        <f t="shared" si="0"/>
        <v>61</v>
      </c>
      <c r="F23" s="253">
        <f t="shared" si="3"/>
        <v>2</v>
      </c>
      <c r="G23" s="4" t="s">
        <v>28</v>
      </c>
      <c r="H23" s="6">
        <v>0</v>
      </c>
      <c r="I23" s="248"/>
      <c r="J23" s="414"/>
      <c r="K23" s="254"/>
      <c r="L23" s="7">
        <v>6.6467000000000002E-3</v>
      </c>
      <c r="M23" s="256"/>
      <c r="N23" s="7">
        <f>AVERAGE(0.0077,0.0082)</f>
        <v>7.9500000000000005E-3</v>
      </c>
      <c r="O23" s="256"/>
      <c r="P23" s="7"/>
      <c r="Q23" s="7"/>
      <c r="R23" s="7"/>
      <c r="S23" s="20"/>
      <c r="T23" s="197">
        <v>3.9880000000000002E-3</v>
      </c>
      <c r="U23" s="20"/>
      <c r="V23" s="7"/>
      <c r="W23" s="7"/>
      <c r="X23" s="7"/>
      <c r="Y23" s="7"/>
      <c r="Z23" s="7"/>
      <c r="AA23" s="7"/>
      <c r="AB23" s="7"/>
      <c r="AC23" s="8">
        <v>4.4999999999999997E-3</v>
      </c>
      <c r="AD23" s="198">
        <f t="shared" si="4"/>
        <v>3.9880000000000002E-3</v>
      </c>
      <c r="AE23" s="197"/>
      <c r="AF23" s="360" t="str">
        <f t="shared" si="1"/>
        <v/>
      </c>
      <c r="AH23" s="413" t="str">
        <f t="shared" si="2"/>
        <v>N</v>
      </c>
      <c r="AI23" s="14" t="s">
        <v>36</v>
      </c>
      <c r="AJ23" s="14" t="s">
        <v>36</v>
      </c>
      <c r="AK23" s="14"/>
      <c r="AL23" s="14" t="s">
        <v>36</v>
      </c>
    </row>
    <row r="24" spans="2:38">
      <c r="B24" s="22">
        <v>42622</v>
      </c>
      <c r="C24" s="5">
        <v>42622</v>
      </c>
      <c r="D24" s="29">
        <v>42713</v>
      </c>
      <c r="E24" s="413">
        <f t="shared" si="0"/>
        <v>91</v>
      </c>
      <c r="F24" s="253">
        <f t="shared" si="3"/>
        <v>3</v>
      </c>
      <c r="G24" s="4" t="s">
        <v>28</v>
      </c>
      <c r="H24" s="6">
        <v>0</v>
      </c>
      <c r="I24" s="248"/>
      <c r="J24" s="414"/>
      <c r="K24" s="254"/>
      <c r="L24" s="7">
        <v>8.4544000000000008E-3</v>
      </c>
      <c r="M24" s="256"/>
      <c r="N24" s="7">
        <f>AVERAGE(0.0115,0.0088,0.012)</f>
        <v>1.0766666666666666E-2</v>
      </c>
      <c r="O24" s="256"/>
      <c r="P24" s="7"/>
      <c r="Q24" s="7"/>
      <c r="R24" s="7"/>
      <c r="S24" s="20"/>
      <c r="T24" s="197">
        <v>6.1599999999999997E-3</v>
      </c>
      <c r="U24" s="20"/>
      <c r="V24" s="7"/>
      <c r="W24" s="7"/>
      <c r="X24" s="7"/>
      <c r="Y24" s="7"/>
      <c r="Z24" s="7"/>
      <c r="AA24" s="7"/>
      <c r="AB24" s="7"/>
      <c r="AC24" s="8">
        <v>6.7000000000000002E-3</v>
      </c>
      <c r="AD24" s="198">
        <f t="shared" si="4"/>
        <v>6.1599999999999997E-3</v>
      </c>
      <c r="AE24" s="197"/>
      <c r="AF24" s="360" t="str">
        <f t="shared" si="1"/>
        <v/>
      </c>
      <c r="AH24" s="413" t="str">
        <f t="shared" si="2"/>
        <v>N</v>
      </c>
      <c r="AI24" s="14" t="s">
        <v>36</v>
      </c>
      <c r="AJ24" s="14" t="s">
        <v>36</v>
      </c>
      <c r="AK24" s="14"/>
      <c r="AL24" s="14" t="s">
        <v>36</v>
      </c>
    </row>
    <row r="25" spans="2:38">
      <c r="B25" s="22">
        <v>42622</v>
      </c>
      <c r="C25" s="5">
        <v>42622</v>
      </c>
      <c r="D25" s="29">
        <v>42803</v>
      </c>
      <c r="E25" s="413">
        <f t="shared" si="0"/>
        <v>181</v>
      </c>
      <c r="F25" s="253">
        <f t="shared" si="3"/>
        <v>6</v>
      </c>
      <c r="G25" s="4" t="s">
        <v>28</v>
      </c>
      <c r="H25" s="6">
        <v>0</v>
      </c>
      <c r="I25" s="248"/>
      <c r="J25" s="414"/>
      <c r="K25" s="254"/>
      <c r="L25" s="7">
        <v>1.2347199999999999E-2</v>
      </c>
      <c r="M25" s="256"/>
      <c r="N25" s="7">
        <f>AVERAGE(0.0129,0.0116,0.0112)</f>
        <v>1.1900000000000001E-2</v>
      </c>
      <c r="O25" s="256"/>
      <c r="P25" s="7"/>
      <c r="Q25" s="7"/>
      <c r="R25" s="7"/>
      <c r="S25" s="20"/>
      <c r="T25" s="197">
        <v>9.6749999999999996E-3</v>
      </c>
      <c r="U25" s="20"/>
      <c r="V25" s="7"/>
      <c r="W25" s="7"/>
      <c r="X25" s="7"/>
      <c r="Y25" s="7"/>
      <c r="Z25" s="7"/>
      <c r="AA25" s="7"/>
      <c r="AB25" s="7"/>
      <c r="AC25" s="8">
        <v>0.01</v>
      </c>
      <c r="AD25" s="198">
        <f t="shared" si="4"/>
        <v>9.6749999999999996E-3</v>
      </c>
      <c r="AE25" s="197"/>
      <c r="AF25" s="360" t="str">
        <f t="shared" si="1"/>
        <v/>
      </c>
      <c r="AH25" s="413" t="str">
        <f t="shared" si="2"/>
        <v>N</v>
      </c>
      <c r="AI25" s="14" t="s">
        <v>36</v>
      </c>
      <c r="AJ25" s="14" t="s">
        <v>36</v>
      </c>
      <c r="AK25" s="14"/>
      <c r="AL25" s="14" t="s">
        <v>36</v>
      </c>
    </row>
    <row r="26" spans="2:38">
      <c r="B26" s="22">
        <v>42634</v>
      </c>
      <c r="C26" s="5">
        <v>42634</v>
      </c>
      <c r="D26" s="29">
        <v>42670</v>
      </c>
      <c r="E26" s="413">
        <f t="shared" si="0"/>
        <v>36</v>
      </c>
      <c r="F26" s="253">
        <f t="shared" si="3"/>
        <v>1</v>
      </c>
      <c r="G26" s="4" t="s">
        <v>28</v>
      </c>
      <c r="H26" s="6">
        <v>80</v>
      </c>
      <c r="I26" s="248"/>
      <c r="J26" s="414"/>
      <c r="K26" s="254"/>
      <c r="L26" s="7">
        <v>5.4305999999999998E-3</v>
      </c>
      <c r="M26" s="256"/>
      <c r="N26" s="7">
        <f>AVERAGE(0.0065,0.0057,0.004)</f>
        <v>5.3999999999999994E-3</v>
      </c>
      <c r="O26" s="256"/>
      <c r="P26" s="7"/>
      <c r="Q26" s="7"/>
      <c r="R26" s="7"/>
      <c r="S26" s="20"/>
      <c r="T26" s="197">
        <v>2.7959999999999999E-3</v>
      </c>
      <c r="U26" s="20"/>
      <c r="V26" s="7"/>
      <c r="W26" s="7"/>
      <c r="X26" s="7"/>
      <c r="Y26" s="7"/>
      <c r="Z26" s="7"/>
      <c r="AA26" s="7"/>
      <c r="AB26" s="7"/>
      <c r="AC26" s="8">
        <v>3.5000000000000001E-3</v>
      </c>
      <c r="AD26" s="198">
        <f t="shared" si="4"/>
        <v>2.7959999999999999E-3</v>
      </c>
      <c r="AE26" s="197"/>
      <c r="AF26" s="360" t="str">
        <f t="shared" si="1"/>
        <v/>
      </c>
      <c r="AH26" s="413" t="str">
        <f t="shared" si="2"/>
        <v>N</v>
      </c>
      <c r="AI26" s="413" t="s">
        <v>9</v>
      </c>
      <c r="AJ26" s="413" t="s">
        <v>39</v>
      </c>
      <c r="AK26" s="413"/>
      <c r="AL26" s="413" t="s">
        <v>40</v>
      </c>
    </row>
    <row r="27" spans="2:38">
      <c r="B27" s="22">
        <v>42636</v>
      </c>
      <c r="C27" s="5">
        <v>42636</v>
      </c>
      <c r="D27" s="29">
        <v>42666</v>
      </c>
      <c r="E27" s="413">
        <f t="shared" si="0"/>
        <v>30</v>
      </c>
      <c r="F27" s="253">
        <f t="shared" si="3"/>
        <v>1</v>
      </c>
      <c r="G27" s="4" t="s">
        <v>29</v>
      </c>
      <c r="H27" s="6">
        <v>50</v>
      </c>
      <c r="I27" s="248"/>
      <c r="J27" s="414"/>
      <c r="K27" s="254"/>
      <c r="L27" s="7">
        <v>4.2322000000000002E-3</v>
      </c>
      <c r="M27" s="256"/>
      <c r="N27" s="7">
        <f>AVERAGE(0.0065,0.0057,0.004)</f>
        <v>5.3999999999999994E-3</v>
      </c>
      <c r="O27" s="256"/>
      <c r="P27" s="7"/>
      <c r="Q27" s="7"/>
      <c r="R27" s="7"/>
      <c r="S27" s="20"/>
      <c r="T27" s="197">
        <v>9.77E-4</v>
      </c>
      <c r="U27" s="20"/>
      <c r="V27" s="7"/>
      <c r="W27" s="7"/>
      <c r="X27" s="7"/>
      <c r="Y27" s="7"/>
      <c r="Z27" s="7"/>
      <c r="AA27" s="7"/>
      <c r="AB27" s="7"/>
      <c r="AC27" s="8">
        <v>4.7000000000000002E-3</v>
      </c>
      <c r="AD27" s="198">
        <f t="shared" si="4"/>
        <v>9.77E-4</v>
      </c>
      <c r="AE27" s="197"/>
      <c r="AF27" s="360" t="str">
        <f t="shared" si="1"/>
        <v/>
      </c>
      <c r="AH27" s="413" t="str">
        <f t="shared" si="2"/>
        <v>N</v>
      </c>
      <c r="AI27" s="413" t="s">
        <v>4</v>
      </c>
      <c r="AJ27" s="413" t="s">
        <v>41</v>
      </c>
      <c r="AK27" s="413"/>
      <c r="AL27" s="413" t="s">
        <v>42</v>
      </c>
    </row>
    <row r="28" spans="2:38">
      <c r="B28" s="22">
        <v>42649</v>
      </c>
      <c r="C28" s="5">
        <v>42649</v>
      </c>
      <c r="D28" s="29">
        <v>42680</v>
      </c>
      <c r="E28" s="413">
        <f t="shared" si="0"/>
        <v>31</v>
      </c>
      <c r="F28" s="253">
        <f t="shared" si="3"/>
        <v>1</v>
      </c>
      <c r="G28" s="4" t="s">
        <v>29</v>
      </c>
      <c r="H28" s="6">
        <v>50</v>
      </c>
      <c r="I28" s="248"/>
      <c r="J28" s="414"/>
      <c r="K28" s="254"/>
      <c r="L28" s="7">
        <v>4.2821999999999999E-3</v>
      </c>
      <c r="M28" s="256"/>
      <c r="N28" s="7"/>
      <c r="O28" s="256"/>
      <c r="P28" s="7"/>
      <c r="Q28" s="7"/>
      <c r="R28" s="7"/>
      <c r="S28" s="20"/>
      <c r="T28" s="197">
        <v>9.77E-4</v>
      </c>
      <c r="U28" s="20"/>
      <c r="V28" s="7"/>
      <c r="W28" s="7"/>
      <c r="X28" s="7"/>
      <c r="Y28" s="7"/>
      <c r="Z28" s="7"/>
      <c r="AA28" s="7"/>
      <c r="AB28" s="7"/>
      <c r="AC28" s="8"/>
      <c r="AD28" s="198">
        <f t="shared" si="4"/>
        <v>9.77E-4</v>
      </c>
      <c r="AE28" s="197"/>
      <c r="AF28" s="360" t="str">
        <f t="shared" si="1"/>
        <v/>
      </c>
      <c r="AH28" s="413" t="str">
        <f t="shared" si="2"/>
        <v>N</v>
      </c>
      <c r="AI28" s="413" t="s">
        <v>4</v>
      </c>
      <c r="AJ28" s="413" t="s">
        <v>44</v>
      </c>
      <c r="AK28" s="413"/>
      <c r="AL28" s="413" t="s">
        <v>46</v>
      </c>
    </row>
    <row r="29" spans="2:38">
      <c r="B29" s="23">
        <v>42649</v>
      </c>
      <c r="C29" s="18">
        <v>42649</v>
      </c>
      <c r="D29" s="29">
        <v>43014</v>
      </c>
      <c r="E29" s="16">
        <f t="shared" si="0"/>
        <v>365</v>
      </c>
      <c r="F29" s="253">
        <f t="shared" si="3"/>
        <v>12</v>
      </c>
      <c r="G29" s="4" t="s">
        <v>28</v>
      </c>
      <c r="H29" s="19">
        <v>2</v>
      </c>
      <c r="I29" s="248"/>
      <c r="J29" s="414"/>
      <c r="K29" s="254"/>
      <c r="L29" s="7">
        <v>1.57267E-2</v>
      </c>
      <c r="M29" s="256"/>
      <c r="N29" s="7">
        <f>AVERAGE(0.015,0.014,0.0135)</f>
        <v>1.4166666666666666E-2</v>
      </c>
      <c r="O29" s="256"/>
      <c r="P29" s="7"/>
      <c r="Q29" s="7"/>
      <c r="R29" s="7"/>
      <c r="S29" s="20"/>
      <c r="T29" s="197">
        <v>1.1434E-2</v>
      </c>
      <c r="U29" s="20"/>
      <c r="V29" s="7"/>
      <c r="W29" s="7"/>
      <c r="X29" s="7"/>
      <c r="Y29" s="7"/>
      <c r="Z29" s="7"/>
      <c r="AA29" s="7"/>
      <c r="AB29" s="7"/>
      <c r="AC29" s="8">
        <v>1.2500000000000001E-2</v>
      </c>
      <c r="AD29" s="198">
        <f t="shared" si="4"/>
        <v>1.1434E-2</v>
      </c>
      <c r="AE29" s="197"/>
      <c r="AF29" s="360" t="str">
        <f t="shared" si="1"/>
        <v/>
      </c>
      <c r="AH29" s="413" t="str">
        <f t="shared" si="2"/>
        <v>N</v>
      </c>
      <c r="AI29" s="413" t="s">
        <v>43</v>
      </c>
      <c r="AJ29" s="413" t="s">
        <v>45</v>
      </c>
      <c r="AK29" s="413"/>
      <c r="AL29" s="413" t="s">
        <v>47</v>
      </c>
    </row>
    <row r="30" spans="2:38">
      <c r="B30" s="23">
        <v>42650</v>
      </c>
      <c r="C30" s="18">
        <v>42650</v>
      </c>
      <c r="D30" s="29">
        <v>42742</v>
      </c>
      <c r="E30" s="16">
        <f t="shared" si="0"/>
        <v>92</v>
      </c>
      <c r="F30" s="253">
        <f t="shared" si="3"/>
        <v>3</v>
      </c>
      <c r="G30" s="4" t="s">
        <v>28</v>
      </c>
      <c r="H30" s="19">
        <v>1</v>
      </c>
      <c r="I30" s="248"/>
      <c r="J30" s="414"/>
      <c r="K30" s="254"/>
      <c r="L30" s="7">
        <v>8.7156000000000004E-3</v>
      </c>
      <c r="M30" s="256"/>
      <c r="N30" s="7">
        <f>AVERAGE(0.0115,0.011,0.0089)</f>
        <v>1.0466666666666666E-2</v>
      </c>
      <c r="O30" s="256"/>
      <c r="P30" s="7"/>
      <c r="Q30" s="7"/>
      <c r="R30" s="7"/>
      <c r="S30" s="20"/>
      <c r="T30" s="197">
        <v>6.4000000000000003E-3</v>
      </c>
      <c r="U30" s="20"/>
      <c r="V30" s="7"/>
      <c r="W30" s="7"/>
      <c r="X30" s="7"/>
      <c r="Y30" s="7"/>
      <c r="Z30" s="7"/>
      <c r="AA30" s="7"/>
      <c r="AB30" s="7"/>
      <c r="AC30" s="8">
        <v>7.0000000000000001E-3</v>
      </c>
      <c r="AD30" s="198">
        <f t="shared" si="4"/>
        <v>6.4000000000000003E-3</v>
      </c>
      <c r="AE30" s="197"/>
      <c r="AF30" s="361">
        <v>7.1000000000000004E-3</v>
      </c>
      <c r="AH30" s="413" t="str">
        <f t="shared" si="2"/>
        <v>Y</v>
      </c>
      <c r="AI30" s="413" t="s">
        <v>32</v>
      </c>
      <c r="AJ30" s="413" t="s">
        <v>49</v>
      </c>
      <c r="AK30" s="413"/>
      <c r="AL30" s="413" t="s">
        <v>48</v>
      </c>
    </row>
    <row r="31" spans="2:38">
      <c r="B31" s="23">
        <v>42661</v>
      </c>
      <c r="C31" s="18">
        <v>42661</v>
      </c>
      <c r="D31" s="29">
        <v>42695</v>
      </c>
      <c r="E31" s="16">
        <f t="shared" si="0"/>
        <v>34</v>
      </c>
      <c r="F31" s="253">
        <f t="shared" si="3"/>
        <v>1</v>
      </c>
      <c r="G31" s="4" t="s">
        <v>28</v>
      </c>
      <c r="H31" s="19">
        <v>70</v>
      </c>
      <c r="I31" s="248"/>
      <c r="J31" s="414"/>
      <c r="K31" s="254"/>
      <c r="L31" s="7">
        <v>5.2789000000000004E-3</v>
      </c>
      <c r="M31" s="256"/>
      <c r="N31" s="7">
        <f>AVERAGE(0.0077,0.008)</f>
        <v>7.8499999999999993E-3</v>
      </c>
      <c r="O31" s="256"/>
      <c r="P31" s="7"/>
      <c r="Q31" s="7"/>
      <c r="R31" s="7"/>
      <c r="S31" s="20"/>
      <c r="T31" s="197">
        <v>2.647E-3</v>
      </c>
      <c r="U31" s="20"/>
      <c r="V31" s="7"/>
      <c r="W31" s="7"/>
      <c r="X31" s="7"/>
      <c r="Y31" s="7"/>
      <c r="Z31" s="7"/>
      <c r="AA31" s="7"/>
      <c r="AB31" s="7"/>
      <c r="AC31" s="8">
        <v>3.5999999999999999E-3</v>
      </c>
      <c r="AD31" s="198">
        <f t="shared" si="4"/>
        <v>2.647E-3</v>
      </c>
      <c r="AE31" s="197"/>
      <c r="AF31" s="361"/>
      <c r="AH31" s="413" t="str">
        <f t="shared" si="2"/>
        <v>N</v>
      </c>
      <c r="AI31" s="413" t="s">
        <v>9</v>
      </c>
      <c r="AJ31" s="413" t="s">
        <v>50</v>
      </c>
      <c r="AK31" s="413"/>
      <c r="AL31" s="413" t="s">
        <v>51</v>
      </c>
    </row>
    <row r="32" spans="2:38">
      <c r="B32" s="23">
        <v>42668</v>
      </c>
      <c r="C32" s="18">
        <v>42668</v>
      </c>
      <c r="D32" s="29">
        <v>42684</v>
      </c>
      <c r="E32" s="16">
        <f t="shared" si="0"/>
        <v>16</v>
      </c>
      <c r="F32" s="253">
        <f t="shared" si="3"/>
        <v>0</v>
      </c>
      <c r="G32" s="4" t="s">
        <v>28</v>
      </c>
      <c r="H32" s="19">
        <v>45</v>
      </c>
      <c r="I32" s="248"/>
      <c r="J32" s="414"/>
      <c r="K32" s="254"/>
      <c r="L32" s="7">
        <v>4.5589000000000003E-3</v>
      </c>
      <c r="M32" s="256"/>
      <c r="N32" s="7">
        <f>AVERAGE(0.006,0.005)</f>
        <v>5.4999999999999997E-3</v>
      </c>
      <c r="O32" s="256"/>
      <c r="P32" s="7"/>
      <c r="Q32" s="7"/>
      <c r="R32" s="7"/>
      <c r="S32" s="20"/>
      <c r="T32" s="197">
        <v>1.5770000000000001E-3</v>
      </c>
      <c r="U32" s="20"/>
      <c r="V32" s="7"/>
      <c r="W32" s="7"/>
      <c r="X32" s="7"/>
      <c r="Y32" s="7"/>
      <c r="Z32" s="7"/>
      <c r="AA32" s="7"/>
      <c r="AB32" s="7"/>
      <c r="AC32" s="8">
        <v>2E-3</v>
      </c>
      <c r="AD32" s="198">
        <f t="shared" si="4"/>
        <v>1.5770000000000001E-3</v>
      </c>
      <c r="AE32" s="197"/>
      <c r="AF32" s="361"/>
      <c r="AH32" s="413" t="str">
        <f t="shared" si="2"/>
        <v>N</v>
      </c>
      <c r="AI32" s="413" t="s">
        <v>52</v>
      </c>
      <c r="AJ32" s="413" t="s">
        <v>53</v>
      </c>
      <c r="AK32" s="413"/>
      <c r="AL32" s="413" t="s">
        <v>51</v>
      </c>
    </row>
    <row r="33" spans="2:38">
      <c r="B33" s="23">
        <v>42668</v>
      </c>
      <c r="C33" s="18">
        <v>42668</v>
      </c>
      <c r="D33" s="29">
        <v>42690</v>
      </c>
      <c r="E33" s="16">
        <f t="shared" si="0"/>
        <v>22</v>
      </c>
      <c r="F33" s="253">
        <f t="shared" si="3"/>
        <v>0</v>
      </c>
      <c r="G33" s="14" t="s">
        <v>36</v>
      </c>
      <c r="H33" s="19">
        <v>35</v>
      </c>
      <c r="I33" s="248"/>
      <c r="J33" s="414"/>
      <c r="K33" s="254"/>
      <c r="L33" s="7">
        <v>4.5589000000000003E-3</v>
      </c>
      <c r="M33" s="256"/>
      <c r="N33" s="7">
        <f>AVERAGE(0.006,0.005)</f>
        <v>5.4999999999999997E-3</v>
      </c>
      <c r="O33" s="256"/>
      <c r="P33" s="7"/>
      <c r="Q33" s="7"/>
      <c r="R33" s="7"/>
      <c r="S33" s="20"/>
      <c r="T33" s="197">
        <v>1.5770000000000001E-3</v>
      </c>
      <c r="U33" s="20"/>
      <c r="V33" s="7"/>
      <c r="W33" s="7"/>
      <c r="X33" s="7"/>
      <c r="Y33" s="7"/>
      <c r="Z33" s="7"/>
      <c r="AA33" s="7"/>
      <c r="AB33" s="7"/>
      <c r="AC33" s="8">
        <v>2E-3</v>
      </c>
      <c r="AD33" s="198">
        <f t="shared" si="4"/>
        <v>1.5770000000000001E-3</v>
      </c>
      <c r="AE33" s="197"/>
      <c r="AF33" s="361"/>
      <c r="AH33" s="413" t="str">
        <f t="shared" si="2"/>
        <v>N</v>
      </c>
      <c r="AI33" s="14" t="s">
        <v>36</v>
      </c>
      <c r="AJ33" s="14" t="s">
        <v>36</v>
      </c>
      <c r="AK33" s="14"/>
      <c r="AL33" s="14" t="s">
        <v>36</v>
      </c>
    </row>
    <row r="34" spans="2:38">
      <c r="B34" s="23">
        <v>42668</v>
      </c>
      <c r="C34" s="18">
        <v>42668</v>
      </c>
      <c r="D34" s="29">
        <v>42704</v>
      </c>
      <c r="E34" s="16">
        <f t="shared" si="0"/>
        <v>36</v>
      </c>
      <c r="F34" s="253">
        <f t="shared" si="3"/>
        <v>1</v>
      </c>
      <c r="G34" s="14" t="s">
        <v>36</v>
      </c>
      <c r="H34" s="19">
        <v>70</v>
      </c>
      <c r="I34" s="248"/>
      <c r="J34" s="414"/>
      <c r="K34" s="254"/>
      <c r="L34" s="7">
        <v>5.3400000000000001E-3</v>
      </c>
      <c r="M34" s="256"/>
      <c r="N34" s="7">
        <f>AVERAGE(0.0058,0.0065)</f>
        <v>6.1499999999999992E-3</v>
      </c>
      <c r="O34" s="256"/>
      <c r="P34" s="7"/>
      <c r="Q34" s="7"/>
      <c r="R34" s="7"/>
      <c r="S34" s="20"/>
      <c r="T34" s="197">
        <v>2.7079999999999999E-3</v>
      </c>
      <c r="U34" s="20"/>
      <c r="V34" s="7"/>
      <c r="W34" s="7"/>
      <c r="X34" s="7"/>
      <c r="Y34" s="7"/>
      <c r="Z34" s="7"/>
      <c r="AA34" s="7"/>
      <c r="AB34" s="7"/>
      <c r="AC34" s="8">
        <v>4.0000000000000001E-3</v>
      </c>
      <c r="AD34" s="198">
        <f t="shared" si="4"/>
        <v>2.7079999999999999E-3</v>
      </c>
      <c r="AE34" s="197"/>
      <c r="AF34" s="361">
        <v>4.0000000000000001E-3</v>
      </c>
      <c r="AH34" s="413" t="str">
        <f t="shared" si="2"/>
        <v>Y</v>
      </c>
      <c r="AI34" s="14" t="s">
        <v>36</v>
      </c>
      <c r="AJ34" s="14" t="s">
        <v>36</v>
      </c>
      <c r="AK34" s="14"/>
      <c r="AL34" s="14" t="s">
        <v>36</v>
      </c>
    </row>
    <row r="35" spans="2:38">
      <c r="B35" s="23">
        <v>42678</v>
      </c>
      <c r="C35" s="18">
        <v>42678</v>
      </c>
      <c r="D35" s="18">
        <v>42711</v>
      </c>
      <c r="E35" s="16">
        <f t="shared" si="0"/>
        <v>33</v>
      </c>
      <c r="F35" s="253">
        <f t="shared" si="3"/>
        <v>1</v>
      </c>
      <c r="G35" s="14" t="s">
        <v>36</v>
      </c>
      <c r="H35" s="19">
        <v>20</v>
      </c>
      <c r="I35" s="248"/>
      <c r="J35" s="414"/>
      <c r="K35" s="254"/>
      <c r="L35" s="7">
        <v>5.3255999999999998E-3</v>
      </c>
      <c r="M35" s="256"/>
      <c r="N35" s="7"/>
      <c r="O35" s="256"/>
      <c r="P35" s="7"/>
      <c r="Q35" s="7"/>
      <c r="R35" s="7"/>
      <c r="S35" s="20"/>
      <c r="T35" s="197"/>
      <c r="U35" s="20"/>
      <c r="V35" s="7"/>
      <c r="W35" s="7"/>
      <c r="X35" s="7"/>
      <c r="Y35" s="7"/>
      <c r="Z35" s="7"/>
      <c r="AA35" s="7"/>
      <c r="AB35" s="7"/>
      <c r="AC35" s="8">
        <v>3.5999999999999999E-3</v>
      </c>
      <c r="AD35" s="198" t="str">
        <f t="shared" si="4"/>
        <v/>
      </c>
      <c r="AE35" s="197"/>
      <c r="AF35" s="361">
        <v>0</v>
      </c>
      <c r="AH35" s="413" t="str">
        <f t="shared" si="2"/>
        <v>Y</v>
      </c>
      <c r="AI35" s="14" t="s">
        <v>36</v>
      </c>
      <c r="AJ35" s="14" t="s">
        <v>36</v>
      </c>
      <c r="AK35" s="14"/>
      <c r="AL35" s="14" t="s">
        <v>36</v>
      </c>
    </row>
    <row r="36" spans="2:38">
      <c r="B36" s="23">
        <v>42678</v>
      </c>
      <c r="C36" s="18">
        <v>42678</v>
      </c>
      <c r="D36" s="18">
        <v>42711</v>
      </c>
      <c r="E36" s="16">
        <f t="shared" si="0"/>
        <v>33</v>
      </c>
      <c r="F36" s="253">
        <f t="shared" si="3"/>
        <v>1</v>
      </c>
      <c r="G36" s="14" t="s">
        <v>36</v>
      </c>
      <c r="H36" s="19">
        <v>30</v>
      </c>
      <c r="I36" s="248"/>
      <c r="J36" s="414"/>
      <c r="K36" s="254"/>
      <c r="L36" s="7">
        <v>5.3255999999999998E-3</v>
      </c>
      <c r="M36" s="256"/>
      <c r="N36" s="7"/>
      <c r="O36" s="256"/>
      <c r="P36" s="7"/>
      <c r="Q36" s="7"/>
      <c r="R36" s="7"/>
      <c r="S36" s="20"/>
      <c r="T36" s="197"/>
      <c r="U36" s="20"/>
      <c r="V36" s="7"/>
      <c r="W36" s="7"/>
      <c r="X36" s="7"/>
      <c r="Y36" s="7"/>
      <c r="Z36" s="7"/>
      <c r="AA36" s="7"/>
      <c r="AB36" s="7"/>
      <c r="AC36" s="8">
        <v>3.5999999999999999E-3</v>
      </c>
      <c r="AD36" s="198" t="str">
        <f t="shared" si="4"/>
        <v/>
      </c>
      <c r="AE36" s="197"/>
      <c r="AF36" s="361"/>
      <c r="AH36" s="413" t="str">
        <f t="shared" si="2"/>
        <v>N</v>
      </c>
      <c r="AI36" s="14" t="s">
        <v>36</v>
      </c>
      <c r="AJ36" s="14" t="s">
        <v>36</v>
      </c>
      <c r="AK36" s="14"/>
      <c r="AL36" s="14" t="s">
        <v>36</v>
      </c>
    </row>
    <row r="37" spans="2:38">
      <c r="B37" s="23">
        <v>42682</v>
      </c>
      <c r="C37" s="18">
        <v>42682</v>
      </c>
      <c r="D37" s="18">
        <v>42725</v>
      </c>
      <c r="E37" s="16">
        <f t="shared" si="0"/>
        <v>43</v>
      </c>
      <c r="F37" s="253">
        <f t="shared" si="3"/>
        <v>1</v>
      </c>
      <c r="G37" s="14" t="s">
        <v>36</v>
      </c>
      <c r="H37" s="19">
        <v>7</v>
      </c>
      <c r="I37" s="248"/>
      <c r="J37" s="414"/>
      <c r="K37" s="254"/>
      <c r="L37" s="7">
        <v>5.3533000000000001E-3</v>
      </c>
      <c r="M37" s="256"/>
      <c r="N37" s="7">
        <f>AVERAGE(0.0058,0.0065)</f>
        <v>6.1499999999999992E-3</v>
      </c>
      <c r="O37" s="256"/>
      <c r="P37" s="7"/>
      <c r="Q37" s="7"/>
      <c r="R37" s="7"/>
      <c r="S37" s="20"/>
      <c r="T37" s="197">
        <v>2.7209999999999999E-3</v>
      </c>
      <c r="U37" s="20"/>
      <c r="V37" s="7"/>
      <c r="W37" s="7"/>
      <c r="X37" s="7"/>
      <c r="Y37" s="7"/>
      <c r="Z37" s="7"/>
      <c r="AA37" s="7"/>
      <c r="AB37" s="7"/>
      <c r="AC37" s="8">
        <v>3.5999999999999999E-3</v>
      </c>
      <c r="AD37" s="198">
        <f t="shared" si="4"/>
        <v>2.7209999999999999E-3</v>
      </c>
      <c r="AE37" s="197"/>
      <c r="AF37" s="361">
        <v>3.5999999999999999E-3</v>
      </c>
      <c r="AH37" s="413" t="str">
        <f t="shared" si="2"/>
        <v>Y</v>
      </c>
      <c r="AI37" s="413" t="s">
        <v>54</v>
      </c>
      <c r="AJ37" s="413" t="s">
        <v>55</v>
      </c>
      <c r="AK37" s="413"/>
      <c r="AL37" s="413" t="s">
        <v>56</v>
      </c>
    </row>
    <row r="38" spans="2:38">
      <c r="B38" s="23">
        <v>42690</v>
      </c>
      <c r="C38" s="18">
        <v>42690</v>
      </c>
      <c r="D38" s="18">
        <v>42718</v>
      </c>
      <c r="E38" s="16">
        <f t="shared" si="0"/>
        <v>28</v>
      </c>
      <c r="F38" s="253">
        <f t="shared" si="3"/>
        <v>0</v>
      </c>
      <c r="G38" s="14" t="s">
        <v>36</v>
      </c>
      <c r="H38" s="19">
        <v>30</v>
      </c>
      <c r="I38" s="248"/>
      <c r="J38" s="414"/>
      <c r="K38" s="254"/>
      <c r="L38" s="7">
        <v>5.5011000000000001E-3</v>
      </c>
      <c r="M38" s="256"/>
      <c r="N38" s="7">
        <f>AVERAGE(0.0055,0.006)</f>
        <v>5.7499999999999999E-3</v>
      </c>
      <c r="O38" s="256"/>
      <c r="P38" s="7"/>
      <c r="Q38" s="7"/>
      <c r="R38" s="7"/>
      <c r="S38" s="20"/>
      <c r="T38" s="197">
        <v>1.6050000000000001E-3</v>
      </c>
      <c r="U38" s="20"/>
      <c r="V38" s="7"/>
      <c r="W38" s="7"/>
      <c r="X38" s="7"/>
      <c r="Y38" s="7"/>
      <c r="Z38" s="7"/>
      <c r="AA38" s="7"/>
      <c r="AB38" s="7"/>
      <c r="AC38" s="8">
        <v>2.8999999999999998E-3</v>
      </c>
      <c r="AD38" s="198">
        <f t="shared" si="4"/>
        <v>1.6050000000000001E-3</v>
      </c>
      <c r="AE38" s="197"/>
      <c r="AF38" s="361"/>
      <c r="AH38" s="413" t="str">
        <f t="shared" si="2"/>
        <v>N</v>
      </c>
      <c r="AI38" s="413" t="s">
        <v>57</v>
      </c>
      <c r="AJ38" s="413" t="s">
        <v>58</v>
      </c>
      <c r="AK38" s="413"/>
      <c r="AL38" s="413" t="s">
        <v>59</v>
      </c>
    </row>
    <row r="39" spans="2:38">
      <c r="B39" s="23">
        <v>42695</v>
      </c>
      <c r="C39" s="18">
        <v>42695</v>
      </c>
      <c r="D39" s="18">
        <v>42726</v>
      </c>
      <c r="E39" s="16">
        <f t="shared" si="0"/>
        <v>31</v>
      </c>
      <c r="F39" s="253">
        <f t="shared" si="3"/>
        <v>1</v>
      </c>
      <c r="G39" s="14" t="s">
        <v>36</v>
      </c>
      <c r="H39" s="19">
        <v>60</v>
      </c>
      <c r="I39" s="248"/>
      <c r="J39" s="414"/>
      <c r="K39" s="254"/>
      <c r="L39" s="7">
        <v>5.6600000000000001E-3</v>
      </c>
      <c r="M39" s="256"/>
      <c r="N39" s="7">
        <f>AVERAGE(0.0055,0.006)</f>
        <v>5.7499999999999999E-3</v>
      </c>
      <c r="O39" s="256"/>
      <c r="P39" s="7"/>
      <c r="Q39" s="7"/>
      <c r="R39" s="7"/>
      <c r="S39" s="20"/>
      <c r="T39" s="197">
        <v>3.0209999999999998E-3</v>
      </c>
      <c r="U39" s="20"/>
      <c r="V39" s="7"/>
      <c r="W39" s="7"/>
      <c r="X39" s="7"/>
      <c r="Y39" s="7"/>
      <c r="Z39" s="7"/>
      <c r="AA39" s="7"/>
      <c r="AB39" s="7"/>
      <c r="AC39" s="8">
        <v>3.8999999999999998E-3</v>
      </c>
      <c r="AD39" s="198">
        <f t="shared" si="4"/>
        <v>3.0209999999999998E-3</v>
      </c>
      <c r="AE39" s="197"/>
      <c r="AF39" s="361"/>
      <c r="AH39" s="413" t="str">
        <f t="shared" si="2"/>
        <v>N</v>
      </c>
      <c r="AI39" s="413" t="s">
        <v>57</v>
      </c>
      <c r="AJ39" s="413" t="s">
        <v>58</v>
      </c>
      <c r="AK39" s="413"/>
      <c r="AL39" s="413" t="s">
        <v>59</v>
      </c>
    </row>
    <row r="40" spans="2:38">
      <c r="B40" s="23">
        <v>42702</v>
      </c>
      <c r="C40" s="18">
        <v>42702</v>
      </c>
      <c r="D40" s="18">
        <v>42718</v>
      </c>
      <c r="E40" s="16">
        <f t="shared" si="0"/>
        <v>16</v>
      </c>
      <c r="F40" s="253">
        <f t="shared" si="3"/>
        <v>0</v>
      </c>
      <c r="G40" s="14" t="s">
        <v>36</v>
      </c>
      <c r="H40" s="19">
        <v>30</v>
      </c>
      <c r="I40" s="248"/>
      <c r="J40" s="414"/>
      <c r="K40" s="254"/>
      <c r="L40" s="7">
        <v>4.5821999999999998E-3</v>
      </c>
      <c r="M40" s="256"/>
      <c r="N40" s="7">
        <f>AVERAGE(0.0052,0.0058,0.0051)</f>
        <v>5.3666666666666663E-3</v>
      </c>
      <c r="O40" s="256"/>
      <c r="P40" s="7"/>
      <c r="Q40" s="7"/>
      <c r="R40" s="7"/>
      <c r="S40" s="20"/>
      <c r="T40" s="197">
        <v>1.598E-3</v>
      </c>
      <c r="U40" s="20"/>
      <c r="V40" s="7"/>
      <c r="W40" s="7"/>
      <c r="X40" s="7"/>
      <c r="Y40" s="7"/>
      <c r="Z40" s="7"/>
      <c r="AA40" s="7"/>
      <c r="AB40" s="7"/>
      <c r="AC40" s="8">
        <v>2.5999999999999999E-3</v>
      </c>
      <c r="AD40" s="198">
        <f t="shared" si="4"/>
        <v>1.598E-3</v>
      </c>
      <c r="AE40" s="197"/>
      <c r="AF40" s="361"/>
      <c r="AH40" s="413" t="str">
        <f t="shared" si="2"/>
        <v>N</v>
      </c>
      <c r="AI40" s="413" t="s">
        <v>21</v>
      </c>
      <c r="AJ40" s="413" t="s">
        <v>58</v>
      </c>
      <c r="AK40" s="413"/>
      <c r="AL40" s="413" t="s">
        <v>30</v>
      </c>
    </row>
    <row r="41" spans="2:38">
      <c r="B41" s="23">
        <v>42702</v>
      </c>
      <c r="C41" s="18">
        <v>42702</v>
      </c>
      <c r="D41" s="18">
        <v>42724</v>
      </c>
      <c r="E41" s="16">
        <f t="shared" si="0"/>
        <v>22</v>
      </c>
      <c r="F41" s="253">
        <f t="shared" si="3"/>
        <v>0</v>
      </c>
      <c r="G41" s="14" t="s">
        <v>36</v>
      </c>
      <c r="H41" s="19">
        <v>50</v>
      </c>
      <c r="I41" s="248"/>
      <c r="J41" s="414"/>
      <c r="K41" s="254"/>
      <c r="L41" s="7">
        <v>4.5821999999999998E-3</v>
      </c>
      <c r="M41" s="256"/>
      <c r="N41" s="7">
        <f>AVERAGE(0.0052,0.0058,0.0054)</f>
        <v>5.4666666666666657E-3</v>
      </c>
      <c r="O41" s="256"/>
      <c r="P41" s="7"/>
      <c r="Q41" s="7"/>
      <c r="R41" s="7"/>
      <c r="S41" s="20"/>
      <c r="T41" s="197">
        <v>1.598E-3</v>
      </c>
      <c r="U41" s="20"/>
      <c r="V41" s="7"/>
      <c r="W41" s="7"/>
      <c r="X41" s="7"/>
      <c r="Y41" s="7"/>
      <c r="Z41" s="7"/>
      <c r="AA41" s="7"/>
      <c r="AB41" s="7"/>
      <c r="AC41" s="8">
        <v>3.0000000000000001E-3</v>
      </c>
      <c r="AD41" s="198">
        <f t="shared" si="4"/>
        <v>1.598E-3</v>
      </c>
      <c r="AE41" s="197"/>
      <c r="AF41" s="361"/>
      <c r="AH41" s="413" t="str">
        <f t="shared" si="2"/>
        <v>N</v>
      </c>
      <c r="AI41" s="413" t="s">
        <v>21</v>
      </c>
      <c r="AJ41" s="413" t="s">
        <v>58</v>
      </c>
      <c r="AK41" s="413"/>
      <c r="AL41" s="413" t="s">
        <v>30</v>
      </c>
    </row>
    <row r="42" spans="2:38">
      <c r="B42" s="23">
        <v>42702</v>
      </c>
      <c r="C42" s="18">
        <v>42702</v>
      </c>
      <c r="D42" s="18">
        <v>42727</v>
      </c>
      <c r="E42" s="16">
        <f t="shared" si="0"/>
        <v>25</v>
      </c>
      <c r="F42" s="253">
        <f t="shared" si="3"/>
        <v>0</v>
      </c>
      <c r="G42" s="14" t="s">
        <v>36</v>
      </c>
      <c r="H42" s="19">
        <v>80</v>
      </c>
      <c r="I42" s="248"/>
      <c r="J42" s="414"/>
      <c r="K42" s="254"/>
      <c r="L42" s="7">
        <v>4.5821999999999998E-3</v>
      </c>
      <c r="M42" s="256"/>
      <c r="N42" s="7">
        <f>AVERAGE(0.0052,0.0058,0.0054)</f>
        <v>5.4666666666666657E-3</v>
      </c>
      <c r="O42" s="256"/>
      <c r="P42" s="7"/>
      <c r="Q42" s="7"/>
      <c r="R42" s="7"/>
      <c r="S42" s="20"/>
      <c r="T42" s="197">
        <v>1.598E-3</v>
      </c>
      <c r="U42" s="20"/>
      <c r="V42" s="7"/>
      <c r="W42" s="7"/>
      <c r="X42" s="7"/>
      <c r="Y42" s="7"/>
      <c r="Z42" s="7"/>
      <c r="AA42" s="7"/>
      <c r="AB42" s="7"/>
      <c r="AC42" s="8">
        <v>3.0000000000000001E-3</v>
      </c>
      <c r="AD42" s="198">
        <f t="shared" si="4"/>
        <v>1.598E-3</v>
      </c>
      <c r="AE42" s="197"/>
      <c r="AF42" s="361"/>
      <c r="AH42" s="413" t="str">
        <f t="shared" si="2"/>
        <v>N</v>
      </c>
      <c r="AI42" s="413" t="s">
        <v>21</v>
      </c>
      <c r="AJ42" s="413" t="s">
        <v>58</v>
      </c>
      <c r="AK42" s="413"/>
      <c r="AL42" s="413" t="s">
        <v>30</v>
      </c>
    </row>
    <row r="43" spans="2:38">
      <c r="B43" s="23">
        <v>42702</v>
      </c>
      <c r="C43" s="18">
        <v>42702</v>
      </c>
      <c r="D43" s="18">
        <v>42734</v>
      </c>
      <c r="E43" s="16">
        <f t="shared" si="0"/>
        <v>32</v>
      </c>
      <c r="F43" s="253">
        <f t="shared" si="3"/>
        <v>1</v>
      </c>
      <c r="G43" s="14" t="s">
        <v>36</v>
      </c>
      <c r="H43" s="19">
        <v>120</v>
      </c>
      <c r="I43" s="248"/>
      <c r="J43" s="414"/>
      <c r="K43" s="254"/>
      <c r="L43" s="7">
        <v>6.0588999999999999E-3</v>
      </c>
      <c r="M43" s="256"/>
      <c r="N43" s="7">
        <f>AVERAGE(0.007,0.006)</f>
        <v>6.5000000000000006E-3</v>
      </c>
      <c r="O43" s="256"/>
      <c r="P43" s="7"/>
      <c r="Q43" s="7"/>
      <c r="R43" s="7"/>
      <c r="S43" s="20"/>
      <c r="T43" s="197">
        <v>3.411E-3</v>
      </c>
      <c r="U43" s="20"/>
      <c r="V43" s="7"/>
      <c r="W43" s="7"/>
      <c r="X43" s="7"/>
      <c r="Y43" s="7"/>
      <c r="Z43" s="7"/>
      <c r="AA43" s="7"/>
      <c r="AB43" s="7"/>
      <c r="AC43" s="8">
        <v>4.1999999999999997E-3</v>
      </c>
      <c r="AD43" s="198">
        <f t="shared" si="4"/>
        <v>3.411E-3</v>
      </c>
      <c r="AE43" s="197"/>
      <c r="AF43" s="361"/>
      <c r="AH43" s="413" t="str">
        <f t="shared" si="2"/>
        <v>N</v>
      </c>
      <c r="AI43" s="413" t="s">
        <v>21</v>
      </c>
      <c r="AJ43" s="413" t="s">
        <v>58</v>
      </c>
      <c r="AK43" s="413"/>
      <c r="AL43" s="413" t="s">
        <v>30</v>
      </c>
    </row>
    <row r="44" spans="2:38">
      <c r="B44" s="23">
        <v>42702</v>
      </c>
      <c r="C44" s="18">
        <v>42702</v>
      </c>
      <c r="D44" s="18">
        <v>42734</v>
      </c>
      <c r="E44" s="16">
        <f t="shared" si="0"/>
        <v>32</v>
      </c>
      <c r="F44" s="253">
        <f t="shared" si="3"/>
        <v>1</v>
      </c>
      <c r="G44" s="14" t="s">
        <v>36</v>
      </c>
      <c r="H44" s="19">
        <v>110</v>
      </c>
      <c r="I44" s="248"/>
      <c r="J44" s="414"/>
      <c r="K44" s="254"/>
      <c r="L44" s="7">
        <v>6.0588999999999999E-3</v>
      </c>
      <c r="M44" s="256"/>
      <c r="N44" s="7">
        <f>AVERAGE(0.007,0.006)</f>
        <v>6.5000000000000006E-3</v>
      </c>
      <c r="O44" s="256"/>
      <c r="P44" s="7"/>
      <c r="Q44" s="7"/>
      <c r="R44" s="7"/>
      <c r="S44" s="20"/>
      <c r="T44" s="197">
        <v>3.411E-3</v>
      </c>
      <c r="U44" s="20"/>
      <c r="V44" s="7"/>
      <c r="W44" s="7"/>
      <c r="X44" s="7"/>
      <c r="Y44" s="7"/>
      <c r="Z44" s="7"/>
      <c r="AA44" s="7"/>
      <c r="AB44" s="7"/>
      <c r="AC44" s="8">
        <v>4.1999999999999997E-3</v>
      </c>
      <c r="AD44" s="198">
        <f t="shared" si="4"/>
        <v>3.411E-3</v>
      </c>
      <c r="AE44" s="197"/>
      <c r="AF44" s="361"/>
      <c r="AH44" s="413" t="str">
        <f t="shared" si="2"/>
        <v>N</v>
      </c>
      <c r="AI44" s="413" t="s">
        <v>21</v>
      </c>
      <c r="AJ44" s="413" t="s">
        <v>58</v>
      </c>
      <c r="AK44" s="413"/>
      <c r="AL44" s="413" t="s">
        <v>30</v>
      </c>
    </row>
    <row r="45" spans="2:38">
      <c r="B45" s="23">
        <v>42704</v>
      </c>
      <c r="C45" s="18">
        <v>42704</v>
      </c>
      <c r="D45" s="18">
        <v>42734</v>
      </c>
      <c r="E45" s="16">
        <f t="shared" si="0"/>
        <v>30</v>
      </c>
      <c r="F45" s="253">
        <f t="shared" si="3"/>
        <v>1</v>
      </c>
      <c r="G45" s="4" t="s">
        <v>29</v>
      </c>
      <c r="H45" s="19">
        <v>50</v>
      </c>
      <c r="I45" s="248"/>
      <c r="J45" s="414"/>
      <c r="K45" s="254"/>
      <c r="L45" s="7">
        <v>4.6043999999999998E-3</v>
      </c>
      <c r="M45" s="256"/>
      <c r="N45" s="7">
        <f>AVERAGE(0.007,0.006)</f>
        <v>6.5000000000000006E-3</v>
      </c>
      <c r="O45" s="256"/>
      <c r="P45" s="7"/>
      <c r="Q45" s="7"/>
      <c r="R45" s="7"/>
      <c r="S45" s="20"/>
      <c r="T45" s="197"/>
      <c r="U45" s="20"/>
      <c r="V45" s="7"/>
      <c r="W45" s="7"/>
      <c r="X45" s="7"/>
      <c r="Y45" s="7"/>
      <c r="Z45" s="7"/>
      <c r="AA45" s="7"/>
      <c r="AB45" s="7"/>
      <c r="AC45" s="8">
        <v>4.7000000000000002E-3</v>
      </c>
      <c r="AD45" s="198" t="str">
        <f t="shared" si="4"/>
        <v/>
      </c>
      <c r="AE45" s="197"/>
      <c r="AF45" s="361"/>
      <c r="AH45" s="413" t="str">
        <f t="shared" si="2"/>
        <v>N</v>
      </c>
      <c r="AI45" s="413" t="s">
        <v>18</v>
      </c>
      <c r="AJ45" s="413" t="s">
        <v>60</v>
      </c>
      <c r="AK45" s="413"/>
      <c r="AL45" s="413" t="s">
        <v>61</v>
      </c>
    </row>
    <row r="46" spans="2:38">
      <c r="B46" s="23">
        <v>42704</v>
      </c>
      <c r="C46" s="18">
        <v>42704</v>
      </c>
      <c r="D46" s="18">
        <v>42726</v>
      </c>
      <c r="E46" s="16">
        <f t="shared" si="0"/>
        <v>22</v>
      </c>
      <c r="F46" s="253">
        <f t="shared" si="3"/>
        <v>0</v>
      </c>
      <c r="G46" s="4" t="s">
        <v>28</v>
      </c>
      <c r="H46" s="19">
        <v>20</v>
      </c>
      <c r="I46" s="248"/>
      <c r="J46" s="414"/>
      <c r="K46" s="254"/>
      <c r="L46" s="7">
        <v>4.6043999999999998E-3</v>
      </c>
      <c r="M46" s="256"/>
      <c r="N46" s="7">
        <f>AVERAGE(0.0055,0.0065)</f>
        <v>6.0000000000000001E-3</v>
      </c>
      <c r="O46" s="256"/>
      <c r="P46" s="7"/>
      <c r="Q46" s="7"/>
      <c r="R46" s="7"/>
      <c r="S46" s="20"/>
      <c r="T46" s="197">
        <v>1.619E-3</v>
      </c>
      <c r="U46" s="20"/>
      <c r="V46" s="7"/>
      <c r="W46" s="7"/>
      <c r="X46" s="7"/>
      <c r="Y46" s="7"/>
      <c r="Z46" s="7"/>
      <c r="AA46" s="7"/>
      <c r="AB46" s="7"/>
      <c r="AC46" s="8">
        <v>4.0000000000000001E-3</v>
      </c>
      <c r="AD46" s="198">
        <f t="shared" si="4"/>
        <v>1.619E-3</v>
      </c>
      <c r="AE46" s="197"/>
      <c r="AF46" s="361"/>
      <c r="AH46" s="413" t="str">
        <f t="shared" si="2"/>
        <v>N</v>
      </c>
      <c r="AI46" s="413" t="s">
        <v>21</v>
      </c>
      <c r="AJ46" s="413" t="s">
        <v>62</v>
      </c>
      <c r="AK46" s="413"/>
      <c r="AL46" s="413" t="s">
        <v>63</v>
      </c>
    </row>
    <row r="47" spans="2:38">
      <c r="B47" s="23">
        <v>42704</v>
      </c>
      <c r="C47" s="18">
        <v>42704</v>
      </c>
      <c r="D47" s="18">
        <v>42734</v>
      </c>
      <c r="E47" s="16">
        <f t="shared" si="0"/>
        <v>30</v>
      </c>
      <c r="F47" s="253">
        <f t="shared" si="3"/>
        <v>1</v>
      </c>
      <c r="G47" s="4" t="s">
        <v>28</v>
      </c>
      <c r="H47" s="19">
        <v>30</v>
      </c>
      <c r="I47" s="248"/>
      <c r="J47" s="414"/>
      <c r="K47" s="254"/>
      <c r="L47" s="7">
        <v>6.1672000000000003E-3</v>
      </c>
      <c r="M47" s="256"/>
      <c r="N47" s="7">
        <f>AVERAGE(0.011,0.0063)</f>
        <v>8.6499999999999997E-3</v>
      </c>
      <c r="O47" s="256"/>
      <c r="P47" s="7"/>
      <c r="Q47" s="7"/>
      <c r="R47" s="7"/>
      <c r="S47" s="20"/>
      <c r="T47" s="197">
        <v>3.5179999999999999E-3</v>
      </c>
      <c r="U47" s="20"/>
      <c r="V47" s="7"/>
      <c r="W47" s="7"/>
      <c r="X47" s="7"/>
      <c r="Y47" s="7"/>
      <c r="Z47" s="7"/>
      <c r="AA47" s="7"/>
      <c r="AB47" s="7"/>
      <c r="AC47" s="8">
        <v>4.5999999999999999E-3</v>
      </c>
      <c r="AD47" s="198">
        <f t="shared" si="4"/>
        <v>3.5179999999999999E-3</v>
      </c>
      <c r="AE47" s="197"/>
      <c r="AF47" s="361"/>
      <c r="AH47" s="413" t="str">
        <f t="shared" si="2"/>
        <v>N</v>
      </c>
      <c r="AI47" s="413" t="s">
        <v>21</v>
      </c>
      <c r="AJ47" s="413" t="s">
        <v>62</v>
      </c>
      <c r="AK47" s="413"/>
      <c r="AL47" s="413" t="s">
        <v>63</v>
      </c>
    </row>
    <row r="48" spans="2:38">
      <c r="B48" s="23">
        <v>42711</v>
      </c>
      <c r="C48" s="18">
        <v>42711</v>
      </c>
      <c r="D48" s="18">
        <v>42739</v>
      </c>
      <c r="E48" s="16">
        <f t="shared" si="0"/>
        <v>28</v>
      </c>
      <c r="F48" s="253">
        <f t="shared" si="3"/>
        <v>0</v>
      </c>
      <c r="G48" s="4" t="s">
        <v>28</v>
      </c>
      <c r="H48" s="19">
        <v>50</v>
      </c>
      <c r="I48" s="248"/>
      <c r="J48" s="414"/>
      <c r="K48" s="254"/>
      <c r="L48" s="7">
        <v>6.4888999999999997E-3</v>
      </c>
      <c r="M48" s="256"/>
      <c r="N48" s="7">
        <f>AVERAGE(0.016,0.0064)</f>
        <v>1.12E-2</v>
      </c>
      <c r="O48" s="256"/>
      <c r="P48" s="7"/>
      <c r="Q48" s="7"/>
      <c r="R48" s="7"/>
      <c r="S48" s="20"/>
      <c r="T48" s="197">
        <v>3.8340000000000002E-3</v>
      </c>
      <c r="U48" s="20"/>
      <c r="V48" s="7"/>
      <c r="W48" s="7"/>
      <c r="X48" s="7"/>
      <c r="Y48" s="7"/>
      <c r="Z48" s="7"/>
      <c r="AA48" s="7"/>
      <c r="AB48" s="7"/>
      <c r="AC48" s="8">
        <v>4.4000000000000003E-3</v>
      </c>
      <c r="AD48" s="198">
        <f t="shared" si="4"/>
        <v>3.8340000000000002E-3</v>
      </c>
      <c r="AE48" s="197"/>
      <c r="AF48" s="361"/>
      <c r="AH48" s="413" t="str">
        <f t="shared" si="2"/>
        <v>N</v>
      </c>
      <c r="AI48" s="413" t="s">
        <v>9</v>
      </c>
      <c r="AJ48" s="413" t="s">
        <v>10</v>
      </c>
      <c r="AK48" s="413"/>
      <c r="AL48" s="413" t="s">
        <v>11</v>
      </c>
    </row>
    <row r="49" spans="1:38">
      <c r="B49" s="22">
        <v>42718</v>
      </c>
      <c r="C49" s="5">
        <v>42718</v>
      </c>
      <c r="D49" s="5">
        <v>42746</v>
      </c>
      <c r="E49" s="413">
        <f t="shared" si="0"/>
        <v>28</v>
      </c>
      <c r="F49" s="253">
        <f t="shared" si="3"/>
        <v>0</v>
      </c>
      <c r="G49" s="4" t="s">
        <v>28</v>
      </c>
      <c r="H49" s="6">
        <v>60</v>
      </c>
      <c r="I49" s="248"/>
      <c r="J49" s="414"/>
      <c r="K49" s="254"/>
      <c r="L49" s="7">
        <v>7.0388999999999998E-3</v>
      </c>
      <c r="M49" s="256"/>
      <c r="N49" s="7">
        <f>AVERAGE(0.017,0.0081,0.0061)</f>
        <v>1.0400000000000001E-2</v>
      </c>
      <c r="O49" s="256"/>
      <c r="P49" s="7"/>
      <c r="Q49" s="7"/>
      <c r="R49" s="7"/>
      <c r="S49" s="20"/>
      <c r="T49" s="197">
        <v>4.3730000000000002E-3</v>
      </c>
      <c r="U49" s="20"/>
      <c r="V49" s="7"/>
      <c r="W49" s="7"/>
      <c r="X49" s="7"/>
      <c r="Y49" s="7"/>
      <c r="Z49" s="7"/>
      <c r="AA49" s="7"/>
      <c r="AB49" s="7"/>
      <c r="AC49" s="8">
        <v>5.1999999999999998E-3</v>
      </c>
      <c r="AD49" s="198">
        <f t="shared" si="4"/>
        <v>4.3730000000000002E-3</v>
      </c>
      <c r="AE49" s="197"/>
      <c r="AF49" s="361">
        <v>5.1999999999999998E-3</v>
      </c>
      <c r="AH49" s="413" t="str">
        <f t="shared" si="2"/>
        <v>Y</v>
      </c>
      <c r="AI49" s="413" t="s">
        <v>9</v>
      </c>
      <c r="AJ49" s="413" t="s">
        <v>10</v>
      </c>
      <c r="AK49" s="413"/>
      <c r="AL49" s="413" t="s">
        <v>11</v>
      </c>
    </row>
    <row r="50" spans="1:38">
      <c r="B50" s="22">
        <v>42724</v>
      </c>
      <c r="C50" s="5">
        <v>42724</v>
      </c>
      <c r="D50" s="5">
        <v>42730</v>
      </c>
      <c r="E50" s="413">
        <f t="shared" si="0"/>
        <v>6</v>
      </c>
      <c r="F50" s="253">
        <f t="shared" si="3"/>
        <v>0</v>
      </c>
      <c r="G50" s="4" t="s">
        <v>28</v>
      </c>
      <c r="H50" s="6">
        <v>25</v>
      </c>
      <c r="I50" s="248"/>
      <c r="J50" s="414"/>
      <c r="K50" s="254"/>
      <c r="L50" s="7">
        <v>6.8110000000000002E-3</v>
      </c>
      <c r="M50" s="256"/>
      <c r="N50" s="7">
        <v>5.0000000000000001E-3</v>
      </c>
      <c r="O50" s="256"/>
      <c r="P50" s="7"/>
      <c r="Q50" s="7"/>
      <c r="R50" s="7"/>
      <c r="S50" s="20"/>
      <c r="T50" s="197">
        <v>3.2750000000000001E-3</v>
      </c>
      <c r="U50" s="20"/>
      <c r="V50" s="7"/>
      <c r="W50" s="7"/>
      <c r="X50" s="7"/>
      <c r="Y50" s="7"/>
      <c r="Z50" s="7"/>
      <c r="AA50" s="7"/>
      <c r="AB50" s="7"/>
      <c r="AC50" s="8">
        <v>3.3E-3</v>
      </c>
      <c r="AD50" s="198">
        <f t="shared" si="4"/>
        <v>3.2750000000000001E-3</v>
      </c>
      <c r="AE50" s="197"/>
      <c r="AF50" s="361"/>
      <c r="AH50" s="413" t="str">
        <f t="shared" si="2"/>
        <v>N</v>
      </c>
      <c r="AI50" s="413" t="s">
        <v>9</v>
      </c>
      <c r="AJ50" s="413" t="s">
        <v>10</v>
      </c>
      <c r="AK50" s="413"/>
      <c r="AL50" s="413" t="s">
        <v>11</v>
      </c>
    </row>
    <row r="51" spans="1:38">
      <c r="B51" s="22">
        <v>42724</v>
      </c>
      <c r="C51" s="5">
        <v>42724</v>
      </c>
      <c r="D51" s="5">
        <v>42732</v>
      </c>
      <c r="E51" s="413">
        <f t="shared" si="0"/>
        <v>8</v>
      </c>
      <c r="F51" s="253">
        <f t="shared" si="3"/>
        <v>0</v>
      </c>
      <c r="G51" s="4" t="s">
        <v>28</v>
      </c>
      <c r="H51" s="6">
        <v>25</v>
      </c>
      <c r="I51" s="248"/>
      <c r="J51" s="414"/>
      <c r="K51" s="254"/>
      <c r="L51" s="7">
        <v>7.0305999999999997E-3</v>
      </c>
      <c r="M51" s="256"/>
      <c r="N51" s="7">
        <v>5.0000000000000001E-3</v>
      </c>
      <c r="O51" s="256"/>
      <c r="P51" s="7"/>
      <c r="Q51" s="7"/>
      <c r="R51" s="7"/>
      <c r="S51" s="20"/>
      <c r="T51" s="197">
        <v>3.875E-3</v>
      </c>
      <c r="U51" s="20"/>
      <c r="V51" s="7"/>
      <c r="W51" s="7"/>
      <c r="X51" s="7"/>
      <c r="Y51" s="7"/>
      <c r="Z51" s="7"/>
      <c r="AA51" s="7"/>
      <c r="AB51" s="7"/>
      <c r="AC51" s="8">
        <v>3.8999999999999998E-3</v>
      </c>
      <c r="AD51" s="198">
        <f t="shared" si="4"/>
        <v>3.875E-3</v>
      </c>
      <c r="AE51" s="197"/>
      <c r="AF51" s="361"/>
      <c r="AH51" s="413" t="str">
        <f t="shared" si="2"/>
        <v>N</v>
      </c>
      <c r="AI51" s="413" t="s">
        <v>9</v>
      </c>
      <c r="AJ51" s="413" t="s">
        <v>10</v>
      </c>
      <c r="AK51" s="413"/>
      <c r="AL51" s="413" t="s">
        <v>11</v>
      </c>
    </row>
    <row r="52" spans="1:38">
      <c r="B52" s="22">
        <v>42724</v>
      </c>
      <c r="C52" s="5">
        <v>42724</v>
      </c>
      <c r="D52" s="5">
        <v>42755</v>
      </c>
      <c r="E52" s="413">
        <f t="shared" si="0"/>
        <v>31</v>
      </c>
      <c r="F52" s="253">
        <f t="shared" si="3"/>
        <v>1</v>
      </c>
      <c r="G52" s="4" t="s">
        <v>29</v>
      </c>
      <c r="H52" s="6">
        <v>50</v>
      </c>
      <c r="I52" s="248"/>
      <c r="J52" s="414"/>
      <c r="K52" s="254"/>
      <c r="L52" s="7"/>
      <c r="M52" s="256"/>
      <c r="N52" s="7"/>
      <c r="O52" s="256"/>
      <c r="P52" s="7"/>
      <c r="Q52" s="7"/>
      <c r="R52" s="7"/>
      <c r="S52" s="20"/>
      <c r="T52" s="197"/>
      <c r="U52" s="20"/>
      <c r="V52" s="7"/>
      <c r="W52" s="7"/>
      <c r="X52" s="7"/>
      <c r="Y52" s="7"/>
      <c r="Z52" s="7"/>
      <c r="AA52" s="7"/>
      <c r="AB52" s="7"/>
      <c r="AC52" s="8">
        <v>5.0000000000000001E-3</v>
      </c>
      <c r="AD52" s="198" t="str">
        <f t="shared" si="4"/>
        <v/>
      </c>
      <c r="AE52" s="197"/>
      <c r="AF52" s="361"/>
      <c r="AH52" s="413" t="str">
        <f t="shared" si="2"/>
        <v>N</v>
      </c>
      <c r="AI52" s="413" t="s">
        <v>18</v>
      </c>
      <c r="AJ52" s="413" t="s">
        <v>64</v>
      </c>
      <c r="AK52" s="413"/>
      <c r="AL52" s="413" t="s">
        <v>65</v>
      </c>
    </row>
    <row r="53" spans="1:38">
      <c r="B53" s="22">
        <v>42733</v>
      </c>
      <c r="C53" s="5">
        <v>42733</v>
      </c>
      <c r="D53" s="5">
        <v>42760</v>
      </c>
      <c r="E53" s="413">
        <f t="shared" si="0"/>
        <v>27</v>
      </c>
      <c r="F53" s="253">
        <f t="shared" si="3"/>
        <v>0</v>
      </c>
      <c r="G53" s="4" t="s">
        <v>28</v>
      </c>
      <c r="H53" s="6">
        <v>50</v>
      </c>
      <c r="I53" s="248"/>
      <c r="J53" s="414"/>
      <c r="K53" s="254"/>
      <c r="L53" s="7">
        <v>7.1532999999999996E-3</v>
      </c>
      <c r="M53" s="256"/>
      <c r="N53" s="7">
        <f>AVERAGE(0.0092,0.0075)</f>
        <v>8.3499999999999998E-3</v>
      </c>
      <c r="O53" s="256"/>
      <c r="P53" s="7"/>
      <c r="Q53" s="7"/>
      <c r="R53" s="7"/>
      <c r="S53" s="20"/>
      <c r="T53" s="197">
        <v>3.9899999999999996E-3</v>
      </c>
      <c r="U53" s="20"/>
      <c r="V53" s="7"/>
      <c r="W53" s="7"/>
      <c r="X53" s="7"/>
      <c r="Y53" s="7"/>
      <c r="Z53" s="7"/>
      <c r="AA53" s="7"/>
      <c r="AB53" s="7"/>
      <c r="AC53" s="8">
        <v>5.8999999999999999E-3</v>
      </c>
      <c r="AD53" s="198">
        <f t="shared" si="4"/>
        <v>3.9899999999999996E-3</v>
      </c>
      <c r="AE53" s="197"/>
      <c r="AF53" s="361"/>
      <c r="AH53" s="413" t="str">
        <f t="shared" si="2"/>
        <v>N</v>
      </c>
      <c r="AI53" s="413" t="s">
        <v>52</v>
      </c>
      <c r="AJ53" s="413" t="s">
        <v>66</v>
      </c>
      <c r="AK53" s="413"/>
      <c r="AL53" s="413" t="s">
        <v>51</v>
      </c>
    </row>
    <row r="54" spans="1:38">
      <c r="B54" s="22">
        <v>42733</v>
      </c>
      <c r="C54" s="5">
        <v>42733</v>
      </c>
      <c r="D54" s="5">
        <v>42767</v>
      </c>
      <c r="E54" s="413">
        <f t="shared" si="0"/>
        <v>34</v>
      </c>
      <c r="F54" s="253">
        <f t="shared" si="3"/>
        <v>1</v>
      </c>
      <c r="G54" s="4" t="s">
        <v>28</v>
      </c>
      <c r="H54" s="6">
        <v>50</v>
      </c>
      <c r="I54" s="248"/>
      <c r="J54" s="414"/>
      <c r="K54" s="254"/>
      <c r="L54" s="7">
        <v>7.7000000000000002E-3</v>
      </c>
      <c r="M54" s="256"/>
      <c r="N54" s="7">
        <f>AVERAGE(0.0092,0.0075)</f>
        <v>8.3499999999999998E-3</v>
      </c>
      <c r="O54" s="256"/>
      <c r="P54" s="7"/>
      <c r="Q54" s="7"/>
      <c r="R54" s="7"/>
      <c r="S54" s="20"/>
      <c r="T54" s="197">
        <v>5.0210000000000003E-3</v>
      </c>
      <c r="U54" s="20"/>
      <c r="V54" s="7"/>
      <c r="W54" s="7"/>
      <c r="X54" s="7"/>
      <c r="Y54" s="7"/>
      <c r="Z54" s="7"/>
      <c r="AA54" s="7"/>
      <c r="AB54" s="7"/>
      <c r="AC54" s="8">
        <v>5.8999999999999999E-3</v>
      </c>
      <c r="AD54" s="198">
        <f t="shared" si="4"/>
        <v>5.0210000000000003E-3</v>
      </c>
      <c r="AE54" s="197"/>
      <c r="AF54" s="361"/>
      <c r="AH54" s="413" t="str">
        <f t="shared" si="2"/>
        <v>N</v>
      </c>
      <c r="AI54" s="413" t="s">
        <v>52</v>
      </c>
      <c r="AJ54" s="413" t="s">
        <v>66</v>
      </c>
      <c r="AK54" s="413"/>
      <c r="AL54" s="413" t="s">
        <v>67</v>
      </c>
    </row>
    <row r="55" spans="1:38">
      <c r="B55" s="22">
        <v>42734</v>
      </c>
      <c r="C55" s="5">
        <v>42734</v>
      </c>
      <c r="D55" s="5">
        <v>42774</v>
      </c>
      <c r="E55" s="413">
        <f t="shared" si="0"/>
        <v>40</v>
      </c>
      <c r="F55" s="253">
        <f t="shared" si="3"/>
        <v>1</v>
      </c>
      <c r="G55" s="4" t="s">
        <v>28</v>
      </c>
      <c r="H55" s="6">
        <v>60</v>
      </c>
      <c r="I55" s="248"/>
      <c r="J55" s="414"/>
      <c r="K55" s="254"/>
      <c r="L55" s="7">
        <v>7.7111000000000002E-3</v>
      </c>
      <c r="M55" s="256"/>
      <c r="N55" s="7">
        <f>AVERAGE(0.0095,0.0075)</f>
        <v>8.5000000000000006E-3</v>
      </c>
      <c r="O55" s="256"/>
      <c r="P55" s="7"/>
      <c r="Q55" s="7"/>
      <c r="R55" s="7"/>
      <c r="S55" s="20"/>
      <c r="T55" s="197">
        <v>5.0309999999999999E-3</v>
      </c>
      <c r="U55" s="20"/>
      <c r="V55" s="7"/>
      <c r="W55" s="7"/>
      <c r="X55" s="7"/>
      <c r="Y55" s="7"/>
      <c r="Z55" s="7"/>
      <c r="AA55" s="7"/>
      <c r="AB55" s="7"/>
      <c r="AC55" s="8">
        <v>6.4000000000000003E-3</v>
      </c>
      <c r="AD55" s="198">
        <f t="shared" si="4"/>
        <v>5.0309999999999999E-3</v>
      </c>
      <c r="AE55" s="197"/>
      <c r="AF55" s="361"/>
      <c r="AH55" s="413" t="str">
        <f t="shared" si="2"/>
        <v>N</v>
      </c>
      <c r="AI55" s="413" t="s">
        <v>21</v>
      </c>
      <c r="AJ55" s="413" t="s">
        <v>68</v>
      </c>
      <c r="AK55" s="413"/>
      <c r="AL55" s="413" t="s">
        <v>69</v>
      </c>
    </row>
    <row r="56" spans="1:38">
      <c r="B56" s="22">
        <v>42734</v>
      </c>
      <c r="C56" s="5">
        <v>42734</v>
      </c>
      <c r="D56" s="5">
        <v>42781</v>
      </c>
      <c r="E56" s="413">
        <f t="shared" si="0"/>
        <v>47</v>
      </c>
      <c r="F56" s="253">
        <f t="shared" si="3"/>
        <v>1</v>
      </c>
      <c r="G56" s="4" t="s">
        <v>28</v>
      </c>
      <c r="H56" s="6">
        <v>60</v>
      </c>
      <c r="I56" s="248"/>
      <c r="J56" s="414"/>
      <c r="K56" s="254"/>
      <c r="L56" s="7">
        <v>7.7111000000000002E-3</v>
      </c>
      <c r="M56" s="256"/>
      <c r="N56" s="7">
        <f>AVERAGE(0.0095,0.0075)</f>
        <v>8.5000000000000006E-3</v>
      </c>
      <c r="O56" s="256"/>
      <c r="P56" s="7"/>
      <c r="Q56" s="7"/>
      <c r="R56" s="7"/>
      <c r="S56" s="20"/>
      <c r="T56" s="197">
        <v>5.0309999999999999E-3</v>
      </c>
      <c r="U56" s="20"/>
      <c r="V56" s="7"/>
      <c r="W56" s="7"/>
      <c r="X56" s="7"/>
      <c r="Y56" s="7"/>
      <c r="Z56" s="7"/>
      <c r="AA56" s="7"/>
      <c r="AB56" s="7"/>
      <c r="AC56" s="8">
        <v>6.4000000000000003E-3</v>
      </c>
      <c r="AD56" s="198">
        <f t="shared" si="4"/>
        <v>5.0309999999999999E-3</v>
      </c>
      <c r="AE56" s="197"/>
      <c r="AF56" s="361"/>
      <c r="AH56" s="413" t="str">
        <f t="shared" si="2"/>
        <v>N</v>
      </c>
      <c r="AI56" s="413" t="s">
        <v>21</v>
      </c>
      <c r="AJ56" s="413" t="s">
        <v>68</v>
      </c>
      <c r="AK56" s="413"/>
      <c r="AL56" s="413" t="s">
        <v>69</v>
      </c>
    </row>
    <row r="57" spans="1:38">
      <c r="A57" s="413">
        <v>1</v>
      </c>
      <c r="B57" s="22">
        <v>42737</v>
      </c>
      <c r="C57" s="5">
        <v>42737</v>
      </c>
      <c r="D57" s="5">
        <v>42766</v>
      </c>
      <c r="E57" s="413">
        <f t="shared" si="0"/>
        <v>29</v>
      </c>
      <c r="F57" s="253">
        <f t="shared" si="3"/>
        <v>0</v>
      </c>
      <c r="G57" s="4" t="s">
        <v>29</v>
      </c>
      <c r="H57" s="6">
        <v>50</v>
      </c>
      <c r="I57" s="248"/>
      <c r="J57" s="414"/>
      <c r="K57" s="254"/>
      <c r="L57" s="7"/>
      <c r="M57" s="256"/>
      <c r="N57" s="7"/>
      <c r="O57" s="256"/>
      <c r="P57" s="7"/>
      <c r="Q57" s="7"/>
      <c r="R57" s="7"/>
      <c r="S57" s="20"/>
      <c r="T57" s="197"/>
      <c r="U57" s="20"/>
      <c r="V57" s="7"/>
      <c r="W57" s="7"/>
      <c r="X57" s="7"/>
      <c r="Y57" s="7"/>
      <c r="Z57" s="7"/>
      <c r="AA57" s="7"/>
      <c r="AB57" s="7"/>
      <c r="AC57" s="8">
        <v>6.4000000000000003E-3</v>
      </c>
      <c r="AD57" s="198" t="str">
        <f t="shared" si="4"/>
        <v/>
      </c>
      <c r="AE57" s="197"/>
      <c r="AF57" s="361"/>
      <c r="AH57" s="413" t="str">
        <f t="shared" si="2"/>
        <v>N</v>
      </c>
      <c r="AI57" s="413" t="s">
        <v>4</v>
      </c>
      <c r="AJ57" s="413" t="s">
        <v>70</v>
      </c>
      <c r="AK57" s="413"/>
      <c r="AL57" s="413" t="s">
        <v>71</v>
      </c>
    </row>
    <row r="58" spans="1:38">
      <c r="A58" s="413">
        <v>2</v>
      </c>
      <c r="B58" s="22">
        <v>42739</v>
      </c>
      <c r="C58" s="5">
        <v>42739</v>
      </c>
      <c r="D58" s="5">
        <v>42789</v>
      </c>
      <c r="E58" s="413">
        <f t="shared" si="0"/>
        <v>50</v>
      </c>
      <c r="F58" s="253">
        <f t="shared" si="3"/>
        <v>1</v>
      </c>
      <c r="G58" s="4" t="s">
        <v>28</v>
      </c>
      <c r="H58" s="6">
        <v>50</v>
      </c>
      <c r="I58" s="248"/>
      <c r="J58" s="414"/>
      <c r="K58" s="254"/>
      <c r="L58" s="7">
        <v>7.7333000000000002E-3</v>
      </c>
      <c r="M58" s="256"/>
      <c r="N58" s="7">
        <f>AVERAGE(0.011,0.0093)</f>
        <v>1.0149999999999999E-2</v>
      </c>
      <c r="O58" s="256"/>
      <c r="P58" s="7"/>
      <c r="Q58" s="7"/>
      <c r="R58" s="7"/>
      <c r="S58" s="20"/>
      <c r="T58" s="197">
        <v>5.0530000000000002E-3</v>
      </c>
      <c r="U58" s="20"/>
      <c r="V58" s="7"/>
      <c r="W58" s="7"/>
      <c r="X58" s="7"/>
      <c r="Y58" s="7"/>
      <c r="Z58" s="7"/>
      <c r="AA58" s="7"/>
      <c r="AB58" s="7"/>
      <c r="AC58" s="8">
        <v>7.4999999999999997E-3</v>
      </c>
      <c r="AD58" s="198">
        <f t="shared" si="4"/>
        <v>5.0530000000000002E-3</v>
      </c>
      <c r="AE58" s="197"/>
      <c r="AF58" s="361"/>
      <c r="AH58" s="413" t="str">
        <f t="shared" si="2"/>
        <v>N</v>
      </c>
      <c r="AI58" s="413" t="s">
        <v>72</v>
      </c>
      <c r="AJ58" s="413" t="s">
        <v>73</v>
      </c>
      <c r="AK58" s="413"/>
      <c r="AL58" s="413" t="s">
        <v>74</v>
      </c>
    </row>
    <row r="59" spans="1:38">
      <c r="A59" s="413">
        <v>3</v>
      </c>
      <c r="B59" s="22">
        <v>42746</v>
      </c>
      <c r="C59" s="5">
        <v>42746</v>
      </c>
      <c r="D59" s="5">
        <v>42801</v>
      </c>
      <c r="E59" s="413">
        <f t="shared" si="0"/>
        <v>55</v>
      </c>
      <c r="F59" s="253">
        <f t="shared" si="3"/>
        <v>1</v>
      </c>
      <c r="G59" s="4" t="s">
        <v>28</v>
      </c>
      <c r="H59" s="6">
        <v>60</v>
      </c>
      <c r="I59" s="248"/>
      <c r="J59" s="414"/>
      <c r="K59" s="254"/>
      <c r="L59" s="7">
        <v>7.6499999999999997E-3</v>
      </c>
      <c r="M59" s="256"/>
      <c r="N59" s="7">
        <f>AVERAGE(0.012,0.009)</f>
        <v>1.0499999999999999E-2</v>
      </c>
      <c r="O59" s="256"/>
      <c r="P59" s="7"/>
      <c r="Q59" s="7"/>
      <c r="R59" s="7"/>
      <c r="S59" s="20"/>
      <c r="T59" s="197">
        <v>4.9719999999999999E-3</v>
      </c>
      <c r="U59" s="20"/>
      <c r="V59" s="7"/>
      <c r="W59" s="7"/>
      <c r="X59" s="7"/>
      <c r="Y59" s="7"/>
      <c r="Z59" s="7"/>
      <c r="AA59" s="7"/>
      <c r="AB59" s="7"/>
      <c r="AC59" s="8">
        <v>7.4999999999999997E-3</v>
      </c>
      <c r="AD59" s="198">
        <f t="shared" si="4"/>
        <v>4.9719999999999999E-3</v>
      </c>
      <c r="AE59" s="197"/>
      <c r="AF59" s="361">
        <v>7.3000000000000001E-3</v>
      </c>
      <c r="AH59" s="413" t="str">
        <f t="shared" si="2"/>
        <v>Y</v>
      </c>
      <c r="AI59" s="413" t="s">
        <v>52</v>
      </c>
      <c r="AJ59" s="413" t="s">
        <v>10</v>
      </c>
      <c r="AK59" s="413"/>
      <c r="AL59" s="413" t="s">
        <v>51</v>
      </c>
    </row>
    <row r="60" spans="1:38">
      <c r="A60" s="413">
        <v>4</v>
      </c>
      <c r="B60" s="22">
        <v>42753</v>
      </c>
      <c r="C60" s="5">
        <v>42753</v>
      </c>
      <c r="D60" s="5">
        <v>42801</v>
      </c>
      <c r="E60" s="413">
        <f t="shared" si="0"/>
        <v>48</v>
      </c>
      <c r="F60" s="253">
        <f t="shared" si="3"/>
        <v>1</v>
      </c>
      <c r="G60" s="4" t="s">
        <v>28</v>
      </c>
      <c r="H60" s="6">
        <v>40</v>
      </c>
      <c r="I60" s="248"/>
      <c r="J60" s="414"/>
      <c r="K60" s="254"/>
      <c r="L60" s="7">
        <v>7.6943999999999997E-3</v>
      </c>
      <c r="M60" s="256"/>
      <c r="N60" s="7">
        <f>AVERAGE(0.011,0.009)</f>
        <v>9.9999999999999985E-3</v>
      </c>
      <c r="O60" s="256"/>
      <c r="P60" s="7"/>
      <c r="Q60" s="7"/>
      <c r="R60" s="7"/>
      <c r="S60" s="20"/>
      <c r="T60" s="197">
        <v>5.0150000000000004E-3</v>
      </c>
      <c r="U60" s="20"/>
      <c r="V60" s="7"/>
      <c r="W60" s="7"/>
      <c r="X60" s="7"/>
      <c r="Y60" s="7"/>
      <c r="Z60" s="7"/>
      <c r="AA60" s="7"/>
      <c r="AB60" s="7"/>
      <c r="AC60" s="8">
        <v>6.4000000000000003E-3</v>
      </c>
      <c r="AD60" s="198">
        <f t="shared" si="4"/>
        <v>5.0150000000000004E-3</v>
      </c>
      <c r="AE60" s="197"/>
      <c r="AF60" s="361"/>
      <c r="AH60" s="413" t="str">
        <f t="shared" si="2"/>
        <v>N</v>
      </c>
      <c r="AI60" s="413" t="s">
        <v>52</v>
      </c>
      <c r="AJ60" s="413" t="s">
        <v>10</v>
      </c>
      <c r="AK60" s="413"/>
      <c r="AL60" s="413" t="s">
        <v>51</v>
      </c>
    </row>
    <row r="61" spans="1:38">
      <c r="A61" s="413">
        <v>5</v>
      </c>
      <c r="B61" s="22">
        <v>42753</v>
      </c>
      <c r="C61" s="5">
        <v>42753</v>
      </c>
      <c r="D61" s="5">
        <v>42784</v>
      </c>
      <c r="E61" s="413">
        <f t="shared" si="0"/>
        <v>31</v>
      </c>
      <c r="F61" s="253">
        <f t="shared" si="3"/>
        <v>1</v>
      </c>
      <c r="G61" s="4" t="s">
        <v>29</v>
      </c>
      <c r="H61" s="6">
        <v>50</v>
      </c>
      <c r="I61" s="248"/>
      <c r="J61" s="414"/>
      <c r="K61" s="254"/>
      <c r="L61" s="7">
        <v>7.6943999999999997E-3</v>
      </c>
      <c r="M61" s="256"/>
      <c r="N61" s="7">
        <f>AVERAGE(0.011,0.009)</f>
        <v>9.9999999999999985E-3</v>
      </c>
      <c r="O61" s="256"/>
      <c r="P61" s="7"/>
      <c r="Q61" s="7"/>
      <c r="R61" s="7"/>
      <c r="S61" s="20"/>
      <c r="T61" s="197">
        <v>5.0150000000000004E-3</v>
      </c>
      <c r="U61" s="20"/>
      <c r="V61" s="7"/>
      <c r="W61" s="7"/>
      <c r="X61" s="7"/>
      <c r="Y61" s="7"/>
      <c r="Z61" s="7"/>
      <c r="AA61" s="7"/>
      <c r="AB61" s="7"/>
      <c r="AC61" s="8">
        <v>6.0000000000000001E-3</v>
      </c>
      <c r="AD61" s="198">
        <f t="shared" si="4"/>
        <v>5.0150000000000004E-3</v>
      </c>
      <c r="AE61" s="197"/>
      <c r="AF61" s="361"/>
      <c r="AH61" s="413" t="str">
        <f t="shared" si="2"/>
        <v>N</v>
      </c>
      <c r="AI61" s="413" t="s">
        <v>4</v>
      </c>
      <c r="AJ61" s="413" t="s">
        <v>75</v>
      </c>
      <c r="AK61" s="413"/>
      <c r="AL61" s="413" t="s">
        <v>76</v>
      </c>
    </row>
    <row r="62" spans="1:38">
      <c r="A62" s="413">
        <v>6</v>
      </c>
      <c r="B62" s="22">
        <v>42759</v>
      </c>
      <c r="C62" s="5">
        <v>42759</v>
      </c>
      <c r="D62" s="5">
        <v>42790</v>
      </c>
      <c r="E62" s="413">
        <f t="shared" si="0"/>
        <v>31</v>
      </c>
      <c r="F62" s="253">
        <f t="shared" si="3"/>
        <v>1</v>
      </c>
      <c r="G62" s="4" t="s">
        <v>29</v>
      </c>
      <c r="H62" s="6">
        <v>50</v>
      </c>
      <c r="I62" s="248"/>
      <c r="J62" s="414"/>
      <c r="K62" s="254"/>
      <c r="L62" s="7">
        <v>7.7111000000000002E-3</v>
      </c>
      <c r="M62" s="256"/>
      <c r="N62" s="7">
        <f>AVERAGE(0.0103,0.01)</f>
        <v>1.0149999999999999E-2</v>
      </c>
      <c r="O62" s="256"/>
      <c r="P62" s="7"/>
      <c r="Q62" s="7"/>
      <c r="R62" s="7"/>
      <c r="S62" s="20"/>
      <c r="T62" s="197">
        <v>5.0309999999999999E-3</v>
      </c>
      <c r="U62" s="20"/>
      <c r="V62" s="7"/>
      <c r="W62" s="7"/>
      <c r="X62" s="7"/>
      <c r="Y62" s="7"/>
      <c r="Z62" s="7"/>
      <c r="AA62" s="7"/>
      <c r="AB62" s="7"/>
      <c r="AC62" s="8">
        <v>6.4000000000000003E-3</v>
      </c>
      <c r="AD62" s="198">
        <f t="shared" si="4"/>
        <v>5.0309999999999999E-3</v>
      </c>
      <c r="AE62" s="197"/>
      <c r="AF62" s="361"/>
      <c r="AH62" s="413" t="str">
        <f t="shared" si="2"/>
        <v>N</v>
      </c>
      <c r="AI62" s="413" t="s">
        <v>4</v>
      </c>
      <c r="AJ62" s="413" t="s">
        <v>5</v>
      </c>
      <c r="AK62" s="413"/>
      <c r="AL62" s="413" t="s">
        <v>77</v>
      </c>
    </row>
    <row r="63" spans="1:38">
      <c r="A63" s="413">
        <v>7</v>
      </c>
      <c r="B63" s="22">
        <v>42759</v>
      </c>
      <c r="C63" s="5">
        <v>42759</v>
      </c>
      <c r="D63" s="5">
        <v>42818</v>
      </c>
      <c r="E63" s="413">
        <f t="shared" si="0"/>
        <v>59</v>
      </c>
      <c r="F63" s="253">
        <f t="shared" si="3"/>
        <v>1</v>
      </c>
      <c r="G63" s="4" t="s">
        <v>28</v>
      </c>
      <c r="H63" s="6">
        <v>50</v>
      </c>
      <c r="I63" s="248"/>
      <c r="J63" s="414"/>
      <c r="K63" s="254"/>
      <c r="L63" s="7">
        <v>8.4694000000000002E-3</v>
      </c>
      <c r="M63" s="256"/>
      <c r="N63" s="7">
        <f>AVERAGE(0.012,0.011)</f>
        <v>1.15E-2</v>
      </c>
      <c r="O63" s="256"/>
      <c r="P63" s="7"/>
      <c r="Q63" s="7"/>
      <c r="R63" s="7"/>
      <c r="S63" s="20"/>
      <c r="T63" s="197">
        <v>5.0309999999999999E-3</v>
      </c>
      <c r="U63" s="20"/>
      <c r="V63" s="7"/>
      <c r="W63" s="7"/>
      <c r="X63" s="7"/>
      <c r="Y63" s="7"/>
      <c r="Z63" s="7"/>
      <c r="AA63" s="7"/>
      <c r="AB63" s="7"/>
      <c r="AC63" s="8">
        <v>7.4999999999999997E-3</v>
      </c>
      <c r="AD63" s="198">
        <f t="shared" si="4"/>
        <v>5.0309999999999999E-3</v>
      </c>
      <c r="AE63" s="197"/>
      <c r="AF63" s="361"/>
      <c r="AH63" s="413" t="str">
        <f t="shared" si="2"/>
        <v>N</v>
      </c>
      <c r="AI63" s="413" t="s">
        <v>4</v>
      </c>
      <c r="AJ63" s="413" t="s">
        <v>5</v>
      </c>
      <c r="AK63" s="413"/>
      <c r="AL63" s="413" t="s">
        <v>77</v>
      </c>
    </row>
    <row r="64" spans="1:38">
      <c r="A64" s="413">
        <v>8</v>
      </c>
      <c r="B64" s="22">
        <v>42761</v>
      </c>
      <c r="C64" s="5">
        <v>42761</v>
      </c>
      <c r="D64" s="5">
        <v>42851</v>
      </c>
      <c r="E64" s="413">
        <f t="shared" si="0"/>
        <v>90</v>
      </c>
      <c r="F64" s="253">
        <f t="shared" si="3"/>
        <v>3</v>
      </c>
      <c r="G64" s="4" t="s">
        <v>28</v>
      </c>
      <c r="H64" s="6">
        <v>50</v>
      </c>
      <c r="I64" s="248"/>
      <c r="J64" s="414"/>
      <c r="K64" s="254"/>
      <c r="L64" s="7">
        <v>1.03789E-2</v>
      </c>
      <c r="M64" s="256"/>
      <c r="N64" s="7">
        <f>AVERAGE(0.013,0.014)</f>
        <v>1.35E-2</v>
      </c>
      <c r="O64" s="256"/>
      <c r="P64" s="7"/>
      <c r="Q64" s="7"/>
      <c r="R64" s="7"/>
      <c r="S64" s="20"/>
      <c r="T64" s="197">
        <v>8.0459999999999993E-3</v>
      </c>
      <c r="U64" s="20"/>
      <c r="V64" s="7"/>
      <c r="W64" s="7"/>
      <c r="X64" s="7"/>
      <c r="Y64" s="7"/>
      <c r="Z64" s="7"/>
      <c r="AA64" s="7"/>
      <c r="AB64" s="7"/>
      <c r="AC64" s="8">
        <v>8.9999999999999993E-3</v>
      </c>
      <c r="AD64" s="198">
        <f t="shared" si="4"/>
        <v>8.0459999999999993E-3</v>
      </c>
      <c r="AE64" s="197"/>
      <c r="AF64" s="361"/>
      <c r="AH64" s="413" t="str">
        <f t="shared" si="2"/>
        <v>N</v>
      </c>
      <c r="AI64" s="413" t="s">
        <v>4</v>
      </c>
      <c r="AJ64" s="413" t="s">
        <v>5</v>
      </c>
      <c r="AK64" s="413"/>
      <c r="AL64" s="413" t="s">
        <v>77</v>
      </c>
    </row>
    <row r="65" spans="1:40">
      <c r="A65" s="413">
        <v>9</v>
      </c>
      <c r="B65" s="22">
        <v>42760</v>
      </c>
      <c r="C65" s="5">
        <v>42760</v>
      </c>
      <c r="D65" s="5">
        <v>42801</v>
      </c>
      <c r="E65" s="413">
        <f t="shared" si="0"/>
        <v>41</v>
      </c>
      <c r="F65" s="253">
        <f t="shared" si="3"/>
        <v>1</v>
      </c>
      <c r="G65" s="4" t="s">
        <v>28</v>
      </c>
      <c r="H65" s="6">
        <v>50</v>
      </c>
      <c r="I65" s="248"/>
      <c r="J65" s="414"/>
      <c r="K65" s="254"/>
      <c r="L65" s="7">
        <v>7.7333000000000002E-3</v>
      </c>
      <c r="M65" s="256"/>
      <c r="N65" s="7">
        <f>AVERAGE(0.0103,0.01)</f>
        <v>1.0149999999999999E-2</v>
      </c>
      <c r="O65" s="256"/>
      <c r="P65" s="7"/>
      <c r="Q65" s="7"/>
      <c r="R65" s="7"/>
      <c r="S65" s="20"/>
      <c r="T65" s="197">
        <v>5.0530000000000002E-3</v>
      </c>
      <c r="U65" s="20"/>
      <c r="V65" s="7"/>
      <c r="W65" s="7"/>
      <c r="X65" s="7"/>
      <c r="Y65" s="7"/>
      <c r="Z65" s="7"/>
      <c r="AA65" s="7"/>
      <c r="AB65" s="7"/>
      <c r="AC65" s="8">
        <v>7.1000000000000004E-3</v>
      </c>
      <c r="AD65" s="198">
        <f t="shared" si="4"/>
        <v>5.0530000000000002E-3</v>
      </c>
      <c r="AE65" s="197"/>
      <c r="AF65" s="361"/>
      <c r="AH65" s="413" t="str">
        <f t="shared" si="2"/>
        <v>N</v>
      </c>
      <c r="AI65" s="413" t="s">
        <v>78</v>
      </c>
      <c r="AJ65" s="413" t="s">
        <v>79</v>
      </c>
      <c r="AK65" s="413"/>
      <c r="AL65" s="413" t="s">
        <v>80</v>
      </c>
    </row>
    <row r="66" spans="1:40">
      <c r="A66" s="413">
        <v>10</v>
      </c>
      <c r="B66" s="22">
        <v>42761</v>
      </c>
      <c r="C66" s="5">
        <v>42761</v>
      </c>
      <c r="D66" s="5">
        <v>42794</v>
      </c>
      <c r="E66" s="413">
        <f t="shared" si="0"/>
        <v>33</v>
      </c>
      <c r="F66" s="253">
        <f t="shared" si="3"/>
        <v>1</v>
      </c>
      <c r="G66" s="4" t="s">
        <v>29</v>
      </c>
      <c r="H66" s="6">
        <v>50</v>
      </c>
      <c r="I66" s="248"/>
      <c r="J66" s="414"/>
      <c r="K66" s="254"/>
      <c r="L66" s="7">
        <v>7.7333000000000002E-3</v>
      </c>
      <c r="M66" s="256"/>
      <c r="N66" s="7">
        <f>AVERAGE(0.0103,0.01)</f>
        <v>1.0149999999999999E-2</v>
      </c>
      <c r="O66" s="256"/>
      <c r="P66" s="7"/>
      <c r="Q66" s="7"/>
      <c r="R66" s="7"/>
      <c r="S66" s="20"/>
      <c r="T66" s="197">
        <v>5.0530000000000002E-3</v>
      </c>
      <c r="U66" s="20"/>
      <c r="V66" s="7"/>
      <c r="W66" s="7"/>
      <c r="X66" s="7"/>
      <c r="Y66" s="7"/>
      <c r="Z66" s="7"/>
      <c r="AA66" s="7"/>
      <c r="AB66" s="7"/>
      <c r="AC66" s="8">
        <v>6.0000000000000001E-3</v>
      </c>
      <c r="AD66" s="198">
        <f t="shared" si="4"/>
        <v>5.0530000000000002E-3</v>
      </c>
      <c r="AE66" s="197"/>
      <c r="AF66" s="361">
        <v>5.7000000000000002E-3</v>
      </c>
      <c r="AH66" s="413" t="str">
        <f t="shared" si="2"/>
        <v>Y</v>
      </c>
      <c r="AI66" s="413" t="s">
        <v>82</v>
      </c>
      <c r="AJ66" s="413" t="s">
        <v>83</v>
      </c>
      <c r="AK66" s="413"/>
      <c r="AL66" s="413" t="s">
        <v>81</v>
      </c>
    </row>
    <row r="67" spans="1:40">
      <c r="A67" s="413">
        <v>11</v>
      </c>
      <c r="B67" s="22">
        <v>42767</v>
      </c>
      <c r="C67" s="5">
        <v>42767</v>
      </c>
      <c r="D67" s="5">
        <v>42801</v>
      </c>
      <c r="E67" s="413">
        <f t="shared" si="0"/>
        <v>34</v>
      </c>
      <c r="F67" s="253">
        <f t="shared" si="3"/>
        <v>1</v>
      </c>
      <c r="G67" s="4" t="s">
        <v>84</v>
      </c>
      <c r="H67" s="6">
        <v>70</v>
      </c>
      <c r="I67" s="248"/>
      <c r="J67" s="414"/>
      <c r="K67" s="254"/>
      <c r="L67" s="7">
        <v>7.7943999999999999E-3</v>
      </c>
      <c r="M67" s="256"/>
      <c r="N67" s="7">
        <f>AVERAGE(0.008,0.0087)</f>
        <v>8.3499999999999998E-3</v>
      </c>
      <c r="O67" s="256"/>
      <c r="P67" s="7"/>
      <c r="Q67" s="7"/>
      <c r="R67" s="7"/>
      <c r="S67" s="20"/>
      <c r="T67" s="197">
        <v>5.1130000000000004E-3</v>
      </c>
      <c r="U67" s="20"/>
      <c r="V67" s="7"/>
      <c r="W67" s="7"/>
      <c r="X67" s="7"/>
      <c r="Y67" s="7"/>
      <c r="Z67" s="7"/>
      <c r="AA67" s="7"/>
      <c r="AB67" s="7"/>
      <c r="AC67" s="8">
        <v>6.3E-3</v>
      </c>
      <c r="AD67" s="198">
        <f t="shared" si="4"/>
        <v>5.1130000000000004E-3</v>
      </c>
      <c r="AE67" s="197"/>
      <c r="AF67" s="361"/>
      <c r="AH67" s="413" t="str">
        <f t="shared" si="2"/>
        <v>N</v>
      </c>
      <c r="AI67" s="413" t="s">
        <v>85</v>
      </c>
      <c r="AJ67" s="413" t="s">
        <v>86</v>
      </c>
      <c r="AK67" s="413"/>
      <c r="AL67" s="413" t="s">
        <v>87</v>
      </c>
    </row>
    <row r="68" spans="1:40">
      <c r="A68" s="413">
        <v>12</v>
      </c>
      <c r="B68" s="22">
        <v>42767</v>
      </c>
      <c r="C68" s="5">
        <v>42767</v>
      </c>
      <c r="D68" s="5">
        <v>42794</v>
      </c>
      <c r="E68" s="413">
        <f t="shared" si="0"/>
        <v>27</v>
      </c>
      <c r="F68" s="253">
        <f t="shared" si="3"/>
        <v>0</v>
      </c>
      <c r="G68" s="4" t="s">
        <v>88</v>
      </c>
      <c r="H68" s="6">
        <v>50</v>
      </c>
      <c r="I68" s="248"/>
      <c r="J68" s="414"/>
      <c r="K68" s="254"/>
      <c r="L68" s="7">
        <v>7.7943999999999999E-3</v>
      </c>
      <c r="M68" s="256"/>
      <c r="N68" s="7">
        <f>AVERAGE(0.008,0.0085)</f>
        <v>8.2500000000000004E-3</v>
      </c>
      <c r="O68" s="256"/>
      <c r="P68" s="7"/>
      <c r="Q68" s="7"/>
      <c r="R68" s="7"/>
      <c r="S68" s="20"/>
      <c r="T68" s="197">
        <v>5.1130000000000004E-3</v>
      </c>
      <c r="U68" s="20"/>
      <c r="V68" s="7"/>
      <c r="W68" s="7"/>
      <c r="X68" s="7"/>
      <c r="Y68" s="7"/>
      <c r="Z68" s="7"/>
      <c r="AA68" s="7"/>
      <c r="AB68" s="7"/>
      <c r="AC68" s="8">
        <v>6.3E-3</v>
      </c>
      <c r="AD68" s="198">
        <f t="shared" si="4"/>
        <v>5.1130000000000004E-3</v>
      </c>
      <c r="AE68" s="197"/>
      <c r="AF68" s="361"/>
      <c r="AH68" s="413" t="str">
        <f t="shared" si="2"/>
        <v>N</v>
      </c>
      <c r="AI68" s="413" t="s">
        <v>89</v>
      </c>
      <c r="AJ68" s="413" t="s">
        <v>90</v>
      </c>
      <c r="AK68" s="413"/>
      <c r="AL68" s="413" t="s">
        <v>91</v>
      </c>
    </row>
    <row r="69" spans="1:40">
      <c r="A69" s="413">
        <v>13</v>
      </c>
      <c r="B69" s="22">
        <v>42774</v>
      </c>
      <c r="C69" s="5">
        <v>42774</v>
      </c>
      <c r="D69" s="5">
        <v>42801</v>
      </c>
      <c r="E69" s="413">
        <f t="shared" si="0"/>
        <v>27</v>
      </c>
      <c r="F69" s="253">
        <f t="shared" si="3"/>
        <v>0</v>
      </c>
      <c r="G69" s="4" t="s">
        <v>28</v>
      </c>
      <c r="H69" s="6">
        <v>40</v>
      </c>
      <c r="I69" s="248"/>
      <c r="J69" s="414"/>
      <c r="K69" s="254"/>
      <c r="L69" s="7">
        <v>7.7277999999999999E-3</v>
      </c>
      <c r="M69" s="256"/>
      <c r="N69" s="7">
        <f>AVERAGE(0.008,0.0087)</f>
        <v>8.3499999999999998E-3</v>
      </c>
      <c r="O69" s="256"/>
      <c r="P69" s="7"/>
      <c r="Q69" s="7"/>
      <c r="R69" s="7"/>
      <c r="S69" s="20"/>
      <c r="T69" s="197">
        <v>4.0429999999999997E-3</v>
      </c>
      <c r="U69" s="20"/>
      <c r="V69" s="7"/>
      <c r="W69" s="7"/>
      <c r="X69" s="7"/>
      <c r="Y69" s="7"/>
      <c r="Z69" s="7"/>
      <c r="AA69" s="7"/>
      <c r="AB69" s="7"/>
      <c r="AC69" s="8">
        <v>7.0000000000000001E-3</v>
      </c>
      <c r="AD69" s="198">
        <f t="shared" si="4"/>
        <v>4.0429999999999997E-3</v>
      </c>
      <c r="AE69" s="197"/>
      <c r="AF69" s="361"/>
      <c r="AH69" s="413" t="str">
        <f t="shared" si="2"/>
        <v>N</v>
      </c>
      <c r="AI69" s="413" t="s">
        <v>92</v>
      </c>
      <c r="AJ69" s="413" t="s">
        <v>93</v>
      </c>
      <c r="AK69" s="413"/>
      <c r="AL69" s="413" t="s">
        <v>94</v>
      </c>
    </row>
    <row r="70" spans="1:40">
      <c r="A70" s="413">
        <v>14</v>
      </c>
      <c r="B70" s="22">
        <v>42781</v>
      </c>
      <c r="C70" s="5">
        <v>42781</v>
      </c>
      <c r="D70" s="5">
        <v>42811</v>
      </c>
      <c r="E70" s="413">
        <f t="shared" si="0"/>
        <v>30</v>
      </c>
      <c r="F70" s="253">
        <f t="shared" si="3"/>
        <v>1</v>
      </c>
      <c r="G70" s="4" t="s">
        <v>28</v>
      </c>
      <c r="H70" s="6">
        <v>60</v>
      </c>
      <c r="I70" s="248"/>
      <c r="J70" s="414"/>
      <c r="K70" s="254"/>
      <c r="L70" s="7">
        <v>7.7000000000000002E-3</v>
      </c>
      <c r="M70" s="256"/>
      <c r="N70" s="7">
        <f>AVERAGE(0.008,0.0095)</f>
        <v>8.7500000000000008E-3</v>
      </c>
      <c r="O70" s="256"/>
      <c r="P70" s="7"/>
      <c r="Q70" s="7"/>
      <c r="R70" s="7"/>
      <c r="S70" s="20"/>
      <c r="T70" s="197">
        <v>5.0210000000000003E-3</v>
      </c>
      <c r="U70" s="20"/>
      <c r="V70" s="7"/>
      <c r="W70" s="7"/>
      <c r="X70" s="7"/>
      <c r="Y70" s="7"/>
      <c r="Z70" s="7"/>
      <c r="AA70" s="7"/>
      <c r="AB70" s="7"/>
      <c r="AC70" s="8">
        <v>7.0000000000000001E-3</v>
      </c>
      <c r="AD70" s="198">
        <f t="shared" si="4"/>
        <v>5.0210000000000003E-3</v>
      </c>
      <c r="AE70" s="197"/>
      <c r="AF70" s="361"/>
      <c r="AH70" s="413" t="str">
        <f t="shared" si="2"/>
        <v>N</v>
      </c>
      <c r="AI70" s="413" t="s">
        <v>9</v>
      </c>
      <c r="AJ70" s="413" t="s">
        <v>10</v>
      </c>
      <c r="AK70" s="413"/>
      <c r="AL70" s="413" t="s">
        <v>11</v>
      </c>
    </row>
    <row r="71" spans="1:40">
      <c r="A71" s="413">
        <v>15</v>
      </c>
      <c r="B71" s="22">
        <v>42789</v>
      </c>
      <c r="C71" s="5">
        <v>42789</v>
      </c>
      <c r="D71" s="5">
        <v>42801</v>
      </c>
      <c r="E71" s="413">
        <f t="shared" si="0"/>
        <v>12</v>
      </c>
      <c r="F71" s="253">
        <f t="shared" si="3"/>
        <v>0</v>
      </c>
      <c r="G71" s="4" t="s">
        <v>28</v>
      </c>
      <c r="H71" s="6">
        <v>60</v>
      </c>
      <c r="I71" s="248"/>
      <c r="J71" s="414"/>
      <c r="K71" s="254"/>
      <c r="L71" s="7">
        <v>7.7943999999999999E-3</v>
      </c>
      <c r="M71" s="256"/>
      <c r="N71" s="7">
        <f>AVERAGE(0.0084,0.0085)</f>
        <v>8.4499999999999992E-3</v>
      </c>
      <c r="O71" s="256"/>
      <c r="P71" s="7"/>
      <c r="Q71" s="7"/>
      <c r="R71" s="7"/>
      <c r="S71" s="20"/>
      <c r="T71" s="197">
        <v>3.9760000000000004E-3</v>
      </c>
      <c r="U71" s="20"/>
      <c r="V71" s="7"/>
      <c r="W71" s="7"/>
      <c r="X71" s="7"/>
      <c r="Y71" s="7"/>
      <c r="Z71" s="7"/>
      <c r="AA71" s="7"/>
      <c r="AB71" s="7"/>
      <c r="AC71" s="8">
        <v>7.0000000000000001E-3</v>
      </c>
      <c r="AD71" s="198">
        <f t="shared" si="4"/>
        <v>3.9760000000000004E-3</v>
      </c>
      <c r="AE71" s="197"/>
      <c r="AF71" s="361"/>
      <c r="AH71" s="413" t="str">
        <f t="shared" si="2"/>
        <v>N</v>
      </c>
      <c r="AI71" s="413" t="s">
        <v>9</v>
      </c>
      <c r="AJ71" s="413" t="s">
        <v>10</v>
      </c>
      <c r="AK71" s="413"/>
      <c r="AL71" s="413" t="s">
        <v>11</v>
      </c>
    </row>
    <row r="72" spans="1:40">
      <c r="A72" s="413">
        <v>16</v>
      </c>
      <c r="B72" s="22">
        <v>42796</v>
      </c>
      <c r="C72" s="5">
        <v>42796</v>
      </c>
      <c r="D72" s="5">
        <v>42825</v>
      </c>
      <c r="E72" s="413">
        <f t="shared" si="0"/>
        <v>29</v>
      </c>
      <c r="F72" s="253">
        <f t="shared" si="3"/>
        <v>0</v>
      </c>
      <c r="G72" s="4" t="s">
        <v>95</v>
      </c>
      <c r="H72" s="6">
        <v>100</v>
      </c>
      <c r="I72" s="248"/>
      <c r="J72" s="414"/>
      <c r="K72" s="254"/>
      <c r="L72" s="7">
        <v>8.1055999999999993E-3</v>
      </c>
      <c r="M72" s="256"/>
      <c r="N72" s="7">
        <f>AVERAGE(0.0095,0.0083,0.0082)</f>
        <v>8.666666666666668E-3</v>
      </c>
      <c r="O72" s="256"/>
      <c r="P72" s="7"/>
      <c r="Q72" s="7"/>
      <c r="R72" s="7"/>
      <c r="S72" s="20"/>
      <c r="T72" s="197">
        <v>3.9500000000000004E-3</v>
      </c>
      <c r="U72" s="20"/>
      <c r="V72" s="7"/>
      <c r="W72" s="7"/>
      <c r="X72" s="7"/>
      <c r="Y72" s="7"/>
      <c r="Z72" s="7"/>
      <c r="AA72" s="7"/>
      <c r="AB72" s="7"/>
      <c r="AC72" s="8">
        <v>6.4000000000000003E-3</v>
      </c>
      <c r="AD72" s="198">
        <f t="shared" si="4"/>
        <v>3.9500000000000004E-3</v>
      </c>
      <c r="AE72" s="197"/>
      <c r="AF72" s="361"/>
      <c r="AH72" s="413" t="str">
        <f t="shared" si="2"/>
        <v>N</v>
      </c>
      <c r="AI72" s="413" t="s">
        <v>96</v>
      </c>
      <c r="AJ72" s="413" t="s">
        <v>97</v>
      </c>
      <c r="AK72" s="413"/>
      <c r="AL72" s="413" t="s">
        <v>98</v>
      </c>
    </row>
    <row r="73" spans="1:40">
      <c r="A73" s="413">
        <v>17</v>
      </c>
      <c r="B73" s="22">
        <v>42807</v>
      </c>
      <c r="C73" s="5">
        <v>42807</v>
      </c>
      <c r="D73" s="5">
        <v>42814</v>
      </c>
      <c r="E73" s="413">
        <f t="shared" si="0"/>
        <v>7</v>
      </c>
      <c r="F73" s="253">
        <f t="shared" si="3"/>
        <v>0</v>
      </c>
      <c r="G73" s="4" t="s">
        <v>84</v>
      </c>
      <c r="H73" s="6">
        <v>50</v>
      </c>
      <c r="I73" s="248"/>
      <c r="J73" s="414"/>
      <c r="K73" s="254"/>
      <c r="L73" s="7">
        <v>8.4610999999999992E-3</v>
      </c>
      <c r="M73" s="256"/>
      <c r="N73" s="7">
        <v>7.0000000000000001E-3</v>
      </c>
      <c r="O73" s="256"/>
      <c r="P73" s="7"/>
      <c r="Q73" s="7"/>
      <c r="R73" s="7"/>
      <c r="S73" s="20"/>
      <c r="T73" s="197">
        <v>5.2059999999999997E-3</v>
      </c>
      <c r="U73" s="20"/>
      <c r="V73" s="7"/>
      <c r="W73" s="7"/>
      <c r="X73" s="7"/>
      <c r="Y73" s="7"/>
      <c r="Z73" s="7"/>
      <c r="AA73" s="7"/>
      <c r="AB73" s="7"/>
      <c r="AC73" s="8">
        <v>5.2059999999999997E-3</v>
      </c>
      <c r="AD73" s="198">
        <f t="shared" si="4"/>
        <v>5.2059999999999997E-3</v>
      </c>
      <c r="AE73" s="197"/>
      <c r="AF73" s="361"/>
      <c r="AH73" s="413" t="str">
        <f t="shared" si="2"/>
        <v>N</v>
      </c>
      <c r="AI73" s="413" t="s">
        <v>99</v>
      </c>
      <c r="AJ73" s="413" t="s">
        <v>100</v>
      </c>
      <c r="AK73" s="413"/>
      <c r="AL73" s="413" t="s">
        <v>101</v>
      </c>
    </row>
    <row r="74" spans="1:40">
      <c r="A74" s="413">
        <v>18</v>
      </c>
      <c r="B74" s="22">
        <v>42807</v>
      </c>
      <c r="C74" s="5">
        <v>42807</v>
      </c>
      <c r="D74" s="5">
        <v>42824</v>
      </c>
      <c r="E74" s="413">
        <f t="shared" ref="E74:E137" si="5">D74-C74</f>
        <v>17</v>
      </c>
      <c r="F74" s="253">
        <f t="shared" si="3"/>
        <v>0</v>
      </c>
      <c r="G74" s="4" t="s">
        <v>102</v>
      </c>
      <c r="H74" s="6">
        <v>60</v>
      </c>
      <c r="I74" s="248"/>
      <c r="J74" s="414"/>
      <c r="K74" s="254"/>
      <c r="L74" s="7">
        <v>8.4610999999999992E-3</v>
      </c>
      <c r="M74" s="256"/>
      <c r="N74" s="7">
        <v>7.0000000000000001E-3</v>
      </c>
      <c r="O74" s="256"/>
      <c r="P74" s="7"/>
      <c r="Q74" s="7"/>
      <c r="R74" s="7"/>
      <c r="S74" s="20"/>
      <c r="T74" s="197">
        <v>5.2059999999999997E-3</v>
      </c>
      <c r="U74" s="20"/>
      <c r="V74" s="7"/>
      <c r="W74" s="7"/>
      <c r="X74" s="7"/>
      <c r="Y74" s="7"/>
      <c r="Z74" s="7"/>
      <c r="AA74" s="7"/>
      <c r="AB74" s="7"/>
      <c r="AC74" s="8">
        <v>6.1999999999999998E-3</v>
      </c>
      <c r="AD74" s="198">
        <f t="shared" si="4"/>
        <v>5.2059999999999997E-3</v>
      </c>
      <c r="AE74" s="197"/>
      <c r="AF74" s="361"/>
      <c r="AH74" s="413" t="str">
        <f t="shared" ref="AH74:AH137" si="6">IF(AF74="","N","Y")</f>
        <v>N</v>
      </c>
      <c r="AI74" s="413" t="s">
        <v>99</v>
      </c>
      <c r="AJ74" s="413" t="s">
        <v>100</v>
      </c>
      <c r="AK74" s="413"/>
      <c r="AL74" s="413" t="s">
        <v>101</v>
      </c>
    </row>
    <row r="75" spans="1:40">
      <c r="A75" s="413">
        <v>19</v>
      </c>
      <c r="B75" s="22">
        <v>42807</v>
      </c>
      <c r="C75" s="5">
        <v>42807</v>
      </c>
      <c r="D75" s="5">
        <v>42870</v>
      </c>
      <c r="E75" s="413">
        <f t="shared" si="5"/>
        <v>63</v>
      </c>
      <c r="F75" s="253">
        <f t="shared" ref="F75:F138" si="7">TRUNC(E75/30,0)</f>
        <v>2</v>
      </c>
      <c r="G75" s="4" t="s">
        <v>84</v>
      </c>
      <c r="H75" s="6">
        <v>1</v>
      </c>
      <c r="I75" s="248"/>
      <c r="J75" s="414"/>
      <c r="K75" s="254"/>
      <c r="L75" s="7">
        <v>6.202E-3</v>
      </c>
      <c r="M75" s="256"/>
      <c r="N75" s="7">
        <f>AVERAGE(0.0109,0.0125)</f>
        <v>1.17E-2</v>
      </c>
      <c r="O75" s="256"/>
      <c r="P75" s="7"/>
      <c r="Q75" s="7"/>
      <c r="R75" s="7"/>
      <c r="S75" s="20"/>
      <c r="T75" s="197">
        <v>6.202E-3</v>
      </c>
      <c r="U75" s="20"/>
      <c r="V75" s="7"/>
      <c r="W75" s="7"/>
      <c r="X75" s="7"/>
      <c r="Y75" s="7"/>
      <c r="Z75" s="7"/>
      <c r="AA75" s="7"/>
      <c r="AB75" s="7"/>
      <c r="AC75" s="8">
        <v>6.7999999999999996E-3</v>
      </c>
      <c r="AD75" s="198">
        <f t="shared" ref="AD75:AD138" si="8">IF(T75="","",T75)</f>
        <v>6.202E-3</v>
      </c>
      <c r="AE75" s="197"/>
      <c r="AF75" s="361">
        <v>6.7999999999999996E-3</v>
      </c>
      <c r="AH75" s="413" t="str">
        <f t="shared" si="6"/>
        <v>Y</v>
      </c>
      <c r="AI75" s="413" t="s">
        <v>103</v>
      </c>
      <c r="AJ75" s="413" t="s">
        <v>104</v>
      </c>
      <c r="AK75" s="413"/>
      <c r="AL75" s="413" t="s">
        <v>105</v>
      </c>
      <c r="AN75" s="1"/>
    </row>
    <row r="76" spans="1:40">
      <c r="A76" s="413">
        <v>20</v>
      </c>
      <c r="B76" s="22">
        <v>42811</v>
      </c>
      <c r="C76" s="5">
        <v>42811</v>
      </c>
      <c r="D76" s="5">
        <v>42829</v>
      </c>
      <c r="E76" s="413">
        <f t="shared" si="5"/>
        <v>18</v>
      </c>
      <c r="F76" s="253">
        <f t="shared" si="7"/>
        <v>0</v>
      </c>
      <c r="G76" s="4" t="s">
        <v>106</v>
      </c>
      <c r="H76" s="6">
        <v>60</v>
      </c>
      <c r="I76" s="248"/>
      <c r="J76" s="414"/>
      <c r="K76" s="254"/>
      <c r="L76" s="7">
        <v>9.4567000000000002E-3</v>
      </c>
      <c r="M76" s="256"/>
      <c r="N76" s="7">
        <f>AVERAGE(0.0094,0.01)</f>
        <v>9.7000000000000003E-3</v>
      </c>
      <c r="O76" s="256"/>
      <c r="P76" s="7"/>
      <c r="Q76" s="7"/>
      <c r="R76" s="7"/>
      <c r="S76" s="20"/>
      <c r="T76" s="197">
        <v>6.1320000000000003E-3</v>
      </c>
      <c r="U76" s="20"/>
      <c r="V76" s="7"/>
      <c r="W76" s="7"/>
      <c r="X76" s="7"/>
      <c r="Y76" s="7"/>
      <c r="Z76" s="7"/>
      <c r="AA76" s="7"/>
      <c r="AB76" s="7"/>
      <c r="AC76" s="8">
        <v>7.4000000000000003E-3</v>
      </c>
      <c r="AD76" s="198">
        <f t="shared" si="8"/>
        <v>6.1320000000000003E-3</v>
      </c>
      <c r="AE76" s="197"/>
      <c r="AF76" s="361"/>
      <c r="AH76" s="413" t="str">
        <f t="shared" si="6"/>
        <v>N</v>
      </c>
      <c r="AI76" s="413" t="s">
        <v>107</v>
      </c>
      <c r="AJ76" s="413" t="s">
        <v>108</v>
      </c>
      <c r="AK76" s="413"/>
      <c r="AL76" s="413" t="s">
        <v>109</v>
      </c>
      <c r="AN76" s="1"/>
    </row>
    <row r="77" spans="1:40">
      <c r="A77" s="413">
        <v>21</v>
      </c>
      <c r="B77" s="22">
        <v>42814</v>
      </c>
      <c r="C77" s="5">
        <v>42814</v>
      </c>
      <c r="D77" s="5">
        <v>42821</v>
      </c>
      <c r="E77" s="413">
        <f t="shared" si="5"/>
        <v>7</v>
      </c>
      <c r="F77" s="253">
        <f t="shared" si="7"/>
        <v>0</v>
      </c>
      <c r="G77" s="4" t="s">
        <v>84</v>
      </c>
      <c r="H77" s="6"/>
      <c r="I77" s="248"/>
      <c r="J77" s="414"/>
      <c r="K77" s="254"/>
      <c r="L77" s="7">
        <v>9.4611000000000001E-3</v>
      </c>
      <c r="M77" s="256"/>
      <c r="N77" s="7">
        <v>9.4000000000000004E-3</v>
      </c>
      <c r="O77" s="256"/>
      <c r="P77" s="7"/>
      <c r="Q77" s="7"/>
      <c r="R77" s="7"/>
      <c r="S77" s="20"/>
      <c r="T77" s="197">
        <v>6.136E-3</v>
      </c>
      <c r="U77" s="20"/>
      <c r="V77" s="7"/>
      <c r="W77" s="7"/>
      <c r="X77" s="7"/>
      <c r="Y77" s="7"/>
      <c r="Z77" s="7"/>
      <c r="AA77" s="7"/>
      <c r="AB77" s="7"/>
      <c r="AC77" s="8">
        <v>5.1999999999999998E-3</v>
      </c>
      <c r="AD77" s="198">
        <f t="shared" si="8"/>
        <v>6.136E-3</v>
      </c>
      <c r="AE77" s="197"/>
      <c r="AF77" s="361"/>
      <c r="AH77" s="413" t="str">
        <f t="shared" si="6"/>
        <v>N</v>
      </c>
      <c r="AI77" s="413" t="s">
        <v>110</v>
      </c>
      <c r="AJ77" s="413" t="s">
        <v>111</v>
      </c>
      <c r="AK77" s="413"/>
      <c r="AL77" s="413" t="s">
        <v>112</v>
      </c>
    </row>
    <row r="78" spans="1:40">
      <c r="A78" s="413">
        <v>22</v>
      </c>
      <c r="B78" s="22">
        <v>42816</v>
      </c>
      <c r="C78" s="5">
        <v>42816</v>
      </c>
      <c r="D78" s="5">
        <v>42846</v>
      </c>
      <c r="E78" s="413">
        <f t="shared" si="5"/>
        <v>30</v>
      </c>
      <c r="F78" s="253">
        <f t="shared" si="7"/>
        <v>1</v>
      </c>
      <c r="G78" s="4" t="s">
        <v>29</v>
      </c>
      <c r="H78" s="6">
        <v>100</v>
      </c>
      <c r="I78" s="248"/>
      <c r="J78" s="414"/>
      <c r="K78" s="254"/>
      <c r="L78" s="7">
        <v>9.2533000000000008E-3</v>
      </c>
      <c r="M78" s="256"/>
      <c r="N78" s="7">
        <v>9.4000000000000004E-3</v>
      </c>
      <c r="O78" s="256"/>
      <c r="P78" s="7"/>
      <c r="Q78" s="7"/>
      <c r="R78" s="7"/>
      <c r="S78" s="20"/>
      <c r="T78" s="197">
        <v>5.5360000000000001E-3</v>
      </c>
      <c r="U78" s="20"/>
      <c r="V78" s="7"/>
      <c r="W78" s="7"/>
      <c r="X78" s="7"/>
      <c r="Y78" s="7"/>
      <c r="Z78" s="7"/>
      <c r="AA78" s="7"/>
      <c r="AB78" s="7"/>
      <c r="AC78" s="8">
        <v>6.4999999999999997E-3</v>
      </c>
      <c r="AD78" s="198">
        <f t="shared" si="8"/>
        <v>5.5360000000000001E-3</v>
      </c>
      <c r="AE78" s="197"/>
      <c r="AF78" s="361">
        <v>6.4999999999999997E-3</v>
      </c>
      <c r="AH78" s="413" t="str">
        <f t="shared" si="6"/>
        <v>Y</v>
      </c>
      <c r="AI78" s="413" t="s">
        <v>113</v>
      </c>
      <c r="AJ78" s="413" t="s">
        <v>114</v>
      </c>
      <c r="AK78" s="413"/>
      <c r="AL78" s="413" t="s">
        <v>115</v>
      </c>
    </row>
    <row r="79" spans="1:40">
      <c r="A79" s="413">
        <v>23</v>
      </c>
      <c r="B79" s="22">
        <v>42818</v>
      </c>
      <c r="C79" s="5">
        <v>42818</v>
      </c>
      <c r="D79" s="5">
        <v>42912</v>
      </c>
      <c r="E79" s="413">
        <f t="shared" si="5"/>
        <v>94</v>
      </c>
      <c r="F79" s="253">
        <f t="shared" si="7"/>
        <v>3</v>
      </c>
      <c r="G79" s="4" t="s">
        <v>28</v>
      </c>
      <c r="H79" s="6">
        <v>50</v>
      </c>
      <c r="I79" s="248"/>
      <c r="J79" s="414"/>
      <c r="K79" s="254"/>
      <c r="L79" s="7">
        <v>1.15289E-2</v>
      </c>
      <c r="M79" s="256"/>
      <c r="N79" s="7">
        <f>AVERAGE(0.011,0.0145,0.012)</f>
        <v>1.2500000000000002E-2</v>
      </c>
      <c r="O79" s="256"/>
      <c r="P79" s="7"/>
      <c r="Q79" s="7"/>
      <c r="R79" s="7"/>
      <c r="S79" s="20"/>
      <c r="T79" s="197">
        <v>9.1730000000000006E-3</v>
      </c>
      <c r="U79" s="20"/>
      <c r="V79" s="7"/>
      <c r="W79" s="7"/>
      <c r="X79" s="7"/>
      <c r="Y79" s="7"/>
      <c r="Z79" s="7"/>
      <c r="AA79" s="7"/>
      <c r="AB79" s="7"/>
      <c r="AC79" s="8">
        <v>0.01</v>
      </c>
      <c r="AD79" s="198">
        <f t="shared" si="8"/>
        <v>9.1730000000000006E-3</v>
      </c>
      <c r="AE79" s="197"/>
      <c r="AF79" s="361"/>
      <c r="AH79" s="413" t="str">
        <f t="shared" si="6"/>
        <v>N</v>
      </c>
      <c r="AI79" s="413" t="s">
        <v>116</v>
      </c>
      <c r="AJ79" s="413" t="s">
        <v>117</v>
      </c>
      <c r="AK79" s="413"/>
      <c r="AL79" s="413" t="s">
        <v>118</v>
      </c>
    </row>
    <row r="80" spans="1:40">
      <c r="A80" s="413">
        <v>24</v>
      </c>
      <c r="B80" s="22">
        <v>42818</v>
      </c>
      <c r="C80" s="5">
        <v>42818</v>
      </c>
      <c r="D80" s="5">
        <v>42849</v>
      </c>
      <c r="E80" s="413">
        <f t="shared" si="5"/>
        <v>31</v>
      </c>
      <c r="F80" s="253">
        <f t="shared" si="7"/>
        <v>1</v>
      </c>
      <c r="G80" s="4" t="s">
        <v>29</v>
      </c>
      <c r="H80" s="6">
        <v>50</v>
      </c>
      <c r="I80" s="248"/>
      <c r="J80" s="414"/>
      <c r="K80" s="254"/>
      <c r="L80" s="7">
        <v>9.2610999999999995E-3</v>
      </c>
      <c r="M80" s="256"/>
      <c r="N80" s="7">
        <v>9.4000000000000004E-3</v>
      </c>
      <c r="O80" s="256"/>
      <c r="P80" s="7"/>
      <c r="Q80" s="7"/>
      <c r="R80" s="7"/>
      <c r="S80" s="20"/>
      <c r="T80" s="197">
        <v>5.5149999999999999E-3</v>
      </c>
      <c r="U80" s="20"/>
      <c r="V80" s="7"/>
      <c r="W80" s="7"/>
      <c r="X80" s="7"/>
      <c r="Y80" s="7"/>
      <c r="Z80" s="7"/>
      <c r="AA80" s="7"/>
      <c r="AB80" s="7"/>
      <c r="AC80" s="8">
        <v>6.4999999999999997E-3</v>
      </c>
      <c r="AD80" s="198">
        <f t="shared" si="8"/>
        <v>5.5149999999999999E-3</v>
      </c>
      <c r="AE80" s="197"/>
      <c r="AF80" s="361"/>
      <c r="AH80" s="413" t="str">
        <f t="shared" si="6"/>
        <v>N</v>
      </c>
      <c r="AI80" s="413" t="s">
        <v>116</v>
      </c>
      <c r="AJ80" s="413" t="s">
        <v>117</v>
      </c>
      <c r="AK80" s="413"/>
      <c r="AL80" s="413" t="s">
        <v>119</v>
      </c>
    </row>
    <row r="81" spans="1:40">
      <c r="A81" s="413">
        <v>25</v>
      </c>
      <c r="B81" s="22">
        <v>42822</v>
      </c>
      <c r="C81" s="5">
        <v>42822</v>
      </c>
      <c r="D81" s="5">
        <v>42828</v>
      </c>
      <c r="E81" s="413">
        <f t="shared" si="5"/>
        <v>6</v>
      </c>
      <c r="F81" s="253">
        <f t="shared" si="7"/>
        <v>0</v>
      </c>
      <c r="G81" s="4" t="s">
        <v>28</v>
      </c>
      <c r="H81" s="6">
        <v>200</v>
      </c>
      <c r="I81" s="248"/>
      <c r="J81" s="414"/>
      <c r="K81" s="254"/>
      <c r="L81" s="7">
        <v>9.4389000000000001E-3</v>
      </c>
      <c r="M81" s="256"/>
      <c r="N81" s="7">
        <v>9.4999999999999998E-3</v>
      </c>
      <c r="O81" s="256"/>
      <c r="P81" s="7"/>
      <c r="Q81" s="7"/>
      <c r="R81" s="7"/>
      <c r="S81" s="20"/>
      <c r="T81" s="197">
        <v>5.5149999999999999E-3</v>
      </c>
      <c r="U81" s="20"/>
      <c r="V81" s="7"/>
      <c r="W81" s="7"/>
      <c r="X81" s="7"/>
      <c r="Y81" s="7"/>
      <c r="Z81" s="7"/>
      <c r="AA81" s="7"/>
      <c r="AB81" s="7"/>
      <c r="AC81" s="8">
        <v>7.4000000000000003E-3</v>
      </c>
      <c r="AD81" s="198">
        <f t="shared" si="8"/>
        <v>5.5149999999999999E-3</v>
      </c>
      <c r="AE81" s="197"/>
      <c r="AF81" s="361"/>
      <c r="AH81" s="413" t="str">
        <f t="shared" si="6"/>
        <v>N</v>
      </c>
      <c r="AI81" s="413" t="s">
        <v>120</v>
      </c>
      <c r="AJ81" s="413" t="s">
        <v>121</v>
      </c>
      <c r="AK81" s="413"/>
      <c r="AL81" s="413" t="s">
        <v>124</v>
      </c>
      <c r="AN81" s="17"/>
    </row>
    <row r="82" spans="1:40">
      <c r="A82" s="413">
        <v>26</v>
      </c>
      <c r="B82" s="22">
        <v>42822</v>
      </c>
      <c r="C82" s="5">
        <v>42822</v>
      </c>
      <c r="D82" s="5">
        <v>42843</v>
      </c>
      <c r="E82" s="413">
        <f t="shared" si="5"/>
        <v>21</v>
      </c>
      <c r="F82" s="253">
        <f t="shared" si="7"/>
        <v>0</v>
      </c>
      <c r="G82" s="4" t="s">
        <v>28</v>
      </c>
      <c r="H82" s="6">
        <v>50</v>
      </c>
      <c r="I82" s="248"/>
      <c r="J82" s="414"/>
      <c r="K82" s="254"/>
      <c r="L82" s="7">
        <v>9.4389000000000001E-3</v>
      </c>
      <c r="M82" s="256"/>
      <c r="N82" s="7">
        <f>AVERAGE(0.0102,0.0105)</f>
        <v>1.0350000000000002E-2</v>
      </c>
      <c r="O82" s="256"/>
      <c r="P82" s="7"/>
      <c r="Q82" s="7"/>
      <c r="R82" s="7"/>
      <c r="S82" s="20"/>
      <c r="T82" s="197">
        <v>6.1149999999999998E-3</v>
      </c>
      <c r="U82" s="20"/>
      <c r="V82" s="7"/>
      <c r="W82" s="7"/>
      <c r="X82" s="7"/>
      <c r="Y82" s="7"/>
      <c r="Z82" s="7"/>
      <c r="AA82" s="7"/>
      <c r="AB82" s="7"/>
      <c r="AC82" s="8">
        <v>8.0000000000000002E-3</v>
      </c>
      <c r="AD82" s="198">
        <f t="shared" si="8"/>
        <v>6.1149999999999998E-3</v>
      </c>
      <c r="AE82" s="197"/>
      <c r="AF82" s="361"/>
      <c r="AH82" s="413" t="str">
        <f t="shared" si="6"/>
        <v>N</v>
      </c>
      <c r="AI82" s="413" t="s">
        <v>120</v>
      </c>
      <c r="AJ82" s="413" t="s">
        <v>121</v>
      </c>
      <c r="AK82" s="413"/>
      <c r="AL82" s="413" t="s">
        <v>124</v>
      </c>
    </row>
    <row r="83" spans="1:40">
      <c r="A83" s="413">
        <v>27</v>
      </c>
      <c r="B83" s="22">
        <v>42822</v>
      </c>
      <c r="C83" s="5">
        <v>42822</v>
      </c>
      <c r="D83" s="5">
        <v>42865</v>
      </c>
      <c r="E83" s="413">
        <f t="shared" si="5"/>
        <v>43</v>
      </c>
      <c r="F83" s="253">
        <f t="shared" si="7"/>
        <v>1</v>
      </c>
      <c r="G83" s="4" t="s">
        <v>28</v>
      </c>
      <c r="H83" s="6">
        <v>100</v>
      </c>
      <c r="I83" s="248"/>
      <c r="J83" s="414"/>
      <c r="K83" s="254"/>
      <c r="L83" s="7">
        <v>9.8277999999999994E-3</v>
      </c>
      <c r="M83" s="256"/>
      <c r="N83" s="7">
        <f>AVERAGE(0.0111,0.012)</f>
        <v>1.1550000000000001E-2</v>
      </c>
      <c r="O83" s="256"/>
      <c r="P83" s="7"/>
      <c r="Q83" s="7"/>
      <c r="R83" s="7"/>
      <c r="S83" s="20"/>
      <c r="T83" s="197">
        <v>7.1060000000000003E-3</v>
      </c>
      <c r="U83" s="20"/>
      <c r="V83" s="7"/>
      <c r="W83" s="7"/>
      <c r="X83" s="7"/>
      <c r="Y83" s="7"/>
      <c r="Z83" s="7"/>
      <c r="AA83" s="7"/>
      <c r="AB83" s="7"/>
      <c r="AC83" s="8">
        <v>8.9999999999999993E-3</v>
      </c>
      <c r="AD83" s="198">
        <f t="shared" si="8"/>
        <v>7.1060000000000003E-3</v>
      </c>
      <c r="AE83" s="197"/>
      <c r="AF83" s="361"/>
      <c r="AH83" s="413" t="str">
        <f t="shared" si="6"/>
        <v>N</v>
      </c>
      <c r="AI83" s="413" t="s">
        <v>120</v>
      </c>
      <c r="AJ83" s="413" t="s">
        <v>121</v>
      </c>
      <c r="AK83" s="413"/>
      <c r="AL83" s="413" t="s">
        <v>124</v>
      </c>
    </row>
    <row r="84" spans="1:40">
      <c r="A84" s="413">
        <v>28</v>
      </c>
      <c r="B84" s="22">
        <v>42822</v>
      </c>
      <c r="C84" s="5">
        <v>42822</v>
      </c>
      <c r="D84" s="5">
        <v>42893</v>
      </c>
      <c r="E84" s="206">
        <f t="shared" si="5"/>
        <v>71</v>
      </c>
      <c r="F84" s="253">
        <f t="shared" si="7"/>
        <v>2</v>
      </c>
      <c r="G84" s="4" t="s">
        <v>28</v>
      </c>
      <c r="H84" s="6">
        <v>100</v>
      </c>
      <c r="I84" s="248"/>
      <c r="J84" s="414"/>
      <c r="K84" s="254"/>
      <c r="L84" s="7">
        <v>1.02278E-2</v>
      </c>
      <c r="M84" s="256"/>
      <c r="N84" s="7">
        <f>AVERAGE(0.0114,0.012,0.0119)</f>
        <v>1.1766666666666667E-2</v>
      </c>
      <c r="O84" s="256"/>
      <c r="P84" s="7"/>
      <c r="Q84" s="7"/>
      <c r="R84" s="7"/>
      <c r="S84" s="20"/>
      <c r="T84" s="197">
        <v>7.1060000000000003E-3</v>
      </c>
      <c r="U84" s="20"/>
      <c r="V84" s="7"/>
      <c r="W84" s="7"/>
      <c r="X84" s="7"/>
      <c r="Y84" s="7"/>
      <c r="Z84" s="7"/>
      <c r="AA84" s="7"/>
      <c r="AB84" s="7"/>
      <c r="AC84" s="8">
        <v>9.4999999999999998E-3</v>
      </c>
      <c r="AD84" s="198">
        <f t="shared" si="8"/>
        <v>7.1060000000000003E-3</v>
      </c>
      <c r="AE84" s="197"/>
      <c r="AF84" s="361"/>
      <c r="AH84" s="413" t="str">
        <f t="shared" si="6"/>
        <v>N</v>
      </c>
      <c r="AI84" s="413" t="s">
        <v>120</v>
      </c>
      <c r="AJ84" s="413" t="s">
        <v>121</v>
      </c>
      <c r="AK84" s="413"/>
      <c r="AL84" s="413" t="s">
        <v>124</v>
      </c>
    </row>
    <row r="85" spans="1:40">
      <c r="A85" s="413">
        <v>29</v>
      </c>
      <c r="B85" s="22">
        <v>42822</v>
      </c>
      <c r="C85" s="5">
        <v>42822</v>
      </c>
      <c r="D85" s="5">
        <v>42920</v>
      </c>
      <c r="E85" s="413">
        <f t="shared" si="5"/>
        <v>98</v>
      </c>
      <c r="F85" s="253">
        <f t="shared" si="7"/>
        <v>3</v>
      </c>
      <c r="G85" s="4" t="s">
        <v>28</v>
      </c>
      <c r="H85" s="6">
        <v>200</v>
      </c>
      <c r="I85" s="248"/>
      <c r="J85" s="414"/>
      <c r="K85" s="254"/>
      <c r="L85" s="7">
        <v>1.15128E-2</v>
      </c>
      <c r="M85" s="256"/>
      <c r="N85" s="7">
        <f>AVERAGE(0.012,0.0119,0.012)</f>
        <v>1.1966666666666667E-2</v>
      </c>
      <c r="O85" s="256"/>
      <c r="P85" s="7"/>
      <c r="Q85" s="7"/>
      <c r="R85" s="7"/>
      <c r="S85" s="20"/>
      <c r="T85" s="197">
        <v>9.1570000000000002E-3</v>
      </c>
      <c r="U85" s="20"/>
      <c r="V85" s="7"/>
      <c r="W85" s="7"/>
      <c r="X85" s="7"/>
      <c r="Y85" s="7"/>
      <c r="Z85" s="7"/>
      <c r="AA85" s="7"/>
      <c r="AB85" s="7"/>
      <c r="AC85" s="8">
        <v>0.01</v>
      </c>
      <c r="AD85" s="198">
        <f t="shared" si="8"/>
        <v>9.1570000000000002E-3</v>
      </c>
      <c r="AE85" s="197"/>
      <c r="AF85" s="361"/>
      <c r="AH85" s="413" t="str">
        <f t="shared" si="6"/>
        <v>N</v>
      </c>
      <c r="AI85" s="413" t="s">
        <v>120</v>
      </c>
      <c r="AJ85" s="413" t="s">
        <v>121</v>
      </c>
      <c r="AK85" s="413"/>
      <c r="AL85" s="413" t="s">
        <v>124</v>
      </c>
    </row>
    <row r="86" spans="1:40">
      <c r="A86" s="413">
        <v>30</v>
      </c>
      <c r="B86" s="22">
        <v>42821</v>
      </c>
      <c r="C86" s="5">
        <v>42821</v>
      </c>
      <c r="D86" s="5">
        <v>42852</v>
      </c>
      <c r="E86" s="413">
        <f t="shared" si="5"/>
        <v>31</v>
      </c>
      <c r="F86" s="253">
        <f t="shared" si="7"/>
        <v>1</v>
      </c>
      <c r="G86" s="4" t="s">
        <v>29</v>
      </c>
      <c r="H86" s="6">
        <v>70</v>
      </c>
      <c r="I86" s="248"/>
      <c r="J86" s="414"/>
      <c r="K86" s="254"/>
      <c r="L86" s="7">
        <v>9.2666999999999992E-3</v>
      </c>
      <c r="M86" s="256"/>
      <c r="N86" s="7">
        <f>AVERAGE(0.0098,0.0097,0.0096)</f>
        <v>9.7000000000000003E-3</v>
      </c>
      <c r="O86" s="256"/>
      <c r="P86" s="7"/>
      <c r="Q86" s="7"/>
      <c r="R86" s="7"/>
      <c r="S86" s="20"/>
      <c r="T86" s="197">
        <v>5.5149999999999999E-3</v>
      </c>
      <c r="U86" s="20"/>
      <c r="V86" s="7"/>
      <c r="W86" s="7"/>
      <c r="X86" s="7"/>
      <c r="Y86" s="7"/>
      <c r="Z86" s="7"/>
      <c r="AA86" s="7"/>
      <c r="AB86" s="7"/>
      <c r="AC86" s="8">
        <v>6.6E-3</v>
      </c>
      <c r="AD86" s="198">
        <f t="shared" si="8"/>
        <v>5.5149999999999999E-3</v>
      </c>
      <c r="AE86" s="197"/>
      <c r="AF86" s="361"/>
      <c r="AH86" s="413" t="str">
        <f t="shared" si="6"/>
        <v>N</v>
      </c>
      <c r="AI86" s="413" t="s">
        <v>122</v>
      </c>
      <c r="AJ86" s="413" t="s">
        <v>123</v>
      </c>
      <c r="AK86" s="413"/>
      <c r="AL86" s="413" t="s">
        <v>125</v>
      </c>
    </row>
    <row r="87" spans="1:40">
      <c r="A87" s="413">
        <v>31</v>
      </c>
      <c r="B87" s="22">
        <v>42823</v>
      </c>
      <c r="C87" s="5">
        <v>42823</v>
      </c>
      <c r="D87" s="5">
        <v>42854</v>
      </c>
      <c r="E87" s="413">
        <f t="shared" si="5"/>
        <v>31</v>
      </c>
      <c r="F87" s="253">
        <f t="shared" si="7"/>
        <v>1</v>
      </c>
      <c r="G87" s="4" t="s">
        <v>29</v>
      </c>
      <c r="H87" s="6">
        <v>50</v>
      </c>
      <c r="I87" s="248"/>
      <c r="J87" s="414"/>
      <c r="K87" s="254"/>
      <c r="L87" s="7">
        <v>9.2666999999999992E-3</v>
      </c>
      <c r="M87" s="256"/>
      <c r="N87" s="7">
        <f>AVERAGE(0.0098,0.0097,0.0096)</f>
        <v>9.7000000000000003E-3</v>
      </c>
      <c r="O87" s="256"/>
      <c r="P87" s="7"/>
      <c r="Q87" s="7"/>
      <c r="R87" s="7"/>
      <c r="S87" s="20"/>
      <c r="T87" s="197">
        <v>5.5149999999999999E-3</v>
      </c>
      <c r="U87" s="20"/>
      <c r="V87" s="7"/>
      <c r="W87" s="7"/>
      <c r="X87" s="7"/>
      <c r="Y87" s="7"/>
      <c r="Z87" s="7"/>
      <c r="AA87" s="7"/>
      <c r="AB87" s="7"/>
      <c r="AC87" s="8">
        <v>6.3E-3</v>
      </c>
      <c r="AD87" s="198">
        <f t="shared" si="8"/>
        <v>5.5149999999999999E-3</v>
      </c>
      <c r="AE87" s="197"/>
      <c r="AF87" s="361">
        <v>6.4999999999999997E-3</v>
      </c>
      <c r="AH87" s="413" t="str">
        <f t="shared" si="6"/>
        <v>Y</v>
      </c>
      <c r="AI87" s="413" t="s">
        <v>122</v>
      </c>
      <c r="AJ87" s="413" t="s">
        <v>126</v>
      </c>
      <c r="AK87" s="413"/>
      <c r="AL87" s="413" t="s">
        <v>127</v>
      </c>
    </row>
    <row r="88" spans="1:40">
      <c r="A88" s="413">
        <v>32</v>
      </c>
      <c r="B88" s="22">
        <v>42824</v>
      </c>
      <c r="C88" s="5">
        <v>42824</v>
      </c>
      <c r="D88" s="5">
        <v>42855</v>
      </c>
      <c r="E88" s="413">
        <f t="shared" si="5"/>
        <v>31</v>
      </c>
      <c r="F88" s="253">
        <f t="shared" si="7"/>
        <v>1</v>
      </c>
      <c r="G88" s="4" t="s">
        <v>29</v>
      </c>
      <c r="H88" s="6">
        <v>30</v>
      </c>
      <c r="I88" s="248"/>
      <c r="J88" s="414"/>
      <c r="K88" s="254"/>
      <c r="L88" s="7">
        <v>9.2555999999999992E-3</v>
      </c>
      <c r="M88" s="256"/>
      <c r="N88" s="7">
        <f>AVERAGE(0.0098,0.0097)</f>
        <v>9.75E-3</v>
      </c>
      <c r="O88" s="256"/>
      <c r="P88" s="7"/>
      <c r="Q88" s="7"/>
      <c r="R88" s="7"/>
      <c r="S88" s="20"/>
      <c r="T88" s="197">
        <v>5.5510000000000004E-3</v>
      </c>
      <c r="U88" s="20"/>
      <c r="V88" s="7"/>
      <c r="W88" s="7"/>
      <c r="X88" s="7"/>
      <c r="Y88" s="7"/>
      <c r="Z88" s="7"/>
      <c r="AA88" s="7"/>
      <c r="AB88" s="7"/>
      <c r="AC88" s="8">
        <v>6.6E-3</v>
      </c>
      <c r="AD88" s="198">
        <f t="shared" si="8"/>
        <v>5.5510000000000004E-3</v>
      </c>
      <c r="AE88" s="197"/>
      <c r="AF88" s="361"/>
      <c r="AH88" s="413" t="str">
        <f t="shared" si="6"/>
        <v>N</v>
      </c>
      <c r="AI88" s="413" t="s">
        <v>128</v>
      </c>
      <c r="AJ88" s="413" t="s">
        <v>129</v>
      </c>
      <c r="AK88" s="413"/>
      <c r="AL88" s="413" t="s">
        <v>130</v>
      </c>
    </row>
    <row r="89" spans="1:40">
      <c r="A89" s="413">
        <v>33</v>
      </c>
      <c r="B89" s="22">
        <v>42829</v>
      </c>
      <c r="C89" s="5">
        <v>42829</v>
      </c>
      <c r="D89" s="5">
        <v>42850</v>
      </c>
      <c r="E89" s="413">
        <f t="shared" si="5"/>
        <v>21</v>
      </c>
      <c r="F89" s="253">
        <f t="shared" si="7"/>
        <v>0</v>
      </c>
      <c r="G89" s="4" t="s">
        <v>28</v>
      </c>
      <c r="H89" s="6">
        <v>60</v>
      </c>
      <c r="I89" s="248"/>
      <c r="J89" s="414"/>
      <c r="K89" s="254"/>
      <c r="L89" s="7">
        <v>9.5110000000000004E-3</v>
      </c>
      <c r="M89" s="256"/>
      <c r="N89" s="7">
        <f>AVERAGE(0.011,0.0103)</f>
        <v>1.065E-2</v>
      </c>
      <c r="O89" s="256"/>
      <c r="P89" s="7"/>
      <c r="Q89" s="7"/>
      <c r="R89" s="7"/>
      <c r="S89" s="20"/>
      <c r="T89" s="197">
        <v>6.1809999999999999E-3</v>
      </c>
      <c r="U89" s="20"/>
      <c r="V89" s="7"/>
      <c r="W89" s="7"/>
      <c r="X89" s="7"/>
      <c r="Y89" s="7"/>
      <c r="Z89" s="7"/>
      <c r="AA89" s="7"/>
      <c r="AB89" s="7"/>
      <c r="AC89" s="8">
        <v>7.4000000000000003E-3</v>
      </c>
      <c r="AD89" s="198">
        <f t="shared" si="8"/>
        <v>6.1809999999999999E-3</v>
      </c>
      <c r="AE89" s="197"/>
      <c r="AF89" s="361"/>
      <c r="AH89" s="413" t="str">
        <f t="shared" si="6"/>
        <v>N</v>
      </c>
      <c r="AI89" s="413" t="s">
        <v>131</v>
      </c>
      <c r="AJ89" s="413" t="s">
        <v>132</v>
      </c>
      <c r="AK89" s="413"/>
      <c r="AL89" s="413" t="s">
        <v>133</v>
      </c>
    </row>
    <row r="90" spans="1:40">
      <c r="A90" s="413">
        <v>34</v>
      </c>
      <c r="B90" s="22">
        <v>42839</v>
      </c>
      <c r="C90" s="5">
        <v>42839</v>
      </c>
      <c r="D90" s="5">
        <v>42849</v>
      </c>
      <c r="E90" s="413">
        <f t="shared" si="5"/>
        <v>10</v>
      </c>
      <c r="F90" s="253">
        <f t="shared" si="7"/>
        <v>0</v>
      </c>
      <c r="G90" s="4" t="s">
        <v>134</v>
      </c>
      <c r="H90" s="6">
        <v>50</v>
      </c>
      <c r="I90" s="248"/>
      <c r="J90" s="414"/>
      <c r="K90" s="254"/>
      <c r="L90" s="7">
        <v>8.2050000000000005E-3</v>
      </c>
      <c r="M90" s="256"/>
      <c r="N90" s="7">
        <v>9.7000000000000003E-3</v>
      </c>
      <c r="O90" s="256"/>
      <c r="P90" s="7"/>
      <c r="Q90" s="7"/>
      <c r="R90" s="7"/>
      <c r="S90" s="20"/>
      <c r="T90" s="197">
        <v>5.1310000000000001E-3</v>
      </c>
      <c r="U90" s="20"/>
      <c r="V90" s="7"/>
      <c r="W90" s="7"/>
      <c r="X90" s="7"/>
      <c r="Y90" s="7"/>
      <c r="Z90" s="7"/>
      <c r="AA90" s="7"/>
      <c r="AB90" s="7"/>
      <c r="AC90" s="8">
        <v>7.0000000000000001E-3</v>
      </c>
      <c r="AD90" s="198">
        <f t="shared" si="8"/>
        <v>5.1310000000000001E-3</v>
      </c>
      <c r="AE90" s="197"/>
      <c r="AF90" s="361"/>
      <c r="AH90" s="413" t="str">
        <f t="shared" si="6"/>
        <v>N</v>
      </c>
      <c r="AI90" s="413" t="s">
        <v>135</v>
      </c>
      <c r="AJ90" s="413" t="s">
        <v>136</v>
      </c>
      <c r="AK90" s="413"/>
      <c r="AL90" s="413" t="s">
        <v>137</v>
      </c>
    </row>
    <row r="91" spans="1:40">
      <c r="A91" s="413">
        <v>35</v>
      </c>
      <c r="B91" s="22">
        <v>42839</v>
      </c>
      <c r="C91" s="5">
        <v>42839</v>
      </c>
      <c r="D91" s="5">
        <v>42853</v>
      </c>
      <c r="E91" s="413">
        <f t="shared" si="5"/>
        <v>14</v>
      </c>
      <c r="F91" s="253">
        <f t="shared" si="7"/>
        <v>0</v>
      </c>
      <c r="G91" s="4" t="s">
        <v>29</v>
      </c>
      <c r="H91" s="6">
        <v>45</v>
      </c>
      <c r="I91" s="248"/>
      <c r="J91" s="414"/>
      <c r="K91" s="254"/>
      <c r="L91" s="7">
        <v>8.0110000000000008E-3</v>
      </c>
      <c r="M91" s="256"/>
      <c r="N91" s="7">
        <v>9.7000000000000003E-3</v>
      </c>
      <c r="O91" s="256"/>
      <c r="P91" s="7"/>
      <c r="Q91" s="7"/>
      <c r="R91" s="7"/>
      <c r="S91" s="20"/>
      <c r="T91" s="197">
        <v>4.3309999999999998E-3</v>
      </c>
      <c r="U91" s="20"/>
      <c r="V91" s="7"/>
      <c r="W91" s="7"/>
      <c r="X91" s="7"/>
      <c r="Y91" s="7"/>
      <c r="Z91" s="7"/>
      <c r="AA91" s="7"/>
      <c r="AB91" s="7"/>
      <c r="AC91" s="8">
        <v>6.4000000000000003E-3</v>
      </c>
      <c r="AD91" s="198">
        <f t="shared" si="8"/>
        <v>4.3309999999999998E-3</v>
      </c>
      <c r="AE91" s="197"/>
      <c r="AF91" s="361"/>
      <c r="AH91" s="413" t="str">
        <f t="shared" si="6"/>
        <v>N</v>
      </c>
      <c r="AI91" s="413" t="s">
        <v>135</v>
      </c>
      <c r="AJ91" s="413" t="s">
        <v>138</v>
      </c>
      <c r="AK91" s="413"/>
      <c r="AL91" s="413" t="s">
        <v>137</v>
      </c>
    </row>
    <row r="92" spans="1:40">
      <c r="A92" s="413">
        <v>36</v>
      </c>
      <c r="B92" s="22">
        <v>42843</v>
      </c>
      <c r="C92" s="5">
        <v>42843</v>
      </c>
      <c r="D92" s="5">
        <v>42879</v>
      </c>
      <c r="E92" s="413">
        <f t="shared" si="5"/>
        <v>36</v>
      </c>
      <c r="F92" s="253">
        <f t="shared" si="7"/>
        <v>1</v>
      </c>
      <c r="G92" s="4" t="s">
        <v>139</v>
      </c>
      <c r="H92" s="6">
        <v>40</v>
      </c>
      <c r="I92" s="248"/>
      <c r="J92" s="414"/>
      <c r="K92" s="254"/>
      <c r="L92" s="7">
        <v>9.9444000000000008E-3</v>
      </c>
      <c r="M92" s="256"/>
      <c r="N92" s="7">
        <f>AVERAGE(0.0113,0.0112)</f>
        <v>1.125E-2</v>
      </c>
      <c r="O92" s="256"/>
      <c r="P92" s="7"/>
      <c r="Q92" s="7"/>
      <c r="R92" s="7"/>
      <c r="S92" s="20"/>
      <c r="T92" s="197">
        <v>6.3200000000000001E-3</v>
      </c>
      <c r="U92" s="20"/>
      <c r="V92" s="7"/>
      <c r="W92" s="7"/>
      <c r="X92" s="7"/>
      <c r="Y92" s="7"/>
      <c r="Z92" s="7"/>
      <c r="AA92" s="7"/>
      <c r="AB92" s="7"/>
      <c r="AC92" s="8">
        <v>8.9999999999999993E-3</v>
      </c>
      <c r="AD92" s="198">
        <f t="shared" si="8"/>
        <v>6.3200000000000001E-3</v>
      </c>
      <c r="AE92" s="197"/>
      <c r="AF92" s="361"/>
      <c r="AH92" s="413" t="str">
        <f t="shared" si="6"/>
        <v>N</v>
      </c>
      <c r="AI92" s="413" t="s">
        <v>140</v>
      </c>
      <c r="AJ92" s="413" t="s">
        <v>141</v>
      </c>
      <c r="AK92" s="413"/>
      <c r="AL92" s="413" t="s">
        <v>142</v>
      </c>
    </row>
    <row r="93" spans="1:40">
      <c r="A93" s="413">
        <v>37</v>
      </c>
      <c r="B93" s="22">
        <v>42845</v>
      </c>
      <c r="C93" s="5">
        <v>42845</v>
      </c>
      <c r="D93" s="5">
        <v>42877</v>
      </c>
      <c r="E93" s="413">
        <f t="shared" si="5"/>
        <v>32</v>
      </c>
      <c r="F93" s="253">
        <f t="shared" si="7"/>
        <v>1</v>
      </c>
      <c r="G93" s="4" t="s">
        <v>29</v>
      </c>
      <c r="H93" s="6">
        <v>150</v>
      </c>
      <c r="I93" s="248"/>
      <c r="J93" s="414"/>
      <c r="K93" s="254"/>
      <c r="L93" s="7">
        <v>9.2999999999999992E-3</v>
      </c>
      <c r="M93" s="256"/>
      <c r="N93" s="7">
        <f>AVERAGE(0.0098,0.0096)</f>
        <v>9.7000000000000003E-3</v>
      </c>
      <c r="O93" s="256"/>
      <c r="P93" s="7"/>
      <c r="Q93" s="7"/>
      <c r="R93" s="7"/>
      <c r="S93" s="20"/>
      <c r="T93" s="197">
        <v>4.3359999999999996E-3</v>
      </c>
      <c r="U93" s="20"/>
      <c r="V93" s="7"/>
      <c r="W93" s="7"/>
      <c r="X93" s="7"/>
      <c r="Y93" s="7"/>
      <c r="Z93" s="7"/>
      <c r="AA93" s="7"/>
      <c r="AB93" s="7"/>
      <c r="AC93" s="8">
        <v>6.4999999999999997E-3</v>
      </c>
      <c r="AD93" s="198">
        <f t="shared" si="8"/>
        <v>4.3359999999999996E-3</v>
      </c>
      <c r="AE93" s="197"/>
      <c r="AF93" s="361"/>
      <c r="AH93" s="413" t="str">
        <f t="shared" si="6"/>
        <v>N</v>
      </c>
      <c r="AI93" s="413" t="s">
        <v>143</v>
      </c>
      <c r="AJ93" s="413" t="s">
        <v>146</v>
      </c>
      <c r="AK93" s="413"/>
      <c r="AL93" s="413" t="s">
        <v>147</v>
      </c>
    </row>
    <row r="94" spans="1:40">
      <c r="A94" s="413">
        <v>38</v>
      </c>
      <c r="B94" s="22">
        <v>42849</v>
      </c>
      <c r="C94" s="5">
        <v>42849</v>
      </c>
      <c r="D94" s="5">
        <v>42879</v>
      </c>
      <c r="E94" s="413">
        <f t="shared" si="5"/>
        <v>30</v>
      </c>
      <c r="F94" s="253">
        <f t="shared" si="7"/>
        <v>1</v>
      </c>
      <c r="G94" s="4" t="s">
        <v>29</v>
      </c>
      <c r="H94" s="6">
        <v>50</v>
      </c>
      <c r="I94" s="248"/>
      <c r="J94" s="414"/>
      <c r="K94" s="254"/>
      <c r="L94" s="7">
        <v>9.2943999999999995E-3</v>
      </c>
      <c r="M94" s="256"/>
      <c r="N94" s="7">
        <f>AVERAGE(0.0098,0.0096)</f>
        <v>9.7000000000000003E-3</v>
      </c>
      <c r="O94" s="256"/>
      <c r="P94" s="7"/>
      <c r="Q94" s="7"/>
      <c r="R94" s="7"/>
      <c r="S94" s="20"/>
      <c r="T94" s="197">
        <v>4.326E-3</v>
      </c>
      <c r="U94" s="20"/>
      <c r="V94" s="7"/>
      <c r="W94" s="7"/>
      <c r="X94" s="7"/>
      <c r="Y94" s="7"/>
      <c r="Z94" s="7"/>
      <c r="AA94" s="7"/>
      <c r="AB94" s="7"/>
      <c r="AC94" s="8">
        <v>6.7999999999999996E-3</v>
      </c>
      <c r="AD94" s="198">
        <f t="shared" si="8"/>
        <v>4.326E-3</v>
      </c>
      <c r="AE94" s="197"/>
      <c r="AF94" s="361"/>
      <c r="AH94" s="413" t="str">
        <f t="shared" si="6"/>
        <v>N</v>
      </c>
      <c r="AI94" s="413" t="s">
        <v>143</v>
      </c>
      <c r="AJ94" s="413" t="s">
        <v>144</v>
      </c>
      <c r="AK94" s="413"/>
      <c r="AL94" s="413" t="s">
        <v>145</v>
      </c>
    </row>
    <row r="95" spans="1:40">
      <c r="A95" s="413">
        <v>39</v>
      </c>
      <c r="B95" s="22">
        <v>42850</v>
      </c>
      <c r="C95" s="5">
        <v>42850</v>
      </c>
      <c r="D95" s="5">
        <v>42885</v>
      </c>
      <c r="E95" s="413">
        <f t="shared" si="5"/>
        <v>35</v>
      </c>
      <c r="F95" s="253">
        <f t="shared" si="7"/>
        <v>1</v>
      </c>
      <c r="G95" s="4" t="s">
        <v>148</v>
      </c>
      <c r="H95" s="6">
        <v>60</v>
      </c>
      <c r="I95" s="248"/>
      <c r="J95" s="414"/>
      <c r="K95" s="254"/>
      <c r="L95" s="7">
        <v>9.9111000000000008E-3</v>
      </c>
      <c r="M95" s="256"/>
      <c r="N95" s="7">
        <f>AVERAGE(0.0111,0.0115)</f>
        <v>1.1300000000000001E-2</v>
      </c>
      <c r="O95" s="256"/>
      <c r="P95" s="7"/>
      <c r="Q95" s="7"/>
      <c r="R95" s="7"/>
      <c r="S95" s="20"/>
      <c r="T95" s="197">
        <v>6.2870000000000001E-3</v>
      </c>
      <c r="U95" s="20"/>
      <c r="V95" s="7"/>
      <c r="W95" s="7"/>
      <c r="X95" s="7"/>
      <c r="Y95" s="7"/>
      <c r="Z95" s="7"/>
      <c r="AA95" s="7"/>
      <c r="AB95" s="7"/>
      <c r="AC95" s="8">
        <v>8.5000000000000006E-3</v>
      </c>
      <c r="AD95" s="198">
        <f t="shared" si="8"/>
        <v>6.2870000000000001E-3</v>
      </c>
      <c r="AE95" s="197"/>
      <c r="AF95" s="361"/>
      <c r="AH95" s="413" t="str">
        <f t="shared" si="6"/>
        <v>N</v>
      </c>
      <c r="AI95" s="413" t="s">
        <v>149</v>
      </c>
      <c r="AJ95" s="413" t="s">
        <v>150</v>
      </c>
      <c r="AK95" s="413"/>
      <c r="AL95" s="413" t="s">
        <v>151</v>
      </c>
    </row>
    <row r="96" spans="1:40">
      <c r="A96" s="413">
        <v>40</v>
      </c>
      <c r="B96" s="22">
        <v>42851</v>
      </c>
      <c r="C96" s="5">
        <v>42851</v>
      </c>
      <c r="D96" s="5">
        <v>42881</v>
      </c>
      <c r="E96" s="413">
        <f t="shared" si="5"/>
        <v>30</v>
      </c>
      <c r="F96" s="253">
        <f t="shared" si="7"/>
        <v>1</v>
      </c>
      <c r="G96" s="4" t="s">
        <v>148</v>
      </c>
      <c r="H96" s="6">
        <v>50</v>
      </c>
      <c r="I96" s="248"/>
      <c r="J96" s="414"/>
      <c r="K96" s="254"/>
      <c r="L96" s="7">
        <v>9.9222000000000008E-3</v>
      </c>
      <c r="M96" s="256"/>
      <c r="N96" s="7">
        <f>AVERAGE(0.0111,0.0115)</f>
        <v>1.1300000000000001E-2</v>
      </c>
      <c r="O96" s="256"/>
      <c r="P96" s="7"/>
      <c r="Q96" s="7"/>
      <c r="R96" s="7"/>
      <c r="S96" s="20"/>
      <c r="T96" s="197">
        <v>6.2979999999999998E-3</v>
      </c>
      <c r="U96" s="20"/>
      <c r="V96" s="7">
        <v>2.0999999999999999E-3</v>
      </c>
      <c r="W96" s="7"/>
      <c r="X96" s="7"/>
      <c r="Y96" s="7">
        <v>1E-3</v>
      </c>
      <c r="Z96" s="7"/>
      <c r="AA96" s="7"/>
      <c r="AB96" s="7">
        <f t="shared" ref="AB96:AB159" si="9">N96-V96-Y96</f>
        <v>8.2000000000000024E-3</v>
      </c>
      <c r="AC96" s="8">
        <v>8.9999999999999993E-3</v>
      </c>
      <c r="AD96" s="198">
        <f t="shared" si="8"/>
        <v>6.2979999999999998E-3</v>
      </c>
      <c r="AE96" s="197"/>
      <c r="AF96" s="361"/>
      <c r="AH96" s="413" t="str">
        <f t="shared" si="6"/>
        <v>N</v>
      </c>
      <c r="AI96" s="413" t="s">
        <v>152</v>
      </c>
      <c r="AJ96" s="413" t="s">
        <v>153</v>
      </c>
      <c r="AK96" s="413"/>
      <c r="AL96" s="413" t="s">
        <v>154</v>
      </c>
      <c r="AM96" s="21" t="s">
        <v>157</v>
      </c>
    </row>
    <row r="97" spans="1:39">
      <c r="A97" s="413">
        <v>41</v>
      </c>
      <c r="B97" s="22">
        <v>42851</v>
      </c>
      <c r="C97" s="5">
        <v>42851</v>
      </c>
      <c r="D97" s="5">
        <v>42912</v>
      </c>
      <c r="E97" s="413">
        <f t="shared" si="5"/>
        <v>61</v>
      </c>
      <c r="F97" s="253">
        <f t="shared" si="7"/>
        <v>2</v>
      </c>
      <c r="G97" s="4" t="s">
        <v>148</v>
      </c>
      <c r="H97" s="6">
        <v>50</v>
      </c>
      <c r="I97" s="248"/>
      <c r="J97" s="414"/>
      <c r="K97" s="254"/>
      <c r="L97" s="7">
        <v>1.0405599999999999E-2</v>
      </c>
      <c r="M97" s="256"/>
      <c r="N97" s="7">
        <v>1.24E-2</v>
      </c>
      <c r="O97" s="256"/>
      <c r="P97" s="7"/>
      <c r="Q97" s="7"/>
      <c r="R97" s="7"/>
      <c r="S97" s="20"/>
      <c r="T97" s="197">
        <v>6.7710000000000001E-3</v>
      </c>
      <c r="U97" s="20"/>
      <c r="V97" s="7">
        <v>2.0999999999999999E-3</v>
      </c>
      <c r="W97" s="7"/>
      <c r="X97" s="7"/>
      <c r="Y97" s="7">
        <v>1E-3</v>
      </c>
      <c r="Z97" s="7"/>
      <c r="AA97" s="7"/>
      <c r="AB97" s="7">
        <f t="shared" si="9"/>
        <v>9.2999999999999992E-3</v>
      </c>
      <c r="AC97" s="8">
        <v>9.1999999999999998E-3</v>
      </c>
      <c r="AD97" s="198">
        <f t="shared" si="8"/>
        <v>6.7710000000000001E-3</v>
      </c>
      <c r="AE97" s="197"/>
      <c r="AF97" s="361"/>
      <c r="AH97" s="413" t="str">
        <f t="shared" si="6"/>
        <v>N</v>
      </c>
      <c r="AI97" s="413" t="s">
        <v>152</v>
      </c>
      <c r="AJ97" s="413" t="s">
        <v>153</v>
      </c>
      <c r="AK97" s="413"/>
      <c r="AL97" s="413" t="s">
        <v>154</v>
      </c>
    </row>
    <row r="98" spans="1:39">
      <c r="A98" s="413">
        <v>42</v>
      </c>
      <c r="B98" s="22">
        <v>42851</v>
      </c>
      <c r="C98" s="5">
        <v>42851</v>
      </c>
      <c r="D98" s="5">
        <v>42943</v>
      </c>
      <c r="E98" s="413">
        <f t="shared" si="5"/>
        <v>92</v>
      </c>
      <c r="F98" s="253">
        <f t="shared" si="7"/>
        <v>3</v>
      </c>
      <c r="G98" s="4" t="s">
        <v>148</v>
      </c>
      <c r="H98" s="6">
        <v>50</v>
      </c>
      <c r="I98" s="248"/>
      <c r="J98" s="414"/>
      <c r="K98" s="254"/>
      <c r="L98" s="7">
        <v>1.17039E-2</v>
      </c>
      <c r="M98" s="256"/>
      <c r="N98" s="7">
        <f>AVERAGE(0.0133,0.014)</f>
        <v>1.3649999999999999E-2</v>
      </c>
      <c r="O98" s="256"/>
      <c r="P98" s="7"/>
      <c r="Q98" s="7"/>
      <c r="R98" s="7"/>
      <c r="S98" s="20"/>
      <c r="T98" s="197">
        <v>7.5440000000000004E-3</v>
      </c>
      <c r="U98" s="20"/>
      <c r="V98" s="7">
        <v>2.0999999999999999E-3</v>
      </c>
      <c r="W98" s="7"/>
      <c r="X98" s="7"/>
      <c r="Y98" s="7">
        <v>1E-3</v>
      </c>
      <c r="Z98" s="7"/>
      <c r="AA98" s="7"/>
      <c r="AB98" s="7">
        <f t="shared" si="9"/>
        <v>1.055E-2</v>
      </c>
      <c r="AC98" s="8">
        <v>1.0999999999999999E-2</v>
      </c>
      <c r="AD98" s="198">
        <f t="shared" si="8"/>
        <v>7.5440000000000004E-3</v>
      </c>
      <c r="AE98" s="197"/>
      <c r="AF98" s="361"/>
      <c r="AH98" s="413" t="str">
        <f t="shared" si="6"/>
        <v>N</v>
      </c>
      <c r="AI98" s="413" t="s">
        <v>152</v>
      </c>
      <c r="AJ98" s="413" t="s">
        <v>153</v>
      </c>
      <c r="AK98" s="413"/>
      <c r="AL98" s="413" t="s">
        <v>154</v>
      </c>
      <c r="AM98" s="21" t="s">
        <v>158</v>
      </c>
    </row>
    <row r="99" spans="1:39">
      <c r="A99" s="413">
        <v>43</v>
      </c>
      <c r="B99" s="22">
        <v>42865</v>
      </c>
      <c r="C99" s="5">
        <v>42865</v>
      </c>
      <c r="D99" s="5">
        <v>42907</v>
      </c>
      <c r="E99" s="413">
        <f t="shared" si="5"/>
        <v>42</v>
      </c>
      <c r="F99" s="253">
        <f t="shared" si="7"/>
        <v>1</v>
      </c>
      <c r="G99" s="4" t="s">
        <v>159</v>
      </c>
      <c r="H99" s="6">
        <v>30</v>
      </c>
      <c r="I99" s="248"/>
      <c r="J99" s="414"/>
      <c r="K99" s="254"/>
      <c r="L99" s="7">
        <v>9.8855999999999996E-3</v>
      </c>
      <c r="M99" s="256"/>
      <c r="N99" s="7">
        <f>AVERAGE(0.0113,0.0112)</f>
        <v>1.125E-2</v>
      </c>
      <c r="O99" s="256"/>
      <c r="P99" s="7"/>
      <c r="Q99" s="7"/>
      <c r="R99" s="7"/>
      <c r="S99" s="20"/>
      <c r="T99" s="197">
        <v>6.2620000000000002E-3</v>
      </c>
      <c r="U99" s="20"/>
      <c r="V99" s="7">
        <v>2.0999999999999999E-3</v>
      </c>
      <c r="W99" s="7"/>
      <c r="X99" s="7"/>
      <c r="Y99" s="7">
        <v>1E-3</v>
      </c>
      <c r="Z99" s="7"/>
      <c r="AA99" s="7"/>
      <c r="AB99" s="7">
        <f t="shared" si="9"/>
        <v>8.150000000000001E-3</v>
      </c>
      <c r="AC99" s="8">
        <v>8.9999999999999993E-3</v>
      </c>
      <c r="AD99" s="198">
        <f t="shared" si="8"/>
        <v>6.2620000000000002E-3</v>
      </c>
      <c r="AE99" s="197"/>
      <c r="AF99" s="361"/>
      <c r="AH99" s="413" t="str">
        <f t="shared" si="6"/>
        <v>N</v>
      </c>
      <c r="AI99" s="413" t="s">
        <v>160</v>
      </c>
      <c r="AJ99" s="413" t="s">
        <v>161</v>
      </c>
      <c r="AK99" s="413"/>
      <c r="AL99" s="413" t="s">
        <v>162</v>
      </c>
    </row>
    <row r="100" spans="1:39">
      <c r="A100" s="413">
        <v>44</v>
      </c>
      <c r="B100" s="22">
        <v>42874</v>
      </c>
      <c r="C100" s="5">
        <v>42874</v>
      </c>
      <c r="D100" s="5">
        <v>42905</v>
      </c>
      <c r="E100" s="413">
        <f t="shared" si="5"/>
        <v>31</v>
      </c>
      <c r="F100" s="253">
        <f t="shared" si="7"/>
        <v>1</v>
      </c>
      <c r="G100" s="4" t="s">
        <v>167</v>
      </c>
      <c r="H100" s="6">
        <v>10</v>
      </c>
      <c r="I100" s="248"/>
      <c r="J100" s="414"/>
      <c r="K100" s="254"/>
      <c r="L100" s="7">
        <v>9.2777999999999992E-3</v>
      </c>
      <c r="M100" s="256"/>
      <c r="N100" s="7">
        <f>AVERAGE(0.0099,0.0098)</f>
        <v>9.8500000000000011E-3</v>
      </c>
      <c r="O100" s="256"/>
      <c r="P100" s="7"/>
      <c r="Q100" s="7"/>
      <c r="R100" s="7"/>
      <c r="S100" s="20"/>
      <c r="T100" s="197">
        <v>4.346E-3</v>
      </c>
      <c r="U100" s="20"/>
      <c r="V100" s="7">
        <v>3.2000000000000002E-3</v>
      </c>
      <c r="W100" s="7"/>
      <c r="X100" s="7"/>
      <c r="Y100" s="7">
        <v>1E-3</v>
      </c>
      <c r="Z100" s="7"/>
      <c r="AA100" s="7"/>
      <c r="AB100" s="7">
        <f t="shared" si="9"/>
        <v>5.6500000000000014E-3</v>
      </c>
      <c r="AC100" s="8">
        <v>6.0000000000000001E-3</v>
      </c>
      <c r="AD100" s="198">
        <f t="shared" si="8"/>
        <v>4.346E-3</v>
      </c>
      <c r="AE100" s="197"/>
      <c r="AF100" s="361">
        <v>6.0000000000000001E-3</v>
      </c>
      <c r="AH100" s="413" t="str">
        <f t="shared" si="6"/>
        <v>Y</v>
      </c>
      <c r="AI100" s="413" t="s">
        <v>168</v>
      </c>
      <c r="AJ100" s="413" t="s">
        <v>169</v>
      </c>
      <c r="AK100" s="413"/>
      <c r="AL100" s="413" t="s">
        <v>170</v>
      </c>
    </row>
    <row r="101" spans="1:39">
      <c r="A101" s="413">
        <v>45</v>
      </c>
      <c r="B101" s="22">
        <v>42874</v>
      </c>
      <c r="C101" s="5">
        <v>42874</v>
      </c>
      <c r="D101" s="5">
        <v>42908</v>
      </c>
      <c r="E101" s="413">
        <f t="shared" si="5"/>
        <v>34</v>
      </c>
      <c r="F101" s="253">
        <f t="shared" si="7"/>
        <v>1</v>
      </c>
      <c r="G101" s="4" t="s">
        <v>29</v>
      </c>
      <c r="H101" s="6">
        <v>150</v>
      </c>
      <c r="I101" s="248"/>
      <c r="J101" s="414"/>
      <c r="K101" s="254"/>
      <c r="L101" s="7">
        <v>9.2777999999999992E-3</v>
      </c>
      <c r="M101" s="256"/>
      <c r="N101" s="7">
        <f>AVERAGE(0.0099,0.0098)</f>
        <v>9.8500000000000011E-3</v>
      </c>
      <c r="O101" s="256"/>
      <c r="P101" s="7"/>
      <c r="Q101" s="7"/>
      <c r="R101" s="7"/>
      <c r="S101" s="20"/>
      <c r="T101" s="197">
        <v>4.346E-3</v>
      </c>
      <c r="U101" s="20"/>
      <c r="V101" s="7">
        <v>3.2000000000000002E-3</v>
      </c>
      <c r="W101" s="7"/>
      <c r="X101" s="7"/>
      <c r="Y101" s="7">
        <v>1E-3</v>
      </c>
      <c r="Z101" s="7"/>
      <c r="AA101" s="7"/>
      <c r="AB101" s="7">
        <f t="shared" si="9"/>
        <v>5.6500000000000014E-3</v>
      </c>
      <c r="AC101" s="8">
        <v>6.4999999999999997E-3</v>
      </c>
      <c r="AD101" s="198">
        <f t="shared" si="8"/>
        <v>4.346E-3</v>
      </c>
      <c r="AE101" s="197"/>
      <c r="AF101" s="361">
        <v>6.4999999999999997E-3</v>
      </c>
      <c r="AH101" s="413" t="str">
        <f t="shared" si="6"/>
        <v>Y</v>
      </c>
      <c r="AI101" s="413" t="s">
        <v>171</v>
      </c>
      <c r="AJ101" s="413" t="s">
        <v>172</v>
      </c>
      <c r="AK101" s="413"/>
      <c r="AL101" s="413" t="s">
        <v>173</v>
      </c>
    </row>
    <row r="102" spans="1:39">
      <c r="A102" s="413">
        <v>46</v>
      </c>
      <c r="B102" s="23">
        <v>42877</v>
      </c>
      <c r="C102" s="18">
        <v>42877</v>
      </c>
      <c r="D102" s="18">
        <v>42908</v>
      </c>
      <c r="E102" s="16">
        <f t="shared" si="5"/>
        <v>31</v>
      </c>
      <c r="F102" s="253">
        <f t="shared" si="7"/>
        <v>1</v>
      </c>
      <c r="G102" s="4" t="s">
        <v>163</v>
      </c>
      <c r="H102" s="19">
        <v>20</v>
      </c>
      <c r="I102" s="249"/>
      <c r="J102" s="201"/>
      <c r="K102" s="255"/>
      <c r="L102" s="20">
        <v>1.00994E-2</v>
      </c>
      <c r="M102" s="261"/>
      <c r="N102" s="20">
        <f>AVERAGE(0.012,0.012)</f>
        <v>1.2E-2</v>
      </c>
      <c r="O102" s="261"/>
      <c r="P102" s="20"/>
      <c r="Q102" s="7"/>
      <c r="R102" s="7"/>
      <c r="S102" s="20"/>
      <c r="T102" s="197">
        <v>6.4720000000000003E-3</v>
      </c>
      <c r="U102" s="20"/>
      <c r="V102" s="20">
        <v>2E-3</v>
      </c>
      <c r="W102" s="20"/>
      <c r="X102" s="20"/>
      <c r="Y102" s="20">
        <v>1.5E-3</v>
      </c>
      <c r="Z102" s="20"/>
      <c r="AA102" s="20"/>
      <c r="AB102" s="7">
        <f t="shared" si="9"/>
        <v>8.5000000000000006E-3</v>
      </c>
      <c r="AC102" s="8">
        <v>8.6E-3</v>
      </c>
      <c r="AD102" s="198">
        <f t="shared" si="8"/>
        <v>6.4720000000000003E-3</v>
      </c>
      <c r="AE102" s="197"/>
      <c r="AF102" s="361">
        <v>8.6E-3</v>
      </c>
      <c r="AH102" s="413" t="str">
        <f t="shared" si="6"/>
        <v>Y</v>
      </c>
      <c r="AI102" s="413" t="s">
        <v>164</v>
      </c>
      <c r="AJ102" s="413" t="s">
        <v>165</v>
      </c>
      <c r="AK102" s="413"/>
      <c r="AL102" s="413" t="s">
        <v>166</v>
      </c>
    </row>
    <row r="103" spans="1:39">
      <c r="A103" s="413">
        <v>47</v>
      </c>
      <c r="B103" s="23">
        <v>42877</v>
      </c>
      <c r="C103" s="18">
        <v>42877</v>
      </c>
      <c r="D103" s="18">
        <v>42940</v>
      </c>
      <c r="E103" s="16">
        <f t="shared" si="5"/>
        <v>63</v>
      </c>
      <c r="F103" s="253">
        <f t="shared" si="7"/>
        <v>2</v>
      </c>
      <c r="G103" s="4" t="s">
        <v>163</v>
      </c>
      <c r="H103" s="19">
        <v>20</v>
      </c>
      <c r="I103" s="249"/>
      <c r="J103" s="201"/>
      <c r="K103" s="255"/>
      <c r="L103" s="20">
        <v>1.07639E-2</v>
      </c>
      <c r="M103" s="261"/>
      <c r="N103" s="20">
        <f>AVERAGE(0.013,0.014)</f>
        <v>1.35E-2</v>
      </c>
      <c r="O103" s="261"/>
      <c r="P103" s="20"/>
      <c r="Q103" s="7"/>
      <c r="R103" s="7"/>
      <c r="S103" s="20"/>
      <c r="T103" s="197">
        <v>7.1219999999999999E-3</v>
      </c>
      <c r="U103" s="20"/>
      <c r="V103" s="20">
        <v>2E-3</v>
      </c>
      <c r="W103" s="20"/>
      <c r="X103" s="20"/>
      <c r="Y103" s="20">
        <v>2E-3</v>
      </c>
      <c r="Z103" s="20"/>
      <c r="AA103" s="20"/>
      <c r="AB103" s="7">
        <f t="shared" si="9"/>
        <v>9.4999999999999998E-3</v>
      </c>
      <c r="AC103" s="8">
        <v>9.4999999999999998E-3</v>
      </c>
      <c r="AD103" s="198">
        <f t="shared" si="8"/>
        <v>7.1219999999999999E-3</v>
      </c>
      <c r="AE103" s="197"/>
      <c r="AF103" s="361"/>
      <c r="AH103" s="413" t="str">
        <f t="shared" si="6"/>
        <v>N</v>
      </c>
      <c r="AI103" s="413" t="s">
        <v>164</v>
      </c>
      <c r="AJ103" s="413" t="s">
        <v>165</v>
      </c>
      <c r="AK103" s="413"/>
      <c r="AL103" s="413" t="s">
        <v>166</v>
      </c>
    </row>
    <row r="104" spans="1:39">
      <c r="A104" s="413">
        <v>48</v>
      </c>
      <c r="B104" s="23">
        <v>42877</v>
      </c>
      <c r="C104" s="18">
        <v>42877</v>
      </c>
      <c r="D104" s="18">
        <v>42969</v>
      </c>
      <c r="E104" s="16">
        <f t="shared" si="5"/>
        <v>92</v>
      </c>
      <c r="F104" s="253">
        <f t="shared" si="7"/>
        <v>3</v>
      </c>
      <c r="G104" s="4" t="s">
        <v>163</v>
      </c>
      <c r="H104" s="19">
        <v>20</v>
      </c>
      <c r="I104" s="249"/>
      <c r="J104" s="201"/>
      <c r="K104" s="255"/>
      <c r="L104" s="20">
        <v>1.1717200000000001E-2</v>
      </c>
      <c r="M104" s="261"/>
      <c r="N104" s="20">
        <f>AVERAGE(0.015,0.015)</f>
        <v>1.4999999999999999E-2</v>
      </c>
      <c r="O104" s="261"/>
      <c r="P104" s="20"/>
      <c r="Q104" s="7"/>
      <c r="R104" s="7"/>
      <c r="S104" s="20"/>
      <c r="T104" s="197">
        <v>7.5570000000000003E-3</v>
      </c>
      <c r="U104" s="20"/>
      <c r="V104" s="20">
        <v>2E-3</v>
      </c>
      <c r="W104" s="20"/>
      <c r="X104" s="20"/>
      <c r="Y104" s="20">
        <v>1.5E-3</v>
      </c>
      <c r="Z104" s="20"/>
      <c r="AA104" s="20"/>
      <c r="AB104" s="7">
        <f t="shared" si="9"/>
        <v>1.15E-2</v>
      </c>
      <c r="AC104" s="8">
        <v>1.15E-2</v>
      </c>
      <c r="AD104" s="198">
        <f t="shared" si="8"/>
        <v>7.5570000000000003E-3</v>
      </c>
      <c r="AE104" s="197"/>
      <c r="AF104" s="361"/>
      <c r="AH104" s="413" t="str">
        <f t="shared" si="6"/>
        <v>N</v>
      </c>
      <c r="AI104" s="413" t="s">
        <v>164</v>
      </c>
      <c r="AJ104" s="413" t="s">
        <v>165</v>
      </c>
      <c r="AK104" s="413"/>
      <c r="AL104" s="413" t="s">
        <v>166</v>
      </c>
    </row>
    <row r="105" spans="1:39">
      <c r="A105" s="413">
        <v>49</v>
      </c>
      <c r="B105" s="23">
        <v>42878</v>
      </c>
      <c r="C105" s="18">
        <v>42878</v>
      </c>
      <c r="D105" s="18">
        <v>42970</v>
      </c>
      <c r="E105" s="16">
        <f t="shared" si="5"/>
        <v>92</v>
      </c>
      <c r="F105" s="253">
        <f t="shared" si="7"/>
        <v>3</v>
      </c>
      <c r="G105" s="4" t="s">
        <v>174</v>
      </c>
      <c r="H105" s="19">
        <v>3</v>
      </c>
      <c r="I105" s="249"/>
      <c r="J105" s="201"/>
      <c r="K105" s="255"/>
      <c r="L105" s="20">
        <v>1.192E-2</v>
      </c>
      <c r="M105" s="261"/>
      <c r="N105" s="20">
        <f>AVERAGE(0.015,0.015)</f>
        <v>1.4999999999999999E-2</v>
      </c>
      <c r="O105" s="261"/>
      <c r="P105" s="20"/>
      <c r="Q105" s="7"/>
      <c r="R105" s="7"/>
      <c r="S105" s="20"/>
      <c r="T105" s="197">
        <v>7.7559999999999999E-3</v>
      </c>
      <c r="U105" s="20"/>
      <c r="V105" s="20">
        <v>2E-3</v>
      </c>
      <c r="W105" s="20"/>
      <c r="X105" s="20"/>
      <c r="Y105" s="20">
        <v>4.4999999999999997E-3</v>
      </c>
      <c r="Z105" s="20"/>
      <c r="AA105" s="20"/>
      <c r="AB105" s="7">
        <f t="shared" si="9"/>
        <v>8.5000000000000006E-3</v>
      </c>
      <c r="AC105" s="8">
        <v>8.5000000000000006E-3</v>
      </c>
      <c r="AD105" s="198">
        <f t="shared" si="8"/>
        <v>7.7559999999999999E-3</v>
      </c>
      <c r="AE105" s="197"/>
      <c r="AF105" s="361"/>
      <c r="AH105" s="413" t="str">
        <f t="shared" si="6"/>
        <v>N</v>
      </c>
      <c r="AI105" s="413" t="s">
        <v>176</v>
      </c>
      <c r="AJ105" s="413" t="s">
        <v>177</v>
      </c>
      <c r="AK105" s="413"/>
      <c r="AL105" s="413" t="s">
        <v>175</v>
      </c>
    </row>
    <row r="106" spans="1:39">
      <c r="A106" s="413">
        <v>50</v>
      </c>
      <c r="B106" s="23">
        <v>42878</v>
      </c>
      <c r="C106" s="18">
        <v>42878</v>
      </c>
      <c r="D106" s="18">
        <v>42909</v>
      </c>
      <c r="E106" s="16">
        <f t="shared" si="5"/>
        <v>31</v>
      </c>
      <c r="F106" s="253">
        <f t="shared" si="7"/>
        <v>1</v>
      </c>
      <c r="G106" s="4" t="s">
        <v>174</v>
      </c>
      <c r="H106" s="19">
        <v>3</v>
      </c>
      <c r="I106" s="249"/>
      <c r="J106" s="201"/>
      <c r="K106" s="255"/>
      <c r="L106" s="20">
        <v>1.02939E-2</v>
      </c>
      <c r="M106" s="261"/>
      <c r="N106" s="20">
        <v>1.2E-2</v>
      </c>
      <c r="O106" s="261"/>
      <c r="P106" s="20"/>
      <c r="Q106" s="7"/>
      <c r="R106" s="7"/>
      <c r="S106" s="20"/>
      <c r="T106" s="197">
        <v>6.6629999999999997E-3</v>
      </c>
      <c r="U106" s="20"/>
      <c r="V106" s="20">
        <v>2E-3</v>
      </c>
      <c r="W106" s="20"/>
      <c r="X106" s="20"/>
      <c r="Y106" s="20">
        <v>2.5000000000000001E-3</v>
      </c>
      <c r="Z106" s="20"/>
      <c r="AA106" s="20"/>
      <c r="AB106" s="7">
        <f t="shared" si="9"/>
        <v>7.4999999999999997E-3</v>
      </c>
      <c r="AC106" s="8">
        <v>8.0000000000000002E-3</v>
      </c>
      <c r="AD106" s="198">
        <f t="shared" si="8"/>
        <v>6.6629999999999997E-3</v>
      </c>
      <c r="AE106" s="197"/>
      <c r="AF106" s="361"/>
      <c r="AH106" s="413" t="str">
        <f t="shared" si="6"/>
        <v>N</v>
      </c>
      <c r="AI106" s="413" t="s">
        <v>178</v>
      </c>
      <c r="AJ106" s="413" t="s">
        <v>179</v>
      </c>
      <c r="AK106" s="413"/>
      <c r="AL106" s="413" t="s">
        <v>229</v>
      </c>
    </row>
    <row r="107" spans="1:39">
      <c r="A107" s="413">
        <v>51</v>
      </c>
      <c r="B107" s="23">
        <v>42879</v>
      </c>
      <c r="C107" s="18">
        <v>42879</v>
      </c>
      <c r="D107" s="18">
        <v>43244</v>
      </c>
      <c r="E107" s="16">
        <f t="shared" si="5"/>
        <v>365</v>
      </c>
      <c r="F107" s="253">
        <f t="shared" si="7"/>
        <v>12</v>
      </c>
      <c r="G107" s="4" t="s">
        <v>180</v>
      </c>
      <c r="H107" s="19">
        <v>1.5</v>
      </c>
      <c r="I107" s="249"/>
      <c r="J107" s="201"/>
      <c r="K107" s="255"/>
      <c r="L107" s="20">
        <v>1.7195599999999998E-2</v>
      </c>
      <c r="M107" s="261"/>
      <c r="N107" s="20">
        <f>AVERAGE(0.02,0.018)</f>
        <v>1.9E-2</v>
      </c>
      <c r="O107" s="261"/>
      <c r="P107" s="20"/>
      <c r="Q107" s="7"/>
      <c r="R107" s="7"/>
      <c r="S107" s="20"/>
      <c r="T107" s="197">
        <v>1.1826E-2</v>
      </c>
      <c r="U107" s="20"/>
      <c r="V107" s="20">
        <v>2.3E-3</v>
      </c>
      <c r="W107" s="20"/>
      <c r="X107" s="20"/>
      <c r="Y107" s="20">
        <v>4.0000000000000001E-3</v>
      </c>
      <c r="Z107" s="20"/>
      <c r="AA107" s="20"/>
      <c r="AB107" s="7">
        <f t="shared" si="9"/>
        <v>1.2699999999999999E-2</v>
      </c>
      <c r="AC107" s="8">
        <v>1.2999999999999999E-2</v>
      </c>
      <c r="AD107" s="198">
        <f t="shared" si="8"/>
        <v>1.1826E-2</v>
      </c>
      <c r="AE107" s="197"/>
      <c r="AF107" s="361"/>
      <c r="AH107" s="413" t="str">
        <f t="shared" si="6"/>
        <v>N</v>
      </c>
      <c r="AI107" s="413" t="s">
        <v>181</v>
      </c>
      <c r="AJ107" s="413" t="s">
        <v>182</v>
      </c>
      <c r="AK107" s="413"/>
      <c r="AL107" s="413"/>
    </row>
    <row r="108" spans="1:39">
      <c r="A108" s="413">
        <v>52</v>
      </c>
      <c r="B108" s="23">
        <v>42879</v>
      </c>
      <c r="C108" s="18">
        <v>42879</v>
      </c>
      <c r="D108" s="18">
        <v>42920</v>
      </c>
      <c r="E108" s="16">
        <f t="shared" si="5"/>
        <v>41</v>
      </c>
      <c r="F108" s="253">
        <f t="shared" si="7"/>
        <v>1</v>
      </c>
      <c r="G108" s="4" t="s">
        <v>183</v>
      </c>
      <c r="H108" s="19">
        <v>60</v>
      </c>
      <c r="I108" s="249"/>
      <c r="J108" s="201"/>
      <c r="K108" s="255"/>
      <c r="L108" s="20">
        <v>1.0235599999999999E-2</v>
      </c>
      <c r="M108" s="261"/>
      <c r="N108" s="20">
        <f>AVERAGE(0.0117,0.0115)</f>
        <v>1.1599999999999999E-2</v>
      </c>
      <c r="O108" s="261"/>
      <c r="P108" s="20"/>
      <c r="Q108" s="7"/>
      <c r="R108" s="7"/>
      <c r="S108" s="20"/>
      <c r="T108" s="197">
        <v>6.6049999999999998E-3</v>
      </c>
      <c r="U108" s="20"/>
      <c r="V108" s="20">
        <v>2E-3</v>
      </c>
      <c r="W108" s="20"/>
      <c r="X108" s="20"/>
      <c r="Y108" s="20">
        <v>2E-3</v>
      </c>
      <c r="Z108" s="20"/>
      <c r="AA108" s="20"/>
      <c r="AB108" s="7">
        <f t="shared" si="9"/>
        <v>7.5999999999999991E-3</v>
      </c>
      <c r="AC108" s="8">
        <v>8.6E-3</v>
      </c>
      <c r="AD108" s="198">
        <f t="shared" si="8"/>
        <v>6.6049999999999998E-3</v>
      </c>
      <c r="AE108" s="197"/>
      <c r="AF108" s="361"/>
      <c r="AH108" s="413" t="str">
        <f t="shared" si="6"/>
        <v>N</v>
      </c>
      <c r="AI108" s="413" t="s">
        <v>184</v>
      </c>
      <c r="AJ108" s="413" t="s">
        <v>185</v>
      </c>
      <c r="AK108" s="413"/>
      <c r="AL108" s="413" t="s">
        <v>186</v>
      </c>
    </row>
    <row r="109" spans="1:39">
      <c r="A109" s="413">
        <v>53</v>
      </c>
      <c r="B109" s="23">
        <v>42880</v>
      </c>
      <c r="C109" s="18">
        <v>42880</v>
      </c>
      <c r="D109" s="18">
        <v>42911</v>
      </c>
      <c r="E109" s="16">
        <f t="shared" si="5"/>
        <v>31</v>
      </c>
      <c r="F109" s="253">
        <f t="shared" si="7"/>
        <v>1</v>
      </c>
      <c r="G109" s="4" t="s">
        <v>187</v>
      </c>
      <c r="H109" s="19">
        <v>100</v>
      </c>
      <c r="I109" s="249"/>
      <c r="J109" s="201"/>
      <c r="K109" s="255"/>
      <c r="L109" s="20">
        <v>1.03272E-2</v>
      </c>
      <c r="M109" s="261"/>
      <c r="N109" s="20">
        <f>AVERAGE(0.0117,0.0115)</f>
        <v>1.1599999999999999E-2</v>
      </c>
      <c r="O109" s="261"/>
      <c r="P109" s="20"/>
      <c r="Q109" s="7"/>
      <c r="R109" s="7"/>
      <c r="S109" s="20"/>
      <c r="T109" s="197">
        <v>6.6950000000000004E-3</v>
      </c>
      <c r="U109" s="20"/>
      <c r="V109" s="20">
        <v>2E-3</v>
      </c>
      <c r="W109" s="20"/>
      <c r="X109" s="20"/>
      <c r="Y109" s="20">
        <v>2E-3</v>
      </c>
      <c r="Z109" s="20"/>
      <c r="AA109" s="20"/>
      <c r="AB109" s="7">
        <f t="shared" si="9"/>
        <v>7.5999999999999991E-3</v>
      </c>
      <c r="AC109" s="8">
        <v>8.6E-3</v>
      </c>
      <c r="AD109" s="198">
        <f t="shared" si="8"/>
        <v>6.6950000000000004E-3</v>
      </c>
      <c r="AE109" s="197"/>
      <c r="AF109" s="361"/>
      <c r="AH109" s="413" t="str">
        <f t="shared" si="6"/>
        <v>N</v>
      </c>
      <c r="AI109" s="413" t="s">
        <v>188</v>
      </c>
      <c r="AJ109" s="413" t="s">
        <v>189</v>
      </c>
      <c r="AK109" s="413"/>
      <c r="AL109" s="413" t="s">
        <v>190</v>
      </c>
    </row>
    <row r="110" spans="1:39">
      <c r="A110" s="413">
        <v>54</v>
      </c>
      <c r="B110" s="23">
        <v>42880</v>
      </c>
      <c r="C110" s="18">
        <v>42880</v>
      </c>
      <c r="D110" s="18">
        <v>42941</v>
      </c>
      <c r="E110" s="16">
        <f t="shared" si="5"/>
        <v>61</v>
      </c>
      <c r="F110" s="253">
        <f t="shared" si="7"/>
        <v>2</v>
      </c>
      <c r="G110" s="4" t="s">
        <v>187</v>
      </c>
      <c r="H110" s="19">
        <v>100</v>
      </c>
      <c r="I110" s="249"/>
      <c r="J110" s="201"/>
      <c r="K110" s="255"/>
      <c r="L110" s="20">
        <v>1.11056E-2</v>
      </c>
      <c r="M110" s="261"/>
      <c r="N110" s="20">
        <f>AVERAGE(0.013,0.014)</f>
        <v>1.35E-2</v>
      </c>
      <c r="O110" s="261"/>
      <c r="P110" s="20"/>
      <c r="Q110" s="7"/>
      <c r="R110" s="7"/>
      <c r="S110" s="20"/>
      <c r="T110" s="197">
        <v>7.4570000000000001E-3</v>
      </c>
      <c r="U110" s="20"/>
      <c r="V110" s="20">
        <v>2E-3</v>
      </c>
      <c r="W110" s="20"/>
      <c r="X110" s="20"/>
      <c r="Y110" s="20">
        <v>2E-3</v>
      </c>
      <c r="Z110" s="20"/>
      <c r="AA110" s="20"/>
      <c r="AB110" s="7">
        <f t="shared" si="9"/>
        <v>9.4999999999999998E-3</v>
      </c>
      <c r="AC110" s="8">
        <v>1.0999999999999999E-2</v>
      </c>
      <c r="AD110" s="198">
        <f t="shared" si="8"/>
        <v>7.4570000000000001E-3</v>
      </c>
      <c r="AE110" s="197"/>
      <c r="AF110" s="361"/>
      <c r="AH110" s="413" t="str">
        <f t="shared" si="6"/>
        <v>N</v>
      </c>
      <c r="AI110" s="413" t="s">
        <v>188</v>
      </c>
      <c r="AJ110" s="413" t="s">
        <v>189</v>
      </c>
      <c r="AK110" s="413"/>
      <c r="AL110" s="413" t="s">
        <v>191</v>
      </c>
    </row>
    <row r="111" spans="1:39">
      <c r="A111" s="413">
        <v>55</v>
      </c>
      <c r="B111" s="23">
        <v>42885</v>
      </c>
      <c r="C111" s="18">
        <v>42885</v>
      </c>
      <c r="D111" s="18">
        <v>42937</v>
      </c>
      <c r="E111" s="16">
        <f t="shared" si="5"/>
        <v>52</v>
      </c>
      <c r="F111" s="253">
        <f t="shared" si="7"/>
        <v>1</v>
      </c>
      <c r="G111" s="4" t="s">
        <v>192</v>
      </c>
      <c r="H111" s="19">
        <v>60</v>
      </c>
      <c r="I111" s="249"/>
      <c r="J111" s="201"/>
      <c r="K111" s="255"/>
      <c r="L111" s="20">
        <v>1.04467E-2</v>
      </c>
      <c r="M111" s="261"/>
      <c r="N111" s="20">
        <f>AVERAGE(0.0117,0.0128)</f>
        <v>1.225E-2</v>
      </c>
      <c r="O111" s="261"/>
      <c r="P111" s="20"/>
      <c r="Q111" s="7"/>
      <c r="R111" s="7"/>
      <c r="S111" s="20"/>
      <c r="T111" s="197">
        <v>6.8120000000000003E-3</v>
      </c>
      <c r="U111" s="20"/>
      <c r="V111" s="20">
        <v>2E-3</v>
      </c>
      <c r="W111" s="20"/>
      <c r="X111" s="20"/>
      <c r="Y111" s="20">
        <v>1E-3</v>
      </c>
      <c r="Z111" s="20"/>
      <c r="AA111" s="20"/>
      <c r="AB111" s="7">
        <f t="shared" si="9"/>
        <v>9.2500000000000013E-3</v>
      </c>
      <c r="AC111" s="8">
        <v>8.9999999999999993E-3</v>
      </c>
      <c r="AD111" s="198">
        <f t="shared" si="8"/>
        <v>6.8120000000000003E-3</v>
      </c>
      <c r="AE111" s="197"/>
      <c r="AF111" s="361"/>
      <c r="AH111" s="413" t="str">
        <f t="shared" si="6"/>
        <v>N</v>
      </c>
      <c r="AI111" s="413" t="s">
        <v>193</v>
      </c>
      <c r="AJ111" s="413" t="s">
        <v>194</v>
      </c>
      <c r="AK111" s="413"/>
      <c r="AL111" s="413" t="s">
        <v>195</v>
      </c>
    </row>
    <row r="112" spans="1:39">
      <c r="A112" s="413">
        <v>56</v>
      </c>
      <c r="B112" s="23">
        <v>42886</v>
      </c>
      <c r="C112" s="18">
        <v>42886</v>
      </c>
      <c r="D112" s="18">
        <v>42893</v>
      </c>
      <c r="E112" s="16">
        <f t="shared" si="5"/>
        <v>7</v>
      </c>
      <c r="F112" s="253">
        <f t="shared" si="7"/>
        <v>0</v>
      </c>
      <c r="G112" s="4" t="s">
        <v>196</v>
      </c>
      <c r="H112" s="19">
        <v>150</v>
      </c>
      <c r="I112" s="249"/>
      <c r="J112" s="201"/>
      <c r="K112" s="255"/>
      <c r="L112" s="20">
        <v>9.5061E-3</v>
      </c>
      <c r="M112" s="261"/>
      <c r="N112" s="20">
        <v>0.01</v>
      </c>
      <c r="O112" s="261"/>
      <c r="P112" s="20"/>
      <c r="Q112" s="7"/>
      <c r="R112" s="7"/>
      <c r="S112" s="20"/>
      <c r="T112" s="197">
        <v>5.1780000000000003E-3</v>
      </c>
      <c r="U112" s="20"/>
      <c r="V112" s="20">
        <v>2E-3</v>
      </c>
      <c r="W112" s="20"/>
      <c r="X112" s="20"/>
      <c r="Y112" s="20">
        <v>1E-3</v>
      </c>
      <c r="Z112" s="20"/>
      <c r="AA112" s="20"/>
      <c r="AB112" s="7">
        <f t="shared" si="9"/>
        <v>7.0000000000000001E-3</v>
      </c>
      <c r="AC112" s="8">
        <v>7.0000000000000001E-3</v>
      </c>
      <c r="AD112" s="198">
        <f t="shared" si="8"/>
        <v>5.1780000000000003E-3</v>
      </c>
      <c r="AE112" s="197"/>
      <c r="AF112" s="361"/>
      <c r="AH112" s="413" t="str">
        <f t="shared" si="6"/>
        <v>N</v>
      </c>
      <c r="AI112" s="413" t="s">
        <v>198</v>
      </c>
      <c r="AJ112" s="413" t="s">
        <v>199</v>
      </c>
      <c r="AK112" s="413"/>
      <c r="AL112" s="413" t="s">
        <v>200</v>
      </c>
    </row>
    <row r="113" spans="1:38">
      <c r="A113" s="413">
        <v>57</v>
      </c>
      <c r="B113" s="23">
        <v>42886</v>
      </c>
      <c r="C113" s="18">
        <v>42886</v>
      </c>
      <c r="D113" s="18">
        <v>42916</v>
      </c>
      <c r="E113" s="16">
        <f t="shared" si="5"/>
        <v>30</v>
      </c>
      <c r="F113" s="253">
        <f t="shared" si="7"/>
        <v>1</v>
      </c>
      <c r="G113" s="4" t="s">
        <v>197</v>
      </c>
      <c r="H113" s="19">
        <v>80</v>
      </c>
      <c r="I113" s="249"/>
      <c r="J113" s="201"/>
      <c r="K113" s="255"/>
      <c r="L113" s="20">
        <v>9.3110999999999992E-3</v>
      </c>
      <c r="M113" s="261"/>
      <c r="N113" s="20">
        <v>9.9000000000000008E-3</v>
      </c>
      <c r="O113" s="261"/>
      <c r="P113" s="20"/>
      <c r="Q113" s="7"/>
      <c r="R113" s="7"/>
      <c r="S113" s="20"/>
      <c r="T113" s="197">
        <v>4.3779999999999999E-3</v>
      </c>
      <c r="U113" s="20"/>
      <c r="V113" s="20">
        <v>3.2000000000000002E-3</v>
      </c>
      <c r="W113" s="20"/>
      <c r="X113" s="20"/>
      <c r="Y113" s="20">
        <v>1E-3</v>
      </c>
      <c r="Z113" s="20"/>
      <c r="AA113" s="20"/>
      <c r="AB113" s="7">
        <f t="shared" si="9"/>
        <v>5.7000000000000011E-3</v>
      </c>
      <c r="AC113" s="8">
        <v>6.4999999999999997E-3</v>
      </c>
      <c r="AD113" s="198">
        <f t="shared" si="8"/>
        <v>4.3779999999999999E-3</v>
      </c>
      <c r="AE113" s="197"/>
      <c r="AF113" s="361"/>
      <c r="AH113" s="413" t="str">
        <f t="shared" si="6"/>
        <v>N</v>
      </c>
      <c r="AI113" s="413" t="s">
        <v>198</v>
      </c>
      <c r="AJ113" s="413" t="s">
        <v>199</v>
      </c>
      <c r="AK113" s="413"/>
      <c r="AL113" s="413" t="s">
        <v>200</v>
      </c>
    </row>
    <row r="114" spans="1:38">
      <c r="A114" s="413">
        <v>58</v>
      </c>
      <c r="B114" s="23">
        <v>42886</v>
      </c>
      <c r="C114" s="18">
        <v>42886</v>
      </c>
      <c r="D114" s="18">
        <v>42978</v>
      </c>
      <c r="E114" s="16">
        <f t="shared" si="5"/>
        <v>92</v>
      </c>
      <c r="F114" s="253">
        <f t="shared" si="7"/>
        <v>3</v>
      </c>
      <c r="G114" s="4" t="s">
        <v>174</v>
      </c>
      <c r="H114" s="19">
        <v>1</v>
      </c>
      <c r="I114" s="249"/>
      <c r="J114" s="201"/>
      <c r="K114" s="255"/>
      <c r="L114" s="20">
        <v>1.20178E-2</v>
      </c>
      <c r="M114" s="261"/>
      <c r="N114" s="20">
        <f>AVERAGE(0.015,0.015)</f>
        <v>1.4999999999999999E-2</v>
      </c>
      <c r="O114" s="261"/>
      <c r="P114" s="20"/>
      <c r="Q114" s="7"/>
      <c r="R114" s="7"/>
      <c r="S114" s="20"/>
      <c r="T114" s="197">
        <v>7.7559999999999999E-3</v>
      </c>
      <c r="U114" s="20"/>
      <c r="V114" s="20">
        <v>2E-3</v>
      </c>
      <c r="W114" s="20"/>
      <c r="X114" s="20"/>
      <c r="Y114" s="20">
        <v>4.4999999999999997E-3</v>
      </c>
      <c r="Z114" s="20"/>
      <c r="AA114" s="20"/>
      <c r="AB114" s="7">
        <f t="shared" si="9"/>
        <v>8.5000000000000006E-3</v>
      </c>
      <c r="AC114" s="8">
        <v>8.5000000000000006E-3</v>
      </c>
      <c r="AD114" s="198">
        <f t="shared" si="8"/>
        <v>7.7559999999999999E-3</v>
      </c>
      <c r="AE114" s="197"/>
      <c r="AF114" s="361"/>
      <c r="AH114" s="413" t="str">
        <f t="shared" si="6"/>
        <v>N</v>
      </c>
      <c r="AI114" s="413" t="s">
        <v>176</v>
      </c>
      <c r="AJ114" s="413" t="s">
        <v>177</v>
      </c>
      <c r="AK114" s="413"/>
      <c r="AL114" s="413" t="s">
        <v>175</v>
      </c>
    </row>
    <row r="115" spans="1:38">
      <c r="A115" s="413">
        <v>59</v>
      </c>
      <c r="B115" s="23">
        <v>42893</v>
      </c>
      <c r="C115" s="18">
        <v>42893</v>
      </c>
      <c r="D115" s="18">
        <v>42914</v>
      </c>
      <c r="E115" s="16">
        <f t="shared" si="5"/>
        <v>21</v>
      </c>
      <c r="F115" s="253">
        <f t="shared" si="7"/>
        <v>0</v>
      </c>
      <c r="G115" s="4" t="s">
        <v>201</v>
      </c>
      <c r="H115" s="19">
        <v>50</v>
      </c>
      <c r="I115" s="249"/>
      <c r="J115" s="201"/>
      <c r="K115" s="255"/>
      <c r="L115" s="20">
        <v>1.0886699999999999E-2</v>
      </c>
      <c r="M115" s="261"/>
      <c r="N115" s="20">
        <f>AVERAGE(0.0117,0.0125)</f>
        <v>1.21E-2</v>
      </c>
      <c r="O115" s="261"/>
      <c r="P115" s="20"/>
      <c r="Q115" s="7"/>
      <c r="R115" s="7"/>
      <c r="S115" s="20"/>
      <c r="T115" s="197">
        <v>5.202E-3</v>
      </c>
      <c r="U115" s="20"/>
      <c r="V115" s="20">
        <v>2E-3</v>
      </c>
      <c r="W115" s="20"/>
      <c r="X115" s="20"/>
      <c r="Y115" s="20">
        <v>2E-3</v>
      </c>
      <c r="Z115" s="20"/>
      <c r="AA115" s="20"/>
      <c r="AB115" s="7">
        <f t="shared" si="9"/>
        <v>8.0999999999999996E-3</v>
      </c>
      <c r="AC115" s="8">
        <v>8.5000000000000006E-3</v>
      </c>
      <c r="AD115" s="198">
        <f t="shared" si="8"/>
        <v>5.202E-3</v>
      </c>
      <c r="AE115" s="197"/>
      <c r="AF115" s="361">
        <v>8.0000000000000002E-3</v>
      </c>
      <c r="AH115" s="413" t="str">
        <f t="shared" si="6"/>
        <v>Y</v>
      </c>
      <c r="AI115" s="413" t="s">
        <v>202</v>
      </c>
      <c r="AJ115" s="413" t="s">
        <v>203</v>
      </c>
      <c r="AK115" s="413"/>
      <c r="AL115" s="413" t="s">
        <v>204</v>
      </c>
    </row>
    <row r="116" spans="1:38">
      <c r="A116" s="413">
        <v>60</v>
      </c>
      <c r="B116" s="23">
        <v>42893</v>
      </c>
      <c r="C116" s="18">
        <v>42893</v>
      </c>
      <c r="D116" s="18">
        <v>42900</v>
      </c>
      <c r="E116" s="16">
        <f t="shared" si="5"/>
        <v>7</v>
      </c>
      <c r="F116" s="253">
        <f t="shared" si="7"/>
        <v>0</v>
      </c>
      <c r="G116" s="4" t="s">
        <v>28</v>
      </c>
      <c r="H116" s="19">
        <v>50</v>
      </c>
      <c r="I116" s="249"/>
      <c r="J116" s="201"/>
      <c r="K116" s="255"/>
      <c r="L116" s="20">
        <v>9.5321999999999994E-3</v>
      </c>
      <c r="M116" s="261"/>
      <c r="N116" s="20">
        <v>0.01</v>
      </c>
      <c r="O116" s="261"/>
      <c r="P116" s="20"/>
      <c r="Q116" s="7"/>
      <c r="R116" s="7"/>
      <c r="S116" s="20"/>
      <c r="T116" s="197">
        <v>5.202E-3</v>
      </c>
      <c r="U116" s="20"/>
      <c r="V116" s="20">
        <v>2E-3</v>
      </c>
      <c r="W116" s="20"/>
      <c r="X116" s="20"/>
      <c r="Y116" s="20">
        <v>2E-3</v>
      </c>
      <c r="Z116" s="20"/>
      <c r="AA116" s="20"/>
      <c r="AB116" s="7">
        <f t="shared" si="9"/>
        <v>6.0000000000000001E-3</v>
      </c>
      <c r="AC116" s="8">
        <v>7.0000000000000001E-3</v>
      </c>
      <c r="AD116" s="198">
        <f t="shared" si="8"/>
        <v>5.202E-3</v>
      </c>
      <c r="AE116" s="197"/>
      <c r="AF116" s="361"/>
      <c r="AH116" s="413" t="str">
        <f t="shared" si="6"/>
        <v>N</v>
      </c>
      <c r="AI116" s="413" t="s">
        <v>4</v>
      </c>
      <c r="AJ116" s="413" t="s">
        <v>60</v>
      </c>
      <c r="AK116" s="413"/>
      <c r="AL116" s="413" t="s">
        <v>8</v>
      </c>
    </row>
    <row r="117" spans="1:38">
      <c r="A117" s="413">
        <v>61</v>
      </c>
      <c r="B117" s="23">
        <v>42893</v>
      </c>
      <c r="C117" s="18">
        <v>42893</v>
      </c>
      <c r="D117" s="18">
        <v>42923</v>
      </c>
      <c r="E117" s="16">
        <f t="shared" si="5"/>
        <v>30</v>
      </c>
      <c r="F117" s="253">
        <f t="shared" si="7"/>
        <v>1</v>
      </c>
      <c r="G117" s="4" t="s">
        <v>29</v>
      </c>
      <c r="H117" s="19">
        <v>50</v>
      </c>
      <c r="I117" s="249"/>
      <c r="J117" s="201"/>
      <c r="K117" s="255"/>
      <c r="L117" s="20">
        <v>9.3056000000000007E-3</v>
      </c>
      <c r="M117" s="261"/>
      <c r="N117" s="20">
        <v>9.9000000000000008E-3</v>
      </c>
      <c r="O117" s="261"/>
      <c r="P117" s="20"/>
      <c r="Q117" s="7"/>
      <c r="R117" s="7"/>
      <c r="S117" s="20"/>
      <c r="T117" s="197">
        <v>4.4019999999999997E-3</v>
      </c>
      <c r="U117" s="20"/>
      <c r="V117" s="20">
        <v>3.2000000000000002E-3</v>
      </c>
      <c r="W117" s="20"/>
      <c r="X117" s="20"/>
      <c r="Y117" s="20">
        <v>2E-3</v>
      </c>
      <c r="Z117" s="20"/>
      <c r="AA117" s="20"/>
      <c r="AB117" s="7">
        <f t="shared" si="9"/>
        <v>4.7000000000000011E-3</v>
      </c>
      <c r="AC117" s="8">
        <v>6.4999999999999997E-3</v>
      </c>
      <c r="AD117" s="198">
        <f t="shared" si="8"/>
        <v>4.4019999999999997E-3</v>
      </c>
      <c r="AE117" s="197"/>
      <c r="AF117" s="361"/>
      <c r="AH117" s="413" t="str">
        <f t="shared" si="6"/>
        <v>N</v>
      </c>
      <c r="AI117" s="413" t="s">
        <v>4</v>
      </c>
      <c r="AJ117" s="413" t="s">
        <v>60</v>
      </c>
      <c r="AK117" s="413"/>
      <c r="AL117" s="413" t="s">
        <v>8</v>
      </c>
    </row>
    <row r="118" spans="1:38">
      <c r="A118" s="413">
        <v>62</v>
      </c>
      <c r="B118" s="23">
        <v>42902</v>
      </c>
      <c r="C118" s="18">
        <v>42902</v>
      </c>
      <c r="D118" s="18">
        <v>42933</v>
      </c>
      <c r="E118" s="16">
        <f t="shared" si="5"/>
        <v>31</v>
      </c>
      <c r="F118" s="253">
        <f t="shared" si="7"/>
        <v>1</v>
      </c>
      <c r="G118" s="4" t="s">
        <v>205</v>
      </c>
      <c r="H118" s="19">
        <v>50</v>
      </c>
      <c r="I118" s="249"/>
      <c r="J118" s="201"/>
      <c r="K118" s="255"/>
      <c r="L118" s="20">
        <v>1.175E-2</v>
      </c>
      <c r="M118" s="261"/>
      <c r="N118" s="20">
        <f>AVERAGE(0.0122,0.0123,0.0121,0.0122)</f>
        <v>1.2200000000000001E-2</v>
      </c>
      <c r="O118" s="261"/>
      <c r="P118" s="20"/>
      <c r="Q118" s="7"/>
      <c r="R118" s="7"/>
      <c r="S118" s="20"/>
      <c r="T118" s="197">
        <v>6.5880000000000001E-3</v>
      </c>
      <c r="U118" s="20"/>
      <c r="V118" s="20">
        <v>3.2000000000000002E-3</v>
      </c>
      <c r="W118" s="20"/>
      <c r="X118" s="20"/>
      <c r="Y118" s="20">
        <v>1.5E-3</v>
      </c>
      <c r="Z118" s="20"/>
      <c r="AA118" s="20"/>
      <c r="AB118" s="7">
        <f t="shared" si="9"/>
        <v>7.5000000000000015E-3</v>
      </c>
      <c r="AC118" s="8">
        <v>7.4999999999999997E-3</v>
      </c>
      <c r="AD118" s="198">
        <f t="shared" si="8"/>
        <v>6.5880000000000001E-3</v>
      </c>
      <c r="AE118" s="197"/>
      <c r="AF118" s="361"/>
      <c r="AH118" s="413" t="str">
        <f t="shared" si="6"/>
        <v>N</v>
      </c>
      <c r="AI118" s="413" t="s">
        <v>206</v>
      </c>
      <c r="AJ118" s="413" t="s">
        <v>207</v>
      </c>
      <c r="AK118" s="413"/>
      <c r="AL118" s="413" t="s">
        <v>208</v>
      </c>
    </row>
    <row r="119" spans="1:38">
      <c r="A119" s="413">
        <v>63</v>
      </c>
      <c r="B119" s="23">
        <v>42905</v>
      </c>
      <c r="C119" s="18">
        <v>42905</v>
      </c>
      <c r="D119" s="18">
        <v>42997</v>
      </c>
      <c r="E119" s="16">
        <f t="shared" si="5"/>
        <v>92</v>
      </c>
      <c r="F119" s="253">
        <f t="shared" si="7"/>
        <v>3</v>
      </c>
      <c r="G119" s="4" t="s">
        <v>209</v>
      </c>
      <c r="H119" s="19">
        <v>13</v>
      </c>
      <c r="I119" s="249"/>
      <c r="J119" s="201"/>
      <c r="K119" s="255"/>
      <c r="L119" s="20">
        <v>1.27356E-2</v>
      </c>
      <c r="M119" s="261"/>
      <c r="N119" s="20">
        <f>AVERAGE(0.0134,0.014,0.0185)</f>
        <v>1.5299999999999999E-2</v>
      </c>
      <c r="O119" s="261"/>
      <c r="P119" s="20"/>
      <c r="Q119" s="7"/>
      <c r="R119" s="7"/>
      <c r="S119" s="20"/>
      <c r="T119" s="197">
        <v>8.5550000000000001E-3</v>
      </c>
      <c r="U119" s="20"/>
      <c r="V119" s="20">
        <v>2E-3</v>
      </c>
      <c r="W119" s="20"/>
      <c r="X119" s="20"/>
      <c r="Y119" s="20">
        <v>2E-3</v>
      </c>
      <c r="Z119" s="20"/>
      <c r="AA119" s="20"/>
      <c r="AB119" s="7">
        <f t="shared" si="9"/>
        <v>1.1299999999999999E-2</v>
      </c>
      <c r="AC119" s="8">
        <v>1.0500000000000001E-2</v>
      </c>
      <c r="AD119" s="198">
        <f t="shared" si="8"/>
        <v>8.5550000000000001E-3</v>
      </c>
      <c r="AE119" s="197"/>
      <c r="AF119" s="361"/>
      <c r="AH119" s="413" t="str">
        <f t="shared" si="6"/>
        <v>N</v>
      </c>
      <c r="AI119" s="413" t="s">
        <v>210</v>
      </c>
      <c r="AJ119" s="413" t="s">
        <v>211</v>
      </c>
      <c r="AK119" s="413"/>
      <c r="AL119" s="413" t="s">
        <v>212</v>
      </c>
    </row>
    <row r="120" spans="1:38">
      <c r="A120" s="413">
        <v>64</v>
      </c>
      <c r="B120" s="23">
        <v>42905</v>
      </c>
      <c r="C120" s="18">
        <v>42905</v>
      </c>
      <c r="D120" s="18">
        <v>42935</v>
      </c>
      <c r="E120" s="16">
        <f t="shared" si="5"/>
        <v>30</v>
      </c>
      <c r="F120" s="253">
        <f t="shared" si="7"/>
        <v>1</v>
      </c>
      <c r="G120" s="4" t="s">
        <v>213</v>
      </c>
      <c r="H120" s="19">
        <v>10</v>
      </c>
      <c r="I120" s="249"/>
      <c r="J120" s="201"/>
      <c r="K120" s="255"/>
      <c r="L120" s="20">
        <v>1.17722E-2</v>
      </c>
      <c r="M120" s="261"/>
      <c r="N120" s="20">
        <f>AVERAGE(0.0122,0.0121,0.0122)</f>
        <v>1.2166666666666668E-2</v>
      </c>
      <c r="O120" s="261"/>
      <c r="P120" s="20"/>
      <c r="Q120" s="7"/>
      <c r="R120" s="7"/>
      <c r="S120" s="20"/>
      <c r="T120" s="197">
        <v>6.6039999999999996E-3</v>
      </c>
      <c r="U120" s="20"/>
      <c r="V120" s="20">
        <v>3.2000000000000002E-3</v>
      </c>
      <c r="W120" s="20"/>
      <c r="X120" s="20"/>
      <c r="Y120" s="20">
        <v>1.5E-3</v>
      </c>
      <c r="Z120" s="20"/>
      <c r="AA120" s="20"/>
      <c r="AB120" s="7">
        <f t="shared" si="9"/>
        <v>7.4666666666666683E-3</v>
      </c>
      <c r="AC120" s="8">
        <v>6.6039999999999996E-3</v>
      </c>
      <c r="AD120" s="198">
        <f t="shared" si="8"/>
        <v>6.6039999999999996E-3</v>
      </c>
      <c r="AE120" s="197"/>
      <c r="AF120" s="361"/>
      <c r="AH120" s="413" t="str">
        <f t="shared" si="6"/>
        <v>N</v>
      </c>
      <c r="AI120" s="413" t="s">
        <v>214</v>
      </c>
      <c r="AJ120" s="413" t="s">
        <v>215</v>
      </c>
      <c r="AK120" s="413"/>
      <c r="AL120" s="413" t="s">
        <v>281</v>
      </c>
    </row>
    <row r="121" spans="1:38">
      <c r="A121" s="413">
        <v>65</v>
      </c>
      <c r="B121" s="23">
        <v>42906</v>
      </c>
      <c r="C121" s="18">
        <v>42906</v>
      </c>
      <c r="D121" s="18">
        <v>42936</v>
      </c>
      <c r="E121" s="16">
        <f t="shared" si="5"/>
        <v>30</v>
      </c>
      <c r="F121" s="253">
        <f t="shared" si="7"/>
        <v>1</v>
      </c>
      <c r="G121" s="4" t="s">
        <v>219</v>
      </c>
      <c r="H121" s="19">
        <v>13.22</v>
      </c>
      <c r="I121" s="249"/>
      <c r="J121" s="201"/>
      <c r="K121" s="255"/>
      <c r="L121" s="20">
        <v>1.17667E-2</v>
      </c>
      <c r="M121" s="261"/>
      <c r="N121" s="20">
        <f>AVERAGE(0.0122,0.0121,0.0122)</f>
        <v>1.2166666666666668E-2</v>
      </c>
      <c r="O121" s="261"/>
      <c r="P121" s="20"/>
      <c r="Q121" s="7"/>
      <c r="R121" s="7"/>
      <c r="S121" s="20"/>
      <c r="T121" s="197">
        <v>6.6299999999999996E-3</v>
      </c>
      <c r="U121" s="20"/>
      <c r="V121" s="20">
        <v>3.2000000000000002E-3</v>
      </c>
      <c r="W121" s="20"/>
      <c r="X121" s="20"/>
      <c r="Y121" s="20">
        <v>1.5E-3</v>
      </c>
      <c r="Z121" s="20"/>
      <c r="AA121" s="20"/>
      <c r="AB121" s="7">
        <f t="shared" si="9"/>
        <v>7.4666666666666683E-3</v>
      </c>
      <c r="AC121" s="8">
        <v>7.7999999999999996E-3</v>
      </c>
      <c r="AD121" s="198">
        <f t="shared" si="8"/>
        <v>6.6299999999999996E-3</v>
      </c>
      <c r="AE121" s="197"/>
      <c r="AF121" s="361">
        <v>7.7999999999999996E-3</v>
      </c>
      <c r="AH121" s="413" t="str">
        <f t="shared" si="6"/>
        <v>Y</v>
      </c>
      <c r="AI121" s="413" t="s">
        <v>218</v>
      </c>
      <c r="AJ121" s="413" t="s">
        <v>217</v>
      </c>
      <c r="AK121" s="413"/>
      <c r="AL121" s="413" t="s">
        <v>216</v>
      </c>
    </row>
    <row r="122" spans="1:38">
      <c r="A122" s="413">
        <v>66</v>
      </c>
      <c r="B122" s="22">
        <v>42906</v>
      </c>
      <c r="C122" s="5">
        <v>42906</v>
      </c>
      <c r="D122" s="5">
        <v>42971</v>
      </c>
      <c r="E122" s="413">
        <f t="shared" si="5"/>
        <v>65</v>
      </c>
      <c r="F122" s="253">
        <f t="shared" si="7"/>
        <v>2</v>
      </c>
      <c r="G122" s="4" t="s">
        <v>148</v>
      </c>
      <c r="H122" s="6">
        <v>40</v>
      </c>
      <c r="I122" s="248"/>
      <c r="J122" s="414"/>
      <c r="K122" s="254"/>
      <c r="L122" s="7">
        <v>1.2461099999999999E-2</v>
      </c>
      <c r="M122" s="256"/>
      <c r="N122" s="7">
        <v>1.4E-2</v>
      </c>
      <c r="O122" s="256"/>
      <c r="P122" s="7"/>
      <c r="Q122" s="7"/>
      <c r="R122" s="7"/>
      <c r="S122" s="20"/>
      <c r="T122" s="197">
        <v>8.4869999999999998E-3</v>
      </c>
      <c r="U122" s="20"/>
      <c r="V122" s="7">
        <v>2E-3</v>
      </c>
      <c r="W122" s="7"/>
      <c r="X122" s="7"/>
      <c r="Y122" s="7">
        <v>2E-3</v>
      </c>
      <c r="Z122" s="7"/>
      <c r="AA122" s="7"/>
      <c r="AB122" s="7">
        <f t="shared" si="9"/>
        <v>0.01</v>
      </c>
      <c r="AC122" s="8">
        <v>1.0500000000000001E-2</v>
      </c>
      <c r="AD122" s="198">
        <f t="shared" si="8"/>
        <v>8.4869999999999998E-3</v>
      </c>
      <c r="AE122" s="197"/>
      <c r="AF122" s="361"/>
      <c r="AH122" s="413" t="str">
        <f t="shared" si="6"/>
        <v>N</v>
      </c>
      <c r="AI122" s="413" t="s">
        <v>149</v>
      </c>
      <c r="AJ122" s="413" t="s">
        <v>150</v>
      </c>
      <c r="AK122" s="413"/>
      <c r="AL122" s="413" t="s">
        <v>151</v>
      </c>
    </row>
    <row r="123" spans="1:38">
      <c r="A123" s="413">
        <v>67</v>
      </c>
      <c r="B123" s="22">
        <v>42908</v>
      </c>
      <c r="C123" s="5">
        <v>42908</v>
      </c>
      <c r="D123" s="5">
        <v>42940</v>
      </c>
      <c r="E123" s="413">
        <f t="shared" si="5"/>
        <v>32</v>
      </c>
      <c r="F123" s="253">
        <f t="shared" si="7"/>
        <v>1</v>
      </c>
      <c r="G123" s="4" t="s">
        <v>220</v>
      </c>
      <c r="H123" s="6">
        <v>50</v>
      </c>
      <c r="I123" s="248"/>
      <c r="J123" s="414"/>
      <c r="K123" s="254"/>
      <c r="L123" s="7">
        <v>1.2155600000000001E-2</v>
      </c>
      <c r="M123" s="256"/>
      <c r="N123" s="20">
        <f>AVERAGE(0.018,0.014,0.0125)</f>
        <v>1.4833333333333332E-2</v>
      </c>
      <c r="O123" s="261"/>
      <c r="P123" s="20"/>
      <c r="Q123" s="7"/>
      <c r="R123" s="7"/>
      <c r="S123" s="20"/>
      <c r="T123" s="197">
        <v>6.587E-3</v>
      </c>
      <c r="U123" s="20"/>
      <c r="V123" s="7">
        <v>2E-3</v>
      </c>
      <c r="W123" s="7"/>
      <c r="X123" s="7"/>
      <c r="Y123" s="7">
        <v>2E-3</v>
      </c>
      <c r="Z123" s="7"/>
      <c r="AA123" s="7"/>
      <c r="AB123" s="7">
        <f t="shared" si="9"/>
        <v>1.0833333333333332E-2</v>
      </c>
      <c r="AC123" s="8">
        <v>9.4999999999999998E-3</v>
      </c>
      <c r="AD123" s="198">
        <f t="shared" si="8"/>
        <v>6.587E-3</v>
      </c>
      <c r="AE123" s="197"/>
      <c r="AF123" s="361"/>
      <c r="AH123" s="413" t="str">
        <f t="shared" si="6"/>
        <v>N</v>
      </c>
      <c r="AI123" s="413" t="s">
        <v>221</v>
      </c>
      <c r="AJ123" s="413" t="s">
        <v>222</v>
      </c>
      <c r="AK123" s="413"/>
      <c r="AL123" s="413" t="s">
        <v>223</v>
      </c>
    </row>
    <row r="124" spans="1:38">
      <c r="A124" s="413">
        <v>68</v>
      </c>
      <c r="B124" s="22">
        <v>42908</v>
      </c>
      <c r="C124" s="5">
        <v>42908</v>
      </c>
      <c r="D124" s="5">
        <v>42969</v>
      </c>
      <c r="E124" s="413">
        <f t="shared" si="5"/>
        <v>61</v>
      </c>
      <c r="F124" s="253">
        <f t="shared" si="7"/>
        <v>2</v>
      </c>
      <c r="G124" s="4" t="s">
        <v>220</v>
      </c>
      <c r="H124" s="6">
        <v>50</v>
      </c>
      <c r="I124" s="248"/>
      <c r="J124" s="414"/>
      <c r="K124" s="254"/>
      <c r="L124" s="7">
        <v>1.25056E-2</v>
      </c>
      <c r="M124" s="256"/>
      <c r="N124" s="20">
        <f>AVERAGE(0.016,0.0165)</f>
        <v>1.6250000000000001E-2</v>
      </c>
      <c r="O124" s="261"/>
      <c r="P124" s="20"/>
      <c r="Q124" s="7"/>
      <c r="R124" s="7"/>
      <c r="S124" s="20"/>
      <c r="T124" s="197">
        <v>6.9290000000000003E-3</v>
      </c>
      <c r="U124" s="20"/>
      <c r="V124" s="7">
        <v>2E-3</v>
      </c>
      <c r="W124" s="7"/>
      <c r="X124" s="7"/>
      <c r="Y124" s="7">
        <v>2E-3</v>
      </c>
      <c r="Z124" s="7"/>
      <c r="AA124" s="7"/>
      <c r="AB124" s="7">
        <f t="shared" si="9"/>
        <v>1.225E-2</v>
      </c>
      <c r="AC124" s="8">
        <v>0.01</v>
      </c>
      <c r="AD124" s="198">
        <f t="shared" si="8"/>
        <v>6.9290000000000003E-3</v>
      </c>
      <c r="AE124" s="197"/>
      <c r="AF124" s="361"/>
      <c r="AH124" s="413" t="str">
        <f t="shared" si="6"/>
        <v>N</v>
      </c>
      <c r="AI124" s="413" t="s">
        <v>221</v>
      </c>
      <c r="AJ124" s="413" t="s">
        <v>222</v>
      </c>
      <c r="AK124" s="413"/>
      <c r="AL124" s="413" t="s">
        <v>223</v>
      </c>
    </row>
    <row r="125" spans="1:38">
      <c r="A125" s="413">
        <v>69</v>
      </c>
      <c r="B125" s="22">
        <v>42908</v>
      </c>
      <c r="C125" s="5">
        <v>42908</v>
      </c>
      <c r="D125" s="5">
        <v>43000</v>
      </c>
      <c r="E125" s="413">
        <f t="shared" si="5"/>
        <v>92</v>
      </c>
      <c r="F125" s="253">
        <f t="shared" si="7"/>
        <v>3</v>
      </c>
      <c r="G125" s="4" t="s">
        <v>220</v>
      </c>
      <c r="H125" s="6">
        <v>50</v>
      </c>
      <c r="I125" s="248"/>
      <c r="J125" s="414"/>
      <c r="K125" s="254"/>
      <c r="L125" s="7">
        <v>1.28944E-2</v>
      </c>
      <c r="M125" s="256"/>
      <c r="N125" s="20">
        <f>AVERAGE(0.016,0.018)</f>
        <v>1.7000000000000001E-2</v>
      </c>
      <c r="O125" s="261"/>
      <c r="P125" s="20"/>
      <c r="Q125" s="7"/>
      <c r="R125" s="7"/>
      <c r="S125" s="20"/>
      <c r="T125" s="197">
        <v>8.5109999999999995E-3</v>
      </c>
      <c r="U125" s="20"/>
      <c r="V125" s="7">
        <v>2E-3</v>
      </c>
      <c r="W125" s="7"/>
      <c r="X125" s="7"/>
      <c r="Y125" s="7">
        <v>2E-3</v>
      </c>
      <c r="Z125" s="7"/>
      <c r="AA125" s="7"/>
      <c r="AB125" s="7">
        <f t="shared" si="9"/>
        <v>1.3000000000000001E-2</v>
      </c>
      <c r="AC125" s="8">
        <v>1.0999999999999999E-2</v>
      </c>
      <c r="AD125" s="198">
        <f t="shared" si="8"/>
        <v>8.5109999999999995E-3</v>
      </c>
      <c r="AE125" s="197"/>
      <c r="AF125" s="361"/>
      <c r="AH125" s="413" t="str">
        <f t="shared" si="6"/>
        <v>N</v>
      </c>
      <c r="AI125" s="413" t="s">
        <v>221</v>
      </c>
      <c r="AJ125" s="413" t="s">
        <v>222</v>
      </c>
      <c r="AK125" s="413"/>
      <c r="AL125" s="413" t="s">
        <v>223</v>
      </c>
    </row>
    <row r="126" spans="1:38">
      <c r="A126" s="413">
        <v>70</v>
      </c>
      <c r="B126" s="22">
        <v>42908</v>
      </c>
      <c r="C126" s="5">
        <v>42908</v>
      </c>
      <c r="D126" s="5">
        <v>42938</v>
      </c>
      <c r="E126" s="413">
        <f t="shared" si="5"/>
        <v>30</v>
      </c>
      <c r="F126" s="253">
        <f t="shared" si="7"/>
        <v>1</v>
      </c>
      <c r="G126" s="4" t="s">
        <v>28</v>
      </c>
      <c r="H126" s="6">
        <v>20</v>
      </c>
      <c r="I126" s="248"/>
      <c r="J126" s="414"/>
      <c r="K126" s="254"/>
      <c r="L126" s="7">
        <v>1.2155600000000001E-2</v>
      </c>
      <c r="M126" s="256"/>
      <c r="N126" s="7">
        <v>1.2999999999999999E-2</v>
      </c>
      <c r="O126" s="256"/>
      <c r="P126" s="7"/>
      <c r="Q126" s="7"/>
      <c r="R126" s="7"/>
      <c r="S126" s="20"/>
      <c r="T126" s="197">
        <v>8.4869999999999998E-3</v>
      </c>
      <c r="U126" s="20"/>
      <c r="V126" s="7">
        <v>2E-3</v>
      </c>
      <c r="W126" s="7"/>
      <c r="X126" s="7"/>
      <c r="Y126" s="7">
        <v>2E-3</v>
      </c>
      <c r="Z126" s="7"/>
      <c r="AA126" s="7"/>
      <c r="AB126" s="7">
        <f t="shared" si="9"/>
        <v>8.9999999999999993E-3</v>
      </c>
      <c r="AC126" s="8">
        <v>9.4999999999999998E-3</v>
      </c>
      <c r="AD126" s="198">
        <f t="shared" si="8"/>
        <v>8.4869999999999998E-3</v>
      </c>
      <c r="AE126" s="197"/>
      <c r="AF126" s="361"/>
      <c r="AH126" s="413" t="str">
        <f t="shared" si="6"/>
        <v>N</v>
      </c>
      <c r="AI126" s="413" t="s">
        <v>164</v>
      </c>
      <c r="AJ126" s="413" t="s">
        <v>165</v>
      </c>
      <c r="AK126" s="413"/>
      <c r="AL126" s="413" t="s">
        <v>166</v>
      </c>
    </row>
    <row r="127" spans="1:38">
      <c r="A127" s="413">
        <v>71</v>
      </c>
      <c r="B127" s="22">
        <v>42909</v>
      </c>
      <c r="C127" s="5">
        <v>42909</v>
      </c>
      <c r="D127" s="5">
        <v>42940</v>
      </c>
      <c r="E127" s="413">
        <f t="shared" si="5"/>
        <v>31</v>
      </c>
      <c r="F127" s="253">
        <f t="shared" si="7"/>
        <v>1</v>
      </c>
      <c r="G127" s="4" t="s">
        <v>28</v>
      </c>
      <c r="H127" s="6">
        <v>10</v>
      </c>
      <c r="I127" s="248"/>
      <c r="J127" s="414"/>
      <c r="K127" s="254"/>
      <c r="L127" s="7">
        <v>1.2161099999999999E-2</v>
      </c>
      <c r="M127" s="256"/>
      <c r="N127" s="20">
        <f>AVERAGE(0.017,0.0124)</f>
        <v>1.4700000000000001E-2</v>
      </c>
      <c r="O127" s="261"/>
      <c r="P127" s="20"/>
      <c r="Q127" s="7"/>
      <c r="R127" s="7"/>
      <c r="S127" s="20"/>
      <c r="T127" s="197">
        <v>6.5919999999999998E-3</v>
      </c>
      <c r="U127" s="20"/>
      <c r="V127" s="7">
        <v>2E-3</v>
      </c>
      <c r="W127" s="7"/>
      <c r="X127" s="7"/>
      <c r="Y127" s="7">
        <v>2E-3</v>
      </c>
      <c r="Z127" s="7"/>
      <c r="AA127" s="7"/>
      <c r="AB127" s="7">
        <f t="shared" si="9"/>
        <v>1.0700000000000001E-2</v>
      </c>
      <c r="AC127" s="8">
        <v>9.4999999999999998E-3</v>
      </c>
      <c r="AD127" s="198">
        <f t="shared" si="8"/>
        <v>6.5919999999999998E-3</v>
      </c>
      <c r="AE127" s="197"/>
      <c r="AF127" s="361">
        <v>8.6E-3</v>
      </c>
      <c r="AH127" s="413" t="str">
        <f t="shared" si="6"/>
        <v>Y</v>
      </c>
      <c r="AI127" s="413" t="s">
        <v>164</v>
      </c>
      <c r="AJ127" s="413" t="s">
        <v>165</v>
      </c>
      <c r="AK127" s="413"/>
      <c r="AL127" s="413" t="s">
        <v>224</v>
      </c>
    </row>
    <row r="128" spans="1:38">
      <c r="A128" s="413">
        <v>72</v>
      </c>
      <c r="B128" s="22">
        <v>42909</v>
      </c>
      <c r="C128" s="5">
        <v>42909</v>
      </c>
      <c r="D128" s="5">
        <v>42940</v>
      </c>
      <c r="E128" s="413">
        <f t="shared" si="5"/>
        <v>31</v>
      </c>
      <c r="F128" s="253">
        <f t="shared" si="7"/>
        <v>1</v>
      </c>
      <c r="G128" s="4" t="s">
        <v>28</v>
      </c>
      <c r="H128" s="6">
        <v>10</v>
      </c>
      <c r="I128" s="248"/>
      <c r="J128" s="414"/>
      <c r="K128" s="254"/>
      <c r="L128" s="7">
        <v>1.2161099999999999E-2</v>
      </c>
      <c r="M128" s="256"/>
      <c r="N128" s="20">
        <f>AVERAGE(0.017,0.0124)</f>
        <v>1.4700000000000001E-2</v>
      </c>
      <c r="O128" s="261"/>
      <c r="P128" s="20"/>
      <c r="Q128" s="7"/>
      <c r="R128" s="7"/>
      <c r="S128" s="20"/>
      <c r="T128" s="197">
        <v>6.5919999999999998E-3</v>
      </c>
      <c r="U128" s="20"/>
      <c r="V128" s="7">
        <v>2E-3</v>
      </c>
      <c r="W128" s="7"/>
      <c r="X128" s="7"/>
      <c r="Y128" s="7">
        <v>2E-3</v>
      </c>
      <c r="Z128" s="7"/>
      <c r="AA128" s="7"/>
      <c r="AB128" s="7">
        <f t="shared" si="9"/>
        <v>1.0700000000000001E-2</v>
      </c>
      <c r="AC128" s="8">
        <v>9.4999999999999998E-3</v>
      </c>
      <c r="AD128" s="198">
        <f t="shared" si="8"/>
        <v>6.5919999999999998E-3</v>
      </c>
      <c r="AE128" s="197"/>
      <c r="AF128" s="361">
        <v>8.6E-3</v>
      </c>
      <c r="AH128" s="413" t="str">
        <f t="shared" si="6"/>
        <v>Y</v>
      </c>
      <c r="AI128" s="413" t="s">
        <v>164</v>
      </c>
      <c r="AJ128" s="413" t="s">
        <v>165</v>
      </c>
      <c r="AK128" s="413"/>
      <c r="AL128" s="413" t="s">
        <v>225</v>
      </c>
    </row>
    <row r="129" spans="1:38">
      <c r="A129" s="413">
        <v>73</v>
      </c>
      <c r="B129" s="22">
        <v>42909</v>
      </c>
      <c r="C129" s="5">
        <v>42909</v>
      </c>
      <c r="D129" s="5">
        <v>42940</v>
      </c>
      <c r="E129" s="413">
        <f t="shared" si="5"/>
        <v>31</v>
      </c>
      <c r="F129" s="253">
        <f t="shared" si="7"/>
        <v>1</v>
      </c>
      <c r="G129" s="4" t="s">
        <v>226</v>
      </c>
      <c r="H129" s="6">
        <v>3</v>
      </c>
      <c r="I129" s="248"/>
      <c r="J129" s="414"/>
      <c r="K129" s="254"/>
      <c r="L129" s="7">
        <v>1.2161099999999999E-2</v>
      </c>
      <c r="M129" s="256"/>
      <c r="N129" s="20">
        <f>AVERAGE(0.017,0.0124)</f>
        <v>1.4700000000000001E-2</v>
      </c>
      <c r="O129" s="261"/>
      <c r="P129" s="20"/>
      <c r="Q129" s="7"/>
      <c r="R129" s="7"/>
      <c r="S129" s="20"/>
      <c r="T129" s="197">
        <v>6.5919999999999998E-3</v>
      </c>
      <c r="U129" s="20"/>
      <c r="V129" s="7">
        <v>2E-3</v>
      </c>
      <c r="W129" s="7"/>
      <c r="X129" s="7"/>
      <c r="Y129" s="7">
        <v>2E-3</v>
      </c>
      <c r="Z129" s="7"/>
      <c r="AA129" s="7"/>
      <c r="AB129" s="7">
        <f t="shared" si="9"/>
        <v>1.0700000000000001E-2</v>
      </c>
      <c r="AC129" s="8">
        <v>8.5000000000000006E-3</v>
      </c>
      <c r="AD129" s="198">
        <f t="shared" si="8"/>
        <v>6.5919999999999998E-3</v>
      </c>
      <c r="AE129" s="197"/>
      <c r="AF129" s="361">
        <v>8.0999999999999996E-3</v>
      </c>
      <c r="AH129" s="413" t="str">
        <f t="shared" si="6"/>
        <v>Y</v>
      </c>
      <c r="AI129" s="413" t="s">
        <v>227</v>
      </c>
      <c r="AJ129" s="413" t="s">
        <v>228</v>
      </c>
      <c r="AK129" s="413"/>
      <c r="AL129" s="413" t="s">
        <v>229</v>
      </c>
    </row>
    <row r="130" spans="1:38">
      <c r="A130" s="413">
        <v>74</v>
      </c>
      <c r="B130" s="22">
        <v>42914</v>
      </c>
      <c r="C130" s="5">
        <v>42914</v>
      </c>
      <c r="D130" s="5">
        <v>42964</v>
      </c>
      <c r="E130" s="413">
        <f t="shared" si="5"/>
        <v>50</v>
      </c>
      <c r="F130" s="253">
        <f t="shared" si="7"/>
        <v>1</v>
      </c>
      <c r="G130" s="4" t="s">
        <v>226</v>
      </c>
      <c r="H130" s="6">
        <v>40</v>
      </c>
      <c r="I130" s="248"/>
      <c r="J130" s="414"/>
      <c r="K130" s="254"/>
      <c r="L130" s="7">
        <v>1.22378E-2</v>
      </c>
      <c r="M130" s="256"/>
      <c r="N130" s="20">
        <f>AVERAGE(0.017,0.0124)</f>
        <v>1.4700000000000001E-2</v>
      </c>
      <c r="O130" s="261"/>
      <c r="P130" s="20"/>
      <c r="Q130" s="7"/>
      <c r="R130" s="7"/>
      <c r="S130" s="20"/>
      <c r="T130" s="197">
        <v>6.6670000000000002E-3</v>
      </c>
      <c r="U130" s="20"/>
      <c r="V130" s="7">
        <v>2E-3</v>
      </c>
      <c r="W130" s="7"/>
      <c r="X130" s="7"/>
      <c r="Y130" s="7">
        <v>2E-3</v>
      </c>
      <c r="Z130" s="7"/>
      <c r="AA130" s="7"/>
      <c r="AB130" s="7">
        <f t="shared" si="9"/>
        <v>1.0700000000000001E-2</v>
      </c>
      <c r="AC130" s="8">
        <v>1.52E-2</v>
      </c>
      <c r="AD130" s="198">
        <f t="shared" si="8"/>
        <v>6.6670000000000002E-3</v>
      </c>
      <c r="AE130" s="197"/>
      <c r="AF130" s="361"/>
      <c r="AH130" s="413" t="str">
        <f t="shared" si="6"/>
        <v>N</v>
      </c>
      <c r="AI130" s="413" t="s">
        <v>230</v>
      </c>
      <c r="AJ130" s="413" t="s">
        <v>231</v>
      </c>
      <c r="AK130" s="413"/>
      <c r="AL130" s="413" t="s">
        <v>232</v>
      </c>
    </row>
    <row r="131" spans="1:38">
      <c r="A131" s="413">
        <v>75</v>
      </c>
      <c r="B131" s="22">
        <v>42914</v>
      </c>
      <c r="C131" s="5">
        <v>42914</v>
      </c>
      <c r="D131" s="5">
        <v>42942</v>
      </c>
      <c r="E131" s="413">
        <f t="shared" si="5"/>
        <v>28</v>
      </c>
      <c r="F131" s="253">
        <f t="shared" si="7"/>
        <v>0</v>
      </c>
      <c r="G131" s="4" t="s">
        <v>226</v>
      </c>
      <c r="H131" s="6">
        <v>10</v>
      </c>
      <c r="I131" s="248"/>
      <c r="J131" s="414"/>
      <c r="K131" s="254"/>
      <c r="L131" s="7">
        <v>1.22378E-2</v>
      </c>
      <c r="M131" s="256"/>
      <c r="N131" s="20">
        <f>AVERAGE(0.017,0.0124)</f>
        <v>1.4700000000000001E-2</v>
      </c>
      <c r="O131" s="261"/>
      <c r="P131" s="20"/>
      <c r="Q131" s="7"/>
      <c r="R131" s="7"/>
      <c r="S131" s="20"/>
      <c r="T131" s="197">
        <v>6.6670000000000002E-3</v>
      </c>
      <c r="U131" s="20"/>
      <c r="V131" s="7">
        <v>2E-3</v>
      </c>
      <c r="W131" s="7"/>
      <c r="X131" s="7"/>
      <c r="Y131" s="7">
        <v>2E-3</v>
      </c>
      <c r="Z131" s="7"/>
      <c r="AA131" s="7"/>
      <c r="AB131" s="7">
        <f t="shared" si="9"/>
        <v>1.0700000000000001E-2</v>
      </c>
      <c r="AC131" s="8">
        <v>1.4800000000000001E-2</v>
      </c>
      <c r="AD131" s="198">
        <f t="shared" si="8"/>
        <v>6.6670000000000002E-3</v>
      </c>
      <c r="AE131" s="197"/>
      <c r="AF131" s="361"/>
      <c r="AH131" s="413" t="str">
        <f t="shared" si="6"/>
        <v>N</v>
      </c>
      <c r="AI131" s="413" t="s">
        <v>230</v>
      </c>
      <c r="AJ131" s="413" t="s">
        <v>231</v>
      </c>
      <c r="AK131" s="413"/>
      <c r="AL131" s="413" t="s">
        <v>232</v>
      </c>
    </row>
    <row r="132" spans="1:38">
      <c r="A132" s="413">
        <v>76</v>
      </c>
      <c r="B132" s="22">
        <v>42919</v>
      </c>
      <c r="C132" s="5">
        <v>42919</v>
      </c>
      <c r="D132" s="5">
        <v>42950</v>
      </c>
      <c r="E132" s="413">
        <f t="shared" si="5"/>
        <v>31</v>
      </c>
      <c r="F132" s="253">
        <f t="shared" si="7"/>
        <v>1</v>
      </c>
      <c r="G132" s="4" t="s">
        <v>233</v>
      </c>
      <c r="H132" s="6">
        <v>5.3</v>
      </c>
      <c r="I132" s="248"/>
      <c r="J132" s="414"/>
      <c r="K132" s="254"/>
      <c r="L132" s="7">
        <v>1.22389E-2</v>
      </c>
      <c r="M132" s="256"/>
      <c r="N132" s="20">
        <f>AVERAGE(0.0133,0.0138,0.0138)</f>
        <v>1.3633333333333332E-2</v>
      </c>
      <c r="O132" s="261"/>
      <c r="P132" s="20"/>
      <c r="Q132" s="7"/>
      <c r="R132" s="7"/>
      <c r="S132" s="20"/>
      <c r="T132" s="197">
        <v>6.6689999999999996E-3</v>
      </c>
      <c r="U132" s="20"/>
      <c r="V132" s="7">
        <v>2E-3</v>
      </c>
      <c r="W132" s="7"/>
      <c r="X132" s="7"/>
      <c r="Y132" s="7">
        <v>2E-3</v>
      </c>
      <c r="Z132" s="7"/>
      <c r="AA132" s="7"/>
      <c r="AB132" s="7">
        <f t="shared" si="9"/>
        <v>9.6333333333333323E-3</v>
      </c>
      <c r="AC132" s="8"/>
      <c r="AD132" s="198">
        <f t="shared" si="8"/>
        <v>6.6689999999999996E-3</v>
      </c>
      <c r="AE132" s="197"/>
      <c r="AF132" s="361">
        <v>6.6689999999999996E-3</v>
      </c>
      <c r="AH132" s="413" t="str">
        <f t="shared" si="6"/>
        <v>Y</v>
      </c>
      <c r="AI132" s="413" t="s">
        <v>234</v>
      </c>
      <c r="AJ132" s="413" t="s">
        <v>235</v>
      </c>
      <c r="AK132" s="413"/>
      <c r="AL132" s="413" t="s">
        <v>236</v>
      </c>
    </row>
    <row r="133" spans="1:38">
      <c r="A133" s="413">
        <v>77</v>
      </c>
      <c r="B133" s="22">
        <v>42920</v>
      </c>
      <c r="C133" s="5">
        <v>42920</v>
      </c>
      <c r="D133" s="5">
        <v>42955</v>
      </c>
      <c r="E133" s="413">
        <f t="shared" si="5"/>
        <v>35</v>
      </c>
      <c r="F133" s="253">
        <f t="shared" si="7"/>
        <v>1</v>
      </c>
      <c r="G133" s="4" t="s">
        <v>237</v>
      </c>
      <c r="H133" s="6">
        <v>60</v>
      </c>
      <c r="I133" s="248"/>
      <c r="J133" s="414"/>
      <c r="K133" s="254"/>
      <c r="L133" s="7">
        <v>1.2268899999999999E-2</v>
      </c>
      <c r="M133" s="256"/>
      <c r="N133" s="20">
        <f>AVERAGE(0.0133,0.0138,0.0138)</f>
        <v>1.3633333333333332E-2</v>
      </c>
      <c r="O133" s="261"/>
      <c r="P133" s="20"/>
      <c r="Q133" s="7"/>
      <c r="R133" s="7"/>
      <c r="S133" s="20"/>
      <c r="T133" s="197">
        <v>6.698E-3</v>
      </c>
      <c r="U133" s="20"/>
      <c r="V133" s="7">
        <v>2E-3</v>
      </c>
      <c r="W133" s="7"/>
      <c r="X133" s="7"/>
      <c r="Y133" s="7">
        <v>2E-3</v>
      </c>
      <c r="Z133" s="7"/>
      <c r="AA133" s="7"/>
      <c r="AB133" s="7">
        <f t="shared" si="9"/>
        <v>9.6333333333333323E-3</v>
      </c>
      <c r="AC133" s="8">
        <v>1.4E-2</v>
      </c>
      <c r="AD133" s="198">
        <f t="shared" si="8"/>
        <v>6.698E-3</v>
      </c>
      <c r="AE133" s="197"/>
      <c r="AF133" s="361"/>
      <c r="AH133" s="413" t="str">
        <f t="shared" si="6"/>
        <v>N</v>
      </c>
      <c r="AI133" s="413" t="s">
        <v>238</v>
      </c>
      <c r="AJ133" s="413" t="s">
        <v>239</v>
      </c>
      <c r="AK133" s="413"/>
      <c r="AL133" s="413" t="s">
        <v>240</v>
      </c>
    </row>
    <row r="134" spans="1:38">
      <c r="A134" s="413">
        <v>78</v>
      </c>
      <c r="B134" s="22">
        <v>42921</v>
      </c>
      <c r="C134" s="5">
        <v>42921</v>
      </c>
      <c r="D134" s="5">
        <v>42942</v>
      </c>
      <c r="E134" s="413">
        <f t="shared" si="5"/>
        <v>21</v>
      </c>
      <c r="F134" s="253">
        <f t="shared" si="7"/>
        <v>0</v>
      </c>
      <c r="G134" s="4" t="s">
        <v>241</v>
      </c>
      <c r="H134" s="6">
        <v>40</v>
      </c>
      <c r="I134" s="248"/>
      <c r="J134" s="414"/>
      <c r="K134" s="254"/>
      <c r="L134" s="7">
        <v>1.2233300000000001E-2</v>
      </c>
      <c r="M134" s="256"/>
      <c r="N134" s="20">
        <f>AVERAGE(0.0133,0.0138,0.0138)</f>
        <v>1.3633333333333332E-2</v>
      </c>
      <c r="O134" s="261"/>
      <c r="P134" s="20"/>
      <c r="Q134" s="7"/>
      <c r="R134" s="7"/>
      <c r="S134" s="20"/>
      <c r="T134" s="197">
        <v>5.0090000000000004E-3</v>
      </c>
      <c r="U134" s="20"/>
      <c r="V134" s="7">
        <v>2E-3</v>
      </c>
      <c r="W134" s="7"/>
      <c r="X134" s="7"/>
      <c r="Y134" s="7">
        <v>2E-3</v>
      </c>
      <c r="Z134" s="7"/>
      <c r="AA134" s="7"/>
      <c r="AB134" s="7">
        <f t="shared" si="9"/>
        <v>9.6333333333333323E-3</v>
      </c>
      <c r="AC134" s="8">
        <v>1.4E-2</v>
      </c>
      <c r="AD134" s="198">
        <f t="shared" si="8"/>
        <v>5.0090000000000004E-3</v>
      </c>
      <c r="AE134" s="197"/>
      <c r="AF134" s="361"/>
      <c r="AH134" s="413" t="str">
        <f t="shared" si="6"/>
        <v>N</v>
      </c>
      <c r="AI134" s="413" t="s">
        <v>242</v>
      </c>
      <c r="AJ134" s="413" t="s">
        <v>243</v>
      </c>
      <c r="AK134" s="413"/>
      <c r="AL134" s="413" t="s">
        <v>244</v>
      </c>
    </row>
    <row r="135" spans="1:38">
      <c r="A135" s="413">
        <v>79</v>
      </c>
      <c r="B135" s="22">
        <v>42934</v>
      </c>
      <c r="C135" s="5">
        <v>42934</v>
      </c>
      <c r="D135" s="5">
        <v>42965</v>
      </c>
      <c r="E135" s="413">
        <f t="shared" si="5"/>
        <v>31</v>
      </c>
      <c r="F135" s="253">
        <f t="shared" si="7"/>
        <v>1</v>
      </c>
      <c r="G135" s="4" t="s">
        <v>245</v>
      </c>
      <c r="H135" s="6">
        <v>50</v>
      </c>
      <c r="I135" s="248"/>
      <c r="J135" s="414"/>
      <c r="K135" s="254"/>
      <c r="L135" s="7">
        <v>1.17778E-2</v>
      </c>
      <c r="M135" s="256"/>
      <c r="N135" s="20">
        <f>AVERAGE(0.014,0.015,0.0139)</f>
        <v>1.4299999999999998E-2</v>
      </c>
      <c r="O135" s="261"/>
      <c r="P135" s="20"/>
      <c r="Q135" s="7"/>
      <c r="R135" s="7"/>
      <c r="S135" s="20"/>
      <c r="T135" s="197">
        <v>3.0140000000000002E-3</v>
      </c>
      <c r="U135" s="20"/>
      <c r="V135" s="7">
        <v>3.3E-3</v>
      </c>
      <c r="W135" s="7"/>
      <c r="X135" s="7"/>
      <c r="Y135" s="7">
        <v>2E-3</v>
      </c>
      <c r="Z135" s="7"/>
      <c r="AA135" s="7"/>
      <c r="AB135" s="7">
        <f t="shared" si="9"/>
        <v>8.9999999999999993E-3</v>
      </c>
      <c r="AC135" s="8">
        <v>7.4999999999999997E-3</v>
      </c>
      <c r="AD135" s="198">
        <f t="shared" si="8"/>
        <v>3.0140000000000002E-3</v>
      </c>
      <c r="AE135" s="197"/>
      <c r="AF135" s="361">
        <v>8.0000000000000002E-3</v>
      </c>
      <c r="AH135" s="413" t="str">
        <f t="shared" si="6"/>
        <v>Y</v>
      </c>
      <c r="AI135" s="413" t="s">
        <v>246</v>
      </c>
      <c r="AJ135" s="413" t="s">
        <v>247</v>
      </c>
      <c r="AK135" s="413"/>
      <c r="AL135" s="413" t="s">
        <v>248</v>
      </c>
    </row>
    <row r="136" spans="1:38">
      <c r="A136" s="413">
        <v>80</v>
      </c>
      <c r="B136" s="22">
        <v>42936</v>
      </c>
      <c r="C136" s="5">
        <v>42936</v>
      </c>
      <c r="D136" s="5">
        <v>42968</v>
      </c>
      <c r="E136" s="413">
        <f t="shared" si="5"/>
        <v>32</v>
      </c>
      <c r="F136" s="253">
        <f t="shared" si="7"/>
        <v>1</v>
      </c>
      <c r="G136" s="4" t="s">
        <v>29</v>
      </c>
      <c r="H136" s="6">
        <v>50</v>
      </c>
      <c r="I136" s="248"/>
      <c r="J136" s="414"/>
      <c r="K136" s="254"/>
      <c r="L136" s="7">
        <v>1.17889E-2</v>
      </c>
      <c r="M136" s="256"/>
      <c r="N136" s="20">
        <f>AVERAGE(0.014,0.015,0.0139)</f>
        <v>1.4299999999999998E-2</v>
      </c>
      <c r="O136" s="261"/>
      <c r="P136" s="20"/>
      <c r="Q136" s="7"/>
      <c r="R136" s="7"/>
      <c r="S136" s="20"/>
      <c r="T136" s="197">
        <v>3.0040000000000002E-3</v>
      </c>
      <c r="U136" s="20"/>
      <c r="V136" s="7">
        <v>3.3E-3</v>
      </c>
      <c r="W136" s="7"/>
      <c r="X136" s="7"/>
      <c r="Y136" s="7">
        <v>2E-3</v>
      </c>
      <c r="Z136" s="7"/>
      <c r="AA136" s="7"/>
      <c r="AB136" s="7">
        <f t="shared" si="9"/>
        <v>8.9999999999999993E-3</v>
      </c>
      <c r="AC136" s="8">
        <v>7.4999999999999997E-3</v>
      </c>
      <c r="AD136" s="198">
        <f t="shared" si="8"/>
        <v>3.0040000000000002E-3</v>
      </c>
      <c r="AE136" s="197"/>
      <c r="AF136" s="361"/>
      <c r="AH136" s="413" t="str">
        <f t="shared" si="6"/>
        <v>N</v>
      </c>
      <c r="AI136" s="413" t="s">
        <v>4</v>
      </c>
      <c r="AJ136" s="413" t="s">
        <v>249</v>
      </c>
      <c r="AK136" s="413"/>
      <c r="AL136" s="413" t="s">
        <v>250</v>
      </c>
    </row>
    <row r="137" spans="1:38">
      <c r="A137" s="413">
        <v>81</v>
      </c>
      <c r="B137" s="22">
        <v>42936</v>
      </c>
      <c r="C137" s="5">
        <v>42936</v>
      </c>
      <c r="D137" s="5">
        <v>42967</v>
      </c>
      <c r="E137" s="413">
        <f t="shared" si="5"/>
        <v>31</v>
      </c>
      <c r="F137" s="253">
        <f t="shared" si="7"/>
        <v>1</v>
      </c>
      <c r="G137" s="4" t="s">
        <v>29</v>
      </c>
      <c r="H137" s="6">
        <v>10</v>
      </c>
      <c r="I137" s="248"/>
      <c r="J137" s="414"/>
      <c r="K137" s="254"/>
      <c r="L137" s="7">
        <v>1.17889E-2</v>
      </c>
      <c r="M137" s="256"/>
      <c r="N137" s="20">
        <f>AVERAGE(0.014,0.015,0.0139)</f>
        <v>1.4299999999999998E-2</v>
      </c>
      <c r="O137" s="261"/>
      <c r="P137" s="20"/>
      <c r="Q137" s="7"/>
      <c r="R137" s="7"/>
      <c r="S137" s="20"/>
      <c r="T137" s="197">
        <v>3.0040000000000002E-3</v>
      </c>
      <c r="U137" s="20"/>
      <c r="V137" s="7">
        <v>3.3E-3</v>
      </c>
      <c r="W137" s="7"/>
      <c r="X137" s="7"/>
      <c r="Y137" s="7">
        <v>2E-3</v>
      </c>
      <c r="Z137" s="7"/>
      <c r="AA137" s="7"/>
      <c r="AB137" s="7">
        <f t="shared" si="9"/>
        <v>8.9999999999999993E-3</v>
      </c>
      <c r="AC137" s="8">
        <v>7.4999999999999997E-3</v>
      </c>
      <c r="AD137" s="198">
        <f t="shared" si="8"/>
        <v>3.0040000000000002E-3</v>
      </c>
      <c r="AE137" s="197"/>
      <c r="AF137" s="361"/>
      <c r="AH137" s="413" t="str">
        <f t="shared" si="6"/>
        <v>N</v>
      </c>
      <c r="AI137" s="413" t="s">
        <v>4</v>
      </c>
      <c r="AJ137" s="413" t="s">
        <v>251</v>
      </c>
      <c r="AK137" s="413"/>
      <c r="AL137" s="413" t="s">
        <v>252</v>
      </c>
    </row>
    <row r="138" spans="1:38">
      <c r="A138" s="413">
        <v>82</v>
      </c>
      <c r="B138" s="22">
        <v>42936</v>
      </c>
      <c r="C138" s="5">
        <v>42936</v>
      </c>
      <c r="D138" s="5">
        <v>42967</v>
      </c>
      <c r="E138" s="413">
        <f t="shared" ref="E138:E168" si="10">D138-C138</f>
        <v>31</v>
      </c>
      <c r="F138" s="253">
        <f t="shared" si="7"/>
        <v>1</v>
      </c>
      <c r="G138" s="4" t="s">
        <v>29</v>
      </c>
      <c r="H138" s="6">
        <v>10</v>
      </c>
      <c r="I138" s="248"/>
      <c r="J138" s="414"/>
      <c r="K138" s="254"/>
      <c r="L138" s="7">
        <v>1.17889E-2</v>
      </c>
      <c r="M138" s="256"/>
      <c r="N138" s="20">
        <f>AVERAGE(0.014,0.015,0.0139)</f>
        <v>1.4299999999999998E-2</v>
      </c>
      <c r="O138" s="261"/>
      <c r="P138" s="20"/>
      <c r="Q138" s="7"/>
      <c r="R138" s="7"/>
      <c r="S138" s="20"/>
      <c r="T138" s="197">
        <v>3.0040000000000002E-3</v>
      </c>
      <c r="U138" s="20"/>
      <c r="V138" s="7">
        <v>3.3E-3</v>
      </c>
      <c r="W138" s="7"/>
      <c r="X138" s="7"/>
      <c r="Y138" s="7">
        <v>2E-3</v>
      </c>
      <c r="Z138" s="7"/>
      <c r="AA138" s="7"/>
      <c r="AB138" s="7">
        <f t="shared" si="9"/>
        <v>8.9999999999999993E-3</v>
      </c>
      <c r="AC138" s="8">
        <v>7.4999999999999997E-3</v>
      </c>
      <c r="AD138" s="198">
        <f t="shared" si="8"/>
        <v>3.0040000000000002E-3</v>
      </c>
      <c r="AE138" s="197"/>
      <c r="AF138" s="361"/>
      <c r="AH138" s="413" t="str">
        <f t="shared" ref="AH138:AH201" si="11">IF(AF138="","N","Y")</f>
        <v>N</v>
      </c>
      <c r="AI138" s="413" t="s">
        <v>257</v>
      </c>
      <c r="AJ138" s="413" t="s">
        <v>258</v>
      </c>
      <c r="AK138" s="413"/>
      <c r="AL138" s="413" t="s">
        <v>259</v>
      </c>
    </row>
    <row r="139" spans="1:38">
      <c r="A139" s="413">
        <v>83</v>
      </c>
      <c r="B139" s="22">
        <v>42937</v>
      </c>
      <c r="C139" s="5">
        <v>42937</v>
      </c>
      <c r="D139" s="5">
        <v>42990</v>
      </c>
      <c r="E139" s="413">
        <f t="shared" si="10"/>
        <v>53</v>
      </c>
      <c r="F139" s="253">
        <f t="shared" ref="F139:F202" si="12">TRUNC(E139/30,0)</f>
        <v>1</v>
      </c>
      <c r="G139" s="4" t="s">
        <v>253</v>
      </c>
      <c r="H139" s="6">
        <v>60</v>
      </c>
      <c r="I139" s="248"/>
      <c r="J139" s="414"/>
      <c r="K139" s="254"/>
      <c r="L139" s="7">
        <v>1.22889E-2</v>
      </c>
      <c r="M139" s="256"/>
      <c r="N139" s="20">
        <f>AVERAGE(0.014,0.016,0.0139)</f>
        <v>1.4633333333333332E-2</v>
      </c>
      <c r="O139" s="261"/>
      <c r="P139" s="20"/>
      <c r="Q139" s="7"/>
      <c r="R139" s="7"/>
      <c r="S139" s="20"/>
      <c r="T139" s="197">
        <v>6.718E-3</v>
      </c>
      <c r="U139" s="20"/>
      <c r="V139" s="7">
        <v>2E-3</v>
      </c>
      <c r="W139" s="7"/>
      <c r="X139" s="7"/>
      <c r="Y139" s="7">
        <v>2E-3</v>
      </c>
      <c r="Z139" s="7"/>
      <c r="AA139" s="7"/>
      <c r="AB139" s="7">
        <f t="shared" si="9"/>
        <v>1.0633333333333331E-2</v>
      </c>
      <c r="AC139" s="8">
        <v>1.15E-2</v>
      </c>
      <c r="AD139" s="198">
        <f t="shared" ref="AD139:AD202" si="13">IF(T139="","",T139)</f>
        <v>6.718E-3</v>
      </c>
      <c r="AE139" s="197"/>
      <c r="AF139" s="361"/>
      <c r="AH139" s="413" t="str">
        <f t="shared" si="11"/>
        <v>N</v>
      </c>
      <c r="AI139" s="413" t="s">
        <v>254</v>
      </c>
      <c r="AJ139" s="413" t="s">
        <v>255</v>
      </c>
      <c r="AK139" s="413"/>
      <c r="AL139" s="413" t="s">
        <v>256</v>
      </c>
    </row>
    <row r="140" spans="1:38">
      <c r="A140" s="413">
        <v>84</v>
      </c>
      <c r="B140" s="22">
        <v>42940</v>
      </c>
      <c r="C140" s="5">
        <v>42940</v>
      </c>
      <c r="D140" s="5">
        <v>42971</v>
      </c>
      <c r="E140" s="413">
        <f t="shared" si="10"/>
        <v>31</v>
      </c>
      <c r="F140" s="253">
        <f t="shared" si="12"/>
        <v>1</v>
      </c>
      <c r="G140" s="4" t="s">
        <v>28</v>
      </c>
      <c r="H140" s="6">
        <v>33.229999999999997</v>
      </c>
      <c r="I140" s="248"/>
      <c r="J140" s="414"/>
      <c r="K140" s="254"/>
      <c r="L140" s="7">
        <v>1.23222E-2</v>
      </c>
      <c r="M140" s="256"/>
      <c r="N140" s="20">
        <f>AVERAGE(0.014,0.016,0.0139)</f>
        <v>1.4633333333333332E-2</v>
      </c>
      <c r="O140" s="261"/>
      <c r="P140" s="20"/>
      <c r="Q140" s="7"/>
      <c r="R140" s="7"/>
      <c r="S140" s="20"/>
      <c r="T140" s="197">
        <v>6.7010000000000004E-3</v>
      </c>
      <c r="U140" s="20"/>
      <c r="V140" s="7">
        <v>2E-3</v>
      </c>
      <c r="W140" s="7"/>
      <c r="X140" s="7"/>
      <c r="Y140" s="7">
        <v>2E-3</v>
      </c>
      <c r="Z140" s="7"/>
      <c r="AA140" s="7"/>
      <c r="AB140" s="7">
        <f t="shared" si="9"/>
        <v>1.0633333333333331E-2</v>
      </c>
      <c r="AC140" s="8">
        <v>8.0999999999999996E-3</v>
      </c>
      <c r="AD140" s="198">
        <f t="shared" si="13"/>
        <v>6.7010000000000004E-3</v>
      </c>
      <c r="AE140" s="197"/>
      <c r="AF140" s="361"/>
      <c r="AH140" s="413" t="str">
        <f t="shared" si="11"/>
        <v>N</v>
      </c>
      <c r="AI140" s="413" t="s">
        <v>261</v>
      </c>
      <c r="AJ140" s="413" t="s">
        <v>262</v>
      </c>
      <c r="AK140" s="413"/>
      <c r="AL140" s="413" t="s">
        <v>260</v>
      </c>
    </row>
    <row r="141" spans="1:38">
      <c r="A141" s="413">
        <v>85</v>
      </c>
      <c r="B141" s="22">
        <v>42942</v>
      </c>
      <c r="C141" s="5">
        <v>42942</v>
      </c>
      <c r="D141" s="5">
        <v>42956</v>
      </c>
      <c r="E141" s="413">
        <f t="shared" si="10"/>
        <v>14</v>
      </c>
      <c r="F141" s="253">
        <f t="shared" si="12"/>
        <v>0</v>
      </c>
      <c r="G141" s="4" t="s">
        <v>263</v>
      </c>
      <c r="H141" s="6">
        <v>65</v>
      </c>
      <c r="I141" s="248"/>
      <c r="J141" s="414"/>
      <c r="K141" s="254"/>
      <c r="L141" s="7">
        <v>1.1944400000000001E-2</v>
      </c>
      <c r="M141" s="256"/>
      <c r="N141" s="20">
        <f>AVERAGE(0.0134,0.0135,0.0124)</f>
        <v>1.3100000000000001E-2</v>
      </c>
      <c r="O141" s="261"/>
      <c r="P141" s="20"/>
      <c r="Q141" s="7"/>
      <c r="R141" s="7"/>
      <c r="S141" s="20"/>
      <c r="T141" s="197">
        <v>5.045E-3</v>
      </c>
      <c r="U141" s="20"/>
      <c r="V141" s="7">
        <v>2E-3</v>
      </c>
      <c r="W141" s="7"/>
      <c r="X141" s="7"/>
      <c r="Y141" s="7">
        <v>2E-3</v>
      </c>
      <c r="Z141" s="7"/>
      <c r="AA141" s="7"/>
      <c r="AB141" s="7">
        <f t="shared" si="9"/>
        <v>9.1000000000000004E-3</v>
      </c>
      <c r="AC141" s="8">
        <v>7.4999999999999997E-3</v>
      </c>
      <c r="AD141" s="198">
        <f t="shared" si="13"/>
        <v>5.045E-3</v>
      </c>
      <c r="AE141" s="197"/>
      <c r="AF141" s="361"/>
      <c r="AH141" s="413" t="str">
        <f t="shared" si="11"/>
        <v>N</v>
      </c>
      <c r="AI141" s="413" t="s">
        <v>265</v>
      </c>
      <c r="AJ141" s="413" t="s">
        <v>266</v>
      </c>
      <c r="AK141" s="413"/>
      <c r="AL141" s="413" t="s">
        <v>267</v>
      </c>
    </row>
    <row r="142" spans="1:38">
      <c r="A142" s="413">
        <v>86</v>
      </c>
      <c r="B142" s="22">
        <v>42942</v>
      </c>
      <c r="C142" s="5">
        <v>42942</v>
      </c>
      <c r="D142" s="5">
        <v>42975</v>
      </c>
      <c r="E142" s="413">
        <f t="shared" si="10"/>
        <v>33</v>
      </c>
      <c r="F142" s="253">
        <f t="shared" si="12"/>
        <v>1</v>
      </c>
      <c r="G142" s="4" t="s">
        <v>263</v>
      </c>
      <c r="H142" s="6">
        <v>115</v>
      </c>
      <c r="I142" s="248"/>
      <c r="J142" s="414"/>
      <c r="K142" s="254"/>
      <c r="L142" s="7">
        <v>1.23278E-2</v>
      </c>
      <c r="M142" s="256"/>
      <c r="N142" s="20">
        <f>AVERAGE(0.0138)</f>
        <v>1.38E-2</v>
      </c>
      <c r="O142" s="261"/>
      <c r="P142" s="20"/>
      <c r="Q142" s="7"/>
      <c r="R142" s="7"/>
      <c r="S142" s="20"/>
      <c r="T142" s="197">
        <v>6.7559999999999999E-3</v>
      </c>
      <c r="U142" s="20"/>
      <c r="V142" s="7">
        <v>2E-3</v>
      </c>
      <c r="W142" s="7"/>
      <c r="X142" s="7"/>
      <c r="Y142" s="7">
        <v>2E-3</v>
      </c>
      <c r="Z142" s="7"/>
      <c r="AA142" s="7"/>
      <c r="AB142" s="7">
        <f t="shared" si="9"/>
        <v>9.7999999999999997E-3</v>
      </c>
      <c r="AC142" s="8">
        <v>8.5000000000000006E-3</v>
      </c>
      <c r="AD142" s="198">
        <f t="shared" si="13"/>
        <v>6.7559999999999999E-3</v>
      </c>
      <c r="AE142" s="197"/>
      <c r="AF142" s="361"/>
      <c r="AH142" s="413" t="str">
        <f t="shared" si="11"/>
        <v>N</v>
      </c>
      <c r="AI142" s="413" t="s">
        <v>265</v>
      </c>
      <c r="AJ142" s="413" t="s">
        <v>266</v>
      </c>
      <c r="AK142" s="413"/>
      <c r="AL142" s="413" t="s">
        <v>267</v>
      </c>
    </row>
    <row r="143" spans="1:38">
      <c r="A143" s="413">
        <v>87</v>
      </c>
      <c r="B143" s="22">
        <v>42942</v>
      </c>
      <c r="C143" s="5">
        <v>42942</v>
      </c>
      <c r="D143" s="5">
        <v>43019</v>
      </c>
      <c r="E143" s="413">
        <f t="shared" si="10"/>
        <v>77</v>
      </c>
      <c r="F143" s="253">
        <f t="shared" si="12"/>
        <v>2</v>
      </c>
      <c r="G143" s="4" t="s">
        <v>263</v>
      </c>
      <c r="H143" s="6">
        <v>60</v>
      </c>
      <c r="I143" s="248"/>
      <c r="J143" s="414"/>
      <c r="K143" s="254"/>
      <c r="L143" s="7">
        <v>1.26E-2</v>
      </c>
      <c r="M143" s="256"/>
      <c r="N143" s="20">
        <f>AVERAGE(0.014,0.015)</f>
        <v>1.4499999999999999E-2</v>
      </c>
      <c r="O143" s="261"/>
      <c r="P143" s="20"/>
      <c r="Q143" s="7"/>
      <c r="R143" s="7"/>
      <c r="S143" s="20"/>
      <c r="T143" s="197">
        <v>7.0229999999999997E-3</v>
      </c>
      <c r="U143" s="20"/>
      <c r="V143" s="7">
        <v>2E-3</v>
      </c>
      <c r="W143" s="7"/>
      <c r="X143" s="7"/>
      <c r="Y143" s="7">
        <v>2E-3</v>
      </c>
      <c r="Z143" s="7"/>
      <c r="AA143" s="7"/>
      <c r="AB143" s="7">
        <f t="shared" si="9"/>
        <v>1.0499999999999999E-2</v>
      </c>
      <c r="AC143" s="8">
        <v>9.2999999999999992E-3</v>
      </c>
      <c r="AD143" s="198">
        <f t="shared" si="13"/>
        <v>7.0229999999999997E-3</v>
      </c>
      <c r="AE143" s="197"/>
      <c r="AF143" s="361"/>
      <c r="AH143" s="413" t="str">
        <f t="shared" si="11"/>
        <v>N</v>
      </c>
      <c r="AI143" s="413" t="s">
        <v>265</v>
      </c>
      <c r="AJ143" s="413" t="s">
        <v>266</v>
      </c>
      <c r="AK143" s="413"/>
      <c r="AL143" s="413" t="s">
        <v>267</v>
      </c>
    </row>
    <row r="144" spans="1:38">
      <c r="A144" s="413">
        <v>88</v>
      </c>
      <c r="B144" s="22">
        <v>42942</v>
      </c>
      <c r="C144" s="5">
        <v>42942</v>
      </c>
      <c r="D144" s="5">
        <v>42973</v>
      </c>
      <c r="E144" s="413">
        <f t="shared" si="10"/>
        <v>31</v>
      </c>
      <c r="F144" s="253">
        <f t="shared" si="12"/>
        <v>1</v>
      </c>
      <c r="G144" s="4" t="s">
        <v>264</v>
      </c>
      <c r="H144" s="6">
        <v>57</v>
      </c>
      <c r="I144" s="248"/>
      <c r="J144" s="414"/>
      <c r="K144" s="254"/>
      <c r="L144" s="7">
        <v>1.17889E-2</v>
      </c>
      <c r="M144" s="256"/>
      <c r="N144" s="20">
        <f>AVERAGE(0.0138)</f>
        <v>1.38E-2</v>
      </c>
      <c r="O144" s="261"/>
      <c r="P144" s="20"/>
      <c r="Q144" s="7"/>
      <c r="R144" s="7"/>
      <c r="S144" s="20"/>
      <c r="T144" s="197">
        <v>3.045E-3</v>
      </c>
      <c r="U144" s="20"/>
      <c r="V144" s="7">
        <v>3.3E-3</v>
      </c>
      <c r="W144" s="7"/>
      <c r="X144" s="7"/>
      <c r="Y144" s="7">
        <v>2E-3</v>
      </c>
      <c r="Z144" s="7"/>
      <c r="AA144" s="7"/>
      <c r="AB144" s="7">
        <f t="shared" si="9"/>
        <v>8.4999999999999989E-3</v>
      </c>
      <c r="AC144" s="8">
        <v>7.4999999999999997E-3</v>
      </c>
      <c r="AD144" s="198">
        <f t="shared" si="13"/>
        <v>3.045E-3</v>
      </c>
      <c r="AE144" s="197"/>
      <c r="AF144" s="361"/>
      <c r="AH144" s="413" t="str">
        <f t="shared" si="11"/>
        <v>N</v>
      </c>
      <c r="AI144" s="413" t="s">
        <v>265</v>
      </c>
      <c r="AJ144" s="413" t="s">
        <v>266</v>
      </c>
      <c r="AK144" s="413"/>
      <c r="AL144" s="413" t="s">
        <v>267</v>
      </c>
    </row>
    <row r="145" spans="1:38">
      <c r="A145" s="413">
        <v>89</v>
      </c>
      <c r="B145" s="22">
        <v>42942</v>
      </c>
      <c r="C145" s="5">
        <v>42942</v>
      </c>
      <c r="D145" s="5">
        <v>43004</v>
      </c>
      <c r="E145" s="413">
        <f t="shared" si="10"/>
        <v>62</v>
      </c>
      <c r="F145" s="253">
        <f t="shared" si="12"/>
        <v>2</v>
      </c>
      <c r="G145" s="4" t="s">
        <v>268</v>
      </c>
      <c r="H145" s="6">
        <v>100</v>
      </c>
      <c r="I145" s="248"/>
      <c r="J145" s="414"/>
      <c r="K145" s="254"/>
      <c r="L145" s="7">
        <v>1.25667E-2</v>
      </c>
      <c r="M145" s="256"/>
      <c r="N145" s="20">
        <f>AVERAGE(0.014,0.015)</f>
        <v>1.4499999999999999E-2</v>
      </c>
      <c r="O145" s="261"/>
      <c r="P145" s="20"/>
      <c r="Q145" s="7"/>
      <c r="R145" s="7"/>
      <c r="S145" s="20"/>
      <c r="T145" s="197">
        <v>6.9890000000000004E-3</v>
      </c>
      <c r="U145" s="20"/>
      <c r="V145" s="7">
        <v>2E-3</v>
      </c>
      <c r="W145" s="7"/>
      <c r="X145" s="7"/>
      <c r="Y145" s="7">
        <v>2E-3</v>
      </c>
      <c r="Z145" s="7"/>
      <c r="AA145" s="7"/>
      <c r="AB145" s="7">
        <f t="shared" si="9"/>
        <v>1.0499999999999999E-2</v>
      </c>
      <c r="AC145" s="8">
        <v>9.2999999999999992E-3</v>
      </c>
      <c r="AD145" s="198">
        <f t="shared" si="13"/>
        <v>6.9890000000000004E-3</v>
      </c>
      <c r="AE145" s="197"/>
      <c r="AF145" s="361"/>
      <c r="AH145" s="413" t="str">
        <f t="shared" si="11"/>
        <v>N</v>
      </c>
      <c r="AI145" s="413" t="s">
        <v>270</v>
      </c>
      <c r="AJ145" s="413" t="s">
        <v>271</v>
      </c>
      <c r="AK145" s="413"/>
      <c r="AL145" s="413" t="s">
        <v>269</v>
      </c>
    </row>
    <row r="146" spans="1:38">
      <c r="A146" s="413">
        <v>90</v>
      </c>
      <c r="B146" s="22">
        <v>42942</v>
      </c>
      <c r="C146" s="5">
        <v>42942</v>
      </c>
      <c r="D146" s="5">
        <v>43034</v>
      </c>
      <c r="E146" s="413">
        <f t="shared" si="10"/>
        <v>92</v>
      </c>
      <c r="F146" s="253">
        <f t="shared" si="12"/>
        <v>3</v>
      </c>
      <c r="G146" s="4" t="s">
        <v>268</v>
      </c>
      <c r="H146" s="6">
        <v>200</v>
      </c>
      <c r="I146" s="248"/>
      <c r="J146" s="414"/>
      <c r="K146" s="254"/>
      <c r="L146" s="7">
        <v>1.31667E-2</v>
      </c>
      <c r="M146" s="256"/>
      <c r="N146" s="20">
        <f>AVERAGE(0.018,0.0146)</f>
        <v>1.6299999999999999E-2</v>
      </c>
      <c r="O146" s="261"/>
      <c r="P146" s="20"/>
      <c r="Q146" s="7"/>
      <c r="R146" s="7"/>
      <c r="S146" s="20"/>
      <c r="T146" s="197">
        <v>8.7770000000000001E-3</v>
      </c>
      <c r="U146" s="20"/>
      <c r="V146" s="7">
        <v>2E-3</v>
      </c>
      <c r="W146" s="7"/>
      <c r="X146" s="7"/>
      <c r="Y146" s="7">
        <v>2E-3</v>
      </c>
      <c r="Z146" s="7"/>
      <c r="AA146" s="7"/>
      <c r="AB146" s="7">
        <f t="shared" si="9"/>
        <v>1.2299999999999998E-2</v>
      </c>
      <c r="AC146" s="8">
        <v>1.15E-2</v>
      </c>
      <c r="AD146" s="198">
        <f t="shared" si="13"/>
        <v>8.7770000000000001E-3</v>
      </c>
      <c r="AE146" s="197"/>
      <c r="AF146" s="361"/>
      <c r="AH146" s="413" t="str">
        <f t="shared" si="11"/>
        <v>N</v>
      </c>
      <c r="AI146" s="413" t="s">
        <v>270</v>
      </c>
      <c r="AJ146" s="413" t="s">
        <v>271</v>
      </c>
      <c r="AK146" s="413"/>
      <c r="AL146" s="413" t="s">
        <v>269</v>
      </c>
    </row>
    <row r="147" spans="1:38">
      <c r="A147" s="413">
        <v>91</v>
      </c>
      <c r="B147" s="22">
        <v>42942</v>
      </c>
      <c r="C147" s="5">
        <v>42943</v>
      </c>
      <c r="D147" s="5">
        <v>43035</v>
      </c>
      <c r="E147" s="413">
        <f t="shared" si="10"/>
        <v>92</v>
      </c>
      <c r="F147" s="253">
        <f t="shared" si="12"/>
        <v>3</v>
      </c>
      <c r="G147" s="4" t="s">
        <v>268</v>
      </c>
      <c r="H147" s="6">
        <v>100</v>
      </c>
      <c r="I147" s="248"/>
      <c r="J147" s="414"/>
      <c r="K147" s="254"/>
      <c r="L147" s="7">
        <v>1.31667E-2</v>
      </c>
      <c r="M147" s="256"/>
      <c r="N147" s="20">
        <f>AVERAGE(0.018,0.0146)</f>
        <v>1.6299999999999999E-2</v>
      </c>
      <c r="O147" s="261"/>
      <c r="P147" s="20"/>
      <c r="Q147" s="7"/>
      <c r="R147" s="7"/>
      <c r="S147" s="20"/>
      <c r="T147" s="197">
        <v>8.7770000000000001E-3</v>
      </c>
      <c r="U147" s="20"/>
      <c r="V147" s="7">
        <v>2E-3</v>
      </c>
      <c r="W147" s="7"/>
      <c r="X147" s="7"/>
      <c r="Y147" s="7">
        <v>2E-3</v>
      </c>
      <c r="Z147" s="7"/>
      <c r="AA147" s="7"/>
      <c r="AB147" s="7">
        <f t="shared" si="9"/>
        <v>1.2299999999999998E-2</v>
      </c>
      <c r="AC147" s="8">
        <v>1.15E-2</v>
      </c>
      <c r="AD147" s="198">
        <f t="shared" si="13"/>
        <v>8.7770000000000001E-3</v>
      </c>
      <c r="AE147" s="197"/>
      <c r="AF147" s="361"/>
      <c r="AH147" s="413" t="str">
        <f t="shared" si="11"/>
        <v>N</v>
      </c>
      <c r="AI147" s="413" t="s">
        <v>270</v>
      </c>
      <c r="AJ147" s="413" t="s">
        <v>271</v>
      </c>
      <c r="AK147" s="413"/>
      <c r="AL147" s="413" t="s">
        <v>269</v>
      </c>
    </row>
    <row r="148" spans="1:38">
      <c r="A148" s="413">
        <v>92</v>
      </c>
      <c r="B148" s="22">
        <v>42942</v>
      </c>
      <c r="C148" s="5">
        <v>42943</v>
      </c>
      <c r="D148" s="5">
        <v>43006</v>
      </c>
      <c r="E148" s="413">
        <f t="shared" si="10"/>
        <v>63</v>
      </c>
      <c r="F148" s="253">
        <f t="shared" si="12"/>
        <v>2</v>
      </c>
      <c r="G148" s="4" t="s">
        <v>272</v>
      </c>
      <c r="H148" s="6">
        <v>40</v>
      </c>
      <c r="I148" s="248"/>
      <c r="J148" s="414"/>
      <c r="K148" s="254"/>
      <c r="L148" s="7">
        <v>1.25667E-2</v>
      </c>
      <c r="M148" s="256"/>
      <c r="N148" s="20">
        <f>AVERAGE(0.014,0.015)</f>
        <v>1.4499999999999999E-2</v>
      </c>
      <c r="O148" s="261"/>
      <c r="P148" s="20"/>
      <c r="Q148" s="7"/>
      <c r="R148" s="7"/>
      <c r="S148" s="20"/>
      <c r="T148" s="197">
        <v>6.9890000000000004E-3</v>
      </c>
      <c r="U148" s="20"/>
      <c r="V148" s="7">
        <v>2E-3</v>
      </c>
      <c r="W148" s="7"/>
      <c r="X148" s="7"/>
      <c r="Y148" s="7">
        <v>2E-3</v>
      </c>
      <c r="Z148" s="7"/>
      <c r="AA148" s="7"/>
      <c r="AB148" s="7">
        <f t="shared" si="9"/>
        <v>1.0499999999999999E-2</v>
      </c>
      <c r="AC148" s="8">
        <v>1.0500000000000001E-2</v>
      </c>
      <c r="AD148" s="198">
        <f t="shared" si="13"/>
        <v>6.9890000000000004E-3</v>
      </c>
      <c r="AE148" s="197"/>
      <c r="AF148" s="361"/>
      <c r="AH148" s="413" t="str">
        <f t="shared" si="11"/>
        <v>N</v>
      </c>
      <c r="AI148" s="413" t="s">
        <v>273</v>
      </c>
      <c r="AJ148" s="413" t="s">
        <v>274</v>
      </c>
      <c r="AK148" s="413"/>
      <c r="AL148" s="413" t="s">
        <v>275</v>
      </c>
    </row>
    <row r="149" spans="1:38">
      <c r="A149" s="413">
        <v>93</v>
      </c>
      <c r="B149" s="22">
        <v>42943</v>
      </c>
      <c r="C149" s="5">
        <v>42943</v>
      </c>
      <c r="D149" s="5">
        <v>42974</v>
      </c>
      <c r="E149" s="413">
        <f t="shared" si="10"/>
        <v>31</v>
      </c>
      <c r="F149" s="253">
        <f t="shared" si="12"/>
        <v>1</v>
      </c>
      <c r="G149" s="4" t="s">
        <v>277</v>
      </c>
      <c r="H149" s="6">
        <v>10</v>
      </c>
      <c r="I149" s="248"/>
      <c r="J149" s="414"/>
      <c r="K149" s="254"/>
      <c r="L149" s="7">
        <v>1.17778E-2</v>
      </c>
      <c r="M149" s="256"/>
      <c r="N149" s="7">
        <v>1.24E-2</v>
      </c>
      <c r="O149" s="256"/>
      <c r="P149" s="7"/>
      <c r="Q149" s="7"/>
      <c r="R149" s="7"/>
      <c r="S149" s="20"/>
      <c r="T149" s="197">
        <v>3.0400000000000002E-3</v>
      </c>
      <c r="U149" s="20"/>
      <c r="V149" s="7">
        <v>3.3E-3</v>
      </c>
      <c r="W149" s="7"/>
      <c r="X149" s="7"/>
      <c r="Y149" s="7">
        <v>2E-3</v>
      </c>
      <c r="Z149" s="7"/>
      <c r="AA149" s="7"/>
      <c r="AB149" s="7">
        <f t="shared" si="9"/>
        <v>7.1000000000000004E-3</v>
      </c>
      <c r="AC149" s="8">
        <v>7.4999999999999997E-3</v>
      </c>
      <c r="AD149" s="198">
        <f t="shared" si="13"/>
        <v>3.0400000000000002E-3</v>
      </c>
      <c r="AE149" s="197"/>
      <c r="AF149" s="361"/>
      <c r="AH149" s="413" t="str">
        <f t="shared" si="11"/>
        <v>N</v>
      </c>
      <c r="AI149" s="413" t="s">
        <v>278</v>
      </c>
      <c r="AJ149" s="413" t="s">
        <v>279</v>
      </c>
      <c r="AK149" s="413"/>
      <c r="AL149" s="413" t="s">
        <v>280</v>
      </c>
    </row>
    <row r="150" spans="1:38">
      <c r="A150" s="413">
        <v>94</v>
      </c>
      <c r="B150" s="22">
        <v>42956</v>
      </c>
      <c r="C150" s="5">
        <v>42956</v>
      </c>
      <c r="D150" s="5">
        <v>42989</v>
      </c>
      <c r="E150" s="413">
        <f t="shared" si="10"/>
        <v>33</v>
      </c>
      <c r="F150" s="253">
        <f t="shared" si="12"/>
        <v>1</v>
      </c>
      <c r="G150" s="4" t="s">
        <v>29</v>
      </c>
      <c r="H150" s="6">
        <v>50</v>
      </c>
      <c r="I150" s="248"/>
      <c r="J150" s="414"/>
      <c r="K150" s="254"/>
      <c r="L150" s="7">
        <v>1.1055000000000001E-2</v>
      </c>
      <c r="M150" s="256"/>
      <c r="N150" s="7">
        <v>1.24E-2</v>
      </c>
      <c r="O150" s="256"/>
      <c r="P150" s="7"/>
      <c r="Q150" s="7"/>
      <c r="R150" s="7"/>
      <c r="S150" s="20"/>
      <c r="T150" s="197">
        <v>3.0609999999999999E-3</v>
      </c>
      <c r="U150" s="20"/>
      <c r="V150" s="7">
        <v>3.3E-3</v>
      </c>
      <c r="W150" s="7"/>
      <c r="X150" s="7"/>
      <c r="Y150" s="7">
        <v>2E-3</v>
      </c>
      <c r="Z150" s="7"/>
      <c r="AA150" s="7"/>
      <c r="AB150" s="7">
        <f t="shared" si="9"/>
        <v>7.1000000000000004E-3</v>
      </c>
      <c r="AC150" s="8">
        <v>8.0000000000000002E-3</v>
      </c>
      <c r="AD150" s="198">
        <f t="shared" si="13"/>
        <v>3.0609999999999999E-3</v>
      </c>
      <c r="AE150" s="197"/>
      <c r="AF150" s="361"/>
      <c r="AH150" s="413" t="str">
        <f t="shared" si="11"/>
        <v>N</v>
      </c>
      <c r="AI150" s="413" t="s">
        <v>282</v>
      </c>
      <c r="AJ150" s="413" t="s">
        <v>283</v>
      </c>
      <c r="AK150" s="413"/>
      <c r="AL150" s="413" t="s">
        <v>284</v>
      </c>
    </row>
    <row r="151" spans="1:38">
      <c r="A151" s="413">
        <v>95</v>
      </c>
      <c r="B151" s="22">
        <v>42963</v>
      </c>
      <c r="C151" s="5">
        <v>42964</v>
      </c>
      <c r="D151" s="5">
        <v>43034</v>
      </c>
      <c r="E151" s="413">
        <f t="shared" si="10"/>
        <v>70</v>
      </c>
      <c r="F151" s="253">
        <f t="shared" si="12"/>
        <v>2</v>
      </c>
      <c r="G151" s="4" t="s">
        <v>285</v>
      </c>
      <c r="H151" s="6">
        <v>40</v>
      </c>
      <c r="I151" s="248"/>
      <c r="J151" s="414"/>
      <c r="K151" s="254"/>
      <c r="L151" s="7">
        <v>1.26278E-2</v>
      </c>
      <c r="M151" s="256"/>
      <c r="N151" s="20">
        <f>AVERAGE(0.0168,0.0172,0.017)</f>
        <v>1.7000000000000001E-2</v>
      </c>
      <c r="O151" s="261"/>
      <c r="P151" s="20"/>
      <c r="Q151" s="7"/>
      <c r="R151" s="7"/>
      <c r="S151" s="20"/>
      <c r="T151" s="197">
        <v>7.0489999999999997E-3</v>
      </c>
      <c r="U151" s="20"/>
      <c r="V151" s="7">
        <v>2E-3</v>
      </c>
      <c r="W151" s="7"/>
      <c r="X151" s="7"/>
      <c r="Y151" s="7">
        <v>2E-3</v>
      </c>
      <c r="Z151" s="7"/>
      <c r="AA151" s="7"/>
      <c r="AB151" s="7">
        <f t="shared" si="9"/>
        <v>1.3000000000000001E-2</v>
      </c>
      <c r="AC151" s="8">
        <v>1.4E-2</v>
      </c>
      <c r="AD151" s="198">
        <f t="shared" si="13"/>
        <v>7.0489999999999997E-3</v>
      </c>
      <c r="AE151" s="197"/>
      <c r="AF151" s="361"/>
      <c r="AH151" s="413" t="str">
        <f t="shared" si="11"/>
        <v>N</v>
      </c>
      <c r="AI151" s="413" t="s">
        <v>286</v>
      </c>
      <c r="AJ151" s="413" t="s">
        <v>287</v>
      </c>
      <c r="AK151" s="413"/>
      <c r="AL151" s="413" t="s">
        <v>288</v>
      </c>
    </row>
    <row r="152" spans="1:38">
      <c r="A152" s="413">
        <v>96</v>
      </c>
      <c r="B152" s="22">
        <v>42968</v>
      </c>
      <c r="C152" s="5">
        <v>42968</v>
      </c>
      <c r="D152" s="5">
        <v>42999</v>
      </c>
      <c r="E152" s="413">
        <f t="shared" si="10"/>
        <v>31</v>
      </c>
      <c r="F152" s="253">
        <f t="shared" si="12"/>
        <v>1</v>
      </c>
      <c r="G152" s="4" t="s">
        <v>289</v>
      </c>
      <c r="H152" s="6">
        <v>5.84</v>
      </c>
      <c r="I152" s="248"/>
      <c r="J152" s="414"/>
      <c r="K152" s="254"/>
      <c r="L152" s="7">
        <v>1.17722E-2</v>
      </c>
      <c r="M152" s="256"/>
      <c r="N152" s="7">
        <v>1.24E-2</v>
      </c>
      <c r="O152" s="256"/>
      <c r="P152" s="7"/>
      <c r="Q152" s="7"/>
      <c r="R152" s="7"/>
      <c r="S152" s="20"/>
      <c r="T152" s="197">
        <v>3.0920000000000001E-3</v>
      </c>
      <c r="U152" s="20"/>
      <c r="V152" s="7">
        <v>3.3E-3</v>
      </c>
      <c r="W152" s="7"/>
      <c r="X152" s="7"/>
      <c r="Y152" s="7">
        <v>2E-3</v>
      </c>
      <c r="Z152" s="7"/>
      <c r="AA152" s="7"/>
      <c r="AB152" s="7">
        <f t="shared" si="9"/>
        <v>7.1000000000000004E-3</v>
      </c>
      <c r="AC152" s="8">
        <v>7.7999999999999996E-3</v>
      </c>
      <c r="AD152" s="198">
        <f t="shared" si="13"/>
        <v>3.0920000000000001E-3</v>
      </c>
      <c r="AE152" s="197"/>
      <c r="AF152" s="361"/>
      <c r="AH152" s="413" t="str">
        <f t="shared" si="11"/>
        <v>N</v>
      </c>
      <c r="AI152" s="413" t="s">
        <v>290</v>
      </c>
      <c r="AJ152" s="413" t="s">
        <v>291</v>
      </c>
      <c r="AK152" s="413"/>
      <c r="AL152" s="413" t="s">
        <v>292</v>
      </c>
    </row>
    <row r="153" spans="1:38">
      <c r="A153" s="413">
        <v>97</v>
      </c>
      <c r="B153" s="22">
        <v>42975</v>
      </c>
      <c r="C153" s="5">
        <v>42975</v>
      </c>
      <c r="D153" s="5">
        <v>43067</v>
      </c>
      <c r="E153" s="413">
        <f t="shared" si="10"/>
        <v>92</v>
      </c>
      <c r="F153" s="253">
        <f t="shared" si="12"/>
        <v>3</v>
      </c>
      <c r="G153" s="4" t="s">
        <v>293</v>
      </c>
      <c r="H153" s="6">
        <v>200</v>
      </c>
      <c r="I153" s="248"/>
      <c r="J153" s="414"/>
      <c r="K153" s="254"/>
      <c r="L153" s="7">
        <v>1.31778E-2</v>
      </c>
      <c r="M153" s="256"/>
      <c r="N153" s="20">
        <f>AVERAGE(0.0183,0.0182)</f>
        <v>1.8250000000000002E-2</v>
      </c>
      <c r="O153" s="261"/>
      <c r="P153" s="20"/>
      <c r="Q153" s="7"/>
      <c r="R153" s="7"/>
      <c r="S153" s="20"/>
      <c r="T153" s="197">
        <v>8.7880000000000007E-3</v>
      </c>
      <c r="U153" s="20"/>
      <c r="V153" s="7">
        <v>2E-3</v>
      </c>
      <c r="W153" s="7"/>
      <c r="X153" s="7"/>
      <c r="Y153" s="7">
        <v>2E-3</v>
      </c>
      <c r="Z153" s="7"/>
      <c r="AA153" s="7"/>
      <c r="AB153" s="7">
        <f t="shared" si="9"/>
        <v>1.4250000000000001E-2</v>
      </c>
      <c r="AC153" s="8">
        <v>1.4E-2</v>
      </c>
      <c r="AD153" s="198">
        <f t="shared" si="13"/>
        <v>8.7880000000000007E-3</v>
      </c>
      <c r="AE153" s="197"/>
      <c r="AF153" s="361"/>
      <c r="AH153" s="413" t="str">
        <f t="shared" si="11"/>
        <v>N</v>
      </c>
      <c r="AI153" s="413" t="s">
        <v>294</v>
      </c>
      <c r="AJ153" s="413" t="s">
        <v>295</v>
      </c>
      <c r="AK153" s="413"/>
      <c r="AL153" s="413" t="s">
        <v>296</v>
      </c>
    </row>
    <row r="154" spans="1:38">
      <c r="A154" s="413">
        <v>98</v>
      </c>
      <c r="B154" s="22">
        <v>42975</v>
      </c>
      <c r="C154" s="5">
        <v>42975</v>
      </c>
      <c r="D154" s="5">
        <v>43006</v>
      </c>
      <c r="E154" s="413">
        <f t="shared" si="10"/>
        <v>31</v>
      </c>
      <c r="F154" s="253">
        <f t="shared" si="12"/>
        <v>1</v>
      </c>
      <c r="G154" s="4" t="s">
        <v>289</v>
      </c>
      <c r="H154" s="6">
        <v>130</v>
      </c>
      <c r="I154" s="248"/>
      <c r="J154" s="414"/>
      <c r="K154" s="254"/>
      <c r="L154" s="7">
        <v>1.17778E-2</v>
      </c>
      <c r="M154" s="256"/>
      <c r="N154" s="7">
        <v>1.24E-2</v>
      </c>
      <c r="O154" s="256"/>
      <c r="P154" s="7"/>
      <c r="Q154" s="7"/>
      <c r="R154" s="7"/>
      <c r="S154" s="20"/>
      <c r="T154" s="197">
        <v>3.0660000000000001E-3</v>
      </c>
      <c r="U154" s="20"/>
      <c r="V154" s="7">
        <v>3.3E-3</v>
      </c>
      <c r="W154" s="7"/>
      <c r="X154" s="7"/>
      <c r="Y154" s="7">
        <v>1E-3</v>
      </c>
      <c r="Z154" s="7"/>
      <c r="AA154" s="7"/>
      <c r="AB154" s="7">
        <f t="shared" si="9"/>
        <v>8.0999999999999996E-3</v>
      </c>
      <c r="AC154" s="8">
        <v>8.5000000000000006E-3</v>
      </c>
      <c r="AD154" s="198">
        <f t="shared" si="13"/>
        <v>3.0660000000000001E-3</v>
      </c>
      <c r="AE154" s="197"/>
      <c r="AF154" s="361"/>
      <c r="AH154" s="413" t="str">
        <f t="shared" si="11"/>
        <v>N</v>
      </c>
      <c r="AI154" s="413" t="s">
        <v>297</v>
      </c>
      <c r="AJ154" s="413" t="s">
        <v>298</v>
      </c>
      <c r="AK154" s="413"/>
      <c r="AL154" s="413" t="s">
        <v>299</v>
      </c>
    </row>
    <row r="155" spans="1:38">
      <c r="A155" s="413">
        <v>99</v>
      </c>
      <c r="B155" s="22">
        <v>42975</v>
      </c>
      <c r="C155" s="5">
        <v>42976</v>
      </c>
      <c r="D155" s="5">
        <v>43068</v>
      </c>
      <c r="E155" s="413">
        <f t="shared" si="10"/>
        <v>92</v>
      </c>
      <c r="F155" s="253">
        <f t="shared" si="12"/>
        <v>3</v>
      </c>
      <c r="G155" s="4" t="s">
        <v>300</v>
      </c>
      <c r="H155" s="6">
        <v>1</v>
      </c>
      <c r="I155" s="248"/>
      <c r="J155" s="414"/>
      <c r="K155" s="254"/>
      <c r="L155" s="7">
        <v>1.31778E-2</v>
      </c>
      <c r="M155" s="256"/>
      <c r="N155" s="20">
        <f>AVERAGE(0.0183,0.0182)</f>
        <v>1.8250000000000002E-2</v>
      </c>
      <c r="O155" s="261"/>
      <c r="P155" s="20"/>
      <c r="Q155" s="7"/>
      <c r="R155" s="7"/>
      <c r="S155" s="20"/>
      <c r="T155" s="197">
        <v>8.7880000000000007E-3</v>
      </c>
      <c r="U155" s="20"/>
      <c r="V155" s="7">
        <v>2E-3</v>
      </c>
      <c r="W155" s="7"/>
      <c r="X155" s="7"/>
      <c r="Y155" s="7">
        <v>2E-3</v>
      </c>
      <c r="Z155" s="7"/>
      <c r="AA155" s="7"/>
      <c r="AB155" s="7">
        <f t="shared" si="9"/>
        <v>1.4250000000000001E-2</v>
      </c>
      <c r="AC155" s="8">
        <v>1.2699999999999999E-2</v>
      </c>
      <c r="AD155" s="198">
        <f t="shared" si="13"/>
        <v>8.7880000000000007E-3</v>
      </c>
      <c r="AE155" s="197"/>
      <c r="AF155" s="361"/>
      <c r="AH155" s="413" t="str">
        <f t="shared" si="11"/>
        <v>N</v>
      </c>
      <c r="AI155" s="413" t="s">
        <v>301</v>
      </c>
      <c r="AJ155" s="413" t="s">
        <v>302</v>
      </c>
      <c r="AK155" s="413"/>
      <c r="AL155" s="413" t="s">
        <v>303</v>
      </c>
    </row>
    <row r="156" spans="1:38">
      <c r="A156" s="413">
        <v>100</v>
      </c>
      <c r="B156" s="22">
        <v>42978</v>
      </c>
      <c r="C156" s="5">
        <v>42978</v>
      </c>
      <c r="D156" s="5">
        <v>43008</v>
      </c>
      <c r="E156" s="413">
        <f t="shared" si="10"/>
        <v>30</v>
      </c>
      <c r="F156" s="253">
        <f t="shared" si="12"/>
        <v>1</v>
      </c>
      <c r="G156" s="4" t="s">
        <v>304</v>
      </c>
      <c r="H156" s="6">
        <v>10</v>
      </c>
      <c r="I156" s="248"/>
      <c r="J156" s="414"/>
      <c r="K156" s="254"/>
      <c r="L156" s="7">
        <v>1.17778E-2</v>
      </c>
      <c r="M156" s="256"/>
      <c r="N156" s="7">
        <v>1.24E-2</v>
      </c>
      <c r="O156" s="256"/>
      <c r="P156" s="7"/>
      <c r="Q156" s="7"/>
      <c r="R156" s="7"/>
      <c r="S156" s="20"/>
      <c r="T156" s="197">
        <v>3.1129999999999999E-3</v>
      </c>
      <c r="U156" s="20"/>
      <c r="V156" s="7">
        <v>3.3E-3</v>
      </c>
      <c r="W156" s="7"/>
      <c r="X156" s="7"/>
      <c r="Y156" s="7">
        <v>2E-3</v>
      </c>
      <c r="Z156" s="7"/>
      <c r="AA156" s="7"/>
      <c r="AB156" s="7">
        <f t="shared" si="9"/>
        <v>7.1000000000000004E-3</v>
      </c>
      <c r="AC156" s="8">
        <v>7.4999999999999997E-3</v>
      </c>
      <c r="AD156" s="198">
        <f t="shared" si="13"/>
        <v>3.1129999999999999E-3</v>
      </c>
      <c r="AE156" s="197"/>
      <c r="AF156" s="361"/>
      <c r="AH156" s="413" t="str">
        <f t="shared" si="11"/>
        <v>N</v>
      </c>
      <c r="AI156" s="413" t="s">
        <v>305</v>
      </c>
      <c r="AJ156" s="413" t="s">
        <v>306</v>
      </c>
      <c r="AK156" s="413"/>
      <c r="AL156" s="413" t="s">
        <v>307</v>
      </c>
    </row>
    <row r="157" spans="1:38" ht="15.75" customHeight="1">
      <c r="A157" s="413">
        <v>101</v>
      </c>
      <c r="B157" s="22">
        <v>42982</v>
      </c>
      <c r="C157" s="5">
        <v>42982</v>
      </c>
      <c r="D157" s="5">
        <v>43018</v>
      </c>
      <c r="E157" s="413">
        <f t="shared" si="10"/>
        <v>36</v>
      </c>
      <c r="F157" s="253">
        <f t="shared" si="12"/>
        <v>1</v>
      </c>
      <c r="G157" s="4" t="s">
        <v>308</v>
      </c>
      <c r="H157" s="6">
        <v>5.3</v>
      </c>
      <c r="I157" s="248"/>
      <c r="J157" s="414"/>
      <c r="K157" s="254"/>
      <c r="L157" s="7">
        <v>1.23056E-2</v>
      </c>
      <c r="M157" s="256"/>
      <c r="N157" s="20">
        <f>AVERAGE(0.0138)</f>
        <v>1.38E-2</v>
      </c>
      <c r="O157" s="261"/>
      <c r="P157" s="20"/>
      <c r="Q157" s="7"/>
      <c r="R157" s="7"/>
      <c r="S157" s="20"/>
      <c r="T157" s="197">
        <v>6.7340000000000004E-3</v>
      </c>
      <c r="U157" s="20"/>
      <c r="V157" s="7">
        <v>2E-3</v>
      </c>
      <c r="W157" s="7"/>
      <c r="X157" s="7"/>
      <c r="Y157" s="7">
        <v>2E-3</v>
      </c>
      <c r="Z157" s="7"/>
      <c r="AA157" s="7"/>
      <c r="AB157" s="7">
        <f t="shared" si="9"/>
        <v>9.7999999999999997E-3</v>
      </c>
      <c r="AC157" s="8">
        <v>6.7340000000000004E-3</v>
      </c>
      <c r="AD157" s="198">
        <f t="shared" si="13"/>
        <v>6.7340000000000004E-3</v>
      </c>
      <c r="AE157" s="197"/>
      <c r="AF157" s="361"/>
      <c r="AH157" s="413" t="str">
        <f t="shared" si="11"/>
        <v>N</v>
      </c>
      <c r="AI157" s="413" t="s">
        <v>310</v>
      </c>
      <c r="AJ157" s="413" t="s">
        <v>309</v>
      </c>
      <c r="AK157" s="413"/>
      <c r="AL157" s="413" t="s">
        <v>311</v>
      </c>
    </row>
    <row r="158" spans="1:38">
      <c r="A158" s="413">
        <v>102</v>
      </c>
      <c r="B158" s="22">
        <v>42985</v>
      </c>
      <c r="C158" s="5">
        <v>42985</v>
      </c>
      <c r="D158" s="5">
        <v>42996</v>
      </c>
      <c r="E158" s="413">
        <f t="shared" si="10"/>
        <v>11</v>
      </c>
      <c r="F158" s="253">
        <f t="shared" si="12"/>
        <v>0</v>
      </c>
      <c r="G158" s="4" t="s">
        <v>28</v>
      </c>
      <c r="H158" s="6">
        <v>50</v>
      </c>
      <c r="I158" s="248"/>
      <c r="J158" s="414"/>
      <c r="K158" s="254"/>
      <c r="L158" s="7">
        <v>1.1950000000000001E-2</v>
      </c>
      <c r="M158" s="256"/>
      <c r="N158" s="7">
        <v>1.35E-2</v>
      </c>
      <c r="O158" s="256"/>
      <c r="P158" s="7"/>
      <c r="Q158" s="7"/>
      <c r="R158" s="7"/>
      <c r="S158" s="20"/>
      <c r="T158" s="197">
        <v>5.0509999999999999E-3</v>
      </c>
      <c r="U158" s="20"/>
      <c r="V158" s="7">
        <v>2E-3</v>
      </c>
      <c r="W158" s="7"/>
      <c r="X158" s="7"/>
      <c r="Y158" s="7">
        <v>2E-3</v>
      </c>
      <c r="Z158" s="7"/>
      <c r="AA158" s="7"/>
      <c r="AB158" s="7">
        <f t="shared" si="9"/>
        <v>9.4999999999999998E-3</v>
      </c>
      <c r="AC158" s="8">
        <v>8.0000000000000002E-3</v>
      </c>
      <c r="AD158" s="198">
        <f t="shared" si="13"/>
        <v>5.0509999999999999E-3</v>
      </c>
      <c r="AE158" s="197"/>
      <c r="AF158" s="361"/>
      <c r="AH158" s="413" t="str">
        <f t="shared" si="11"/>
        <v>N</v>
      </c>
      <c r="AI158" s="413" t="s">
        <v>312</v>
      </c>
      <c r="AJ158" s="413" t="s">
        <v>313</v>
      </c>
      <c r="AK158" s="413"/>
      <c r="AL158" s="413" t="s">
        <v>314</v>
      </c>
    </row>
    <row r="159" spans="1:38">
      <c r="A159" s="413">
        <v>103</v>
      </c>
      <c r="B159" s="22">
        <v>42990</v>
      </c>
      <c r="C159" s="5">
        <v>42990</v>
      </c>
      <c r="D159" s="5">
        <v>43005</v>
      </c>
      <c r="E159" s="413">
        <f t="shared" si="10"/>
        <v>15</v>
      </c>
      <c r="F159" s="253">
        <f t="shared" si="12"/>
        <v>0</v>
      </c>
      <c r="G159" s="4" t="s">
        <v>28</v>
      </c>
      <c r="H159" s="6">
        <v>60</v>
      </c>
      <c r="I159" s="248"/>
      <c r="J159" s="414"/>
      <c r="K159" s="254"/>
      <c r="L159" s="7">
        <v>1.19667E-2</v>
      </c>
      <c r="M159" s="256"/>
      <c r="N159" s="7">
        <v>1.35E-2</v>
      </c>
      <c r="O159" s="256"/>
      <c r="P159" s="7"/>
      <c r="Q159" s="7"/>
      <c r="R159" s="7"/>
      <c r="S159" s="20"/>
      <c r="T159" s="197">
        <v>5.0660000000000002E-3</v>
      </c>
      <c r="U159" s="20"/>
      <c r="V159" s="7">
        <v>2E-3</v>
      </c>
      <c r="W159" s="7"/>
      <c r="X159" s="7"/>
      <c r="Y159" s="7">
        <v>2E-3</v>
      </c>
      <c r="Z159" s="7"/>
      <c r="AA159" s="7"/>
      <c r="AB159" s="7">
        <f t="shared" si="9"/>
        <v>9.4999999999999998E-3</v>
      </c>
      <c r="AC159" s="8">
        <v>9.4999999999999998E-3</v>
      </c>
      <c r="AD159" s="198">
        <f t="shared" si="13"/>
        <v>5.0660000000000002E-3</v>
      </c>
      <c r="AE159" s="197"/>
      <c r="AF159" s="361"/>
      <c r="AH159" s="413" t="str">
        <f t="shared" si="11"/>
        <v>N</v>
      </c>
      <c r="AI159" s="413" t="s">
        <v>315</v>
      </c>
      <c r="AJ159" s="413" t="s">
        <v>316</v>
      </c>
      <c r="AK159" s="413"/>
      <c r="AL159" s="413" t="s">
        <v>317</v>
      </c>
    </row>
    <row r="160" spans="1:38">
      <c r="A160" s="413">
        <v>104</v>
      </c>
      <c r="B160" s="22">
        <v>42998</v>
      </c>
      <c r="C160" s="5">
        <v>42998</v>
      </c>
      <c r="D160" s="5">
        <v>43047</v>
      </c>
      <c r="E160" s="413">
        <f t="shared" si="10"/>
        <v>49</v>
      </c>
      <c r="F160" s="253">
        <f t="shared" si="12"/>
        <v>1</v>
      </c>
      <c r="G160" s="4" t="s">
        <v>318</v>
      </c>
      <c r="H160" s="6">
        <v>30</v>
      </c>
      <c r="I160" s="248"/>
      <c r="J160" s="414"/>
      <c r="K160" s="254"/>
      <c r="L160" s="7">
        <v>1.23722E-2</v>
      </c>
      <c r="M160" s="256"/>
      <c r="N160" s="20">
        <f>AVERAGE(0.019,0.0185,0.018)</f>
        <v>1.8499999999999999E-2</v>
      </c>
      <c r="O160" s="261"/>
      <c r="P160" s="20"/>
      <c r="Q160" s="7"/>
      <c r="R160" s="7"/>
      <c r="S160" s="20"/>
      <c r="T160" s="197">
        <v>6.7990000000000004E-3</v>
      </c>
      <c r="U160" s="20"/>
      <c r="V160" s="7">
        <v>2E-3</v>
      </c>
      <c r="W160" s="7"/>
      <c r="X160" s="7"/>
      <c r="Y160" s="7">
        <v>2E-3</v>
      </c>
      <c r="Z160" s="7"/>
      <c r="AA160" s="7"/>
      <c r="AB160" s="7">
        <f t="shared" ref="AB160:AB218" si="14">N160-V160-Y160</f>
        <v>1.4500000000000001E-2</v>
      </c>
      <c r="AC160" s="8">
        <v>1.4500000000000001E-2</v>
      </c>
      <c r="AD160" s="198">
        <f t="shared" si="13"/>
        <v>6.7990000000000004E-3</v>
      </c>
      <c r="AE160" s="197"/>
      <c r="AF160" s="361">
        <v>1.3599999999999999E-2</v>
      </c>
      <c r="AH160" s="413" t="str">
        <f t="shared" si="11"/>
        <v>Y</v>
      </c>
      <c r="AI160" s="413" t="s">
        <v>319</v>
      </c>
      <c r="AJ160" s="413" t="s">
        <v>320</v>
      </c>
      <c r="AK160" s="413"/>
      <c r="AL160" s="413" t="s">
        <v>321</v>
      </c>
    </row>
    <row r="161" spans="1:38">
      <c r="A161" s="413">
        <v>105</v>
      </c>
      <c r="B161" s="22">
        <v>42998</v>
      </c>
      <c r="C161" s="1">
        <v>42998</v>
      </c>
      <c r="D161" s="5">
        <v>43039</v>
      </c>
      <c r="E161" s="413">
        <f t="shared" si="10"/>
        <v>41</v>
      </c>
      <c r="F161" s="253">
        <f t="shared" si="12"/>
        <v>1</v>
      </c>
      <c r="G161" s="4" t="s">
        <v>322</v>
      </c>
      <c r="H161" s="6">
        <v>110</v>
      </c>
      <c r="I161" s="248"/>
      <c r="J161" s="414"/>
      <c r="K161" s="254"/>
      <c r="L161" s="7">
        <v>1.17889E-2</v>
      </c>
      <c r="M161" s="256"/>
      <c r="N161" s="7">
        <v>1.24E-2</v>
      </c>
      <c r="O161" s="256"/>
      <c r="P161" s="7"/>
      <c r="Q161" s="7"/>
      <c r="R161" s="7"/>
      <c r="S161" s="20"/>
      <c r="T161" s="197">
        <v>3.0660000000000001E-3</v>
      </c>
      <c r="U161" s="20"/>
      <c r="V161" s="7">
        <v>3.3E-3</v>
      </c>
      <c r="W161" s="7"/>
      <c r="X161" s="7"/>
      <c r="Y161" s="7">
        <v>2E-3</v>
      </c>
      <c r="Z161" s="7"/>
      <c r="AA161" s="7"/>
      <c r="AB161" s="7">
        <f t="shared" si="14"/>
        <v>7.1000000000000004E-3</v>
      </c>
      <c r="AC161" s="8">
        <v>8.0999999999999996E-3</v>
      </c>
      <c r="AD161" s="198">
        <f t="shared" si="13"/>
        <v>3.0660000000000001E-3</v>
      </c>
      <c r="AE161" s="197"/>
      <c r="AF161" s="361"/>
      <c r="AH161" s="413" t="str">
        <f t="shared" si="11"/>
        <v>N</v>
      </c>
      <c r="AI161" s="413" t="s">
        <v>323</v>
      </c>
      <c r="AJ161" s="413" t="s">
        <v>324</v>
      </c>
      <c r="AK161" s="413"/>
      <c r="AL161" s="413" t="s">
        <v>325</v>
      </c>
    </row>
    <row r="162" spans="1:38">
      <c r="A162" s="413">
        <v>106</v>
      </c>
      <c r="B162" s="22">
        <v>43003</v>
      </c>
      <c r="C162" s="5">
        <v>43003</v>
      </c>
      <c r="D162" s="5">
        <v>43033</v>
      </c>
      <c r="E162" s="413">
        <f t="shared" si="10"/>
        <v>30</v>
      </c>
      <c r="F162" s="253">
        <f t="shared" si="12"/>
        <v>1</v>
      </c>
      <c r="G162" s="4" t="s">
        <v>29</v>
      </c>
      <c r="H162" s="6">
        <v>13.2</v>
      </c>
      <c r="I162" s="248"/>
      <c r="J162" s="414"/>
      <c r="K162" s="254"/>
      <c r="L162" s="7">
        <v>1.17889E-2</v>
      </c>
      <c r="M162" s="256"/>
      <c r="N162" s="7">
        <v>1.24E-2</v>
      </c>
      <c r="O162" s="256"/>
      <c r="P162" s="7"/>
      <c r="Q162" s="7"/>
      <c r="R162" s="7"/>
      <c r="S162" s="20"/>
      <c r="T162" s="197">
        <v>3.045E-3</v>
      </c>
      <c r="U162" s="20"/>
      <c r="V162" s="7">
        <v>3.3E-3</v>
      </c>
      <c r="W162" s="7"/>
      <c r="X162" s="7"/>
      <c r="Y162" s="7">
        <v>2E-3</v>
      </c>
      <c r="Z162" s="7"/>
      <c r="AA162" s="7"/>
      <c r="AB162" s="7">
        <f t="shared" si="14"/>
        <v>7.1000000000000004E-3</v>
      </c>
      <c r="AC162" s="8">
        <v>8.5000000000000006E-3</v>
      </c>
      <c r="AD162" s="198">
        <f t="shared" si="13"/>
        <v>3.045E-3</v>
      </c>
      <c r="AE162" s="197"/>
      <c r="AF162" s="361"/>
      <c r="AH162" s="413" t="str">
        <f t="shared" si="11"/>
        <v>N</v>
      </c>
      <c r="AI162" s="413" t="s">
        <v>326</v>
      </c>
      <c r="AJ162" s="413" t="s">
        <v>327</v>
      </c>
      <c r="AK162" s="413"/>
      <c r="AL162" s="413" t="s">
        <v>328</v>
      </c>
    </row>
    <row r="163" spans="1:38">
      <c r="A163" s="413">
        <v>107</v>
      </c>
      <c r="B163" s="22">
        <v>43004</v>
      </c>
      <c r="C163" s="5">
        <v>43004</v>
      </c>
      <c r="D163" s="5">
        <v>43095</v>
      </c>
      <c r="E163" s="413">
        <f t="shared" si="10"/>
        <v>91</v>
      </c>
      <c r="F163" s="253">
        <f t="shared" si="12"/>
        <v>3</v>
      </c>
      <c r="G163" s="4" t="s">
        <v>329</v>
      </c>
      <c r="H163" s="6">
        <v>260</v>
      </c>
      <c r="I163" s="248"/>
      <c r="J163" s="414"/>
      <c r="K163" s="254"/>
      <c r="L163" s="7">
        <v>1.32972E-2</v>
      </c>
      <c r="M163" s="256"/>
      <c r="N163" s="20">
        <f>AVERAGE(0.0199,0.0205,0.0195)</f>
        <v>1.9966666666666671E-2</v>
      </c>
      <c r="O163" s="261"/>
      <c r="P163" s="20"/>
      <c r="Q163" s="7"/>
      <c r="R163" s="7"/>
      <c r="S163" s="20"/>
      <c r="T163" s="197">
        <v>8.9060000000000007E-3</v>
      </c>
      <c r="U163" s="20"/>
      <c r="V163" s="7">
        <v>2E-3</v>
      </c>
      <c r="W163" s="7"/>
      <c r="X163" s="7"/>
      <c r="Y163" s="7">
        <v>2E-3</v>
      </c>
      <c r="Z163" s="7"/>
      <c r="AA163" s="7"/>
      <c r="AB163" s="7">
        <f t="shared" si="14"/>
        <v>1.5966666666666671E-2</v>
      </c>
      <c r="AC163" s="8">
        <v>1.5900000000000001E-2</v>
      </c>
      <c r="AD163" s="198">
        <f t="shared" si="13"/>
        <v>8.9060000000000007E-3</v>
      </c>
      <c r="AE163" s="197"/>
      <c r="AF163" s="361"/>
      <c r="AH163" s="413" t="str">
        <f t="shared" si="11"/>
        <v>N</v>
      </c>
      <c r="AI163" s="413" t="s">
        <v>330</v>
      </c>
      <c r="AJ163" s="413" t="s">
        <v>331</v>
      </c>
      <c r="AK163" s="413"/>
      <c r="AL163" s="413" t="s">
        <v>332</v>
      </c>
    </row>
    <row r="164" spans="1:38">
      <c r="A164" s="413">
        <v>108</v>
      </c>
      <c r="B164" s="22">
        <v>43005</v>
      </c>
      <c r="C164" s="5">
        <v>43005</v>
      </c>
      <c r="D164" s="5">
        <v>43026</v>
      </c>
      <c r="E164" s="413">
        <f t="shared" si="10"/>
        <v>21</v>
      </c>
      <c r="F164" s="253">
        <f t="shared" si="12"/>
        <v>0</v>
      </c>
      <c r="G164" s="4" t="s">
        <v>333</v>
      </c>
      <c r="H164" s="6">
        <v>20</v>
      </c>
      <c r="I164" s="248"/>
      <c r="J164" s="414"/>
      <c r="K164" s="254"/>
      <c r="L164" s="7">
        <v>1.19556E-2</v>
      </c>
      <c r="M164" s="256"/>
      <c r="N164" s="20">
        <f>AVERAGE(0.019,0.0165,0.018)</f>
        <v>1.7833333333333336E-2</v>
      </c>
      <c r="O164" s="261"/>
      <c r="P164" s="20"/>
      <c r="Q164" s="7"/>
      <c r="R164" s="7"/>
      <c r="S164" s="20"/>
      <c r="T164" s="197">
        <v>5.0559999999999997E-3</v>
      </c>
      <c r="U164" s="20"/>
      <c r="V164" s="7">
        <v>2E-3</v>
      </c>
      <c r="W164" s="7"/>
      <c r="X164" s="7"/>
      <c r="Y164" s="7">
        <v>2E-3</v>
      </c>
      <c r="Z164" s="7"/>
      <c r="AA164" s="7"/>
      <c r="AB164" s="7">
        <f t="shared" si="14"/>
        <v>1.3833333333333338E-2</v>
      </c>
      <c r="AC164" s="8">
        <v>1.35E-2</v>
      </c>
      <c r="AD164" s="198">
        <f t="shared" si="13"/>
        <v>5.0559999999999997E-3</v>
      </c>
      <c r="AE164" s="197"/>
      <c r="AF164" s="361"/>
      <c r="AH164" s="413" t="str">
        <f t="shared" si="11"/>
        <v>N</v>
      </c>
      <c r="AI164" s="413" t="s">
        <v>334</v>
      </c>
      <c r="AJ164" s="413" t="s">
        <v>335</v>
      </c>
      <c r="AK164" s="413"/>
      <c r="AL164" s="413" t="s">
        <v>336</v>
      </c>
    </row>
    <row r="165" spans="1:38">
      <c r="A165" s="413">
        <v>109</v>
      </c>
      <c r="B165" s="22">
        <v>43005</v>
      </c>
      <c r="C165" s="5">
        <v>43005</v>
      </c>
      <c r="D165" s="5">
        <v>43049</v>
      </c>
      <c r="E165" s="413">
        <f t="shared" si="10"/>
        <v>44</v>
      </c>
      <c r="F165" s="253">
        <f t="shared" si="12"/>
        <v>1</v>
      </c>
      <c r="G165" s="4" t="s">
        <v>333</v>
      </c>
      <c r="H165" s="6">
        <v>100</v>
      </c>
      <c r="I165" s="248"/>
      <c r="J165" s="414"/>
      <c r="K165" s="254"/>
      <c r="L165" s="7">
        <v>1.23444E-2</v>
      </c>
      <c r="M165" s="256"/>
      <c r="N165" s="20">
        <f>AVERAGE(0.0187,0.0192,0.019)</f>
        <v>1.896666666666667E-2</v>
      </c>
      <c r="O165" s="261"/>
      <c r="P165" s="20"/>
      <c r="Q165" s="7"/>
      <c r="R165" s="7"/>
      <c r="S165" s="20"/>
      <c r="T165" s="197">
        <v>6.7720000000000002E-3</v>
      </c>
      <c r="U165" s="20"/>
      <c r="V165" s="7">
        <v>2E-3</v>
      </c>
      <c r="W165" s="7"/>
      <c r="X165" s="7"/>
      <c r="Y165" s="7">
        <v>2E-3</v>
      </c>
      <c r="Z165" s="7"/>
      <c r="AA165" s="7"/>
      <c r="AB165" s="7">
        <f t="shared" si="14"/>
        <v>1.4966666666666672E-2</v>
      </c>
      <c r="AC165" s="8">
        <v>1.4500000000000001E-2</v>
      </c>
      <c r="AD165" s="198">
        <f t="shared" si="13"/>
        <v>6.7720000000000002E-3</v>
      </c>
      <c r="AE165" s="197"/>
      <c r="AF165" s="361">
        <v>1.3899999999999999E-2</v>
      </c>
      <c r="AH165" s="413" t="str">
        <f t="shared" si="11"/>
        <v>Y</v>
      </c>
      <c r="AI165" s="413" t="s">
        <v>334</v>
      </c>
      <c r="AJ165" s="413" t="s">
        <v>335</v>
      </c>
      <c r="AK165" s="413"/>
      <c r="AL165" s="413" t="s">
        <v>336</v>
      </c>
    </row>
    <row r="166" spans="1:38">
      <c r="A166" s="413">
        <v>110</v>
      </c>
      <c r="B166" s="22">
        <v>43007</v>
      </c>
      <c r="C166" s="5">
        <v>43007</v>
      </c>
      <c r="D166" s="5">
        <v>43047</v>
      </c>
      <c r="E166" s="413">
        <f t="shared" si="10"/>
        <v>40</v>
      </c>
      <c r="F166" s="253">
        <f t="shared" si="12"/>
        <v>1</v>
      </c>
      <c r="G166" s="4" t="s">
        <v>28</v>
      </c>
      <c r="H166" s="6">
        <v>40</v>
      </c>
      <c r="I166" s="248"/>
      <c r="J166" s="414"/>
      <c r="K166" s="254"/>
      <c r="L166" s="7">
        <v>1.235E-2</v>
      </c>
      <c r="M166" s="256"/>
      <c r="N166" s="20">
        <f>AVERAGE(0.0155,0.0185,0.018,0.015)</f>
        <v>1.6750000000000001E-2</v>
      </c>
      <c r="O166" s="261"/>
      <c r="P166" s="20"/>
      <c r="Q166" s="7"/>
      <c r="R166" s="7"/>
      <c r="S166" s="20"/>
      <c r="T166" s="197">
        <v>6.7780000000000002E-3</v>
      </c>
      <c r="U166" s="20"/>
      <c r="V166" s="7">
        <v>2E-3</v>
      </c>
      <c r="W166" s="7"/>
      <c r="X166" s="7"/>
      <c r="Y166" s="7">
        <v>2E-3</v>
      </c>
      <c r="Z166" s="7"/>
      <c r="AA166" s="7"/>
      <c r="AB166" s="7">
        <f t="shared" si="14"/>
        <v>1.2750000000000001E-2</v>
      </c>
      <c r="AC166" s="8">
        <v>1.2699999999999999E-2</v>
      </c>
      <c r="AD166" s="198">
        <f t="shared" si="13"/>
        <v>6.7780000000000002E-3</v>
      </c>
      <c r="AE166" s="197"/>
      <c r="AF166" s="361">
        <v>1.2699999999999999E-2</v>
      </c>
      <c r="AH166" s="413" t="str">
        <f t="shared" si="11"/>
        <v>Y</v>
      </c>
      <c r="AI166" s="413" t="s">
        <v>9</v>
      </c>
      <c r="AJ166" s="413" t="s">
        <v>10</v>
      </c>
      <c r="AK166" s="413"/>
      <c r="AL166" s="413" t="s">
        <v>11</v>
      </c>
    </row>
    <row r="167" spans="1:38">
      <c r="A167" s="413">
        <v>111</v>
      </c>
      <c r="B167" s="22">
        <v>43019</v>
      </c>
      <c r="C167" s="5">
        <v>43019</v>
      </c>
      <c r="D167" s="5">
        <v>43052</v>
      </c>
      <c r="E167" s="413">
        <f t="shared" si="10"/>
        <v>33</v>
      </c>
      <c r="F167" s="253">
        <f t="shared" si="12"/>
        <v>1</v>
      </c>
      <c r="G167" s="4" t="s">
        <v>337</v>
      </c>
      <c r="H167" s="6">
        <v>60</v>
      </c>
      <c r="I167" s="248"/>
      <c r="J167" s="414"/>
      <c r="K167" s="254"/>
      <c r="L167" s="7">
        <v>1.1867000000000001E-2</v>
      </c>
      <c r="M167" s="256"/>
      <c r="N167" s="7">
        <v>1.2500000000000001E-2</v>
      </c>
      <c r="O167" s="256"/>
      <c r="P167" s="7"/>
      <c r="Q167" s="7"/>
      <c r="R167" s="7"/>
      <c r="S167" s="20"/>
      <c r="T167" s="197">
        <v>3.1440000000000001E-3</v>
      </c>
      <c r="U167" s="20"/>
      <c r="V167" s="7">
        <v>3.3E-3</v>
      </c>
      <c r="W167" s="7"/>
      <c r="X167" s="7"/>
      <c r="Y167" s="7">
        <v>2E-3</v>
      </c>
      <c r="Z167" s="7"/>
      <c r="AA167" s="7"/>
      <c r="AB167" s="7">
        <f t="shared" si="14"/>
        <v>7.1999999999999998E-3</v>
      </c>
      <c r="AC167" s="8">
        <v>8.5000000000000006E-3</v>
      </c>
      <c r="AD167" s="198">
        <f t="shared" si="13"/>
        <v>3.1440000000000001E-3</v>
      </c>
      <c r="AE167" s="197"/>
      <c r="AF167" s="361"/>
      <c r="AH167" s="413" t="str">
        <f t="shared" si="11"/>
        <v>N</v>
      </c>
      <c r="AI167" s="413" t="s">
        <v>338</v>
      </c>
      <c r="AJ167" s="413" t="s">
        <v>339</v>
      </c>
      <c r="AK167" s="413"/>
      <c r="AL167" s="413" t="s">
        <v>340</v>
      </c>
    </row>
    <row r="168" spans="1:38">
      <c r="A168" s="413">
        <v>112</v>
      </c>
      <c r="B168" s="22">
        <v>43021</v>
      </c>
      <c r="C168" s="5">
        <v>43031</v>
      </c>
      <c r="D168" s="5">
        <v>43396</v>
      </c>
      <c r="E168" s="413">
        <f t="shared" si="10"/>
        <v>365</v>
      </c>
      <c r="F168" s="253">
        <f t="shared" si="12"/>
        <v>12</v>
      </c>
      <c r="G168" s="4" t="s">
        <v>341</v>
      </c>
      <c r="H168" s="6">
        <v>8.5</v>
      </c>
      <c r="I168" s="248"/>
      <c r="J168" s="414"/>
      <c r="K168" s="254"/>
      <c r="L168" s="7">
        <v>1.80844E-2</v>
      </c>
      <c r="M168" s="256"/>
      <c r="N168" s="20">
        <f>AVERAGE(0.019,0.0205,0.0203)</f>
        <v>1.9933333333333334E-2</v>
      </c>
      <c r="O168" s="261"/>
      <c r="P168" s="20"/>
      <c r="Q168" s="7"/>
      <c r="R168" s="7"/>
      <c r="S168" s="20"/>
      <c r="T168" s="197">
        <v>1.2741000000000001E-2</v>
      </c>
      <c r="U168" s="20"/>
      <c r="V168" s="7">
        <v>2E-3</v>
      </c>
      <c r="W168" s="7"/>
      <c r="X168" s="7"/>
      <c r="Y168" s="7">
        <v>2E-3</v>
      </c>
      <c r="Z168" s="7"/>
      <c r="AA168" s="7"/>
      <c r="AB168" s="7">
        <f t="shared" si="14"/>
        <v>1.5933333333333334E-2</v>
      </c>
      <c r="AC168" s="8">
        <v>1.7500000000000002E-2</v>
      </c>
      <c r="AD168" s="198">
        <f t="shared" si="13"/>
        <v>1.2741000000000001E-2</v>
      </c>
      <c r="AE168" s="197"/>
      <c r="AF168" s="361"/>
      <c r="AH168" s="413" t="str">
        <f t="shared" si="11"/>
        <v>N</v>
      </c>
      <c r="AI168" s="413" t="s">
        <v>342</v>
      </c>
      <c r="AJ168" s="413" t="s">
        <v>343</v>
      </c>
      <c r="AK168" s="413"/>
      <c r="AL168" s="413" t="s">
        <v>344</v>
      </c>
    </row>
    <row r="169" spans="1:38">
      <c r="A169" s="413">
        <v>113</v>
      </c>
      <c r="B169" s="22">
        <v>43027</v>
      </c>
      <c r="C169" s="5">
        <v>43027</v>
      </c>
      <c r="D169" s="5"/>
      <c r="E169" s="413"/>
      <c r="F169" s="253">
        <f t="shared" si="12"/>
        <v>0</v>
      </c>
      <c r="G169" s="4" t="s">
        <v>346</v>
      </c>
      <c r="H169" s="6" t="s">
        <v>345</v>
      </c>
      <c r="I169" s="248"/>
      <c r="J169" s="414"/>
      <c r="K169" s="254"/>
      <c r="L169" s="7">
        <v>1.1867000000000001E-2</v>
      </c>
      <c r="M169" s="256"/>
      <c r="N169" s="7">
        <v>1.2500000000000001E-2</v>
      </c>
      <c r="O169" s="256"/>
      <c r="P169" s="7"/>
      <c r="Q169" s="7"/>
      <c r="R169" s="7"/>
      <c r="S169" s="20"/>
      <c r="T169" s="197">
        <v>3.1440000000000001E-3</v>
      </c>
      <c r="U169" s="20"/>
      <c r="V169" s="7">
        <v>3.3E-3</v>
      </c>
      <c r="W169" s="7"/>
      <c r="X169" s="7"/>
      <c r="Y169" s="7">
        <v>2E-3</v>
      </c>
      <c r="Z169" s="7"/>
      <c r="AA169" s="7"/>
      <c r="AB169" s="7">
        <f t="shared" si="14"/>
        <v>7.1999999999999998E-3</v>
      </c>
      <c r="AC169" s="8">
        <v>8.5000000000000006E-3</v>
      </c>
      <c r="AD169" s="198">
        <f t="shared" si="13"/>
        <v>3.1440000000000001E-3</v>
      </c>
      <c r="AE169" s="197"/>
      <c r="AF169" s="361"/>
      <c r="AH169" s="413" t="str">
        <f t="shared" si="11"/>
        <v>N</v>
      </c>
      <c r="AI169" s="413" t="s">
        <v>347</v>
      </c>
      <c r="AJ169" s="413" t="s">
        <v>348</v>
      </c>
      <c r="AK169" s="413"/>
      <c r="AL169" s="413">
        <v>2943</v>
      </c>
    </row>
    <row r="170" spans="1:38">
      <c r="A170" s="413">
        <v>114</v>
      </c>
      <c r="B170" s="22">
        <v>43028</v>
      </c>
      <c r="C170" s="1">
        <v>43028</v>
      </c>
      <c r="D170" s="5">
        <v>43059</v>
      </c>
      <c r="E170" s="413">
        <f t="shared" ref="E170:E203" si="15">D170-C170</f>
        <v>31</v>
      </c>
      <c r="F170" s="253">
        <f t="shared" si="12"/>
        <v>1</v>
      </c>
      <c r="G170" s="4" t="s">
        <v>346</v>
      </c>
      <c r="H170" s="6">
        <v>10</v>
      </c>
      <c r="I170" s="248"/>
      <c r="J170" s="414"/>
      <c r="K170" s="254"/>
      <c r="L170" s="7">
        <v>1.1849999999999999E-2</v>
      </c>
      <c r="M170" s="256"/>
      <c r="N170" s="7">
        <v>1.24E-2</v>
      </c>
      <c r="O170" s="256"/>
      <c r="P170" s="7"/>
      <c r="Q170" s="7"/>
      <c r="R170" s="7"/>
      <c r="S170" s="20"/>
      <c r="T170" s="197">
        <v>3.1489999999999999E-3</v>
      </c>
      <c r="U170" s="20"/>
      <c r="V170" s="7">
        <v>3.3E-3</v>
      </c>
      <c r="W170" s="7"/>
      <c r="X170" s="7"/>
      <c r="Y170" s="7">
        <v>2E-3</v>
      </c>
      <c r="Z170" s="7"/>
      <c r="AA170" s="7"/>
      <c r="AB170" s="7">
        <f t="shared" si="14"/>
        <v>7.1000000000000004E-3</v>
      </c>
      <c r="AC170" s="8">
        <v>8.5000000000000006E-3</v>
      </c>
      <c r="AD170" s="198">
        <f t="shared" si="13"/>
        <v>3.1489999999999999E-3</v>
      </c>
      <c r="AE170" s="197"/>
      <c r="AF170" s="361">
        <v>7.7999999999999996E-3</v>
      </c>
      <c r="AH170" s="413" t="str">
        <f t="shared" si="11"/>
        <v>Y</v>
      </c>
      <c r="AI170" s="413" t="s">
        <v>349</v>
      </c>
      <c r="AJ170" s="413" t="s">
        <v>350</v>
      </c>
      <c r="AK170" s="413"/>
      <c r="AL170" s="413" t="s">
        <v>351</v>
      </c>
    </row>
    <row r="171" spans="1:38">
      <c r="A171" s="413">
        <v>115</v>
      </c>
      <c r="B171" s="22">
        <v>43031</v>
      </c>
      <c r="C171" s="5">
        <v>43049</v>
      </c>
      <c r="D171" s="5">
        <v>43141</v>
      </c>
      <c r="E171" s="413">
        <f t="shared" si="15"/>
        <v>92</v>
      </c>
      <c r="F171" s="253">
        <f t="shared" si="12"/>
        <v>3</v>
      </c>
      <c r="G171" s="4" t="s">
        <v>353</v>
      </c>
      <c r="H171" s="6">
        <v>1</v>
      </c>
      <c r="I171" s="248"/>
      <c r="J171" s="414"/>
      <c r="K171" s="254"/>
      <c r="L171" s="7">
        <v>1.3647599999999999E-2</v>
      </c>
      <c r="M171" s="256"/>
      <c r="N171" s="20">
        <f>AVERAGE(0.0199,0.0205,0.0195)</f>
        <v>1.9966666666666671E-2</v>
      </c>
      <c r="O171" s="261"/>
      <c r="P171" s="20"/>
      <c r="Q171" s="7"/>
      <c r="R171" s="7"/>
      <c r="S171" s="20"/>
      <c r="T171" s="197">
        <v>9.2490000000000003E-3</v>
      </c>
      <c r="U171" s="20"/>
      <c r="V171" s="7">
        <v>2E-3</v>
      </c>
      <c r="W171" s="7"/>
      <c r="X171" s="7"/>
      <c r="Y171" s="7">
        <v>2E-3</v>
      </c>
      <c r="Z171" s="7"/>
      <c r="AA171" s="7"/>
      <c r="AB171" s="7">
        <f t="shared" si="14"/>
        <v>1.5966666666666671E-2</v>
      </c>
      <c r="AC171" s="8">
        <v>1.4E-2</v>
      </c>
      <c r="AD171" s="198">
        <f t="shared" si="13"/>
        <v>9.2490000000000003E-3</v>
      </c>
      <c r="AE171" s="197"/>
      <c r="AF171" s="361"/>
      <c r="AH171" s="413" t="str">
        <f t="shared" si="11"/>
        <v>N</v>
      </c>
      <c r="AI171" s="413" t="s">
        <v>347</v>
      </c>
      <c r="AJ171" s="413" t="s">
        <v>354</v>
      </c>
      <c r="AK171" s="413"/>
      <c r="AL171" s="413" t="s">
        <v>352</v>
      </c>
    </row>
    <row r="172" spans="1:38">
      <c r="A172" s="413">
        <v>116</v>
      </c>
      <c r="B172" s="22">
        <v>43031</v>
      </c>
      <c r="C172" s="5">
        <v>43049</v>
      </c>
      <c r="D172" s="5">
        <v>43414</v>
      </c>
      <c r="E172" s="413">
        <f t="shared" si="15"/>
        <v>365</v>
      </c>
      <c r="F172" s="253">
        <f t="shared" si="12"/>
        <v>12</v>
      </c>
      <c r="G172" s="4" t="s">
        <v>353</v>
      </c>
      <c r="H172" s="6">
        <v>1</v>
      </c>
      <c r="I172" s="248"/>
      <c r="J172" s="414"/>
      <c r="K172" s="254"/>
      <c r="L172" s="7">
        <v>1.8312200000000001E-2</v>
      </c>
      <c r="M172" s="256"/>
      <c r="N172" s="20">
        <f>AVERAGE(0.019,0.0205,0.0203)</f>
        <v>1.9933333333333334E-2</v>
      </c>
      <c r="O172" s="261"/>
      <c r="P172" s="20"/>
      <c r="Q172" s="7"/>
      <c r="R172" s="7"/>
      <c r="S172" s="20"/>
      <c r="T172" s="197">
        <v>1.1612000000000001E-2</v>
      </c>
      <c r="U172" s="20"/>
      <c r="V172" s="7">
        <v>2E-3</v>
      </c>
      <c r="W172" s="7"/>
      <c r="X172" s="7"/>
      <c r="Y172" s="7">
        <v>2E-3</v>
      </c>
      <c r="Z172" s="7"/>
      <c r="AA172" s="7"/>
      <c r="AB172" s="7">
        <f t="shared" si="14"/>
        <v>1.5933333333333334E-2</v>
      </c>
      <c r="AC172" s="8">
        <v>1.55E-2</v>
      </c>
      <c r="AD172" s="198">
        <f t="shared" si="13"/>
        <v>1.1612000000000001E-2</v>
      </c>
      <c r="AE172" s="197"/>
      <c r="AF172" s="361"/>
      <c r="AH172" s="413" t="str">
        <f t="shared" si="11"/>
        <v>N</v>
      </c>
      <c r="AI172" s="413" t="s">
        <v>347</v>
      </c>
      <c r="AJ172" s="413" t="s">
        <v>354</v>
      </c>
      <c r="AK172" s="413"/>
      <c r="AL172" s="413" t="s">
        <v>352</v>
      </c>
    </row>
    <row r="173" spans="1:38">
      <c r="A173" s="413">
        <v>117</v>
      </c>
      <c r="B173" s="22">
        <v>43033</v>
      </c>
      <c r="C173" s="5">
        <v>43033</v>
      </c>
      <c r="D173" s="5">
        <v>43063</v>
      </c>
      <c r="E173" s="413">
        <f t="shared" si="15"/>
        <v>30</v>
      </c>
      <c r="F173" s="253">
        <f t="shared" si="12"/>
        <v>1</v>
      </c>
      <c r="G173" s="4" t="s">
        <v>355</v>
      </c>
      <c r="H173" s="6">
        <v>50</v>
      </c>
      <c r="I173" s="248"/>
      <c r="J173" s="414"/>
      <c r="K173" s="254"/>
      <c r="L173" s="7">
        <v>1.18444E-2</v>
      </c>
      <c r="M173" s="256"/>
      <c r="N173" s="20">
        <f>AVERAGE(0.016,0.0155,0.0148)</f>
        <v>1.5433333333333334E-2</v>
      </c>
      <c r="O173" s="261"/>
      <c r="P173" s="20"/>
      <c r="Q173" s="7"/>
      <c r="R173" s="7"/>
      <c r="S173" s="20"/>
      <c r="T173" s="197">
        <v>3.1189999999999998E-3</v>
      </c>
      <c r="U173" s="20"/>
      <c r="V173" s="7">
        <v>3.3E-3</v>
      </c>
      <c r="W173" s="7"/>
      <c r="X173" s="7"/>
      <c r="Y173" s="7">
        <v>2E-3</v>
      </c>
      <c r="Z173" s="7"/>
      <c r="AA173" s="7"/>
      <c r="AB173" s="7">
        <f t="shared" si="14"/>
        <v>1.0133333333333333E-2</v>
      </c>
      <c r="AC173" s="8">
        <v>8.9999999999999993E-3</v>
      </c>
      <c r="AD173" s="198">
        <f t="shared" si="13"/>
        <v>3.1189999999999998E-3</v>
      </c>
      <c r="AE173" s="197"/>
      <c r="AF173" s="361">
        <v>8.9999999999999993E-3</v>
      </c>
      <c r="AH173" s="413" t="str">
        <f t="shared" si="11"/>
        <v>Y</v>
      </c>
      <c r="AI173" s="413" t="s">
        <v>356</v>
      </c>
      <c r="AJ173" s="413" t="s">
        <v>357</v>
      </c>
      <c r="AK173" s="413"/>
      <c r="AL173" s="413" t="s">
        <v>358</v>
      </c>
    </row>
    <row r="174" spans="1:38">
      <c r="A174" s="413">
        <v>118</v>
      </c>
      <c r="B174" s="22">
        <v>43035</v>
      </c>
      <c r="C174" s="5">
        <v>43035</v>
      </c>
      <c r="D174" s="5">
        <v>43066</v>
      </c>
      <c r="E174" s="413">
        <f t="shared" si="15"/>
        <v>31</v>
      </c>
      <c r="F174" s="253">
        <f t="shared" si="12"/>
        <v>1</v>
      </c>
      <c r="G174" s="4" t="s">
        <v>29</v>
      </c>
      <c r="H174" s="6">
        <v>150</v>
      </c>
      <c r="I174" s="248"/>
      <c r="J174" s="414"/>
      <c r="K174" s="254"/>
      <c r="L174" s="7">
        <v>1.1844E-2</v>
      </c>
      <c r="M174" s="256"/>
      <c r="N174" s="7">
        <v>1.24E-2</v>
      </c>
      <c r="O174" s="256"/>
      <c r="P174" s="7"/>
      <c r="Q174" s="7"/>
      <c r="R174" s="7"/>
      <c r="S174" s="20"/>
      <c r="T174" s="197">
        <v>3.1449999999999998E-3</v>
      </c>
      <c r="U174" s="20"/>
      <c r="V174" s="7">
        <v>3.3E-3</v>
      </c>
      <c r="W174" s="7"/>
      <c r="X174" s="7"/>
      <c r="Y174" s="7">
        <v>2E-3</v>
      </c>
      <c r="Z174" s="7"/>
      <c r="AA174" s="7"/>
      <c r="AB174" s="7">
        <f t="shared" si="14"/>
        <v>7.1000000000000004E-3</v>
      </c>
      <c r="AC174" s="8">
        <v>8.0999999999999996E-3</v>
      </c>
      <c r="AD174" s="198">
        <f t="shared" si="13"/>
        <v>3.1449999999999998E-3</v>
      </c>
      <c r="AE174" s="197"/>
      <c r="AF174" s="361"/>
      <c r="AH174" s="413" t="str">
        <f t="shared" si="11"/>
        <v>N</v>
      </c>
      <c r="AI174" s="413" t="s">
        <v>360</v>
      </c>
      <c r="AJ174" s="413" t="s">
        <v>361</v>
      </c>
      <c r="AK174" s="413"/>
      <c r="AL174" s="413" t="s">
        <v>362</v>
      </c>
    </row>
    <row r="175" spans="1:38">
      <c r="A175" s="413">
        <v>119</v>
      </c>
      <c r="B175" s="22">
        <v>43035</v>
      </c>
      <c r="C175" s="5">
        <v>43035</v>
      </c>
      <c r="D175" s="5">
        <v>43129</v>
      </c>
      <c r="E175" s="413">
        <f t="shared" si="15"/>
        <v>94</v>
      </c>
      <c r="F175" s="253">
        <f t="shared" si="12"/>
        <v>3</v>
      </c>
      <c r="G175" s="4" t="s">
        <v>359</v>
      </c>
      <c r="H175" s="6">
        <v>130</v>
      </c>
      <c r="I175" s="248"/>
      <c r="J175" s="414"/>
      <c r="K175" s="254"/>
      <c r="L175" s="7">
        <v>1.3779599999999999E-2</v>
      </c>
      <c r="M175" s="256"/>
      <c r="N175" s="20">
        <f>AVERAGE(0.018,0.0198,0.0195,0.0209,0.0205)</f>
        <v>1.9740000000000001E-2</v>
      </c>
      <c r="O175" s="261"/>
      <c r="P175" s="20"/>
      <c r="Q175" s="7"/>
      <c r="R175" s="7"/>
      <c r="S175" s="20"/>
      <c r="T175" s="197">
        <v>9.3790000000000002E-3</v>
      </c>
      <c r="U175" s="20"/>
      <c r="V175" s="7">
        <v>2E-3</v>
      </c>
      <c r="W175" s="7"/>
      <c r="X175" s="7"/>
      <c r="Y175" s="7">
        <v>2E-3</v>
      </c>
      <c r="Z175" s="7"/>
      <c r="AA175" s="7"/>
      <c r="AB175" s="7">
        <f t="shared" si="14"/>
        <v>1.5739999999999997E-2</v>
      </c>
      <c r="AC175" s="8">
        <v>1.5699999999999999E-2</v>
      </c>
      <c r="AD175" s="198">
        <f t="shared" si="13"/>
        <v>9.3790000000000002E-3</v>
      </c>
      <c r="AE175" s="197"/>
      <c r="AF175" s="361"/>
      <c r="AH175" s="413" t="str">
        <f t="shared" si="11"/>
        <v>N</v>
      </c>
      <c r="AI175" s="413" t="s">
        <v>360</v>
      </c>
      <c r="AJ175" s="413" t="s">
        <v>361</v>
      </c>
      <c r="AK175" s="413"/>
      <c r="AL175" s="413" t="s">
        <v>362</v>
      </c>
    </row>
    <row r="176" spans="1:38">
      <c r="A176" s="413">
        <v>120</v>
      </c>
      <c r="B176" s="22">
        <v>43035</v>
      </c>
      <c r="C176" s="5">
        <v>43035</v>
      </c>
      <c r="D176" s="5">
        <v>43217</v>
      </c>
      <c r="E176" s="413">
        <f t="shared" si="15"/>
        <v>182</v>
      </c>
      <c r="F176" s="253">
        <f t="shared" si="12"/>
        <v>6</v>
      </c>
      <c r="G176" s="4" t="s">
        <v>359</v>
      </c>
      <c r="H176" s="6">
        <v>150</v>
      </c>
      <c r="I176" s="248"/>
      <c r="J176" s="414"/>
      <c r="K176" s="254"/>
      <c r="L176" s="7">
        <v>1.5644700000000001E-2</v>
      </c>
      <c r="M176" s="256"/>
      <c r="N176" s="20">
        <f>AVERAGE(0.022,0.0202,0.0207,0.0216,0.021)</f>
        <v>2.1100000000000001E-2</v>
      </c>
      <c r="O176" s="261"/>
      <c r="P176" s="20"/>
      <c r="Q176" s="7"/>
      <c r="R176" s="7"/>
      <c r="S176" s="20"/>
      <c r="T176" s="197">
        <v>1.1705999999999999E-2</v>
      </c>
      <c r="U176" s="20"/>
      <c r="V176" s="7">
        <v>2E-3</v>
      </c>
      <c r="W176" s="7"/>
      <c r="X176" s="7"/>
      <c r="Y176" s="7">
        <v>2E-3</v>
      </c>
      <c r="Z176" s="7"/>
      <c r="AA176" s="7"/>
      <c r="AB176" s="7">
        <f t="shared" si="14"/>
        <v>1.7099999999999997E-2</v>
      </c>
      <c r="AC176" s="8">
        <v>1.6500000000000001E-2</v>
      </c>
      <c r="AD176" s="198">
        <f t="shared" si="13"/>
        <v>1.1705999999999999E-2</v>
      </c>
      <c r="AE176" s="197"/>
      <c r="AF176" s="361"/>
      <c r="AH176" s="413" t="str">
        <f t="shared" si="11"/>
        <v>N</v>
      </c>
      <c r="AI176" s="413" t="s">
        <v>360</v>
      </c>
      <c r="AJ176" s="413" t="s">
        <v>361</v>
      </c>
      <c r="AK176" s="413"/>
      <c r="AL176" s="413" t="s">
        <v>362</v>
      </c>
    </row>
    <row r="177" spans="1:38">
      <c r="A177" s="413">
        <v>121</v>
      </c>
      <c r="B177" s="22">
        <v>43040</v>
      </c>
      <c r="C177" s="5">
        <v>43040</v>
      </c>
      <c r="D177" s="5">
        <v>43222</v>
      </c>
      <c r="E177" s="413">
        <f t="shared" si="15"/>
        <v>182</v>
      </c>
      <c r="F177" s="253">
        <f t="shared" si="12"/>
        <v>6</v>
      </c>
      <c r="G177" s="4" t="s">
        <v>28</v>
      </c>
      <c r="H177" s="6">
        <v>1</v>
      </c>
      <c r="I177" s="248"/>
      <c r="J177" s="414"/>
      <c r="K177" s="254"/>
      <c r="L177" s="7">
        <v>1.5751100000000001E-2</v>
      </c>
      <c r="M177" s="256"/>
      <c r="N177" s="20">
        <f>AVERAGE(0.021,0.0202,0.0207,0.0216,0.021)</f>
        <v>2.0899999999999998E-2</v>
      </c>
      <c r="O177" s="261"/>
      <c r="P177" s="20"/>
      <c r="Q177" s="7"/>
      <c r="R177" s="7"/>
      <c r="S177" s="20"/>
      <c r="T177" s="197">
        <v>1.1811E-2</v>
      </c>
      <c r="U177" s="20"/>
      <c r="V177" s="7">
        <v>2E-3</v>
      </c>
      <c r="W177" s="7"/>
      <c r="X177" s="7"/>
      <c r="Y177" s="7">
        <v>2E-3</v>
      </c>
      <c r="Z177" s="7"/>
      <c r="AA177" s="7"/>
      <c r="AB177" s="7">
        <f t="shared" si="14"/>
        <v>1.6899999999999998E-2</v>
      </c>
      <c r="AC177" s="8">
        <v>1.6500000000000001E-2</v>
      </c>
      <c r="AD177" s="198">
        <f t="shared" si="13"/>
        <v>1.1811E-2</v>
      </c>
      <c r="AE177" s="197"/>
      <c r="AF177" s="361"/>
      <c r="AH177" s="413" t="str">
        <f t="shared" si="11"/>
        <v>N</v>
      </c>
      <c r="AI177" s="413" t="s">
        <v>4</v>
      </c>
      <c r="AJ177" s="413" t="s">
        <v>5</v>
      </c>
      <c r="AK177" s="413"/>
      <c r="AL177" s="413"/>
    </row>
    <row r="178" spans="1:38">
      <c r="A178" s="413">
        <v>122</v>
      </c>
      <c r="B178" s="22">
        <v>43040</v>
      </c>
      <c r="C178" s="5">
        <v>43045</v>
      </c>
      <c r="D178" s="5">
        <v>43410</v>
      </c>
      <c r="E178" s="413">
        <f t="shared" si="15"/>
        <v>365</v>
      </c>
      <c r="F178" s="253">
        <f t="shared" si="12"/>
        <v>12</v>
      </c>
      <c r="G178" s="4" t="s">
        <v>28</v>
      </c>
      <c r="H178" s="6">
        <v>1</v>
      </c>
      <c r="I178" s="248"/>
      <c r="J178" s="414"/>
      <c r="K178" s="254"/>
      <c r="L178" s="7">
        <v>1.8484400000000002E-2</v>
      </c>
      <c r="M178" s="256"/>
      <c r="N178" s="20">
        <f>AVERAGE(0.0204,0.0205,0.023)</f>
        <v>2.1300000000000003E-2</v>
      </c>
      <c r="O178" s="261"/>
      <c r="P178" s="20"/>
      <c r="Q178" s="7"/>
      <c r="R178" s="7"/>
      <c r="S178" s="20"/>
      <c r="T178" s="197">
        <v>1.3148999999999999E-2</v>
      </c>
      <c r="U178" s="20"/>
      <c r="V178" s="7">
        <v>2E-3</v>
      </c>
      <c r="W178" s="7"/>
      <c r="X178" s="7"/>
      <c r="Y178" s="7">
        <v>2E-3</v>
      </c>
      <c r="Z178" s="7"/>
      <c r="AA178" s="7"/>
      <c r="AB178" s="7">
        <f t="shared" si="14"/>
        <v>1.7300000000000003E-2</v>
      </c>
      <c r="AC178" s="8">
        <v>1.7299999999999999E-2</v>
      </c>
      <c r="AD178" s="198">
        <f t="shared" si="13"/>
        <v>1.3148999999999999E-2</v>
      </c>
      <c r="AE178" s="197"/>
      <c r="AF178" s="361">
        <v>1.7100000000000001E-2</v>
      </c>
      <c r="AH178" s="413" t="str">
        <f t="shared" si="11"/>
        <v>Y</v>
      </c>
      <c r="AI178" s="413" t="s">
        <v>4</v>
      </c>
      <c r="AJ178" s="413" t="s">
        <v>5</v>
      </c>
      <c r="AK178" s="413"/>
      <c r="AL178" s="413" t="s">
        <v>363</v>
      </c>
    </row>
    <row r="179" spans="1:38">
      <c r="A179" s="413">
        <v>123</v>
      </c>
      <c r="B179" s="22">
        <v>43049</v>
      </c>
      <c r="C179" s="5">
        <v>43049</v>
      </c>
      <c r="D179" s="5">
        <v>43059</v>
      </c>
      <c r="E179" s="413">
        <f t="shared" si="15"/>
        <v>10</v>
      </c>
      <c r="F179" s="253">
        <f t="shared" si="12"/>
        <v>0</v>
      </c>
      <c r="G179" s="4" t="s">
        <v>28</v>
      </c>
      <c r="H179" s="6">
        <v>20</v>
      </c>
      <c r="I179" s="248"/>
      <c r="J179" s="414"/>
      <c r="K179" s="254"/>
      <c r="L179" s="7">
        <v>1.20272E-2</v>
      </c>
      <c r="M179" s="256"/>
      <c r="N179" s="20">
        <f>AVERAGE(0.014,0.0147,0.014)</f>
        <v>1.4233333333333334E-2</v>
      </c>
      <c r="O179" s="261"/>
      <c r="P179" s="20"/>
      <c r="Q179" s="7"/>
      <c r="R179" s="7"/>
      <c r="S179" s="20"/>
      <c r="T179" s="197">
        <v>5.1219999999999998E-3</v>
      </c>
      <c r="U179" s="20"/>
      <c r="V179" s="7">
        <v>2E-3</v>
      </c>
      <c r="W179" s="7"/>
      <c r="X179" s="7"/>
      <c r="Y179" s="7">
        <v>2E-3</v>
      </c>
      <c r="Z179" s="7"/>
      <c r="AA179" s="7"/>
      <c r="AB179" s="7">
        <f t="shared" si="14"/>
        <v>1.0233333333333334E-2</v>
      </c>
      <c r="AC179" s="8">
        <v>9.4999999999999998E-3</v>
      </c>
      <c r="AD179" s="198">
        <f t="shared" si="13"/>
        <v>5.1219999999999998E-3</v>
      </c>
      <c r="AE179" s="197"/>
      <c r="AF179" s="361"/>
      <c r="AH179" s="413" t="str">
        <f t="shared" si="11"/>
        <v>N</v>
      </c>
      <c r="AI179" s="413" t="s">
        <v>149</v>
      </c>
      <c r="AJ179" s="413" t="s">
        <v>150</v>
      </c>
      <c r="AK179" s="413"/>
      <c r="AL179" s="413" t="s">
        <v>151</v>
      </c>
    </row>
    <row r="180" spans="1:38">
      <c r="A180" s="413">
        <v>124</v>
      </c>
      <c r="B180" s="22">
        <v>43049</v>
      </c>
      <c r="C180" s="5">
        <v>43049</v>
      </c>
      <c r="D180" s="5">
        <v>43073</v>
      </c>
      <c r="E180" s="413">
        <f t="shared" si="15"/>
        <v>24</v>
      </c>
      <c r="F180" s="253">
        <f t="shared" si="12"/>
        <v>0</v>
      </c>
      <c r="G180" s="4" t="s">
        <v>28</v>
      </c>
      <c r="H180" s="6">
        <v>50</v>
      </c>
      <c r="I180" s="248"/>
      <c r="J180" s="414"/>
      <c r="K180" s="254"/>
      <c r="L180" s="7">
        <v>1.2449399999999999E-2</v>
      </c>
      <c r="M180" s="256"/>
      <c r="N180" s="20">
        <f>AVERAGE(0.0146,0.016,0.015)</f>
        <v>1.52E-2</v>
      </c>
      <c r="O180" s="261"/>
      <c r="P180" s="20"/>
      <c r="Q180" s="7"/>
      <c r="R180" s="7"/>
      <c r="S180" s="20"/>
      <c r="T180" s="197">
        <v>6.875E-3</v>
      </c>
      <c r="U180" s="20"/>
      <c r="V180" s="7">
        <v>2E-3</v>
      </c>
      <c r="W180" s="7"/>
      <c r="X180" s="7"/>
      <c r="Y180" s="7">
        <v>2E-3</v>
      </c>
      <c r="Z180" s="7"/>
      <c r="AA180" s="7"/>
      <c r="AB180" s="7">
        <f t="shared" si="14"/>
        <v>1.12E-2</v>
      </c>
      <c r="AC180" s="8">
        <v>1.0500000000000001E-2</v>
      </c>
      <c r="AD180" s="198">
        <f t="shared" si="13"/>
        <v>6.875E-3</v>
      </c>
      <c r="AE180" s="197"/>
      <c r="AF180" s="361"/>
      <c r="AH180" s="413" t="str">
        <f t="shared" si="11"/>
        <v>N</v>
      </c>
      <c r="AI180" s="413" t="s">
        <v>149</v>
      </c>
      <c r="AJ180" s="413" t="s">
        <v>150</v>
      </c>
      <c r="AK180" s="413"/>
      <c r="AL180" s="413" t="s">
        <v>151</v>
      </c>
    </row>
    <row r="181" spans="1:38">
      <c r="A181" s="413">
        <v>125</v>
      </c>
      <c r="B181" s="22">
        <v>43053</v>
      </c>
      <c r="C181" s="5">
        <v>43053</v>
      </c>
      <c r="D181" s="5">
        <v>43083</v>
      </c>
      <c r="E181" s="413">
        <f t="shared" si="15"/>
        <v>30</v>
      </c>
      <c r="F181" s="253">
        <f t="shared" si="12"/>
        <v>1</v>
      </c>
      <c r="G181" s="4" t="s">
        <v>364</v>
      </c>
      <c r="H181" s="6">
        <v>10</v>
      </c>
      <c r="I181" s="248"/>
      <c r="J181" s="414"/>
      <c r="K181" s="254"/>
      <c r="L181" s="7">
        <v>1.1827799999999999E-2</v>
      </c>
      <c r="M181" s="256"/>
      <c r="N181" s="7">
        <v>1.24E-2</v>
      </c>
      <c r="O181" s="256"/>
      <c r="P181" s="7"/>
      <c r="Q181" s="7"/>
      <c r="R181" s="7"/>
      <c r="S181" s="20"/>
      <c r="T181" s="197">
        <v>5.13E-3</v>
      </c>
      <c r="U181" s="20"/>
      <c r="V181" s="7">
        <v>3.3E-3</v>
      </c>
      <c r="W181" s="7"/>
      <c r="X181" s="7"/>
      <c r="Y181" s="7">
        <v>2E-3</v>
      </c>
      <c r="Z181" s="7"/>
      <c r="AA181" s="7"/>
      <c r="AB181" s="7">
        <f t="shared" si="14"/>
        <v>7.1000000000000004E-3</v>
      </c>
      <c r="AC181" s="8">
        <v>8.0999999999999996E-3</v>
      </c>
      <c r="AD181" s="198">
        <f t="shared" si="13"/>
        <v>5.13E-3</v>
      </c>
      <c r="AE181" s="197"/>
      <c r="AF181" s="361"/>
      <c r="AH181" s="413" t="str">
        <f t="shared" si="11"/>
        <v>N</v>
      </c>
      <c r="AI181" s="413" t="s">
        <v>365</v>
      </c>
      <c r="AJ181" s="413" t="s">
        <v>366</v>
      </c>
      <c r="AK181" s="413"/>
      <c r="AL181" s="413" t="s">
        <v>367</v>
      </c>
    </row>
    <row r="182" spans="1:38">
      <c r="A182" s="413">
        <v>126</v>
      </c>
      <c r="B182" s="22">
        <v>43059</v>
      </c>
      <c r="C182" s="5">
        <v>43059</v>
      </c>
      <c r="D182" s="5">
        <v>43089</v>
      </c>
      <c r="E182" s="413">
        <f t="shared" si="15"/>
        <v>30</v>
      </c>
      <c r="F182" s="253">
        <f t="shared" si="12"/>
        <v>1</v>
      </c>
      <c r="G182" s="4" t="s">
        <v>29</v>
      </c>
      <c r="H182" s="6">
        <v>1</v>
      </c>
      <c r="I182" s="248"/>
      <c r="J182" s="414"/>
      <c r="K182" s="254"/>
      <c r="L182" s="7">
        <v>1.1827799999999999E-2</v>
      </c>
      <c r="M182" s="256"/>
      <c r="N182" s="7">
        <v>1.24E-2</v>
      </c>
      <c r="O182" s="256"/>
      <c r="P182" s="7"/>
      <c r="Q182" s="7"/>
      <c r="R182" s="7"/>
      <c r="S182" s="20"/>
      <c r="T182" s="197">
        <v>3.1220000000000002E-3</v>
      </c>
      <c r="U182" s="20"/>
      <c r="V182" s="7">
        <v>3.3E-3</v>
      </c>
      <c r="W182" s="7"/>
      <c r="X182" s="7"/>
      <c r="Y182" s="7">
        <v>2E-3</v>
      </c>
      <c r="Z182" s="7"/>
      <c r="AA182" s="7"/>
      <c r="AB182" s="7">
        <f t="shared" si="14"/>
        <v>7.1000000000000004E-3</v>
      </c>
      <c r="AC182" s="8">
        <v>8.0999999999999996E-3</v>
      </c>
      <c r="AD182" s="198">
        <f t="shared" si="13"/>
        <v>3.1220000000000002E-3</v>
      </c>
      <c r="AE182" s="197"/>
      <c r="AF182" s="361">
        <v>7.7999999999999996E-3</v>
      </c>
      <c r="AH182" s="413" t="str">
        <f t="shared" si="11"/>
        <v>Y</v>
      </c>
      <c r="AI182" s="413" t="s">
        <v>368</v>
      </c>
      <c r="AJ182" s="413" t="s">
        <v>369</v>
      </c>
      <c r="AK182" s="413"/>
      <c r="AL182" s="413" t="s">
        <v>370</v>
      </c>
    </row>
    <row r="183" spans="1:38">
      <c r="A183" s="413">
        <v>127</v>
      </c>
      <c r="B183" s="22">
        <v>43062</v>
      </c>
      <c r="C183" s="1">
        <v>43062</v>
      </c>
      <c r="D183" s="5">
        <v>43095</v>
      </c>
      <c r="E183" s="413">
        <f t="shared" si="15"/>
        <v>33</v>
      </c>
      <c r="F183" s="253">
        <f t="shared" si="12"/>
        <v>1</v>
      </c>
      <c r="G183" s="4" t="s">
        <v>29</v>
      </c>
      <c r="H183" s="6">
        <v>1</v>
      </c>
      <c r="I183" s="248"/>
      <c r="J183" s="414"/>
      <c r="K183" s="254"/>
      <c r="L183" s="7">
        <v>1.1827799999999999E-2</v>
      </c>
      <c r="M183" s="256"/>
      <c r="N183" s="7">
        <v>1.23E-2</v>
      </c>
      <c r="O183" s="256"/>
      <c r="P183" s="7"/>
      <c r="Q183" s="7"/>
      <c r="R183" s="7"/>
      <c r="S183" s="20"/>
      <c r="T183" s="197">
        <v>3.094E-3</v>
      </c>
      <c r="U183" s="20"/>
      <c r="V183" s="7">
        <v>3.3E-3</v>
      </c>
      <c r="W183" s="7"/>
      <c r="X183" s="7"/>
      <c r="Y183" s="7">
        <v>2E-3</v>
      </c>
      <c r="Z183" s="7"/>
      <c r="AA183" s="7"/>
      <c r="AB183" s="7">
        <f t="shared" si="14"/>
        <v>7.000000000000001E-3</v>
      </c>
      <c r="AC183" s="8">
        <v>3.094E-3</v>
      </c>
      <c r="AD183" s="198">
        <f t="shared" si="13"/>
        <v>3.094E-3</v>
      </c>
      <c r="AE183" s="197"/>
      <c r="AF183" s="361"/>
      <c r="AH183" s="413" t="str">
        <f t="shared" si="11"/>
        <v>N</v>
      </c>
      <c r="AI183" s="413" t="s">
        <v>371</v>
      </c>
      <c r="AJ183" s="413" t="s">
        <v>372</v>
      </c>
      <c r="AK183" s="413"/>
      <c r="AL183" s="413" t="s">
        <v>373</v>
      </c>
    </row>
    <row r="184" spans="1:38">
      <c r="A184" s="413">
        <v>128</v>
      </c>
      <c r="B184" s="22">
        <v>43063</v>
      </c>
      <c r="C184" s="5">
        <v>43063</v>
      </c>
      <c r="D184" s="5">
        <v>43096</v>
      </c>
      <c r="E184" s="413">
        <f t="shared" si="15"/>
        <v>33</v>
      </c>
      <c r="F184" s="253">
        <f t="shared" si="12"/>
        <v>1</v>
      </c>
      <c r="G184" s="4" t="s">
        <v>29</v>
      </c>
      <c r="H184" s="6">
        <v>50</v>
      </c>
      <c r="I184" s="248"/>
      <c r="J184" s="414"/>
      <c r="K184" s="254"/>
      <c r="L184" s="7">
        <v>1.2008E-2</v>
      </c>
      <c r="M184" s="256"/>
      <c r="N184" s="20">
        <v>1.23E-2</v>
      </c>
      <c r="O184" s="261"/>
      <c r="P184" s="20"/>
      <c r="Q184" s="7"/>
      <c r="R184" s="7"/>
      <c r="S184" s="20"/>
      <c r="T184" s="197">
        <v>3.104E-3</v>
      </c>
      <c r="U184" s="20"/>
      <c r="V184" s="7">
        <v>3.3E-3</v>
      </c>
      <c r="W184" s="7"/>
      <c r="X184" s="7"/>
      <c r="Y184" s="7">
        <v>2E-3</v>
      </c>
      <c r="Z184" s="7"/>
      <c r="AA184" s="7"/>
      <c r="AB184" s="7">
        <f t="shared" si="14"/>
        <v>7.000000000000001E-3</v>
      </c>
      <c r="AC184" s="8">
        <v>8.9999999999999993E-3</v>
      </c>
      <c r="AD184" s="198">
        <f t="shared" si="13"/>
        <v>3.104E-3</v>
      </c>
      <c r="AE184" s="197"/>
      <c r="AF184" s="361">
        <v>8.9999999999999993E-3</v>
      </c>
      <c r="AH184" s="413" t="str">
        <f t="shared" si="11"/>
        <v>Y</v>
      </c>
      <c r="AI184" s="413" t="s">
        <v>4</v>
      </c>
      <c r="AJ184" s="413" t="s">
        <v>247</v>
      </c>
      <c r="AK184" s="413"/>
      <c r="AL184" s="413" t="s">
        <v>76</v>
      </c>
    </row>
    <row r="185" spans="1:38">
      <c r="A185" s="413">
        <v>129</v>
      </c>
      <c r="B185" s="22">
        <v>43066</v>
      </c>
      <c r="C185" s="5">
        <v>43066</v>
      </c>
      <c r="D185" s="5">
        <v>43097</v>
      </c>
      <c r="E185" s="413">
        <f t="shared" si="15"/>
        <v>31</v>
      </c>
      <c r="F185" s="253">
        <f t="shared" si="12"/>
        <v>1</v>
      </c>
      <c r="G185" s="4" t="s">
        <v>374</v>
      </c>
      <c r="H185" s="6">
        <v>220</v>
      </c>
      <c r="I185" s="248"/>
      <c r="J185" s="414"/>
      <c r="K185" s="254"/>
      <c r="L185" s="7">
        <v>1.34676E-2</v>
      </c>
      <c r="M185" s="256"/>
      <c r="N185" s="20">
        <f>AVERAGE(0.0158,0.015,0.014)</f>
        <v>1.4933333333333333E-2</v>
      </c>
      <c r="O185" s="261"/>
      <c r="P185" s="20"/>
      <c r="Q185" s="7"/>
      <c r="R185" s="7"/>
      <c r="S185" s="20"/>
      <c r="T185" s="197">
        <v>7.8729999999999998E-3</v>
      </c>
      <c r="U185" s="20"/>
      <c r="V185" s="7">
        <v>2E-3</v>
      </c>
      <c r="W185" s="7"/>
      <c r="X185" s="7"/>
      <c r="Y185" s="7">
        <v>2E-3</v>
      </c>
      <c r="Z185" s="7"/>
      <c r="AA185" s="7"/>
      <c r="AB185" s="7">
        <f t="shared" si="14"/>
        <v>1.0933333333333333E-2</v>
      </c>
      <c r="AC185" s="8">
        <v>1.29E-2</v>
      </c>
      <c r="AD185" s="198">
        <f t="shared" si="13"/>
        <v>7.8729999999999998E-3</v>
      </c>
      <c r="AE185" s="197"/>
      <c r="AF185" s="361"/>
      <c r="AH185" s="413" t="str">
        <f t="shared" si="11"/>
        <v>N</v>
      </c>
      <c r="AI185" s="413" t="s">
        <v>375</v>
      </c>
      <c r="AJ185" s="413" t="s">
        <v>376</v>
      </c>
      <c r="AK185" s="413"/>
      <c r="AL185" s="413" t="s">
        <v>377</v>
      </c>
    </row>
    <row r="186" spans="1:38">
      <c r="A186" s="413">
        <v>130</v>
      </c>
      <c r="B186" s="22">
        <v>43068</v>
      </c>
      <c r="C186" s="5">
        <v>43068</v>
      </c>
      <c r="D186" s="5">
        <v>43098</v>
      </c>
      <c r="E186" s="413">
        <f t="shared" si="15"/>
        <v>30</v>
      </c>
      <c r="F186" s="253">
        <f t="shared" si="12"/>
        <v>1</v>
      </c>
      <c r="G186" s="4" t="s">
        <v>28</v>
      </c>
      <c r="H186" s="6">
        <v>2.4</v>
      </c>
      <c r="I186" s="248"/>
      <c r="J186" s="414"/>
      <c r="K186" s="254"/>
      <c r="L186" s="7">
        <v>1.3497800000000001E-2</v>
      </c>
      <c r="M186" s="256"/>
      <c r="N186" s="20">
        <f>AVERAGE(0.0153,0.0143)</f>
        <v>1.4800000000000001E-2</v>
      </c>
      <c r="O186" s="261"/>
      <c r="P186" s="20"/>
      <c r="Q186" s="7"/>
      <c r="R186" s="7"/>
      <c r="S186" s="20"/>
      <c r="T186" s="197">
        <v>7.9019999999999993E-3</v>
      </c>
      <c r="U186" s="20"/>
      <c r="V186" s="7">
        <v>2E-3</v>
      </c>
      <c r="W186" s="7"/>
      <c r="X186" s="7"/>
      <c r="Y186" s="7">
        <v>2E-3</v>
      </c>
      <c r="Z186" s="7"/>
      <c r="AA186" s="7"/>
      <c r="AB186" s="7">
        <f t="shared" si="14"/>
        <v>1.0800000000000001E-2</v>
      </c>
      <c r="AC186" s="8">
        <v>1.12E-2</v>
      </c>
      <c r="AD186" s="198">
        <f t="shared" si="13"/>
        <v>7.9019999999999993E-3</v>
      </c>
      <c r="AE186" s="197"/>
      <c r="AF186" s="361"/>
      <c r="AH186" s="413" t="str">
        <f t="shared" si="11"/>
        <v>N</v>
      </c>
      <c r="AI186" s="413" t="s">
        <v>378</v>
      </c>
      <c r="AJ186" s="413" t="s">
        <v>379</v>
      </c>
      <c r="AK186" s="413"/>
      <c r="AL186" s="413" t="s">
        <v>380</v>
      </c>
    </row>
    <row r="187" spans="1:38">
      <c r="A187" s="413">
        <v>131</v>
      </c>
      <c r="B187" s="22">
        <v>43068</v>
      </c>
      <c r="C187" s="5">
        <v>43068</v>
      </c>
      <c r="D187" s="5">
        <v>43159</v>
      </c>
      <c r="E187" s="413">
        <f t="shared" si="15"/>
        <v>91</v>
      </c>
      <c r="F187" s="253">
        <f t="shared" si="12"/>
        <v>3</v>
      </c>
      <c r="G187" s="4" t="s">
        <v>28</v>
      </c>
      <c r="H187" s="6">
        <v>2.4</v>
      </c>
      <c r="I187" s="248"/>
      <c r="J187" s="414"/>
      <c r="K187" s="254"/>
      <c r="L187" s="7">
        <v>1.47882E-2</v>
      </c>
      <c r="M187" s="256"/>
      <c r="N187" s="20">
        <f>AVERAGE(0.0221,0.0215,0.0168)</f>
        <v>2.0133333333333333E-2</v>
      </c>
      <c r="O187" s="261"/>
      <c r="P187" s="20"/>
      <c r="Q187" s="7"/>
      <c r="R187" s="7"/>
      <c r="S187" s="20"/>
      <c r="T187" s="197">
        <v>1.0366999999999999E-2</v>
      </c>
      <c r="U187" s="20"/>
      <c r="V187" s="7">
        <v>2E-3</v>
      </c>
      <c r="W187" s="7"/>
      <c r="X187" s="7"/>
      <c r="Y187" s="7">
        <v>2E-3</v>
      </c>
      <c r="Z187" s="7"/>
      <c r="AA187" s="7"/>
      <c r="AB187" s="7">
        <f t="shared" si="14"/>
        <v>1.6133333333333333E-2</v>
      </c>
      <c r="AC187" s="8">
        <v>1.4E-2</v>
      </c>
      <c r="AD187" s="198">
        <f t="shared" si="13"/>
        <v>1.0366999999999999E-2</v>
      </c>
      <c r="AE187" s="197"/>
      <c r="AF187" s="361"/>
      <c r="AH187" s="413" t="str">
        <f t="shared" si="11"/>
        <v>N</v>
      </c>
      <c r="AI187" s="413" t="s">
        <v>378</v>
      </c>
      <c r="AJ187" s="413" t="s">
        <v>379</v>
      </c>
      <c r="AK187" s="413"/>
      <c r="AL187" s="413" t="s">
        <v>380</v>
      </c>
    </row>
    <row r="188" spans="1:38">
      <c r="A188" s="413">
        <v>132</v>
      </c>
      <c r="B188" s="22">
        <v>43073</v>
      </c>
      <c r="C188" s="5">
        <v>43073</v>
      </c>
      <c r="D188" s="5">
        <v>43110</v>
      </c>
      <c r="E188" s="413">
        <f t="shared" si="15"/>
        <v>37</v>
      </c>
      <c r="F188" s="253">
        <f t="shared" si="12"/>
        <v>1</v>
      </c>
      <c r="G188" s="4" t="s">
        <v>28</v>
      </c>
      <c r="H188" s="6">
        <v>30</v>
      </c>
      <c r="I188" s="248"/>
      <c r="J188" s="414"/>
      <c r="K188" s="254"/>
      <c r="L188" s="7">
        <v>1.37938E-2</v>
      </c>
      <c r="M188" s="256"/>
      <c r="N188" s="20">
        <f>AVERAGE(0.0215,0.02,0.0195)</f>
        <v>2.0333333333333332E-2</v>
      </c>
      <c r="O188" s="261"/>
      <c r="P188" s="20"/>
      <c r="Q188" s="7"/>
      <c r="R188" s="7"/>
      <c r="S188" s="20"/>
      <c r="T188" s="197">
        <v>8.1919999999999996E-3</v>
      </c>
      <c r="U188" s="20"/>
      <c r="V188" s="7">
        <v>2E-3</v>
      </c>
      <c r="W188" s="7"/>
      <c r="X188" s="7"/>
      <c r="Y188" s="7">
        <v>2E-3</v>
      </c>
      <c r="Z188" s="7"/>
      <c r="AA188" s="7"/>
      <c r="AB188" s="7">
        <f t="shared" si="14"/>
        <v>1.6333333333333332E-2</v>
      </c>
      <c r="AC188" s="8">
        <v>1.6E-2</v>
      </c>
      <c r="AD188" s="198">
        <f t="shared" si="13"/>
        <v>8.1919999999999996E-3</v>
      </c>
      <c r="AE188" s="197"/>
      <c r="AF188" s="361"/>
      <c r="AH188" s="413" t="str">
        <f t="shared" si="11"/>
        <v>N</v>
      </c>
      <c r="AI188" s="413" t="s">
        <v>381</v>
      </c>
      <c r="AJ188" s="413" t="s">
        <v>382</v>
      </c>
      <c r="AK188" s="413"/>
      <c r="AL188" s="413" t="s">
        <v>383</v>
      </c>
    </row>
    <row r="189" spans="1:38">
      <c r="A189" s="413">
        <v>133</v>
      </c>
      <c r="B189" s="22">
        <v>43077</v>
      </c>
      <c r="C189" s="5">
        <v>43077</v>
      </c>
      <c r="D189" s="5">
        <v>43110</v>
      </c>
      <c r="E189" s="413">
        <f t="shared" si="15"/>
        <v>33</v>
      </c>
      <c r="F189" s="253">
        <f t="shared" si="12"/>
        <v>1</v>
      </c>
      <c r="G189" s="4" t="s">
        <v>28</v>
      </c>
      <c r="H189" s="6">
        <v>40</v>
      </c>
      <c r="I189" s="248"/>
      <c r="J189" s="414"/>
      <c r="K189" s="254"/>
      <c r="L189" s="7">
        <v>1.43185E-2</v>
      </c>
      <c r="M189" s="256"/>
      <c r="N189" s="20">
        <f>AVERAGE(0.0205,0.02,0.02)</f>
        <v>2.0166666666666666E-2</v>
      </c>
      <c r="O189" s="261"/>
      <c r="P189" s="20"/>
      <c r="Q189" s="7"/>
      <c r="R189" s="7"/>
      <c r="S189" s="20"/>
      <c r="T189" s="197">
        <v>8.7069999999999995E-3</v>
      </c>
      <c r="U189" s="20"/>
      <c r="V189" s="7">
        <v>2E-3</v>
      </c>
      <c r="W189" s="7"/>
      <c r="X189" s="7"/>
      <c r="Y189" s="7">
        <v>2E-3</v>
      </c>
      <c r="Z189" s="7"/>
      <c r="AA189" s="7"/>
      <c r="AB189" s="7">
        <f t="shared" si="14"/>
        <v>1.6166666666666663E-2</v>
      </c>
      <c r="AC189" s="8">
        <v>1.6E-2</v>
      </c>
      <c r="AD189" s="198">
        <f t="shared" si="13"/>
        <v>8.7069999999999995E-3</v>
      </c>
      <c r="AE189" s="197"/>
      <c r="AF189" s="361"/>
      <c r="AH189" s="413" t="str">
        <f t="shared" si="11"/>
        <v>N</v>
      </c>
      <c r="AI189" s="413" t="s">
        <v>35</v>
      </c>
      <c r="AJ189" s="413" t="s">
        <v>15</v>
      </c>
      <c r="AK189" s="413"/>
      <c r="AL189" s="413" t="s">
        <v>23</v>
      </c>
    </row>
    <row r="190" spans="1:38">
      <c r="A190" s="413">
        <v>134</v>
      </c>
      <c r="B190" s="22">
        <v>43077</v>
      </c>
      <c r="C190" s="5">
        <v>43077</v>
      </c>
      <c r="D190" s="5">
        <v>43124</v>
      </c>
      <c r="E190" s="413">
        <f t="shared" si="15"/>
        <v>47</v>
      </c>
      <c r="F190" s="253">
        <f t="shared" si="12"/>
        <v>1</v>
      </c>
      <c r="G190" s="4" t="s">
        <v>28</v>
      </c>
      <c r="H190" s="6">
        <v>50</v>
      </c>
      <c r="I190" s="248"/>
      <c r="J190" s="414"/>
      <c r="K190" s="254"/>
      <c r="L190" s="7">
        <v>1.43185E-2</v>
      </c>
      <c r="M190" s="256"/>
      <c r="N190" s="20">
        <f>AVERAGE(0.0205,0.02,0.02)</f>
        <v>2.0166666666666666E-2</v>
      </c>
      <c r="O190" s="261"/>
      <c r="P190" s="20"/>
      <c r="Q190" s="7"/>
      <c r="R190" s="7"/>
      <c r="S190" s="20"/>
      <c r="T190" s="197">
        <v>8.7069999999999995E-3</v>
      </c>
      <c r="U190" s="20"/>
      <c r="V190" s="7">
        <v>2E-3</v>
      </c>
      <c r="W190" s="7"/>
      <c r="X190" s="7"/>
      <c r="Y190" s="7">
        <v>2E-3</v>
      </c>
      <c r="Z190" s="7"/>
      <c r="AA190" s="7"/>
      <c r="AB190" s="7">
        <f t="shared" si="14"/>
        <v>1.6166666666666663E-2</v>
      </c>
      <c r="AC190" s="8">
        <v>1.6E-2</v>
      </c>
      <c r="AD190" s="198">
        <f t="shared" si="13"/>
        <v>8.7069999999999995E-3</v>
      </c>
      <c r="AE190" s="197"/>
      <c r="AF190" s="361"/>
      <c r="AH190" s="413" t="str">
        <f t="shared" si="11"/>
        <v>N</v>
      </c>
      <c r="AI190" s="413" t="s">
        <v>35</v>
      </c>
      <c r="AJ190" s="413" t="s">
        <v>15</v>
      </c>
      <c r="AK190" s="413"/>
      <c r="AL190" s="413" t="s">
        <v>23</v>
      </c>
    </row>
    <row r="191" spans="1:38">
      <c r="A191" s="413">
        <v>135</v>
      </c>
      <c r="B191" s="22">
        <v>43077</v>
      </c>
      <c r="C191" s="5">
        <v>43077</v>
      </c>
      <c r="D191" s="5">
        <v>43108</v>
      </c>
      <c r="E191" s="413">
        <f t="shared" si="15"/>
        <v>31</v>
      </c>
      <c r="F191" s="253">
        <f t="shared" si="12"/>
        <v>1</v>
      </c>
      <c r="G191" s="4" t="s">
        <v>384</v>
      </c>
      <c r="H191" s="6">
        <v>50</v>
      </c>
      <c r="I191" s="248"/>
      <c r="J191" s="414"/>
      <c r="K191" s="254"/>
      <c r="L191" s="7">
        <v>1.1825E-2</v>
      </c>
      <c r="M191" s="256"/>
      <c r="N191" s="20">
        <f>AVERAGE(0.012,0.0122,0.0125)</f>
        <v>1.2233333333333332E-2</v>
      </c>
      <c r="O191" s="261"/>
      <c r="P191" s="20"/>
      <c r="Q191" s="7"/>
      <c r="R191" s="7"/>
      <c r="S191" s="20"/>
      <c r="T191" s="197">
        <v>4.0210000000000003E-3</v>
      </c>
      <c r="U191" s="20"/>
      <c r="V191" s="7">
        <v>3.3E-3</v>
      </c>
      <c r="W191" s="7"/>
      <c r="X191" s="7"/>
      <c r="Y191" s="7">
        <v>2E-3</v>
      </c>
      <c r="Z191" s="7"/>
      <c r="AA191" s="7"/>
      <c r="AB191" s="7">
        <f t="shared" si="14"/>
        <v>6.9333333333333313E-3</v>
      </c>
      <c r="AC191" s="8">
        <v>8.9999999999999993E-3</v>
      </c>
      <c r="AD191" s="198">
        <f t="shared" si="13"/>
        <v>4.0210000000000003E-3</v>
      </c>
      <c r="AE191" s="197"/>
      <c r="AF191" s="361"/>
      <c r="AH191" s="413" t="str">
        <f t="shared" si="11"/>
        <v>N</v>
      </c>
      <c r="AI191" s="413" t="s">
        <v>385</v>
      </c>
      <c r="AJ191" s="413" t="s">
        <v>386</v>
      </c>
      <c r="AK191" s="413"/>
      <c r="AL191" s="413" t="s">
        <v>387</v>
      </c>
    </row>
    <row r="192" spans="1:38">
      <c r="A192" s="413">
        <v>136</v>
      </c>
      <c r="B192" s="22">
        <v>43082</v>
      </c>
      <c r="C192" s="5">
        <v>43082</v>
      </c>
      <c r="D192" s="5">
        <v>43115</v>
      </c>
      <c r="E192" s="413">
        <f t="shared" si="15"/>
        <v>33</v>
      </c>
      <c r="F192" s="253">
        <f t="shared" si="12"/>
        <v>1</v>
      </c>
      <c r="G192" s="4" t="s">
        <v>29</v>
      </c>
      <c r="H192" s="6">
        <v>50</v>
      </c>
      <c r="I192" s="248"/>
      <c r="J192" s="414"/>
      <c r="K192" s="254"/>
      <c r="L192" s="7">
        <v>1.1825E-2</v>
      </c>
      <c r="M192" s="256"/>
      <c r="N192" s="20">
        <f>AVERAGE(0.012,0.0122,0.0125)</f>
        <v>1.2233333333333332E-2</v>
      </c>
      <c r="O192" s="261"/>
      <c r="P192" s="20"/>
      <c r="Q192" s="7"/>
      <c r="R192" s="7"/>
      <c r="S192" s="20"/>
      <c r="T192" s="197">
        <v>5.1780000000000003E-3</v>
      </c>
      <c r="U192" s="20"/>
      <c r="V192" s="7">
        <v>3.3E-3</v>
      </c>
      <c r="W192" s="7"/>
      <c r="X192" s="7"/>
      <c r="Y192" s="7">
        <v>2E-3</v>
      </c>
      <c r="Z192" s="7"/>
      <c r="AA192" s="7"/>
      <c r="AB192" s="7">
        <f t="shared" si="14"/>
        <v>6.9333333333333313E-3</v>
      </c>
      <c r="AC192" s="8">
        <v>8.9999999999999993E-3</v>
      </c>
      <c r="AD192" s="198">
        <f t="shared" si="13"/>
        <v>5.1780000000000003E-3</v>
      </c>
      <c r="AE192" s="197"/>
      <c r="AF192" s="361"/>
      <c r="AH192" s="413" t="str">
        <f t="shared" si="11"/>
        <v>N</v>
      </c>
      <c r="AI192" s="413" t="s">
        <v>4</v>
      </c>
      <c r="AJ192" s="413" t="s">
        <v>5</v>
      </c>
      <c r="AK192" s="413"/>
      <c r="AL192" s="413" t="s">
        <v>8</v>
      </c>
    </row>
    <row r="193" spans="1:41">
      <c r="A193" s="413">
        <v>137</v>
      </c>
      <c r="B193" s="22">
        <v>43083</v>
      </c>
      <c r="C193" s="5">
        <v>43083</v>
      </c>
      <c r="D193" s="5">
        <v>43265</v>
      </c>
      <c r="E193" s="413">
        <f t="shared" si="15"/>
        <v>182</v>
      </c>
      <c r="F193" s="253">
        <f t="shared" si="12"/>
        <v>6</v>
      </c>
      <c r="G193" s="4" t="s">
        <v>388</v>
      </c>
      <c r="H193" s="6">
        <v>2</v>
      </c>
      <c r="I193" s="248"/>
      <c r="J193" s="414"/>
      <c r="K193" s="254"/>
      <c r="L193" s="7">
        <v>1.75575E-2</v>
      </c>
      <c r="M193" s="256"/>
      <c r="N193" s="20">
        <f>AVERAGE(0.0218,0.019,0.0225)</f>
        <v>2.1099999999999997E-2</v>
      </c>
      <c r="O193" s="261"/>
      <c r="P193" s="20"/>
      <c r="Q193" s="7"/>
      <c r="R193" s="7"/>
      <c r="S193" s="20"/>
      <c r="T193" s="197">
        <v>1.358E-2</v>
      </c>
      <c r="U193" s="20"/>
      <c r="V193" s="7">
        <v>2E-3</v>
      </c>
      <c r="W193" s="7"/>
      <c r="X193" s="7"/>
      <c r="Y193" s="7">
        <v>2E-3</v>
      </c>
      <c r="Z193" s="7"/>
      <c r="AA193" s="7"/>
      <c r="AB193" s="7">
        <f t="shared" si="14"/>
        <v>1.7099999999999997E-2</v>
      </c>
      <c r="AC193" s="8">
        <v>1.7000000000000001E-2</v>
      </c>
      <c r="AD193" s="198">
        <f t="shared" si="13"/>
        <v>1.358E-2</v>
      </c>
      <c r="AE193" s="197"/>
      <c r="AF193" s="361"/>
      <c r="AH193" s="413" t="str">
        <f t="shared" si="11"/>
        <v>N</v>
      </c>
      <c r="AI193" s="413" t="s">
        <v>389</v>
      </c>
      <c r="AJ193" s="413" t="s">
        <v>390</v>
      </c>
      <c r="AK193" s="413"/>
      <c r="AL193" s="413" t="s">
        <v>391</v>
      </c>
    </row>
    <row r="194" spans="1:41">
      <c r="A194" s="413">
        <v>138</v>
      </c>
      <c r="B194" s="22">
        <v>43083</v>
      </c>
      <c r="C194" s="5">
        <v>43083</v>
      </c>
      <c r="D194" s="5">
        <v>43448</v>
      </c>
      <c r="E194" s="413">
        <f t="shared" si="15"/>
        <v>365</v>
      </c>
      <c r="F194" s="253">
        <f t="shared" si="12"/>
        <v>12</v>
      </c>
      <c r="G194" s="4" t="s">
        <v>388</v>
      </c>
      <c r="H194" s="6">
        <v>2</v>
      </c>
      <c r="I194" s="248"/>
      <c r="J194" s="414"/>
      <c r="K194" s="254"/>
      <c r="L194" s="7">
        <v>2.03856E-2</v>
      </c>
      <c r="M194" s="256"/>
      <c r="N194" s="20">
        <f>AVERAGE(0.025,0.026,0.0234)</f>
        <v>2.4800000000000003E-2</v>
      </c>
      <c r="O194" s="261"/>
      <c r="P194" s="20"/>
      <c r="Q194" s="7"/>
      <c r="R194" s="7"/>
      <c r="S194" s="20"/>
      <c r="T194" s="197">
        <v>1.4966E-2</v>
      </c>
      <c r="U194" s="20"/>
      <c r="V194" s="7">
        <v>2E-3</v>
      </c>
      <c r="W194" s="7"/>
      <c r="X194" s="7"/>
      <c r="Y194" s="7">
        <v>2E-3</v>
      </c>
      <c r="Z194" s="7"/>
      <c r="AA194" s="7"/>
      <c r="AB194" s="7">
        <f t="shared" si="14"/>
        <v>2.0799999999999999E-2</v>
      </c>
      <c r="AC194" s="8">
        <v>0.02</v>
      </c>
      <c r="AD194" s="198">
        <f t="shared" si="13"/>
        <v>1.4966E-2</v>
      </c>
      <c r="AE194" s="197"/>
      <c r="AF194" s="361"/>
      <c r="AH194" s="413" t="str">
        <f t="shared" si="11"/>
        <v>N</v>
      </c>
      <c r="AI194" s="413" t="s">
        <v>389</v>
      </c>
      <c r="AJ194" s="413" t="s">
        <v>390</v>
      </c>
      <c r="AK194" s="413"/>
      <c r="AL194" s="413" t="s">
        <v>391</v>
      </c>
    </row>
    <row r="195" spans="1:41">
      <c r="A195" s="413">
        <v>1</v>
      </c>
      <c r="B195" s="22">
        <v>43110</v>
      </c>
      <c r="C195" s="5">
        <v>43110</v>
      </c>
      <c r="D195" s="5">
        <v>43129</v>
      </c>
      <c r="E195" s="413">
        <f t="shared" si="15"/>
        <v>19</v>
      </c>
      <c r="F195" s="253">
        <f t="shared" si="12"/>
        <v>0</v>
      </c>
      <c r="G195" s="4" t="s">
        <v>392</v>
      </c>
      <c r="H195" s="6">
        <v>50</v>
      </c>
      <c r="I195" s="248"/>
      <c r="J195" s="414"/>
      <c r="K195" s="254"/>
      <c r="L195" s="7">
        <v>1.46438E-2</v>
      </c>
      <c r="M195" s="256"/>
      <c r="N195" s="20">
        <f>AVERAGE(0.0147,0.016,0.0155)</f>
        <v>1.5399999999999999E-2</v>
      </c>
      <c r="O195" s="261"/>
      <c r="P195" s="20"/>
      <c r="Q195" s="7"/>
      <c r="R195" s="7"/>
      <c r="S195" s="20"/>
      <c r="T195" s="197">
        <v>7.5560000000000002E-3</v>
      </c>
      <c r="U195" s="20"/>
      <c r="V195" s="7">
        <v>2E-3</v>
      </c>
      <c r="W195" s="7"/>
      <c r="X195" s="7"/>
      <c r="Y195" s="7">
        <v>2E-3</v>
      </c>
      <c r="Z195" s="7"/>
      <c r="AA195" s="7"/>
      <c r="AB195" s="7">
        <f t="shared" si="14"/>
        <v>1.1399999999999999E-2</v>
      </c>
      <c r="AC195" s="8">
        <v>1.0999999999999999E-2</v>
      </c>
      <c r="AD195" s="198">
        <f t="shared" si="13"/>
        <v>7.5560000000000002E-3</v>
      </c>
      <c r="AE195" s="197"/>
      <c r="AF195" s="361"/>
      <c r="AH195" s="413" t="str">
        <f t="shared" si="11"/>
        <v>N</v>
      </c>
      <c r="AI195" s="413" t="s">
        <v>393</v>
      </c>
      <c r="AJ195" s="413" t="s">
        <v>394</v>
      </c>
      <c r="AK195" s="413"/>
      <c r="AL195" s="413" t="s">
        <v>395</v>
      </c>
    </row>
    <row r="196" spans="1:41">
      <c r="A196" s="413">
        <v>2</v>
      </c>
      <c r="B196" s="22">
        <v>43115</v>
      </c>
      <c r="C196" s="5">
        <v>43115</v>
      </c>
      <c r="D196" s="5">
        <v>43146</v>
      </c>
      <c r="E196" s="413">
        <f t="shared" si="15"/>
        <v>31</v>
      </c>
      <c r="F196" s="253">
        <f t="shared" si="12"/>
        <v>1</v>
      </c>
      <c r="G196" s="4" t="s">
        <v>396</v>
      </c>
      <c r="H196" s="6">
        <v>20</v>
      </c>
      <c r="I196" s="248"/>
      <c r="J196" s="414"/>
      <c r="K196" s="254"/>
      <c r="L196" s="7">
        <v>1.4375000000000001E-2</v>
      </c>
      <c r="M196" s="256"/>
      <c r="N196" s="7">
        <v>1.47E-2</v>
      </c>
      <c r="O196" s="256"/>
      <c r="P196" s="7"/>
      <c r="Q196" s="7"/>
      <c r="R196" s="7"/>
      <c r="S196" s="20"/>
      <c r="T196" s="197">
        <v>5.5690000000000002E-3</v>
      </c>
      <c r="U196" s="20"/>
      <c r="V196" s="7">
        <v>3.3E-3</v>
      </c>
      <c r="W196" s="7"/>
      <c r="X196" s="7"/>
      <c r="Y196" s="7">
        <v>2E-3</v>
      </c>
      <c r="Z196" s="7"/>
      <c r="AA196" s="7"/>
      <c r="AB196" s="7">
        <f t="shared" si="14"/>
        <v>9.4000000000000004E-3</v>
      </c>
      <c r="AC196" s="8">
        <v>8.9999999999999993E-3</v>
      </c>
      <c r="AD196" s="198">
        <f t="shared" si="13"/>
        <v>5.5690000000000002E-3</v>
      </c>
      <c r="AE196" s="197"/>
      <c r="AF196" s="361"/>
      <c r="AH196" s="413" t="str">
        <f t="shared" si="11"/>
        <v>N</v>
      </c>
      <c r="AI196" s="413" t="s">
        <v>398</v>
      </c>
      <c r="AJ196" s="413" t="s">
        <v>399</v>
      </c>
      <c r="AK196" s="413"/>
      <c r="AL196" s="413" t="s">
        <v>400</v>
      </c>
    </row>
    <row r="197" spans="1:41">
      <c r="A197" s="413">
        <v>3</v>
      </c>
      <c r="B197" s="22">
        <v>43115</v>
      </c>
      <c r="C197" s="5">
        <v>43115</v>
      </c>
      <c r="D197" s="5">
        <v>43250</v>
      </c>
      <c r="E197" s="413">
        <f t="shared" si="15"/>
        <v>135</v>
      </c>
      <c r="F197" s="253">
        <f t="shared" si="12"/>
        <v>4</v>
      </c>
      <c r="G197" s="4" t="s">
        <v>397</v>
      </c>
      <c r="H197" s="6">
        <v>20</v>
      </c>
      <c r="I197" s="248"/>
      <c r="J197" s="414"/>
      <c r="K197" s="254"/>
      <c r="L197" s="7">
        <v>1.72152E-2</v>
      </c>
      <c r="M197" s="256"/>
      <c r="N197" s="20">
        <f>AVERAGE(0.0232,0.022,0.022)</f>
        <v>2.24E-2</v>
      </c>
      <c r="O197" s="261"/>
      <c r="P197" s="20"/>
      <c r="Q197" s="7"/>
      <c r="R197" s="7"/>
      <c r="S197" s="20"/>
      <c r="T197" s="197">
        <v>1.3287999999999999E-2</v>
      </c>
      <c r="U197" s="20"/>
      <c r="V197" s="7">
        <v>3.3E-3</v>
      </c>
      <c r="W197" s="7"/>
      <c r="X197" s="7"/>
      <c r="Y197" s="7">
        <v>2E-3</v>
      </c>
      <c r="Z197" s="7"/>
      <c r="AA197" s="7"/>
      <c r="AB197" s="7">
        <f t="shared" si="14"/>
        <v>1.7099999999999997E-2</v>
      </c>
      <c r="AC197" s="8">
        <v>1.7000000000000001E-2</v>
      </c>
      <c r="AD197" s="198">
        <f t="shared" si="13"/>
        <v>1.3287999999999999E-2</v>
      </c>
      <c r="AE197" s="197"/>
      <c r="AF197" s="361"/>
      <c r="AH197" s="413" t="str">
        <f t="shared" si="11"/>
        <v>N</v>
      </c>
      <c r="AI197" s="413" t="s">
        <v>398</v>
      </c>
      <c r="AJ197" s="413" t="s">
        <v>399</v>
      </c>
      <c r="AK197" s="413"/>
      <c r="AL197" s="413" t="s">
        <v>400</v>
      </c>
    </row>
    <row r="198" spans="1:41">
      <c r="A198" s="413">
        <v>4</v>
      </c>
      <c r="B198" s="22">
        <v>43115</v>
      </c>
      <c r="C198" s="5">
        <v>43115</v>
      </c>
      <c r="D198" s="5">
        <v>43174</v>
      </c>
      <c r="E198" s="413">
        <f t="shared" si="15"/>
        <v>59</v>
      </c>
      <c r="F198" s="253">
        <f t="shared" si="12"/>
        <v>1</v>
      </c>
      <c r="G198" s="4" t="s">
        <v>397</v>
      </c>
      <c r="H198" s="6">
        <v>20</v>
      </c>
      <c r="I198" s="248"/>
      <c r="J198" s="414"/>
      <c r="K198" s="254"/>
      <c r="L198" s="7">
        <v>1.6306500000000002E-2</v>
      </c>
      <c r="M198" s="256"/>
      <c r="N198" s="20">
        <f>AVERAGE(0.02,0.02,0.019)</f>
        <v>1.9666666666666666E-2</v>
      </c>
      <c r="O198" s="261"/>
      <c r="P198" s="20"/>
      <c r="Q198" s="7"/>
      <c r="R198" s="7"/>
      <c r="S198" s="20"/>
      <c r="T198" s="197">
        <v>1.0654E-2</v>
      </c>
      <c r="U198" s="20"/>
      <c r="V198" s="7">
        <v>2E-3</v>
      </c>
      <c r="W198" s="7"/>
      <c r="X198" s="7"/>
      <c r="Y198" s="7">
        <v>2E-3</v>
      </c>
      <c r="Z198" s="7"/>
      <c r="AA198" s="7"/>
      <c r="AB198" s="7">
        <f t="shared" si="14"/>
        <v>1.5666666666666662E-2</v>
      </c>
      <c r="AC198" s="8">
        <v>1.55E-2</v>
      </c>
      <c r="AD198" s="198">
        <f t="shared" si="13"/>
        <v>1.0654E-2</v>
      </c>
      <c r="AE198" s="197"/>
      <c r="AF198" s="361"/>
      <c r="AH198" s="413" t="str">
        <f t="shared" si="11"/>
        <v>N</v>
      </c>
      <c r="AI198" s="413" t="s">
        <v>398</v>
      </c>
      <c r="AJ198" s="413" t="s">
        <v>399</v>
      </c>
      <c r="AK198" s="413"/>
      <c r="AL198" s="413" t="s">
        <v>400</v>
      </c>
    </row>
    <row r="199" spans="1:41">
      <c r="A199" s="413">
        <v>5</v>
      </c>
      <c r="B199" s="22">
        <v>43119</v>
      </c>
      <c r="C199" s="5">
        <v>43119</v>
      </c>
      <c r="D199" s="5">
        <v>43209</v>
      </c>
      <c r="E199" s="413">
        <f t="shared" si="15"/>
        <v>90</v>
      </c>
      <c r="F199" s="253">
        <f t="shared" si="12"/>
        <v>3</v>
      </c>
      <c r="G199" s="4" t="s">
        <v>401</v>
      </c>
      <c r="H199" s="6">
        <v>3</v>
      </c>
      <c r="I199" s="248"/>
      <c r="J199" s="414"/>
      <c r="K199" s="254"/>
      <c r="L199" s="7">
        <v>1.7447000000000001E-2</v>
      </c>
      <c r="M199" s="256"/>
      <c r="N199" s="20">
        <f>AVERAGE(0.0205,0.0235,0.0183)</f>
        <v>2.0766666666666666E-2</v>
      </c>
      <c r="O199" s="261"/>
      <c r="P199" s="20"/>
      <c r="Q199" s="7"/>
      <c r="R199" s="7"/>
      <c r="S199" s="20"/>
      <c r="T199" s="197">
        <v>1.2973E-2</v>
      </c>
      <c r="U199" s="20"/>
      <c r="V199" s="7">
        <v>2E-3</v>
      </c>
      <c r="W199" s="7"/>
      <c r="X199" s="7"/>
      <c r="Y199" s="7">
        <v>2E-3</v>
      </c>
      <c r="Z199" s="7"/>
      <c r="AA199" s="7"/>
      <c r="AB199" s="7">
        <f t="shared" si="14"/>
        <v>1.6766666666666666E-2</v>
      </c>
      <c r="AC199" s="8">
        <v>1.4999999999999999E-2</v>
      </c>
      <c r="AD199" s="198">
        <f t="shared" si="13"/>
        <v>1.2973E-2</v>
      </c>
      <c r="AE199" s="197"/>
      <c r="AF199" s="361"/>
      <c r="AH199" s="413" t="str">
        <f t="shared" si="11"/>
        <v>N</v>
      </c>
      <c r="AI199" s="413" t="s">
        <v>402</v>
      </c>
      <c r="AJ199" s="413" t="s">
        <v>403</v>
      </c>
      <c r="AK199" s="413"/>
      <c r="AL199" s="413"/>
    </row>
    <row r="200" spans="1:41">
      <c r="A200" s="413">
        <v>6</v>
      </c>
      <c r="B200" s="22">
        <v>43123</v>
      </c>
      <c r="C200" s="5">
        <v>43123</v>
      </c>
      <c r="D200" s="5">
        <v>43130</v>
      </c>
      <c r="E200" s="413">
        <f t="shared" si="15"/>
        <v>7</v>
      </c>
      <c r="F200" s="253">
        <f t="shared" si="12"/>
        <v>0</v>
      </c>
      <c r="G200" s="4" t="s">
        <v>28</v>
      </c>
      <c r="H200" s="6">
        <v>40</v>
      </c>
      <c r="I200" s="248"/>
      <c r="J200" s="414"/>
      <c r="K200" s="254"/>
      <c r="L200" s="7">
        <v>1.4658600000000001E-2</v>
      </c>
      <c r="M200" s="256"/>
      <c r="N200" s="7">
        <v>1.47E-2</v>
      </c>
      <c r="O200" s="256"/>
      <c r="P200" s="7"/>
      <c r="Q200" s="7"/>
      <c r="R200" s="7"/>
      <c r="S200" s="20"/>
      <c r="T200" s="197">
        <v>7.5690000000000002E-3</v>
      </c>
      <c r="U200" s="20"/>
      <c r="V200" s="7">
        <v>2E-3</v>
      </c>
      <c r="W200" s="7"/>
      <c r="X200" s="7"/>
      <c r="Y200" s="7">
        <v>2E-3</v>
      </c>
      <c r="Z200" s="7"/>
      <c r="AA200" s="7"/>
      <c r="AB200" s="7">
        <f t="shared" si="14"/>
        <v>1.0699999999999999E-2</v>
      </c>
      <c r="AC200" s="8">
        <v>8.9999999999999993E-3</v>
      </c>
      <c r="AD200" s="198">
        <f t="shared" si="13"/>
        <v>7.5690000000000002E-3</v>
      </c>
      <c r="AE200" s="197"/>
      <c r="AF200" s="361"/>
      <c r="AH200" s="413" t="str">
        <f t="shared" si="11"/>
        <v>N</v>
      </c>
      <c r="AI200" s="413" t="s">
        <v>404</v>
      </c>
      <c r="AJ200" s="413" t="s">
        <v>405</v>
      </c>
      <c r="AK200" s="413"/>
      <c r="AL200" s="413" t="s">
        <v>406</v>
      </c>
    </row>
    <row r="201" spans="1:41">
      <c r="A201" s="413">
        <v>7</v>
      </c>
      <c r="B201" s="22">
        <v>43129</v>
      </c>
      <c r="C201" s="5">
        <v>43136</v>
      </c>
      <c r="D201" s="5">
        <v>43164</v>
      </c>
      <c r="E201" s="413">
        <f t="shared" si="15"/>
        <v>28</v>
      </c>
      <c r="F201" s="253">
        <f t="shared" si="12"/>
        <v>0</v>
      </c>
      <c r="G201" s="4" t="s">
        <v>407</v>
      </c>
      <c r="H201" s="6">
        <v>100</v>
      </c>
      <c r="I201" s="248"/>
      <c r="J201" s="414"/>
      <c r="K201" s="254"/>
      <c r="L201" s="7">
        <v>1.7669000000000001E-2</v>
      </c>
      <c r="M201" s="256"/>
      <c r="N201" s="7">
        <v>1.47E-2</v>
      </c>
      <c r="O201" s="256"/>
      <c r="P201" s="7"/>
      <c r="Q201" s="7"/>
      <c r="R201" s="7"/>
      <c r="S201" s="20"/>
      <c r="T201" s="197">
        <v>7.5690000000000002E-3</v>
      </c>
      <c r="U201" s="20"/>
      <c r="V201" s="7">
        <v>3.3E-3</v>
      </c>
      <c r="W201" s="7"/>
      <c r="X201" s="7"/>
      <c r="Y201" s="7">
        <v>2E-3</v>
      </c>
      <c r="Z201" s="7"/>
      <c r="AA201" s="7"/>
      <c r="AB201" s="7">
        <f t="shared" si="14"/>
        <v>9.4000000000000004E-3</v>
      </c>
      <c r="AC201" s="8">
        <v>8.9999999999999993E-3</v>
      </c>
      <c r="AD201" s="198">
        <f t="shared" si="13"/>
        <v>7.5690000000000002E-3</v>
      </c>
      <c r="AE201" s="197"/>
      <c r="AF201" s="361"/>
      <c r="AH201" s="413" t="str">
        <f t="shared" si="11"/>
        <v>N</v>
      </c>
      <c r="AI201" s="413" t="s">
        <v>408</v>
      </c>
      <c r="AJ201" s="413" t="s">
        <v>409</v>
      </c>
      <c r="AK201" s="413"/>
      <c r="AL201" s="413" t="s">
        <v>410</v>
      </c>
      <c r="AM201" s="21" t="s">
        <v>413</v>
      </c>
    </row>
    <row r="202" spans="1:41">
      <c r="A202" s="413">
        <v>8</v>
      </c>
      <c r="B202" s="22">
        <v>43129</v>
      </c>
      <c r="C202" s="5">
        <v>43129</v>
      </c>
      <c r="D202" s="5">
        <v>43159</v>
      </c>
      <c r="E202" s="413">
        <f t="shared" si="15"/>
        <v>30</v>
      </c>
      <c r="F202" s="253">
        <f t="shared" si="12"/>
        <v>1</v>
      </c>
      <c r="G202" s="4" t="s">
        <v>407</v>
      </c>
      <c r="H202" s="6">
        <v>50</v>
      </c>
      <c r="I202" s="248"/>
      <c r="J202" s="202"/>
      <c r="K202" s="256"/>
      <c r="L202" s="7">
        <v>1.7669000000000001E-2</v>
      </c>
      <c r="M202" s="256"/>
      <c r="N202" s="7">
        <v>1.47E-2</v>
      </c>
      <c r="O202" s="256"/>
      <c r="P202" s="7"/>
      <c r="Q202" s="7"/>
      <c r="R202" s="7"/>
      <c r="S202" s="20"/>
      <c r="T202" s="197">
        <v>7.5690000000000002E-3</v>
      </c>
      <c r="U202" s="20"/>
      <c r="V202" s="7">
        <v>3.3E-3</v>
      </c>
      <c r="W202" s="7"/>
      <c r="X202" s="7"/>
      <c r="Y202" s="7">
        <v>2E-3</v>
      </c>
      <c r="Z202" s="7"/>
      <c r="AA202" s="7"/>
      <c r="AB202" s="7">
        <f t="shared" si="14"/>
        <v>9.4000000000000004E-3</v>
      </c>
      <c r="AC202" s="8">
        <v>1.0500000000000001E-2</v>
      </c>
      <c r="AD202" s="198">
        <f t="shared" si="13"/>
        <v>7.5690000000000002E-3</v>
      </c>
      <c r="AE202" s="197"/>
      <c r="AF202" s="361"/>
      <c r="AH202" s="413" t="str">
        <f t="shared" ref="AH202:AH265" si="16">IF(AF202="","N","Y")</f>
        <v>N</v>
      </c>
      <c r="AI202" s="413" t="s">
        <v>408</v>
      </c>
      <c r="AJ202" s="413" t="s">
        <v>412</v>
      </c>
      <c r="AK202" s="413"/>
      <c r="AL202" s="413" t="s">
        <v>411</v>
      </c>
    </row>
    <row r="203" spans="1:41">
      <c r="A203" s="413">
        <v>9</v>
      </c>
      <c r="B203" s="22">
        <v>43132</v>
      </c>
      <c r="C203" s="5">
        <v>43132</v>
      </c>
      <c r="D203" s="5">
        <v>43152</v>
      </c>
      <c r="E203" s="413">
        <f t="shared" si="15"/>
        <v>20</v>
      </c>
      <c r="F203" s="253">
        <f t="shared" ref="F203:F266" si="17">TRUNC(E203/30,0)</f>
        <v>0</v>
      </c>
      <c r="G203" s="4" t="s">
        <v>28</v>
      </c>
      <c r="H203" s="6">
        <v>30</v>
      </c>
      <c r="I203" s="248"/>
      <c r="J203" s="202">
        <v>1.2999999999999999E-2</v>
      </c>
      <c r="K203" s="256"/>
      <c r="L203" s="7">
        <v>1.5796999999999999E-2</v>
      </c>
      <c r="M203" s="256"/>
      <c r="N203" s="7">
        <f>AVERAGE(0.016,0.0165)</f>
        <v>1.6250000000000001E-2</v>
      </c>
      <c r="O203" s="256"/>
      <c r="P203" s="7"/>
      <c r="Q203" s="7"/>
      <c r="R203" s="7"/>
      <c r="S203" s="20"/>
      <c r="T203" s="197">
        <v>7.6090000000000003E-3</v>
      </c>
      <c r="U203" s="20"/>
      <c r="V203" s="7">
        <v>2E-3</v>
      </c>
      <c r="W203" s="7"/>
      <c r="X203" s="7"/>
      <c r="Y203" s="7">
        <v>2E-3</v>
      </c>
      <c r="Z203" s="7"/>
      <c r="AA203" s="7"/>
      <c r="AB203" s="7">
        <f t="shared" si="14"/>
        <v>1.225E-2</v>
      </c>
      <c r="AC203" s="8">
        <v>1.4500000000000001E-2</v>
      </c>
      <c r="AD203" s="198">
        <f t="shared" ref="AD203:AD266" si="18">IF(T203="","",T203)</f>
        <v>7.6090000000000003E-3</v>
      </c>
      <c r="AE203" s="197"/>
      <c r="AF203" s="361"/>
      <c r="AH203" s="413" t="str">
        <f t="shared" si="16"/>
        <v>N</v>
      </c>
      <c r="AI203" s="413" t="s">
        <v>4</v>
      </c>
      <c r="AJ203" s="413" t="s">
        <v>5</v>
      </c>
      <c r="AK203" s="413"/>
      <c r="AL203" s="413" t="s">
        <v>8</v>
      </c>
      <c r="AM203" s="21" t="s">
        <v>414</v>
      </c>
    </row>
    <row r="204" spans="1:41">
      <c r="A204" s="413">
        <v>10</v>
      </c>
      <c r="B204" s="22">
        <v>43137</v>
      </c>
      <c r="C204" s="5">
        <v>43137</v>
      </c>
      <c r="D204" s="5"/>
      <c r="E204" s="413"/>
      <c r="F204" s="253">
        <f t="shared" si="17"/>
        <v>0</v>
      </c>
      <c r="G204" s="4" t="s">
        <v>29</v>
      </c>
      <c r="H204" s="6">
        <v>8</v>
      </c>
      <c r="I204" s="248"/>
      <c r="J204" s="414"/>
      <c r="K204" s="254"/>
      <c r="L204" s="7">
        <v>1.46871E-2</v>
      </c>
      <c r="M204" s="256"/>
      <c r="N204" s="20">
        <v>1.47E-2</v>
      </c>
      <c r="O204" s="261"/>
      <c r="P204" s="20"/>
      <c r="Q204" s="7"/>
      <c r="R204" s="7"/>
      <c r="S204" s="20"/>
      <c r="T204" s="197">
        <v>5.5960000000000003E-3</v>
      </c>
      <c r="U204" s="20"/>
      <c r="V204" s="7">
        <v>3.3E-3</v>
      </c>
      <c r="W204" s="7"/>
      <c r="X204" s="7"/>
      <c r="Y204" s="7">
        <v>2E-3</v>
      </c>
      <c r="Z204" s="7"/>
      <c r="AA204" s="7"/>
      <c r="AB204" s="7">
        <f t="shared" si="14"/>
        <v>9.4000000000000004E-3</v>
      </c>
      <c r="AC204" s="8">
        <v>8.5000000000000006E-3</v>
      </c>
      <c r="AD204" s="198">
        <f t="shared" si="18"/>
        <v>5.5960000000000003E-3</v>
      </c>
      <c r="AE204" s="197"/>
      <c r="AF204" s="361"/>
      <c r="AG204" s="216">
        <v>2</v>
      </c>
      <c r="AH204" s="413" t="str">
        <f t="shared" si="16"/>
        <v>N</v>
      </c>
      <c r="AI204" s="413" t="s">
        <v>415</v>
      </c>
      <c r="AJ204" s="413" t="s">
        <v>416</v>
      </c>
      <c r="AK204" s="413"/>
      <c r="AL204" s="413" t="s">
        <v>417</v>
      </c>
      <c r="AM204" s="21" t="s">
        <v>419</v>
      </c>
      <c r="AO204">
        <v>1002</v>
      </c>
    </row>
    <row r="205" spans="1:41">
      <c r="A205" s="413">
        <v>11</v>
      </c>
      <c r="B205" s="22">
        <v>43137</v>
      </c>
      <c r="C205" s="5">
        <v>43137</v>
      </c>
      <c r="D205" s="5"/>
      <c r="E205" s="413"/>
      <c r="F205" s="253">
        <f t="shared" si="17"/>
        <v>0</v>
      </c>
      <c r="G205" s="4" t="s">
        <v>29</v>
      </c>
      <c r="H205" s="6">
        <v>3.5</v>
      </c>
      <c r="I205" s="248"/>
      <c r="J205" s="414"/>
      <c r="K205" s="254"/>
      <c r="L205" s="7">
        <v>1.46871E-2</v>
      </c>
      <c r="M205" s="256"/>
      <c r="N205" s="20">
        <v>1.47E-2</v>
      </c>
      <c r="O205" s="261"/>
      <c r="P205" s="20"/>
      <c r="Q205" s="7"/>
      <c r="R205" s="7"/>
      <c r="S205" s="20"/>
      <c r="T205" s="197">
        <v>5.5960000000000003E-3</v>
      </c>
      <c r="U205" s="20"/>
      <c r="V205" s="7">
        <v>3.3E-3</v>
      </c>
      <c r="W205" s="7"/>
      <c r="X205" s="7"/>
      <c r="Y205" s="7">
        <v>2E-3</v>
      </c>
      <c r="Z205" s="7"/>
      <c r="AA205" s="7"/>
      <c r="AB205" s="7">
        <f t="shared" si="14"/>
        <v>9.4000000000000004E-3</v>
      </c>
      <c r="AC205" s="8">
        <v>8.5000000000000006E-3</v>
      </c>
      <c r="AD205" s="198">
        <f t="shared" si="18"/>
        <v>5.5960000000000003E-3</v>
      </c>
      <c r="AE205" s="197"/>
      <c r="AF205" s="361"/>
      <c r="AG205" s="216">
        <v>3</v>
      </c>
      <c r="AH205" s="413" t="str">
        <f t="shared" si="16"/>
        <v>N</v>
      </c>
      <c r="AI205" s="413" t="s">
        <v>415</v>
      </c>
      <c r="AJ205" s="413" t="s">
        <v>416</v>
      </c>
      <c r="AK205" s="413"/>
      <c r="AL205" s="413" t="s">
        <v>418</v>
      </c>
      <c r="AM205" s="21" t="s">
        <v>419</v>
      </c>
      <c r="AO205">
        <v>1003</v>
      </c>
    </row>
    <row r="206" spans="1:41">
      <c r="A206" s="413">
        <v>12</v>
      </c>
      <c r="B206" s="22">
        <v>43144</v>
      </c>
      <c r="C206" s="5">
        <v>43144</v>
      </c>
      <c r="D206" s="5">
        <v>43172</v>
      </c>
      <c r="E206" s="413">
        <f t="shared" ref="E206:E269" si="19">D206-C206</f>
        <v>28</v>
      </c>
      <c r="F206" s="253">
        <f t="shared" si="17"/>
        <v>0</v>
      </c>
      <c r="G206" s="4" t="s">
        <v>28</v>
      </c>
      <c r="H206" s="6">
        <v>10</v>
      </c>
      <c r="I206" s="248"/>
      <c r="J206" s="202">
        <v>1.7000000000000001E-2</v>
      </c>
      <c r="K206" s="256"/>
      <c r="L206" s="7">
        <v>1.8333800000000001E-2</v>
      </c>
      <c r="M206" s="256"/>
      <c r="N206" s="20">
        <v>1.6500000000000001E-2</v>
      </c>
      <c r="O206" s="261"/>
      <c r="P206" s="20"/>
      <c r="Q206" s="7"/>
      <c r="R206" s="7"/>
      <c r="S206" s="20"/>
      <c r="T206" s="197">
        <v>1.0232E-2</v>
      </c>
      <c r="U206" s="20"/>
      <c r="V206" s="7">
        <v>2E-3</v>
      </c>
      <c r="W206" s="7"/>
      <c r="X206" s="7"/>
      <c r="Y206" s="7">
        <v>2E-3</v>
      </c>
      <c r="Z206" s="7"/>
      <c r="AA206" s="7"/>
      <c r="AB206" s="7">
        <f t="shared" si="14"/>
        <v>1.2500000000000001E-2</v>
      </c>
      <c r="AC206" s="8">
        <v>1.4999999999999999E-2</v>
      </c>
      <c r="AD206" s="198">
        <f t="shared" si="18"/>
        <v>1.0232E-2</v>
      </c>
      <c r="AE206" s="197"/>
      <c r="AF206" s="361"/>
      <c r="AH206" s="413" t="str">
        <f t="shared" si="16"/>
        <v>N</v>
      </c>
      <c r="AI206" s="413" t="s">
        <v>24</v>
      </c>
      <c r="AJ206" s="413" t="s">
        <v>421</v>
      </c>
      <c r="AK206" s="413"/>
      <c r="AL206" s="413" t="s">
        <v>420</v>
      </c>
      <c r="AM206" s="21" t="s">
        <v>422</v>
      </c>
    </row>
    <row r="207" spans="1:41">
      <c r="A207" s="413">
        <v>13</v>
      </c>
      <c r="B207" s="22">
        <v>43151</v>
      </c>
      <c r="C207" s="5">
        <v>43151</v>
      </c>
      <c r="D207" s="5">
        <v>43179</v>
      </c>
      <c r="E207" s="413">
        <f t="shared" si="19"/>
        <v>28</v>
      </c>
      <c r="F207" s="253">
        <f t="shared" si="17"/>
        <v>0</v>
      </c>
      <c r="G207" s="4" t="s">
        <v>28</v>
      </c>
      <c r="H207" s="6">
        <v>10</v>
      </c>
      <c r="I207" s="248"/>
      <c r="J207" s="202">
        <v>1.55E-2</v>
      </c>
      <c r="K207" s="256"/>
      <c r="L207" s="7">
        <v>1.89E-2</v>
      </c>
      <c r="M207" s="256"/>
      <c r="N207" s="20">
        <v>1.6500000000000001E-2</v>
      </c>
      <c r="O207" s="261"/>
      <c r="P207" s="20"/>
      <c r="Q207" s="7"/>
      <c r="R207" s="7"/>
      <c r="S207" s="20"/>
      <c r="T207" s="197">
        <v>1.0232E-2</v>
      </c>
      <c r="U207" s="20"/>
      <c r="V207" s="7">
        <v>2E-3</v>
      </c>
      <c r="W207" s="7"/>
      <c r="X207" s="7"/>
      <c r="Y207" s="7">
        <v>2E-3</v>
      </c>
      <c r="Z207" s="7"/>
      <c r="AA207" s="7"/>
      <c r="AB207" s="7">
        <f t="shared" si="14"/>
        <v>1.2500000000000001E-2</v>
      </c>
      <c r="AC207" s="8">
        <v>1.6E-2</v>
      </c>
      <c r="AD207" s="198">
        <f t="shared" si="18"/>
        <v>1.0232E-2</v>
      </c>
      <c r="AE207" s="197"/>
      <c r="AF207" s="361"/>
      <c r="AH207" s="413" t="str">
        <f t="shared" si="16"/>
        <v>N</v>
      </c>
      <c r="AI207" s="413" t="s">
        <v>24</v>
      </c>
      <c r="AJ207" s="413" t="s">
        <v>423</v>
      </c>
      <c r="AK207" s="413"/>
      <c r="AL207" s="413" t="s">
        <v>420</v>
      </c>
      <c r="AM207" s="21" t="s">
        <v>424</v>
      </c>
    </row>
    <row r="208" spans="1:41">
      <c r="A208" s="413">
        <v>14</v>
      </c>
      <c r="B208" s="22">
        <v>43152</v>
      </c>
      <c r="C208" s="5">
        <v>43152</v>
      </c>
      <c r="D208" s="5">
        <v>43217</v>
      </c>
      <c r="E208" s="413">
        <f t="shared" si="19"/>
        <v>65</v>
      </c>
      <c r="F208" s="253">
        <f t="shared" si="17"/>
        <v>2</v>
      </c>
      <c r="G208" s="4" t="s">
        <v>28</v>
      </c>
      <c r="H208" s="6">
        <v>20</v>
      </c>
      <c r="I208" s="248"/>
      <c r="J208" s="202">
        <v>1.2999999999999999E-2</v>
      </c>
      <c r="K208" s="256"/>
      <c r="L208" s="7">
        <v>1.5796999999999999E-2</v>
      </c>
      <c r="M208" s="256"/>
      <c r="N208" s="7">
        <f>AVERAGE(0.016,0.0165)</f>
        <v>1.6250000000000001E-2</v>
      </c>
      <c r="O208" s="256"/>
      <c r="P208" s="7"/>
      <c r="Q208" s="7"/>
      <c r="R208" s="7"/>
      <c r="S208" s="20"/>
      <c r="T208" s="197">
        <v>7.6090000000000003E-3</v>
      </c>
      <c r="U208" s="20"/>
      <c r="V208" s="7">
        <v>2E-3</v>
      </c>
      <c r="W208" s="7"/>
      <c r="X208" s="7"/>
      <c r="Y208" s="7">
        <v>2E-3</v>
      </c>
      <c r="Z208" s="7"/>
      <c r="AA208" s="7"/>
      <c r="AB208" s="7">
        <f t="shared" si="14"/>
        <v>1.225E-2</v>
      </c>
      <c r="AC208" s="8">
        <v>1.4999999999999999E-2</v>
      </c>
      <c r="AD208" s="198">
        <f t="shared" si="18"/>
        <v>7.6090000000000003E-3</v>
      </c>
      <c r="AE208" s="197"/>
      <c r="AF208" s="361"/>
      <c r="AH208" s="413" t="str">
        <f t="shared" si="16"/>
        <v>N</v>
      </c>
      <c r="AI208" s="413" t="s">
        <v>4</v>
      </c>
      <c r="AJ208" s="413" t="s">
        <v>5</v>
      </c>
      <c r="AK208" s="413"/>
      <c r="AL208" s="413" t="s">
        <v>8</v>
      </c>
      <c r="AM208" s="21" t="s">
        <v>425</v>
      </c>
    </row>
    <row r="209" spans="1:39">
      <c r="A209" s="413">
        <v>15</v>
      </c>
      <c r="B209" s="22">
        <v>43154</v>
      </c>
      <c r="C209" s="5">
        <v>43154</v>
      </c>
      <c r="D209" s="5">
        <v>43243</v>
      </c>
      <c r="E209" s="413">
        <f t="shared" si="19"/>
        <v>89</v>
      </c>
      <c r="F209" s="253">
        <f t="shared" si="17"/>
        <v>2</v>
      </c>
      <c r="G209" s="4" t="s">
        <v>426</v>
      </c>
      <c r="H209" s="6">
        <v>50</v>
      </c>
      <c r="I209" s="248"/>
      <c r="J209" s="202">
        <v>1.61E-2</v>
      </c>
      <c r="K209" s="256"/>
      <c r="L209" s="7">
        <v>1.76399E-2</v>
      </c>
      <c r="M209" s="256"/>
      <c r="N209" s="7">
        <v>2.1000000000000001E-2</v>
      </c>
      <c r="O209" s="256"/>
      <c r="P209" s="7"/>
      <c r="Q209" s="7"/>
      <c r="R209" s="7"/>
      <c r="S209" s="20">
        <v>1.7910000000000001E-3</v>
      </c>
      <c r="T209" s="197">
        <v>1.0557E-2</v>
      </c>
      <c r="U209" s="20"/>
      <c r="V209" s="7">
        <v>2E-3</v>
      </c>
      <c r="W209" s="7"/>
      <c r="X209" s="7"/>
      <c r="Y209" s="7">
        <v>2E-3</v>
      </c>
      <c r="Z209" s="7"/>
      <c r="AA209" s="7"/>
      <c r="AB209" s="7">
        <f t="shared" si="14"/>
        <v>1.7000000000000001E-2</v>
      </c>
      <c r="AC209" s="8">
        <v>1.7500000000000002E-2</v>
      </c>
      <c r="AD209" s="198">
        <f t="shared" si="18"/>
        <v>1.0557E-2</v>
      </c>
      <c r="AE209" s="197"/>
      <c r="AF209" s="361"/>
      <c r="AH209" s="413" t="str">
        <f t="shared" si="16"/>
        <v>N</v>
      </c>
      <c r="AI209" s="413" t="s">
        <v>89</v>
      </c>
      <c r="AJ209" s="413" t="s">
        <v>427</v>
      </c>
      <c r="AK209" s="413"/>
      <c r="AL209" s="413" t="s">
        <v>410</v>
      </c>
      <c r="AM209" s="21" t="s">
        <v>428</v>
      </c>
    </row>
    <row r="210" spans="1:39">
      <c r="A210" s="413">
        <v>16</v>
      </c>
      <c r="B210" s="22">
        <v>43154</v>
      </c>
      <c r="C210" s="5">
        <v>43154</v>
      </c>
      <c r="D210" s="5">
        <v>43213</v>
      </c>
      <c r="E210" s="413">
        <f t="shared" si="19"/>
        <v>59</v>
      </c>
      <c r="F210" s="253">
        <f t="shared" si="17"/>
        <v>1</v>
      </c>
      <c r="G210" s="4" t="s">
        <v>426</v>
      </c>
      <c r="H210" s="6">
        <v>50</v>
      </c>
      <c r="I210" s="248"/>
      <c r="J210" s="202">
        <v>5.8999999999999999E-3</v>
      </c>
      <c r="K210" s="256"/>
      <c r="L210" s="7">
        <v>1.76399E-2</v>
      </c>
      <c r="M210" s="256"/>
      <c r="N210" s="20">
        <v>1.7000000000000001E-2</v>
      </c>
      <c r="O210" s="261"/>
      <c r="P210" s="20"/>
      <c r="Q210" s="7"/>
      <c r="R210" s="7"/>
      <c r="S210" s="20">
        <v>1.3967E-2</v>
      </c>
      <c r="T210" s="197">
        <v>5.62E-3</v>
      </c>
      <c r="U210" s="20"/>
      <c r="V210" s="7">
        <v>3.3E-3</v>
      </c>
      <c r="W210" s="7"/>
      <c r="X210" s="7"/>
      <c r="Y210" s="7">
        <v>2E-3</v>
      </c>
      <c r="Z210" s="7"/>
      <c r="AA210" s="7"/>
      <c r="AB210" s="7">
        <f t="shared" si="14"/>
        <v>1.17E-2</v>
      </c>
      <c r="AC210" s="8">
        <v>1.0999999999999999E-2</v>
      </c>
      <c r="AD210" s="198">
        <f t="shared" si="18"/>
        <v>5.62E-3</v>
      </c>
      <c r="AE210" s="197"/>
      <c r="AF210" s="361"/>
      <c r="AH210" s="413" t="str">
        <f t="shared" si="16"/>
        <v>N</v>
      </c>
      <c r="AI210" s="413" t="s">
        <v>89</v>
      </c>
      <c r="AJ210" s="413" t="s">
        <v>427</v>
      </c>
      <c r="AK210" s="413"/>
      <c r="AL210" s="413" t="s">
        <v>410</v>
      </c>
      <c r="AM210" s="21"/>
    </row>
    <row r="211" spans="1:39">
      <c r="A211" s="413">
        <v>17</v>
      </c>
      <c r="B211" s="22">
        <v>43154</v>
      </c>
      <c r="C211" s="5">
        <v>43159</v>
      </c>
      <c r="D211" s="5">
        <v>43248</v>
      </c>
      <c r="E211" s="413">
        <f t="shared" si="19"/>
        <v>89</v>
      </c>
      <c r="F211" s="253">
        <f t="shared" si="17"/>
        <v>2</v>
      </c>
      <c r="G211" s="4" t="s">
        <v>426</v>
      </c>
      <c r="H211" s="6">
        <v>1.88</v>
      </c>
      <c r="I211" s="248"/>
      <c r="J211" s="202">
        <v>1.6E-2</v>
      </c>
      <c r="K211" s="256"/>
      <c r="L211" s="7">
        <v>1.83E-2</v>
      </c>
      <c r="M211" s="256"/>
      <c r="N211" s="20">
        <v>2.1000000000000001E-2</v>
      </c>
      <c r="O211" s="261"/>
      <c r="P211" s="20"/>
      <c r="Q211" s="7"/>
      <c r="R211" s="7"/>
      <c r="S211" s="20"/>
      <c r="T211" s="197">
        <v>1.49E-2</v>
      </c>
      <c r="U211" s="20"/>
      <c r="V211" s="7">
        <v>2E-3</v>
      </c>
      <c r="W211" s="7"/>
      <c r="X211" s="7"/>
      <c r="Y211" s="7">
        <v>2E-3</v>
      </c>
      <c r="Z211" s="7"/>
      <c r="AA211" s="7"/>
      <c r="AB211" s="7">
        <f t="shared" si="14"/>
        <v>1.7000000000000001E-2</v>
      </c>
      <c r="AC211" s="8">
        <v>1.7000000000000001E-2</v>
      </c>
      <c r="AD211" s="198">
        <f t="shared" si="18"/>
        <v>1.49E-2</v>
      </c>
      <c r="AE211" s="197"/>
      <c r="AF211" s="361"/>
      <c r="AH211" s="413" t="str">
        <f t="shared" si="16"/>
        <v>N</v>
      </c>
      <c r="AI211" s="413" t="s">
        <v>429</v>
      </c>
      <c r="AJ211" s="413" t="s">
        <v>430</v>
      </c>
      <c r="AK211" s="413"/>
      <c r="AL211" s="413"/>
      <c r="AM211" s="21" t="s">
        <v>431</v>
      </c>
    </row>
    <row r="212" spans="1:39">
      <c r="A212" s="413">
        <v>18</v>
      </c>
      <c r="B212" s="22">
        <v>43157</v>
      </c>
      <c r="C212" s="5">
        <v>43157</v>
      </c>
      <c r="D212" s="5">
        <v>43185</v>
      </c>
      <c r="E212" s="413">
        <f t="shared" si="19"/>
        <v>28</v>
      </c>
      <c r="F212" s="253">
        <f t="shared" si="17"/>
        <v>0</v>
      </c>
      <c r="G212" s="4" t="s">
        <v>29</v>
      </c>
      <c r="H212" s="6">
        <v>50</v>
      </c>
      <c r="I212" s="248"/>
      <c r="J212" s="414"/>
      <c r="K212" s="254"/>
      <c r="L212" s="7">
        <v>1.4725E-2</v>
      </c>
      <c r="M212" s="256"/>
      <c r="N212" s="20">
        <v>1.55E-2</v>
      </c>
      <c r="O212" s="261"/>
      <c r="P212" s="20"/>
      <c r="Q212" s="7"/>
      <c r="R212" s="7"/>
      <c r="S212" s="20"/>
      <c r="T212" s="197">
        <v>5.6309999999999997E-3</v>
      </c>
      <c r="U212" s="20"/>
      <c r="V212" s="7">
        <v>3.3E-3</v>
      </c>
      <c r="W212" s="7"/>
      <c r="X212" s="7"/>
      <c r="Y212" s="7">
        <v>2E-3</v>
      </c>
      <c r="Z212" s="7"/>
      <c r="AA212" s="7"/>
      <c r="AB212" s="7">
        <f t="shared" si="14"/>
        <v>1.0199999999999999E-2</v>
      </c>
      <c r="AC212" s="8">
        <v>1.0500000000000001E-2</v>
      </c>
      <c r="AD212" s="198">
        <f t="shared" si="18"/>
        <v>5.6309999999999997E-3</v>
      </c>
      <c r="AE212" s="197"/>
      <c r="AF212" s="361">
        <v>1.0500000000000001E-2</v>
      </c>
      <c r="AG212" s="216">
        <v>1</v>
      </c>
      <c r="AH212" s="413" t="str">
        <f t="shared" si="16"/>
        <v>Y</v>
      </c>
      <c r="AI212" s="413" t="s">
        <v>18</v>
      </c>
      <c r="AJ212" s="413" t="s">
        <v>5</v>
      </c>
      <c r="AK212" s="413"/>
      <c r="AL212" s="413" t="s">
        <v>410</v>
      </c>
      <c r="AM212" s="21" t="s">
        <v>432</v>
      </c>
    </row>
    <row r="213" spans="1:39">
      <c r="A213" s="413">
        <v>19</v>
      </c>
      <c r="B213" s="22">
        <v>43159</v>
      </c>
      <c r="C213" s="5">
        <v>43159</v>
      </c>
      <c r="D213" s="5">
        <v>43187</v>
      </c>
      <c r="E213" s="413">
        <f t="shared" si="19"/>
        <v>28</v>
      </c>
      <c r="F213" s="253">
        <f t="shared" si="17"/>
        <v>0</v>
      </c>
      <c r="G213" s="4" t="s">
        <v>29</v>
      </c>
      <c r="H213" s="6">
        <v>100</v>
      </c>
      <c r="I213" s="248"/>
      <c r="J213" s="202">
        <v>1.265E-2</v>
      </c>
      <c r="K213" s="256"/>
      <c r="L213" s="7">
        <v>1.4749999999999999E-2</v>
      </c>
      <c r="M213" s="256"/>
      <c r="N213" s="20">
        <v>0.02</v>
      </c>
      <c r="O213" s="261"/>
      <c r="P213" s="20"/>
      <c r="Q213" s="7"/>
      <c r="R213" s="7"/>
      <c r="S213" s="20"/>
      <c r="T213" s="197">
        <v>5.6550000000000003E-3</v>
      </c>
      <c r="U213" s="20"/>
      <c r="V213" s="7">
        <v>3.3E-3</v>
      </c>
      <c r="W213" s="7"/>
      <c r="X213" s="7"/>
      <c r="Y213" s="7">
        <v>2E-3</v>
      </c>
      <c r="Z213" s="7"/>
      <c r="AA213" s="7"/>
      <c r="AB213" s="7">
        <f t="shared" si="14"/>
        <v>1.47E-2</v>
      </c>
      <c r="AC213" s="8">
        <v>1.2500000000000001E-2</v>
      </c>
      <c r="AD213" s="198">
        <f t="shared" si="18"/>
        <v>5.6550000000000003E-3</v>
      </c>
      <c r="AE213" s="197"/>
      <c r="AF213" s="361">
        <v>1.2500000000000001E-2</v>
      </c>
      <c r="AG213" s="216">
        <v>1</v>
      </c>
      <c r="AH213" s="413" t="str">
        <f t="shared" si="16"/>
        <v>Y</v>
      </c>
      <c r="AI213" s="413" t="s">
        <v>4</v>
      </c>
      <c r="AJ213" s="413" t="s">
        <v>5</v>
      </c>
      <c r="AK213" s="413"/>
      <c r="AL213" s="413" t="s">
        <v>46</v>
      </c>
      <c r="AM213" s="21" t="s">
        <v>433</v>
      </c>
    </row>
    <row r="214" spans="1:39">
      <c r="A214" s="413">
        <v>20</v>
      </c>
      <c r="B214" s="22">
        <v>43159</v>
      </c>
      <c r="C214" s="5">
        <v>43159</v>
      </c>
      <c r="D214" s="5">
        <v>43187</v>
      </c>
      <c r="E214" s="413">
        <f t="shared" si="19"/>
        <v>28</v>
      </c>
      <c r="F214" s="253">
        <f t="shared" si="17"/>
        <v>0</v>
      </c>
      <c r="G214" s="4" t="s">
        <v>28</v>
      </c>
      <c r="H214" s="6">
        <v>2.2999999999999998</v>
      </c>
      <c r="I214" s="248"/>
      <c r="J214" s="202">
        <v>1.2E-2</v>
      </c>
      <c r="K214" s="256"/>
      <c r="L214" s="7">
        <v>1.6641800000000002E-2</v>
      </c>
      <c r="M214" s="256"/>
      <c r="N214" s="20">
        <v>1.7000000000000001E-2</v>
      </c>
      <c r="O214" s="261"/>
      <c r="P214" s="20"/>
      <c r="Q214" s="7"/>
      <c r="R214" s="7"/>
      <c r="S214" s="20"/>
      <c r="T214" s="197">
        <v>1.0983E-2</v>
      </c>
      <c r="U214" s="20"/>
      <c r="V214" s="7">
        <v>2E-3</v>
      </c>
      <c r="W214" s="7"/>
      <c r="X214" s="7"/>
      <c r="Y214" s="7">
        <v>2E-3</v>
      </c>
      <c r="Z214" s="7"/>
      <c r="AA214" s="7"/>
      <c r="AB214" s="7">
        <f t="shared" si="14"/>
        <v>1.3000000000000001E-2</v>
      </c>
      <c r="AC214" s="8">
        <v>1.35E-2</v>
      </c>
      <c r="AD214" s="198">
        <f t="shared" si="18"/>
        <v>1.0983E-2</v>
      </c>
      <c r="AE214" s="197"/>
      <c r="AF214" s="361"/>
      <c r="AH214" s="413" t="str">
        <f t="shared" si="16"/>
        <v>N</v>
      </c>
      <c r="AI214" s="413" t="s">
        <v>434</v>
      </c>
      <c r="AJ214" s="413" t="s">
        <v>435</v>
      </c>
      <c r="AK214" s="413"/>
      <c r="AL214" s="413" t="s">
        <v>436</v>
      </c>
      <c r="AM214" s="21"/>
    </row>
    <row r="215" spans="1:39">
      <c r="A215" s="413">
        <v>21</v>
      </c>
      <c r="B215" s="22">
        <v>43159</v>
      </c>
      <c r="C215" s="5">
        <v>43159</v>
      </c>
      <c r="D215" s="5">
        <v>43248</v>
      </c>
      <c r="E215" s="413">
        <f t="shared" si="19"/>
        <v>89</v>
      </c>
      <c r="F215" s="253">
        <f t="shared" si="17"/>
        <v>2</v>
      </c>
      <c r="G215" s="4" t="s">
        <v>28</v>
      </c>
      <c r="H215" s="6">
        <v>2.2999999999999998</v>
      </c>
      <c r="I215" s="248"/>
      <c r="J215" s="202">
        <v>1.2E-2</v>
      </c>
      <c r="K215" s="256"/>
      <c r="L215" s="7">
        <v>0.02</v>
      </c>
      <c r="M215" s="256"/>
      <c r="N215" s="20">
        <v>2.1000000000000001E-2</v>
      </c>
      <c r="O215" s="261"/>
      <c r="P215" s="20"/>
      <c r="Q215" s="7"/>
      <c r="R215" s="7"/>
      <c r="S215" s="20"/>
      <c r="T215" s="197">
        <v>1.5535999999999999E-2</v>
      </c>
      <c r="U215" s="20"/>
      <c r="V215" s="7">
        <v>2E-3</v>
      </c>
      <c r="W215" s="7"/>
      <c r="X215" s="7"/>
      <c r="Y215" s="7">
        <v>2E-3</v>
      </c>
      <c r="Z215" s="7"/>
      <c r="AA215" s="7"/>
      <c r="AB215" s="7">
        <f t="shared" si="14"/>
        <v>1.7000000000000001E-2</v>
      </c>
      <c r="AC215" s="8">
        <v>1.7999999999999999E-2</v>
      </c>
      <c r="AD215" s="198">
        <f t="shared" si="18"/>
        <v>1.5535999999999999E-2</v>
      </c>
      <c r="AE215" s="197"/>
      <c r="AF215" s="361"/>
      <c r="AH215" s="413" t="str">
        <f t="shared" si="16"/>
        <v>N</v>
      </c>
      <c r="AI215" s="413" t="s">
        <v>434</v>
      </c>
      <c r="AJ215" s="413" t="s">
        <v>435</v>
      </c>
      <c r="AK215" s="413"/>
      <c r="AL215" s="413" t="s">
        <v>436</v>
      </c>
      <c r="AM215" s="21"/>
    </row>
    <row r="216" spans="1:39">
      <c r="A216" s="413">
        <v>22</v>
      </c>
      <c r="B216" s="22">
        <v>43161</v>
      </c>
      <c r="C216" s="5">
        <v>43161</v>
      </c>
      <c r="D216" s="5">
        <v>43253</v>
      </c>
      <c r="E216" s="413">
        <f t="shared" si="19"/>
        <v>92</v>
      </c>
      <c r="F216" s="253">
        <f t="shared" si="17"/>
        <v>3</v>
      </c>
      <c r="G216" s="4" t="s">
        <v>28</v>
      </c>
      <c r="H216" s="6">
        <v>1</v>
      </c>
      <c r="I216" s="248"/>
      <c r="J216" s="202">
        <v>1.6E-2</v>
      </c>
      <c r="K216" s="256"/>
      <c r="L216" s="7">
        <v>2.0245699999999998E-2</v>
      </c>
      <c r="M216" s="256"/>
      <c r="N216" s="20">
        <v>2.1000000000000001E-2</v>
      </c>
      <c r="O216" s="261"/>
      <c r="P216" s="20"/>
      <c r="Q216" s="7"/>
      <c r="R216" s="7"/>
      <c r="S216" s="20"/>
      <c r="T216" s="197">
        <v>1.5715E-2</v>
      </c>
      <c r="U216" s="20"/>
      <c r="V216" s="7">
        <v>2E-3</v>
      </c>
      <c r="W216" s="7"/>
      <c r="X216" s="7"/>
      <c r="Y216" s="7">
        <v>2E-3</v>
      </c>
      <c r="Z216" s="7"/>
      <c r="AA216" s="7"/>
      <c r="AB216" s="7">
        <f t="shared" si="14"/>
        <v>1.7000000000000001E-2</v>
      </c>
      <c r="AC216" s="8">
        <v>1.7000000000000001E-2</v>
      </c>
      <c r="AD216" s="198">
        <f t="shared" si="18"/>
        <v>1.5715E-2</v>
      </c>
      <c r="AE216" s="197"/>
      <c r="AF216" s="361"/>
      <c r="AH216" s="413" t="str">
        <f t="shared" si="16"/>
        <v>N</v>
      </c>
      <c r="AI216" s="413" t="s">
        <v>437</v>
      </c>
      <c r="AJ216" s="413" t="s">
        <v>438</v>
      </c>
      <c r="AK216" s="413"/>
      <c r="AL216" s="413"/>
      <c r="AM216" s="21" t="s">
        <v>439</v>
      </c>
    </row>
    <row r="217" spans="1:39">
      <c r="A217" s="413">
        <v>23</v>
      </c>
      <c r="B217" s="22">
        <v>43165</v>
      </c>
      <c r="C217" s="5">
        <v>43165</v>
      </c>
      <c r="D217" s="5">
        <v>43196</v>
      </c>
      <c r="E217" s="413">
        <f t="shared" si="19"/>
        <v>31</v>
      </c>
      <c r="F217" s="253">
        <f t="shared" si="17"/>
        <v>1</v>
      </c>
      <c r="G217" s="4" t="s">
        <v>29</v>
      </c>
      <c r="H217" s="6">
        <v>8</v>
      </c>
      <c r="I217" s="248"/>
      <c r="J217" s="414"/>
      <c r="K217" s="254"/>
      <c r="L217" s="7">
        <v>1.46871E-2</v>
      </c>
      <c r="M217" s="256"/>
      <c r="N217" s="20">
        <v>1.47E-2</v>
      </c>
      <c r="O217" s="261"/>
      <c r="P217" s="20"/>
      <c r="Q217" s="7"/>
      <c r="R217" s="7"/>
      <c r="S217" s="20"/>
      <c r="T217" s="197">
        <v>5.5960000000000003E-3</v>
      </c>
      <c r="U217" s="20"/>
      <c r="V217" s="7">
        <v>3.3E-3</v>
      </c>
      <c r="W217" s="7"/>
      <c r="X217" s="7"/>
      <c r="Y217" s="7">
        <v>2E-3</v>
      </c>
      <c r="Z217" s="7"/>
      <c r="AA217" s="7"/>
      <c r="AB217" s="7">
        <f t="shared" si="14"/>
        <v>9.4000000000000004E-3</v>
      </c>
      <c r="AC217" s="8">
        <v>8.5000000000000006E-3</v>
      </c>
      <c r="AD217" s="198">
        <f t="shared" si="18"/>
        <v>5.5960000000000003E-3</v>
      </c>
      <c r="AE217" s="197"/>
      <c r="AF217" s="361">
        <v>8.5000000000000006E-3</v>
      </c>
      <c r="AG217" s="216">
        <v>1</v>
      </c>
      <c r="AH217" s="413" t="str">
        <f t="shared" si="16"/>
        <v>Y</v>
      </c>
      <c r="AI217" s="413" t="s">
        <v>24</v>
      </c>
      <c r="AJ217" s="413" t="s">
        <v>44</v>
      </c>
      <c r="AK217" s="413"/>
      <c r="AL217" s="413" t="s">
        <v>417</v>
      </c>
      <c r="AM217" s="21" t="s">
        <v>419</v>
      </c>
    </row>
    <row r="218" spans="1:39">
      <c r="A218" s="413">
        <v>24</v>
      </c>
      <c r="B218" s="22">
        <v>43165</v>
      </c>
      <c r="C218" s="5">
        <v>43165</v>
      </c>
      <c r="D218" s="5">
        <v>43196</v>
      </c>
      <c r="E218" s="413">
        <f t="shared" si="19"/>
        <v>31</v>
      </c>
      <c r="F218" s="253">
        <f t="shared" si="17"/>
        <v>1</v>
      </c>
      <c r="G218" s="4" t="s">
        <v>29</v>
      </c>
      <c r="H218" s="6">
        <v>3.3</v>
      </c>
      <c r="I218" s="248"/>
      <c r="J218" s="414"/>
      <c r="K218" s="254"/>
      <c r="L218" s="7">
        <v>1.46871E-2</v>
      </c>
      <c r="M218" s="256"/>
      <c r="N218" s="20">
        <v>1.47E-2</v>
      </c>
      <c r="O218" s="261"/>
      <c r="P218" s="20"/>
      <c r="Q218" s="7"/>
      <c r="R218" s="7"/>
      <c r="S218" s="20"/>
      <c r="T218" s="197">
        <v>5.5960000000000003E-3</v>
      </c>
      <c r="U218" s="20"/>
      <c r="V218" s="7">
        <v>3.3E-3</v>
      </c>
      <c r="W218" s="7"/>
      <c r="X218" s="7"/>
      <c r="Y218" s="7">
        <v>2E-3</v>
      </c>
      <c r="Z218" s="7"/>
      <c r="AA218" s="7"/>
      <c r="AB218" s="7">
        <f t="shared" si="14"/>
        <v>9.4000000000000004E-3</v>
      </c>
      <c r="AC218" s="8">
        <v>8.5000000000000006E-3</v>
      </c>
      <c r="AD218" s="198">
        <f t="shared" si="18"/>
        <v>5.5960000000000003E-3</v>
      </c>
      <c r="AE218" s="197"/>
      <c r="AF218" s="361">
        <v>8.5000000000000006E-3</v>
      </c>
      <c r="AG218" s="216">
        <v>2</v>
      </c>
      <c r="AH218" s="413" t="str">
        <f t="shared" si="16"/>
        <v>Y</v>
      </c>
      <c r="AI218" s="413" t="s">
        <v>24</v>
      </c>
      <c r="AJ218" s="413" t="s">
        <v>44</v>
      </c>
      <c r="AK218" s="413"/>
      <c r="AL218" s="413" t="s">
        <v>418</v>
      </c>
      <c r="AM218" s="21" t="s">
        <v>419</v>
      </c>
    </row>
    <row r="219" spans="1:39">
      <c r="A219" s="413">
        <v>25</v>
      </c>
      <c r="B219" s="22">
        <v>43166</v>
      </c>
      <c r="C219" s="5">
        <v>43166</v>
      </c>
      <c r="D219" s="5">
        <v>43197</v>
      </c>
      <c r="E219" s="413">
        <f t="shared" si="19"/>
        <v>31</v>
      </c>
      <c r="F219" s="253">
        <f t="shared" si="17"/>
        <v>1</v>
      </c>
      <c r="G219" s="4" t="s">
        <v>28</v>
      </c>
      <c r="H219" s="6">
        <v>20</v>
      </c>
      <c r="I219" s="248"/>
      <c r="J219" s="414"/>
      <c r="K219" s="254"/>
      <c r="L219" s="7">
        <v>1.7113099999999999E-2</v>
      </c>
      <c r="M219" s="256"/>
      <c r="N219" s="20">
        <v>1.8499999999999999E-2</v>
      </c>
      <c r="O219" s="261"/>
      <c r="P219" s="20"/>
      <c r="Q219" s="7"/>
      <c r="R219" s="7"/>
      <c r="S219" s="20"/>
      <c r="T219" s="197">
        <v>1.1445E-2</v>
      </c>
      <c r="U219" s="20"/>
      <c r="V219" s="7">
        <v>2E-3</v>
      </c>
      <c r="W219" s="7"/>
      <c r="X219" s="7"/>
      <c r="Y219" s="7">
        <v>2E-3</v>
      </c>
      <c r="Z219" s="7"/>
      <c r="AA219" s="7"/>
      <c r="AB219" s="7">
        <f>AVERAGE(N219,P219)-V219-Y219</f>
        <v>1.4500000000000001E-2</v>
      </c>
      <c r="AC219" s="8">
        <v>1.6E-2</v>
      </c>
      <c r="AD219" s="198">
        <f t="shared" si="18"/>
        <v>1.1445E-2</v>
      </c>
      <c r="AE219" s="197"/>
      <c r="AF219" s="361"/>
      <c r="AH219" s="413" t="str">
        <f t="shared" si="16"/>
        <v>N</v>
      </c>
      <c r="AI219" s="413" t="s">
        <v>9</v>
      </c>
      <c r="AJ219" s="413" t="s">
        <v>10</v>
      </c>
      <c r="AK219" s="413"/>
      <c r="AL219" s="413" t="s">
        <v>11</v>
      </c>
    </row>
    <row r="220" spans="1:39">
      <c r="A220" s="413">
        <v>26</v>
      </c>
      <c r="B220" s="22">
        <v>43166</v>
      </c>
      <c r="C220" s="5">
        <v>43166</v>
      </c>
      <c r="D220" s="5">
        <v>43197</v>
      </c>
      <c r="E220" s="413">
        <f t="shared" si="19"/>
        <v>31</v>
      </c>
      <c r="F220" s="253">
        <f t="shared" si="17"/>
        <v>1</v>
      </c>
      <c r="G220" s="4" t="s">
        <v>28</v>
      </c>
      <c r="H220" s="6">
        <v>10</v>
      </c>
      <c r="I220" s="248"/>
      <c r="J220" s="202">
        <v>1.2500000000000001E-2</v>
      </c>
      <c r="K220" s="256"/>
      <c r="L220" s="7">
        <v>1.7113099999999999E-2</v>
      </c>
      <c r="M220" s="256"/>
      <c r="N220" s="20">
        <v>1.8499999999999999E-2</v>
      </c>
      <c r="O220" s="261"/>
      <c r="P220" s="20"/>
      <c r="Q220" s="7"/>
      <c r="R220" s="7"/>
      <c r="S220" s="20"/>
      <c r="T220" s="197">
        <v>1.1445E-2</v>
      </c>
      <c r="U220" s="20"/>
      <c r="V220" s="7">
        <v>2E-3</v>
      </c>
      <c r="W220" s="7"/>
      <c r="X220" s="7"/>
      <c r="Y220" s="7">
        <v>2E-3</v>
      </c>
      <c r="Z220" s="7"/>
      <c r="AA220" s="7"/>
      <c r="AB220" s="7">
        <f>AVERAGE(N220,P220)-V220-Y220</f>
        <v>1.4500000000000001E-2</v>
      </c>
      <c r="AC220" s="8">
        <v>1.4500000000000001E-2</v>
      </c>
      <c r="AD220" s="198">
        <f t="shared" si="18"/>
        <v>1.1445E-2</v>
      </c>
      <c r="AE220" s="197"/>
      <c r="AF220" s="361"/>
      <c r="AH220" s="413" t="str">
        <f t="shared" si="16"/>
        <v>N</v>
      </c>
      <c r="AI220" s="413" t="s">
        <v>441</v>
      </c>
      <c r="AJ220" s="413" t="s">
        <v>443</v>
      </c>
      <c r="AK220" s="413"/>
      <c r="AL220" s="413" t="s">
        <v>442</v>
      </c>
      <c r="AM220" s="21" t="s">
        <v>444</v>
      </c>
    </row>
    <row r="221" spans="1:39">
      <c r="A221" s="413">
        <v>27</v>
      </c>
      <c r="B221" s="22">
        <v>43166</v>
      </c>
      <c r="C221" s="5">
        <v>43166</v>
      </c>
      <c r="D221" s="5">
        <v>43258</v>
      </c>
      <c r="E221" s="413">
        <f t="shared" si="19"/>
        <v>92</v>
      </c>
      <c r="F221" s="253">
        <f t="shared" si="17"/>
        <v>3</v>
      </c>
      <c r="G221" s="4" t="s">
        <v>28</v>
      </c>
      <c r="H221" s="6">
        <v>10</v>
      </c>
      <c r="I221" s="248"/>
      <c r="J221" s="202">
        <v>1.6299999999999999E-2</v>
      </c>
      <c r="K221" s="256"/>
      <c r="L221" s="7">
        <v>2.0472799999999999E-2</v>
      </c>
      <c r="M221" s="256"/>
      <c r="N221" s="20">
        <v>0.02</v>
      </c>
      <c r="O221" s="261"/>
      <c r="P221" s="20"/>
      <c r="Q221" s="7"/>
      <c r="R221" s="7"/>
      <c r="S221" s="20"/>
      <c r="T221" s="197">
        <v>1.5938000000000001E-2</v>
      </c>
      <c r="U221" s="20"/>
      <c r="V221" s="7">
        <v>2E-3</v>
      </c>
      <c r="W221" s="7"/>
      <c r="X221" s="7"/>
      <c r="Y221" s="7">
        <v>2E-3</v>
      </c>
      <c r="Z221" s="7"/>
      <c r="AA221" s="7"/>
      <c r="AB221" s="7">
        <f>AVERAGE(N221,P221)-V221-Y221</f>
        <v>1.6E-2</v>
      </c>
      <c r="AC221" s="8">
        <v>1.6500000000000001E-2</v>
      </c>
      <c r="AD221" s="198">
        <f t="shared" si="18"/>
        <v>1.5938000000000001E-2</v>
      </c>
      <c r="AE221" s="197"/>
      <c r="AF221" s="361"/>
      <c r="AH221" s="413" t="str">
        <f t="shared" si="16"/>
        <v>N</v>
      </c>
      <c r="AI221" s="413" t="s">
        <v>441</v>
      </c>
      <c r="AJ221" s="413" t="s">
        <v>443</v>
      </c>
      <c r="AK221" s="413"/>
      <c r="AL221" s="413" t="s">
        <v>442</v>
      </c>
    </row>
    <row r="222" spans="1:39">
      <c r="A222" s="413">
        <v>28</v>
      </c>
      <c r="B222" s="22">
        <v>43166</v>
      </c>
      <c r="C222" s="5">
        <v>43166</v>
      </c>
      <c r="D222" s="5">
        <v>43350</v>
      </c>
      <c r="E222" s="413">
        <f t="shared" si="19"/>
        <v>184</v>
      </c>
      <c r="F222" s="253">
        <f t="shared" si="17"/>
        <v>6</v>
      </c>
      <c r="G222" s="4" t="s">
        <v>28</v>
      </c>
      <c r="H222" s="6">
        <v>10</v>
      </c>
      <c r="I222" s="248"/>
      <c r="J222" s="202">
        <v>1.8249999999999999E-2</v>
      </c>
      <c r="K222" s="256"/>
      <c r="L222" s="7">
        <v>2.24E-2</v>
      </c>
      <c r="M222" s="256"/>
      <c r="N222" s="20">
        <v>2.1999999999999999E-2</v>
      </c>
      <c r="O222" s="261"/>
      <c r="P222" s="20"/>
      <c r="Q222" s="7"/>
      <c r="R222" s="7"/>
      <c r="S222" s="20"/>
      <c r="T222" s="197">
        <v>1.8331E-2</v>
      </c>
      <c r="U222" s="20"/>
      <c r="V222" s="7">
        <v>2E-3</v>
      </c>
      <c r="W222" s="7"/>
      <c r="X222" s="7"/>
      <c r="Y222" s="7">
        <v>2E-3</v>
      </c>
      <c r="Z222" s="7"/>
      <c r="AA222" s="7"/>
      <c r="AB222" s="7">
        <f>AVERAGE(N222,P222)-V222-Y222</f>
        <v>1.7999999999999995E-2</v>
      </c>
      <c r="AC222" s="8">
        <v>1.8499999999999999E-2</v>
      </c>
      <c r="AD222" s="198">
        <f t="shared" si="18"/>
        <v>1.8331E-2</v>
      </c>
      <c r="AE222" s="197"/>
      <c r="AF222" s="361"/>
      <c r="AH222" s="413" t="str">
        <f t="shared" si="16"/>
        <v>N</v>
      </c>
      <c r="AI222" s="413" t="s">
        <v>441</v>
      </c>
      <c r="AJ222" s="413" t="s">
        <v>443</v>
      </c>
      <c r="AK222" s="413"/>
      <c r="AL222" s="413" t="s">
        <v>442</v>
      </c>
    </row>
    <row r="223" spans="1:39">
      <c r="A223" s="413">
        <v>29</v>
      </c>
      <c r="B223" s="22">
        <v>43166</v>
      </c>
      <c r="C223" s="5">
        <v>43166</v>
      </c>
      <c r="D223" s="5">
        <v>43197</v>
      </c>
      <c r="E223" s="413">
        <f t="shared" si="19"/>
        <v>31</v>
      </c>
      <c r="F223" s="253">
        <f t="shared" si="17"/>
        <v>1</v>
      </c>
      <c r="G223" s="4" t="s">
        <v>29</v>
      </c>
      <c r="H223" s="6">
        <v>10</v>
      </c>
      <c r="I223" s="248"/>
      <c r="J223" s="202">
        <v>4.7647999999999996E-3</v>
      </c>
      <c r="K223" s="256"/>
      <c r="L223" s="7">
        <v>1.47875E-2</v>
      </c>
      <c r="M223" s="256"/>
      <c r="N223" s="20">
        <v>1.9E-2</v>
      </c>
      <c r="O223" s="261"/>
      <c r="P223" s="20"/>
      <c r="Q223" s="7"/>
      <c r="R223" s="7"/>
      <c r="S223" s="20"/>
      <c r="T223" s="197">
        <v>5.5960000000000003E-3</v>
      </c>
      <c r="U223" s="20"/>
      <c r="V223" s="7">
        <v>3.3E-3</v>
      </c>
      <c r="W223" s="7"/>
      <c r="X223" s="7"/>
      <c r="Y223" s="7">
        <v>2E-3</v>
      </c>
      <c r="Z223" s="7"/>
      <c r="AA223" s="7"/>
      <c r="AB223" s="7">
        <f>N223-V223-Y223</f>
        <v>1.3699999999999999E-2</v>
      </c>
      <c r="AC223" s="8">
        <v>1.0999999999999999E-2</v>
      </c>
      <c r="AD223" s="198">
        <f t="shared" si="18"/>
        <v>5.5960000000000003E-3</v>
      </c>
      <c r="AE223" s="197">
        <v>5.4039999999999999E-3</v>
      </c>
      <c r="AF223" s="361">
        <f>AD223+AE223</f>
        <v>1.0999999999999999E-2</v>
      </c>
      <c r="AG223" s="216">
        <v>1</v>
      </c>
      <c r="AH223" s="413" t="str">
        <f t="shared" si="16"/>
        <v>Y</v>
      </c>
      <c r="AI223" s="413" t="s">
        <v>441</v>
      </c>
      <c r="AJ223" s="413" t="s">
        <v>454</v>
      </c>
      <c r="AK223" s="413"/>
      <c r="AL223" s="413" t="s">
        <v>455</v>
      </c>
      <c r="AM223" s="21" t="s">
        <v>456</v>
      </c>
    </row>
    <row r="224" spans="1:39">
      <c r="A224" s="413">
        <v>30</v>
      </c>
      <c r="B224" s="22">
        <v>43168</v>
      </c>
      <c r="C224" s="5">
        <v>43168</v>
      </c>
      <c r="D224" s="5">
        <v>43197</v>
      </c>
      <c r="E224" s="413">
        <f t="shared" si="19"/>
        <v>29</v>
      </c>
      <c r="F224" s="253">
        <f t="shared" si="17"/>
        <v>0</v>
      </c>
      <c r="G224" s="4" t="s">
        <v>29</v>
      </c>
      <c r="H224" s="6">
        <v>10</v>
      </c>
      <c r="I224" s="248"/>
      <c r="J224" s="202">
        <v>4.7647999999999996E-3</v>
      </c>
      <c r="K224" s="256"/>
      <c r="L224" s="7">
        <v>1.47875E-2</v>
      </c>
      <c r="M224" s="256"/>
      <c r="N224" s="20">
        <v>1.9E-2</v>
      </c>
      <c r="O224" s="261"/>
      <c r="P224" s="20"/>
      <c r="Q224" s="7"/>
      <c r="R224" s="7"/>
      <c r="S224" s="20"/>
      <c r="T224" s="197">
        <v>5.5960000000000003E-3</v>
      </c>
      <c r="U224" s="20"/>
      <c r="V224" s="7">
        <v>3.3E-3</v>
      </c>
      <c r="W224" s="7"/>
      <c r="X224" s="7"/>
      <c r="Y224" s="7">
        <v>2E-3</v>
      </c>
      <c r="Z224" s="7"/>
      <c r="AA224" s="7"/>
      <c r="AB224" s="7">
        <f>N224-V224-Y224</f>
        <v>1.3699999999999999E-2</v>
      </c>
      <c r="AC224" s="8">
        <v>8.0000000000000002E-3</v>
      </c>
      <c r="AD224" s="198">
        <f t="shared" si="18"/>
        <v>5.5960000000000003E-3</v>
      </c>
      <c r="AE224" s="197"/>
      <c r="AF224" s="361"/>
      <c r="AH224" s="413" t="str">
        <f t="shared" si="16"/>
        <v>N</v>
      </c>
      <c r="AI224" s="413" t="s">
        <v>441</v>
      </c>
      <c r="AJ224" s="413" t="s">
        <v>446</v>
      </c>
      <c r="AK224" s="413"/>
      <c r="AL224" s="413" t="s">
        <v>445</v>
      </c>
      <c r="AM224" s="21"/>
    </row>
    <row r="225" spans="1:39">
      <c r="A225" s="413">
        <v>31</v>
      </c>
      <c r="B225" s="22">
        <v>43172</v>
      </c>
      <c r="C225" s="5"/>
      <c r="D225" s="5"/>
      <c r="E225" s="413">
        <f t="shared" si="19"/>
        <v>0</v>
      </c>
      <c r="F225" s="253">
        <f t="shared" si="17"/>
        <v>0</v>
      </c>
      <c r="G225" s="4" t="s">
        <v>28</v>
      </c>
      <c r="H225" s="6">
        <v>10</v>
      </c>
      <c r="I225" s="248"/>
      <c r="J225" s="202"/>
      <c r="K225" s="256"/>
      <c r="L225" s="7">
        <v>1.7113099999999999E-2</v>
      </c>
      <c r="M225" s="256"/>
      <c r="N225" s="20">
        <v>1.8499999999999999E-2</v>
      </c>
      <c r="O225" s="261"/>
      <c r="P225" s="20"/>
      <c r="Q225" s="7"/>
      <c r="R225" s="7"/>
      <c r="S225" s="20"/>
      <c r="T225" s="197">
        <v>1.1445E-2</v>
      </c>
      <c r="U225" s="20"/>
      <c r="V225" s="7">
        <v>2E-3</v>
      </c>
      <c r="W225" s="7"/>
      <c r="X225" s="7"/>
      <c r="Y225" s="7">
        <v>2E-3</v>
      </c>
      <c r="Z225" s="7"/>
      <c r="AA225" s="7"/>
      <c r="AB225" s="7">
        <f>AVERAGE(N225,P225)-V225-Y225</f>
        <v>1.4500000000000001E-2</v>
      </c>
      <c r="AC225" s="8">
        <v>1.8499999999999999E-2</v>
      </c>
      <c r="AD225" s="198">
        <f t="shared" si="18"/>
        <v>1.1445E-2</v>
      </c>
      <c r="AE225" s="197"/>
      <c r="AF225" s="361"/>
      <c r="AH225" s="413" t="str">
        <f t="shared" si="16"/>
        <v>N</v>
      </c>
      <c r="AI225" s="413" t="s">
        <v>18</v>
      </c>
      <c r="AJ225" s="413" t="s">
        <v>247</v>
      </c>
      <c r="AK225" s="413"/>
      <c r="AL225" s="413" t="s">
        <v>447</v>
      </c>
      <c r="AM225" s="21" t="s">
        <v>448</v>
      </c>
    </row>
    <row r="226" spans="1:39">
      <c r="A226" s="413">
        <v>32</v>
      </c>
      <c r="B226" s="22">
        <v>43172</v>
      </c>
      <c r="C226" s="5"/>
      <c r="D226" s="5"/>
      <c r="E226" s="413">
        <f t="shared" si="19"/>
        <v>0</v>
      </c>
      <c r="F226" s="253">
        <f t="shared" si="17"/>
        <v>0</v>
      </c>
      <c r="G226" s="4" t="s">
        <v>28</v>
      </c>
      <c r="H226" s="6">
        <v>10</v>
      </c>
      <c r="I226" s="248"/>
      <c r="J226" s="202"/>
      <c r="K226" s="256"/>
      <c r="L226" s="7">
        <v>2.0472799999999999E-2</v>
      </c>
      <c r="M226" s="256"/>
      <c r="N226" s="20">
        <v>0.02</v>
      </c>
      <c r="O226" s="261"/>
      <c r="P226" s="20"/>
      <c r="Q226" s="7"/>
      <c r="R226" s="7"/>
      <c r="S226" s="20"/>
      <c r="T226" s="197">
        <v>1.5938000000000001E-2</v>
      </c>
      <c r="U226" s="20"/>
      <c r="V226" s="7">
        <v>2E-3</v>
      </c>
      <c r="W226" s="7"/>
      <c r="X226" s="7"/>
      <c r="Y226" s="7">
        <v>2E-3</v>
      </c>
      <c r="Z226" s="7"/>
      <c r="AA226" s="7"/>
      <c r="AB226" s="7">
        <f>AVERAGE(N226,P226)-V226-Y226</f>
        <v>1.6E-2</v>
      </c>
      <c r="AC226" s="8">
        <v>2.1000000000000001E-2</v>
      </c>
      <c r="AD226" s="198">
        <f t="shared" si="18"/>
        <v>1.5938000000000001E-2</v>
      </c>
      <c r="AE226" s="197"/>
      <c r="AF226" s="361"/>
      <c r="AH226" s="413" t="str">
        <f t="shared" si="16"/>
        <v>N</v>
      </c>
      <c r="AI226" s="413" t="s">
        <v>18</v>
      </c>
      <c r="AJ226" s="413" t="s">
        <v>247</v>
      </c>
      <c r="AK226" s="413"/>
      <c r="AL226" s="413" t="s">
        <v>447</v>
      </c>
      <c r="AM226" s="21" t="s">
        <v>448</v>
      </c>
    </row>
    <row r="227" spans="1:39">
      <c r="A227" s="413">
        <v>33</v>
      </c>
      <c r="B227" s="22">
        <v>43172</v>
      </c>
      <c r="C227" s="5"/>
      <c r="D227" s="5"/>
      <c r="E227" s="413">
        <f t="shared" si="19"/>
        <v>0</v>
      </c>
      <c r="F227" s="253">
        <f t="shared" si="17"/>
        <v>0</v>
      </c>
      <c r="G227" s="4" t="s">
        <v>28</v>
      </c>
      <c r="H227" s="6">
        <v>10</v>
      </c>
      <c r="I227" s="248"/>
      <c r="J227" s="202"/>
      <c r="K227" s="256"/>
      <c r="L227" s="7">
        <v>2.24E-2</v>
      </c>
      <c r="M227" s="256"/>
      <c r="N227" s="20">
        <v>2.1999999999999999E-2</v>
      </c>
      <c r="O227" s="261"/>
      <c r="P227" s="20"/>
      <c r="Q227" s="7"/>
      <c r="R227" s="7"/>
      <c r="S227" s="20"/>
      <c r="T227" s="197">
        <v>1.8331E-2</v>
      </c>
      <c r="U227" s="20"/>
      <c r="V227" s="7">
        <v>2E-3</v>
      </c>
      <c r="W227" s="7"/>
      <c r="X227" s="7"/>
      <c r="Y227" s="7">
        <v>2E-3</v>
      </c>
      <c r="Z227" s="7"/>
      <c r="AA227" s="7"/>
      <c r="AB227" s="7">
        <f>AVERAGE(N227,P227)-V227-Y227</f>
        <v>1.7999999999999995E-2</v>
      </c>
      <c r="AC227" s="8">
        <v>2.3E-2</v>
      </c>
      <c r="AD227" s="198">
        <f t="shared" si="18"/>
        <v>1.8331E-2</v>
      </c>
      <c r="AE227" s="197"/>
      <c r="AF227" s="361"/>
      <c r="AH227" s="413" t="str">
        <f t="shared" si="16"/>
        <v>N</v>
      </c>
      <c r="AI227" s="413" t="s">
        <v>18</v>
      </c>
      <c r="AJ227" s="413" t="s">
        <v>247</v>
      </c>
      <c r="AK227" s="413"/>
      <c r="AL227" s="413" t="s">
        <v>447</v>
      </c>
      <c r="AM227" s="21" t="s">
        <v>448</v>
      </c>
    </row>
    <row r="228" spans="1:39">
      <c r="A228" s="413">
        <v>34</v>
      </c>
      <c r="B228" s="22">
        <v>43172</v>
      </c>
      <c r="C228" s="5"/>
      <c r="D228" s="5"/>
      <c r="E228" s="413">
        <f t="shared" si="19"/>
        <v>0</v>
      </c>
      <c r="F228" s="253">
        <f t="shared" si="17"/>
        <v>0</v>
      </c>
      <c r="G228" s="4" t="s">
        <v>28</v>
      </c>
      <c r="H228" s="6">
        <v>10</v>
      </c>
      <c r="I228" s="248"/>
      <c r="J228" s="202"/>
      <c r="K228" s="256"/>
      <c r="L228" s="7">
        <v>2.24E-2</v>
      </c>
      <c r="M228" s="256"/>
      <c r="N228" s="20">
        <v>2.1999999999999999E-2</v>
      </c>
      <c r="O228" s="261"/>
      <c r="P228" s="20"/>
      <c r="Q228" s="7"/>
      <c r="R228" s="7"/>
      <c r="S228" s="20"/>
      <c r="T228" s="197">
        <v>1.8331E-2</v>
      </c>
      <c r="U228" s="20"/>
      <c r="V228" s="7">
        <v>2E-3</v>
      </c>
      <c r="W228" s="7"/>
      <c r="X228" s="7"/>
      <c r="Y228" s="7">
        <v>2E-3</v>
      </c>
      <c r="Z228" s="7"/>
      <c r="AA228" s="7"/>
      <c r="AB228" s="7">
        <f>AVERAGE(N228,P228)-V228-Y228</f>
        <v>1.7999999999999995E-2</v>
      </c>
      <c r="AC228" s="8">
        <v>2.5000000000000001E-2</v>
      </c>
      <c r="AD228" s="198">
        <f t="shared" si="18"/>
        <v>1.8331E-2</v>
      </c>
      <c r="AE228" s="197"/>
      <c r="AF228" s="361"/>
      <c r="AH228" s="413" t="str">
        <f t="shared" si="16"/>
        <v>N</v>
      </c>
      <c r="AI228" s="413" t="s">
        <v>18</v>
      </c>
      <c r="AJ228" s="413" t="s">
        <v>247</v>
      </c>
      <c r="AK228" s="413"/>
      <c r="AL228" s="413" t="s">
        <v>447</v>
      </c>
      <c r="AM228" s="21" t="s">
        <v>448</v>
      </c>
    </row>
    <row r="229" spans="1:39">
      <c r="A229" s="413">
        <v>35</v>
      </c>
      <c r="B229" s="22">
        <v>43175</v>
      </c>
      <c r="C229" s="5">
        <v>43175</v>
      </c>
      <c r="D229" s="5">
        <v>43267</v>
      </c>
      <c r="E229" s="413">
        <f t="shared" si="19"/>
        <v>92</v>
      </c>
      <c r="F229" s="253">
        <f t="shared" si="17"/>
        <v>3</v>
      </c>
      <c r="G229" s="4" t="s">
        <v>28</v>
      </c>
      <c r="H229" s="6">
        <v>10</v>
      </c>
      <c r="I229" s="248"/>
      <c r="J229" s="202">
        <v>1.6E-2</v>
      </c>
      <c r="K229" s="256"/>
      <c r="L229" s="7">
        <v>2.0245699999999998E-2</v>
      </c>
      <c r="M229" s="256"/>
      <c r="N229" s="20">
        <v>2.1000000000000001E-2</v>
      </c>
      <c r="O229" s="261"/>
      <c r="P229" s="20"/>
      <c r="Q229" s="7"/>
      <c r="R229" s="7"/>
      <c r="S229" s="20"/>
      <c r="T229" s="197">
        <v>1.5715E-2</v>
      </c>
      <c r="U229" s="20"/>
      <c r="V229" s="7">
        <v>2E-3</v>
      </c>
      <c r="W229" s="7"/>
      <c r="X229" s="7"/>
      <c r="Y229" s="7">
        <v>2E-3</v>
      </c>
      <c r="Z229" s="7"/>
      <c r="AA229" s="7"/>
      <c r="AB229" s="7">
        <f t="shared" ref="AB229:AB242" si="20">N229-V229-Y229</f>
        <v>1.7000000000000001E-2</v>
      </c>
      <c r="AC229" s="8">
        <v>1.7999999999999999E-2</v>
      </c>
      <c r="AD229" s="198">
        <f t="shared" si="18"/>
        <v>1.5715E-2</v>
      </c>
      <c r="AE229" s="197"/>
      <c r="AF229" s="361"/>
      <c r="AH229" s="413" t="str">
        <f t="shared" si="16"/>
        <v>N</v>
      </c>
      <c r="AI229" s="413" t="s">
        <v>449</v>
      </c>
      <c r="AJ229" s="413" t="s">
        <v>450</v>
      </c>
      <c r="AK229" s="413"/>
      <c r="AL229" s="413" t="s">
        <v>451</v>
      </c>
      <c r="AM229" s="21" t="s">
        <v>452</v>
      </c>
    </row>
    <row r="230" spans="1:39">
      <c r="A230" s="413">
        <v>36</v>
      </c>
      <c r="B230" s="22">
        <v>43186</v>
      </c>
      <c r="C230" s="5">
        <v>43186</v>
      </c>
      <c r="D230" s="5">
        <v>43370</v>
      </c>
      <c r="E230" s="413">
        <f t="shared" si="19"/>
        <v>184</v>
      </c>
      <c r="F230" s="253">
        <f t="shared" si="17"/>
        <v>6</v>
      </c>
      <c r="G230" s="4" t="s">
        <v>426</v>
      </c>
      <c r="H230" s="6">
        <v>1</v>
      </c>
      <c r="I230" s="248"/>
      <c r="J230" s="202">
        <v>1.6E-2</v>
      </c>
      <c r="K230" s="256"/>
      <c r="L230" s="7">
        <v>2.4538000000000001E-2</v>
      </c>
      <c r="M230" s="256"/>
      <c r="N230" s="20">
        <v>2.1000000000000001E-2</v>
      </c>
      <c r="O230" s="261"/>
      <c r="P230" s="20"/>
      <c r="Q230" s="7"/>
      <c r="R230" s="7"/>
      <c r="S230" s="20">
        <v>2.2464000000000001E-2</v>
      </c>
      <c r="T230" s="197">
        <v>2.0421999999999999E-2</v>
      </c>
      <c r="U230" s="20"/>
      <c r="V230" s="7">
        <v>2E-3</v>
      </c>
      <c r="W230" s="7"/>
      <c r="X230" s="7"/>
      <c r="Y230" s="7">
        <v>2E-3</v>
      </c>
      <c r="Z230" s="7"/>
      <c r="AA230" s="7"/>
      <c r="AB230" s="7">
        <f t="shared" si="20"/>
        <v>1.7000000000000001E-2</v>
      </c>
      <c r="AC230" s="8">
        <v>1.7000000000000001E-2</v>
      </c>
      <c r="AD230" s="198">
        <f t="shared" si="18"/>
        <v>2.0421999999999999E-2</v>
      </c>
      <c r="AE230" s="197"/>
      <c r="AF230" s="361"/>
      <c r="AH230" s="413" t="str">
        <f t="shared" si="16"/>
        <v>N</v>
      </c>
      <c r="AI230" s="413" t="s">
        <v>429</v>
      </c>
      <c r="AJ230" s="413" t="s">
        <v>430</v>
      </c>
      <c r="AK230" s="413"/>
      <c r="AL230" s="413" t="s">
        <v>457</v>
      </c>
      <c r="AM230" s="21" t="s">
        <v>431</v>
      </c>
    </row>
    <row r="231" spans="1:39">
      <c r="A231" s="413">
        <v>37</v>
      </c>
      <c r="B231" s="22">
        <v>43189</v>
      </c>
      <c r="C231" s="5">
        <v>43194</v>
      </c>
      <c r="D231" s="5">
        <v>43224</v>
      </c>
      <c r="E231" s="413">
        <f t="shared" si="19"/>
        <v>30</v>
      </c>
      <c r="F231" s="253">
        <f t="shared" si="17"/>
        <v>1</v>
      </c>
      <c r="G231" s="4" t="s">
        <v>29</v>
      </c>
      <c r="H231" s="6">
        <v>50</v>
      </c>
      <c r="I231" s="248"/>
      <c r="J231" s="202">
        <v>1.265E-2</v>
      </c>
      <c r="K231" s="256"/>
      <c r="L231" s="7">
        <v>1.4749999999999999E-2</v>
      </c>
      <c r="M231" s="256"/>
      <c r="N231" s="20">
        <v>0.02</v>
      </c>
      <c r="O231" s="261"/>
      <c r="P231" s="20"/>
      <c r="Q231" s="7"/>
      <c r="R231" s="7"/>
      <c r="S231" s="20"/>
      <c r="T231" s="197">
        <v>5.6550000000000003E-3</v>
      </c>
      <c r="U231" s="20"/>
      <c r="V231" s="7">
        <v>3.3E-3</v>
      </c>
      <c r="W231" s="7"/>
      <c r="X231" s="7"/>
      <c r="Y231" s="7">
        <v>2E-3</v>
      </c>
      <c r="Z231" s="7"/>
      <c r="AA231" s="7"/>
      <c r="AB231" s="7">
        <f t="shared" si="20"/>
        <v>1.47E-2</v>
      </c>
      <c r="AC231" s="28">
        <v>1.4500000000000001E-2</v>
      </c>
      <c r="AD231" s="198">
        <f t="shared" si="18"/>
        <v>5.6550000000000003E-3</v>
      </c>
      <c r="AE231" s="197"/>
      <c r="AF231" s="361"/>
      <c r="AH231" s="413" t="str">
        <f t="shared" si="16"/>
        <v>N</v>
      </c>
      <c r="AI231" s="413" t="s">
        <v>4</v>
      </c>
      <c r="AJ231" s="413" t="s">
        <v>247</v>
      </c>
      <c r="AK231" s="413"/>
      <c r="AL231" s="413" t="s">
        <v>46</v>
      </c>
      <c r="AM231" s="21" t="s">
        <v>433</v>
      </c>
    </row>
    <row r="232" spans="1:39">
      <c r="A232" s="413">
        <v>38</v>
      </c>
      <c r="B232" s="22">
        <v>43189</v>
      </c>
      <c r="C232" s="5">
        <v>43194</v>
      </c>
      <c r="D232" s="5">
        <v>43285</v>
      </c>
      <c r="E232" s="413">
        <f t="shared" si="19"/>
        <v>91</v>
      </c>
      <c r="F232" s="253">
        <f t="shared" si="17"/>
        <v>3</v>
      </c>
      <c r="G232" s="4" t="s">
        <v>28</v>
      </c>
      <c r="H232" s="6">
        <v>50</v>
      </c>
      <c r="I232" s="248"/>
      <c r="J232" s="202">
        <v>1.2E-2</v>
      </c>
      <c r="K232" s="256"/>
      <c r="L232" s="7">
        <v>1.6641800000000002E-2</v>
      </c>
      <c r="M232" s="256"/>
      <c r="N232" s="20">
        <v>1.7000000000000001E-2</v>
      </c>
      <c r="O232" s="261"/>
      <c r="P232" s="20"/>
      <c r="Q232" s="7"/>
      <c r="R232" s="7"/>
      <c r="S232" s="20"/>
      <c r="T232" s="197">
        <v>1.0983E-2</v>
      </c>
      <c r="U232" s="20"/>
      <c r="V232" s="7">
        <v>2E-3</v>
      </c>
      <c r="W232" s="7"/>
      <c r="X232" s="7"/>
      <c r="Y232" s="7">
        <v>2E-3</v>
      </c>
      <c r="Z232" s="7"/>
      <c r="AA232" s="7"/>
      <c r="AB232" s="7">
        <f t="shared" si="20"/>
        <v>1.3000000000000001E-2</v>
      </c>
      <c r="AC232" s="8">
        <v>1.35E-2</v>
      </c>
      <c r="AD232" s="198">
        <f t="shared" si="18"/>
        <v>1.0983E-2</v>
      </c>
      <c r="AE232" s="197"/>
      <c r="AF232" s="361"/>
      <c r="AH232" s="413" t="str">
        <f t="shared" si="16"/>
        <v>N</v>
      </c>
      <c r="AI232" s="413" t="s">
        <v>434</v>
      </c>
      <c r="AJ232" s="413" t="s">
        <v>435</v>
      </c>
      <c r="AK232" s="413"/>
      <c r="AL232" s="413" t="s">
        <v>380</v>
      </c>
      <c r="AM232" s="21"/>
    </row>
    <row r="233" spans="1:39">
      <c r="A233" s="413">
        <v>39</v>
      </c>
      <c r="B233" s="22">
        <v>43196</v>
      </c>
      <c r="C233" s="5">
        <v>43196</v>
      </c>
      <c r="D233" s="5">
        <v>43224</v>
      </c>
      <c r="E233" s="413">
        <f t="shared" si="19"/>
        <v>28</v>
      </c>
      <c r="F233" s="253">
        <f t="shared" si="17"/>
        <v>0</v>
      </c>
      <c r="G233" s="4" t="s">
        <v>29</v>
      </c>
      <c r="H233" s="6">
        <v>10</v>
      </c>
      <c r="I233" s="248"/>
      <c r="J233" s="202"/>
      <c r="K233" s="256"/>
      <c r="L233" s="7">
        <v>1.7031299999999999E-2</v>
      </c>
      <c r="M233" s="256"/>
      <c r="N233" s="20">
        <v>1.8800000000000001E-2</v>
      </c>
      <c r="O233" s="261"/>
      <c r="P233" s="20"/>
      <c r="Q233" s="7"/>
      <c r="R233" s="7"/>
      <c r="S233" s="20"/>
      <c r="T233" s="197">
        <v>8.1539999999999998E-3</v>
      </c>
      <c r="U233" s="20"/>
      <c r="V233" s="7">
        <v>3.3E-3</v>
      </c>
      <c r="W233" s="7"/>
      <c r="X233" s="7"/>
      <c r="Y233" s="7">
        <v>2E-3</v>
      </c>
      <c r="Z233" s="7"/>
      <c r="AA233" s="7"/>
      <c r="AB233" s="7">
        <f t="shared" si="20"/>
        <v>1.35E-2</v>
      </c>
      <c r="AC233" s="8">
        <v>1.4E-2</v>
      </c>
      <c r="AD233" s="198">
        <f t="shared" si="18"/>
        <v>8.1539999999999998E-3</v>
      </c>
      <c r="AE233" s="197"/>
      <c r="AF233" s="361">
        <v>1.2999999999999999E-2</v>
      </c>
      <c r="AG233" s="216">
        <v>1</v>
      </c>
      <c r="AH233" s="413" t="str">
        <f t="shared" si="16"/>
        <v>Y</v>
      </c>
      <c r="AI233" s="413" t="s">
        <v>460</v>
      </c>
      <c r="AJ233" s="413" t="s">
        <v>459</v>
      </c>
      <c r="AK233" s="413"/>
      <c r="AL233" s="413" t="s">
        <v>458</v>
      </c>
      <c r="AM233" s="21" t="s">
        <v>1549</v>
      </c>
    </row>
    <row r="234" spans="1:39">
      <c r="A234" s="413">
        <v>40</v>
      </c>
      <c r="B234" s="22">
        <v>43196</v>
      </c>
      <c r="C234" s="5">
        <v>43196</v>
      </c>
      <c r="D234" s="5">
        <v>43224</v>
      </c>
      <c r="E234" s="413">
        <f t="shared" si="19"/>
        <v>28</v>
      </c>
      <c r="F234" s="253">
        <f t="shared" si="17"/>
        <v>0</v>
      </c>
      <c r="G234" s="4" t="s">
        <v>29</v>
      </c>
      <c r="H234" s="6">
        <v>2.31</v>
      </c>
      <c r="I234" s="248"/>
      <c r="J234" s="414"/>
      <c r="K234" s="254"/>
      <c r="L234" s="7">
        <v>1.7031299999999999E-2</v>
      </c>
      <c r="M234" s="256"/>
      <c r="N234" s="20">
        <v>1.8800000000000001E-2</v>
      </c>
      <c r="O234" s="261"/>
      <c r="P234" s="20"/>
      <c r="Q234" s="7"/>
      <c r="R234" s="7"/>
      <c r="S234" s="20"/>
      <c r="T234" s="197">
        <v>8.1539999999999998E-3</v>
      </c>
      <c r="U234" s="20"/>
      <c r="V234" s="7">
        <v>3.3E-3</v>
      </c>
      <c r="W234" s="7"/>
      <c r="X234" s="7"/>
      <c r="Y234" s="7">
        <v>2E-3</v>
      </c>
      <c r="Z234" s="7"/>
      <c r="AA234" s="7"/>
      <c r="AB234" s="7">
        <f t="shared" si="20"/>
        <v>1.35E-2</v>
      </c>
      <c r="AC234" s="8">
        <v>1.4E-2</v>
      </c>
      <c r="AD234" s="198">
        <f t="shared" si="18"/>
        <v>8.1539999999999998E-3</v>
      </c>
      <c r="AE234" s="197"/>
      <c r="AF234" s="361">
        <v>8.5000000000000006E-3</v>
      </c>
      <c r="AG234" s="216">
        <v>3</v>
      </c>
      <c r="AH234" s="413" t="str">
        <f t="shared" si="16"/>
        <v>Y</v>
      </c>
      <c r="AI234" s="413" t="s">
        <v>24</v>
      </c>
      <c r="AJ234" s="413" t="s">
        <v>44</v>
      </c>
      <c r="AK234" s="413"/>
      <c r="AL234" s="413" t="s">
        <v>418</v>
      </c>
      <c r="AM234" s="21" t="s">
        <v>419</v>
      </c>
    </row>
    <row r="235" spans="1:39">
      <c r="A235" s="413">
        <v>41</v>
      </c>
      <c r="B235" s="22">
        <v>43196</v>
      </c>
      <c r="C235" s="5">
        <v>43196</v>
      </c>
      <c r="D235" s="5">
        <v>43224</v>
      </c>
      <c r="E235" s="413">
        <f t="shared" si="19"/>
        <v>28</v>
      </c>
      <c r="F235" s="253">
        <f t="shared" si="17"/>
        <v>0</v>
      </c>
      <c r="G235" s="4" t="s">
        <v>29</v>
      </c>
      <c r="H235" s="6">
        <v>9.3800000000000008</v>
      </c>
      <c r="I235" s="248"/>
      <c r="J235" s="414"/>
      <c r="K235" s="254"/>
      <c r="L235" s="7">
        <v>1.7031299999999999E-2</v>
      </c>
      <c r="M235" s="256"/>
      <c r="N235" s="20">
        <v>1.8800000000000001E-2</v>
      </c>
      <c r="O235" s="261"/>
      <c r="P235" s="20"/>
      <c r="Q235" s="7"/>
      <c r="R235" s="7"/>
      <c r="S235" s="20"/>
      <c r="T235" s="197">
        <v>8.1539999999999998E-3</v>
      </c>
      <c r="U235" s="20"/>
      <c r="V235" s="7">
        <v>3.3E-3</v>
      </c>
      <c r="W235" s="7"/>
      <c r="X235" s="7"/>
      <c r="Y235" s="7">
        <v>2E-3</v>
      </c>
      <c r="Z235" s="7"/>
      <c r="AA235" s="7"/>
      <c r="AB235" s="7">
        <f t="shared" si="20"/>
        <v>1.35E-2</v>
      </c>
      <c r="AC235" s="8">
        <v>1.4E-2</v>
      </c>
      <c r="AD235" s="198">
        <f t="shared" si="18"/>
        <v>8.1539999999999998E-3</v>
      </c>
      <c r="AE235" s="197"/>
      <c r="AF235" s="361">
        <v>8.5000000000000006E-3</v>
      </c>
      <c r="AG235" s="216">
        <v>4</v>
      </c>
      <c r="AH235" s="413" t="str">
        <f t="shared" si="16"/>
        <v>Y</v>
      </c>
      <c r="AI235" s="413" t="s">
        <v>24</v>
      </c>
      <c r="AJ235" s="413" t="s">
        <v>44</v>
      </c>
      <c r="AK235" s="413"/>
      <c r="AL235" s="413" t="s">
        <v>417</v>
      </c>
      <c r="AM235" s="21" t="s">
        <v>419</v>
      </c>
    </row>
    <row r="236" spans="1:39">
      <c r="A236" s="413">
        <v>42</v>
      </c>
      <c r="B236" s="22">
        <v>43199</v>
      </c>
      <c r="C236" s="5">
        <v>43199</v>
      </c>
      <c r="D236" s="5">
        <v>43382</v>
      </c>
      <c r="E236" s="413">
        <f t="shared" si="19"/>
        <v>183</v>
      </c>
      <c r="F236" s="253">
        <f t="shared" si="17"/>
        <v>6</v>
      </c>
      <c r="G236" s="4" t="s">
        <v>28</v>
      </c>
      <c r="H236" s="6">
        <v>6</v>
      </c>
      <c r="I236" s="248"/>
      <c r="J236" s="202"/>
      <c r="K236" s="256"/>
      <c r="L236" s="7">
        <v>2.4674999999999999E-2</v>
      </c>
      <c r="M236" s="256"/>
      <c r="N236" s="7">
        <v>2.35E-2</v>
      </c>
      <c r="O236" s="256"/>
      <c r="P236" s="7"/>
      <c r="Q236" s="7"/>
      <c r="R236" s="7"/>
      <c r="S236" s="20"/>
      <c r="T236" s="197">
        <v>1.3239000000000001E-2</v>
      </c>
      <c r="U236" s="20"/>
      <c r="V236" s="7">
        <v>2E-3</v>
      </c>
      <c r="W236" s="7"/>
      <c r="X236" s="7"/>
      <c r="Y236" s="7">
        <v>2E-3</v>
      </c>
      <c r="Z236" s="7"/>
      <c r="AA236" s="7"/>
      <c r="AB236" s="7">
        <f t="shared" si="20"/>
        <v>1.9499999999999997E-2</v>
      </c>
      <c r="AC236" s="8">
        <v>2.4500000000000001E-2</v>
      </c>
      <c r="AD236" s="198">
        <f t="shared" si="18"/>
        <v>1.3239000000000001E-2</v>
      </c>
      <c r="AE236" s="197"/>
      <c r="AF236" s="361"/>
      <c r="AH236" s="413" t="str">
        <f t="shared" si="16"/>
        <v>N</v>
      </c>
      <c r="AI236" s="413" t="s">
        <v>1550</v>
      </c>
      <c r="AJ236" s="413" t="s">
        <v>1551</v>
      </c>
      <c r="AK236" s="413"/>
      <c r="AL236" s="413" t="s">
        <v>1552</v>
      </c>
      <c r="AM236" s="21" t="s">
        <v>1553</v>
      </c>
    </row>
    <row r="237" spans="1:39">
      <c r="A237" s="413">
        <v>43</v>
      </c>
      <c r="B237" s="22">
        <v>43201</v>
      </c>
      <c r="C237" s="5">
        <v>43201</v>
      </c>
      <c r="D237" s="5">
        <v>43229</v>
      </c>
      <c r="E237" s="413">
        <f t="shared" si="19"/>
        <v>28</v>
      </c>
      <c r="F237" s="253">
        <f t="shared" si="17"/>
        <v>0</v>
      </c>
      <c r="G237" s="4" t="s">
        <v>28</v>
      </c>
      <c r="H237" s="6">
        <v>25</v>
      </c>
      <c r="I237" s="248"/>
      <c r="J237" s="202">
        <v>1.6E-2</v>
      </c>
      <c r="K237" s="256"/>
      <c r="L237" s="7">
        <v>1.89438E-2</v>
      </c>
      <c r="M237" s="256"/>
      <c r="N237" s="7">
        <v>1.95E-2</v>
      </c>
      <c r="O237" s="256"/>
      <c r="P237" s="7"/>
      <c r="Q237" s="7"/>
      <c r="R237" s="7"/>
      <c r="S237" s="20"/>
      <c r="T237" s="197">
        <v>1.3239000000000001E-2</v>
      </c>
      <c r="U237" s="20"/>
      <c r="V237" s="7">
        <v>2E-3</v>
      </c>
      <c r="W237" s="7"/>
      <c r="X237" s="7"/>
      <c r="Y237" s="7">
        <v>2E-3</v>
      </c>
      <c r="Z237" s="7"/>
      <c r="AA237" s="7"/>
      <c r="AB237" s="7">
        <f t="shared" si="20"/>
        <v>1.5500000000000002E-2</v>
      </c>
      <c r="AC237" s="8">
        <v>1.7500000000000002E-2</v>
      </c>
      <c r="AD237" s="198">
        <f t="shared" si="18"/>
        <v>1.3239000000000001E-2</v>
      </c>
      <c r="AE237" s="197"/>
      <c r="AF237" s="361"/>
      <c r="AH237" s="413" t="str">
        <f t="shared" si="16"/>
        <v>N</v>
      </c>
      <c r="AI237" s="413" t="s">
        <v>9</v>
      </c>
      <c r="AJ237" s="413" t="s">
        <v>10</v>
      </c>
      <c r="AK237" s="413"/>
      <c r="AL237" s="413" t="s">
        <v>11</v>
      </c>
      <c r="AM237" s="21" t="s">
        <v>1554</v>
      </c>
    </row>
    <row r="238" spans="1:39">
      <c r="A238" s="413">
        <v>44</v>
      </c>
      <c r="B238" s="22">
        <v>43203</v>
      </c>
      <c r="C238" s="5">
        <v>43203</v>
      </c>
      <c r="D238" s="5">
        <v>43294</v>
      </c>
      <c r="E238" s="413">
        <f t="shared" si="19"/>
        <v>91</v>
      </c>
      <c r="F238" s="253">
        <f t="shared" si="17"/>
        <v>3</v>
      </c>
      <c r="G238" s="4" t="s">
        <v>28</v>
      </c>
      <c r="H238" s="6">
        <v>6</v>
      </c>
      <c r="I238" s="248"/>
      <c r="J238" s="202"/>
      <c r="K238" s="256"/>
      <c r="L238" s="7">
        <v>2.3476899999999998E-2</v>
      </c>
      <c r="M238" s="256"/>
      <c r="N238" s="7">
        <v>2.5000000000000001E-2</v>
      </c>
      <c r="O238" s="256"/>
      <c r="P238" s="7"/>
      <c r="Q238" s="7"/>
      <c r="R238" s="7"/>
      <c r="S238" s="20"/>
      <c r="T238" s="197">
        <v>1.8880999999999998E-2</v>
      </c>
      <c r="U238" s="20"/>
      <c r="V238" s="7">
        <v>2E-3</v>
      </c>
      <c r="W238" s="7"/>
      <c r="X238" s="7"/>
      <c r="Y238" s="7">
        <v>2E-3</v>
      </c>
      <c r="Z238" s="7"/>
      <c r="AA238" s="7"/>
      <c r="AB238" s="7">
        <f t="shared" si="20"/>
        <v>2.0999999999999998E-2</v>
      </c>
      <c r="AC238" s="8">
        <v>2.3099999999999999E-2</v>
      </c>
      <c r="AD238" s="198">
        <f t="shared" si="18"/>
        <v>1.8880999999999998E-2</v>
      </c>
      <c r="AE238" s="197">
        <v>4.2189999999999997E-3</v>
      </c>
      <c r="AF238" s="361">
        <f>AD238+AE238</f>
        <v>2.3099999999999999E-2</v>
      </c>
      <c r="AG238" s="216">
        <v>1</v>
      </c>
      <c r="AH238" s="413" t="str">
        <f t="shared" si="16"/>
        <v>Y</v>
      </c>
      <c r="AI238" s="413" t="s">
        <v>1550</v>
      </c>
      <c r="AJ238" s="413" t="s">
        <v>1551</v>
      </c>
      <c r="AK238" s="413"/>
      <c r="AL238" s="413" t="s">
        <v>1552</v>
      </c>
      <c r="AM238" s="21" t="s">
        <v>1555</v>
      </c>
    </row>
    <row r="239" spans="1:39">
      <c r="A239" s="413">
        <v>45</v>
      </c>
      <c r="B239" s="22">
        <v>43206</v>
      </c>
      <c r="C239" s="5">
        <v>43206</v>
      </c>
      <c r="D239" s="5">
        <v>43244</v>
      </c>
      <c r="E239" s="413">
        <f t="shared" si="19"/>
        <v>38</v>
      </c>
      <c r="F239" s="253">
        <f t="shared" si="17"/>
        <v>1</v>
      </c>
      <c r="G239" s="4" t="s">
        <v>28</v>
      </c>
      <c r="H239" s="6">
        <v>20</v>
      </c>
      <c r="I239" s="248"/>
      <c r="J239" s="202"/>
      <c r="K239" s="256"/>
      <c r="L239" s="7">
        <v>2.35281E-2</v>
      </c>
      <c r="M239" s="256"/>
      <c r="N239" s="7">
        <v>0.02</v>
      </c>
      <c r="O239" s="256"/>
      <c r="P239" s="7">
        <v>2.5599E-2</v>
      </c>
      <c r="Q239" s="7"/>
      <c r="R239" s="7"/>
      <c r="S239" s="20"/>
      <c r="T239" s="197">
        <v>1.325E-2</v>
      </c>
      <c r="U239" s="20"/>
      <c r="V239" s="7">
        <v>2E-3</v>
      </c>
      <c r="W239" s="7"/>
      <c r="X239" s="7"/>
      <c r="Y239" s="7">
        <v>2E-3</v>
      </c>
      <c r="Z239" s="7"/>
      <c r="AA239" s="7"/>
      <c r="AB239" s="7">
        <f t="shared" si="20"/>
        <v>1.6E-2</v>
      </c>
      <c r="AC239" s="8">
        <v>1.9E-2</v>
      </c>
      <c r="AD239" s="198">
        <f t="shared" si="18"/>
        <v>1.325E-2</v>
      </c>
      <c r="AE239" s="197"/>
      <c r="AF239" s="361"/>
      <c r="AH239" s="413" t="str">
        <f t="shared" si="16"/>
        <v>N</v>
      </c>
      <c r="AI239" s="413" t="s">
        <v>9</v>
      </c>
      <c r="AJ239" s="413" t="s">
        <v>10</v>
      </c>
      <c r="AK239" s="413"/>
      <c r="AL239" s="413" t="s">
        <v>11</v>
      </c>
      <c r="AM239" s="21" t="s">
        <v>1556</v>
      </c>
    </row>
    <row r="240" spans="1:39">
      <c r="A240" s="413">
        <v>46</v>
      </c>
      <c r="B240" s="22">
        <v>43203</v>
      </c>
      <c r="C240" s="5">
        <v>43203</v>
      </c>
      <c r="D240" s="5">
        <v>43294</v>
      </c>
      <c r="E240" s="413">
        <f t="shared" si="19"/>
        <v>91</v>
      </c>
      <c r="F240" s="253">
        <f t="shared" si="17"/>
        <v>3</v>
      </c>
      <c r="G240" s="4" t="s">
        <v>28</v>
      </c>
      <c r="H240" s="6">
        <v>6</v>
      </c>
      <c r="I240" s="248"/>
      <c r="J240" s="202"/>
      <c r="K240" s="256"/>
      <c r="L240" s="7">
        <v>2.3476899999999998E-2</v>
      </c>
      <c r="M240" s="256"/>
      <c r="N240" s="7">
        <v>2.5000000000000001E-2</v>
      </c>
      <c r="O240" s="256"/>
      <c r="P240" s="7"/>
      <c r="Q240" s="7"/>
      <c r="R240" s="7"/>
      <c r="S240" s="20"/>
      <c r="T240" s="197">
        <v>1.8932000000000001E-2</v>
      </c>
      <c r="U240" s="20"/>
      <c r="V240" s="7">
        <v>2E-3</v>
      </c>
      <c r="W240" s="7"/>
      <c r="X240" s="7"/>
      <c r="Y240" s="7">
        <v>2E-3</v>
      </c>
      <c r="Z240" s="7"/>
      <c r="AA240" s="7"/>
      <c r="AB240" s="7">
        <f t="shared" si="20"/>
        <v>2.0999999999999998E-2</v>
      </c>
      <c r="AC240" s="8">
        <v>2.1000000000000001E-2</v>
      </c>
      <c r="AD240" s="198">
        <f t="shared" si="18"/>
        <v>1.8932000000000001E-2</v>
      </c>
      <c r="AE240" s="197"/>
      <c r="AF240" s="361"/>
      <c r="AH240" s="413" t="str">
        <f t="shared" si="16"/>
        <v>N</v>
      </c>
      <c r="AI240" s="413" t="s">
        <v>1738</v>
      </c>
      <c r="AJ240" s="413" t="s">
        <v>1558</v>
      </c>
      <c r="AK240" s="413"/>
      <c r="AL240" s="413" t="s">
        <v>1557</v>
      </c>
      <c r="AM240" s="21"/>
    </row>
    <row r="241" spans="1:39">
      <c r="A241" s="413">
        <v>47</v>
      </c>
      <c r="B241" s="22">
        <v>43206</v>
      </c>
      <c r="C241" s="5">
        <v>43206</v>
      </c>
      <c r="D241" s="5">
        <v>43389</v>
      </c>
      <c r="E241" s="413">
        <f t="shared" si="19"/>
        <v>183</v>
      </c>
      <c r="F241" s="253">
        <f t="shared" si="17"/>
        <v>6</v>
      </c>
      <c r="G241" s="4" t="s">
        <v>28</v>
      </c>
      <c r="H241" s="6">
        <v>1.7</v>
      </c>
      <c r="I241" s="248"/>
      <c r="J241" s="202"/>
      <c r="K241" s="256"/>
      <c r="L241" s="7">
        <v>2.4899999999999999E-2</v>
      </c>
      <c r="M241" s="256"/>
      <c r="N241" s="7">
        <v>2.35E-2</v>
      </c>
      <c r="O241" s="256"/>
      <c r="P241" s="7"/>
      <c r="Q241" s="7"/>
      <c r="R241" s="7"/>
      <c r="S241" s="20"/>
      <c r="T241" s="197">
        <v>2.0777E-2</v>
      </c>
      <c r="U241" s="20"/>
      <c r="V241" s="7">
        <v>2E-3</v>
      </c>
      <c r="W241" s="7"/>
      <c r="X241" s="7"/>
      <c r="Y241" s="7">
        <v>2E-3</v>
      </c>
      <c r="Z241" s="7"/>
      <c r="AA241" s="7"/>
      <c r="AB241" s="7">
        <f t="shared" si="20"/>
        <v>1.9499999999999997E-2</v>
      </c>
      <c r="AC241" s="8">
        <v>2.1499999999999998E-2</v>
      </c>
      <c r="AD241" s="198">
        <f t="shared" si="18"/>
        <v>2.0777E-2</v>
      </c>
      <c r="AE241" s="197"/>
      <c r="AF241" s="361"/>
      <c r="AH241" s="413" t="str">
        <f t="shared" si="16"/>
        <v>N</v>
      </c>
      <c r="AI241" s="413" t="s">
        <v>1560</v>
      </c>
      <c r="AJ241" s="413" t="s">
        <v>1561</v>
      </c>
      <c r="AK241" s="413"/>
      <c r="AL241" s="413" t="s">
        <v>1559</v>
      </c>
      <c r="AM241" s="21" t="s">
        <v>1562</v>
      </c>
    </row>
    <row r="242" spans="1:39">
      <c r="A242" s="413">
        <v>48</v>
      </c>
      <c r="B242" s="22">
        <v>43208</v>
      </c>
      <c r="C242" s="5">
        <v>43210</v>
      </c>
      <c r="D242" s="5">
        <v>43240</v>
      </c>
      <c r="E242" s="413">
        <f t="shared" si="19"/>
        <v>30</v>
      </c>
      <c r="F242" s="253">
        <f t="shared" si="17"/>
        <v>1</v>
      </c>
      <c r="G242" s="4" t="s">
        <v>28</v>
      </c>
      <c r="H242" s="183" t="s">
        <v>1734</v>
      </c>
      <c r="I242" s="248"/>
      <c r="J242" s="202"/>
      <c r="K242" s="256"/>
      <c r="L242" s="7">
        <v>1.8956299999999999E-2</v>
      </c>
      <c r="M242" s="256"/>
      <c r="N242" s="7">
        <v>0.02</v>
      </c>
      <c r="O242" s="256"/>
      <c r="P242" s="7">
        <v>2.5599E-2</v>
      </c>
      <c r="Q242" s="7"/>
      <c r="R242" s="7"/>
      <c r="S242" s="20"/>
      <c r="T242" s="197">
        <v>1.325E-2</v>
      </c>
      <c r="U242" s="20"/>
      <c r="V242" s="7">
        <v>2E-3</v>
      </c>
      <c r="W242" s="7"/>
      <c r="X242" s="7"/>
      <c r="Y242" s="7">
        <v>2E-3</v>
      </c>
      <c r="Z242" s="7"/>
      <c r="AA242" s="7"/>
      <c r="AB242" s="7">
        <f t="shared" si="20"/>
        <v>1.6E-2</v>
      </c>
      <c r="AC242" s="8">
        <v>1.9E-2</v>
      </c>
      <c r="AD242" s="198">
        <f t="shared" si="18"/>
        <v>1.325E-2</v>
      </c>
      <c r="AE242" s="197"/>
      <c r="AF242" s="361"/>
      <c r="AH242" s="413" t="str">
        <f t="shared" si="16"/>
        <v>N</v>
      </c>
      <c r="AI242" s="413" t="s">
        <v>9</v>
      </c>
      <c r="AJ242" s="413" t="s">
        <v>10</v>
      </c>
      <c r="AK242" s="413"/>
      <c r="AL242" s="413" t="s">
        <v>11</v>
      </c>
      <c r="AM242" s="21" t="s">
        <v>1556</v>
      </c>
    </row>
    <row r="243" spans="1:39">
      <c r="A243" s="413">
        <v>49</v>
      </c>
      <c r="B243" s="22">
        <v>43208</v>
      </c>
      <c r="C243" s="5">
        <v>43208</v>
      </c>
      <c r="D243" s="5">
        <v>43238</v>
      </c>
      <c r="E243" s="413">
        <f t="shared" si="19"/>
        <v>30</v>
      </c>
      <c r="F243" s="253">
        <f t="shared" si="17"/>
        <v>1</v>
      </c>
      <c r="G243" s="4" t="s">
        <v>29</v>
      </c>
      <c r="H243" s="183">
        <v>150</v>
      </c>
      <c r="I243" s="248"/>
      <c r="J243" s="414"/>
      <c r="K243" s="254"/>
      <c r="L243" s="7">
        <v>1.8956299999999999E-2</v>
      </c>
      <c r="M243" s="256"/>
      <c r="N243" s="7">
        <v>1.95E-2</v>
      </c>
      <c r="O243" s="256"/>
      <c r="P243" s="7">
        <v>2.4424000000000001E-2</v>
      </c>
      <c r="Q243" s="7"/>
      <c r="R243" s="7"/>
      <c r="S243" s="20"/>
      <c r="T243" s="197">
        <v>8.1359999999999991E-3</v>
      </c>
      <c r="U243" s="20"/>
      <c r="V243" s="7">
        <v>3.3E-3</v>
      </c>
      <c r="W243" s="7"/>
      <c r="X243" s="7"/>
      <c r="Y243" s="7">
        <v>2E-3</v>
      </c>
      <c r="Z243" s="7"/>
      <c r="AA243" s="7"/>
      <c r="AB243" s="7">
        <f>(N243+P243)/2-V243-Y243</f>
        <v>1.6662000000000003E-2</v>
      </c>
      <c r="AC243" s="28">
        <v>1.4999999999999999E-2</v>
      </c>
      <c r="AD243" s="198">
        <f t="shared" si="18"/>
        <v>8.1359999999999991E-3</v>
      </c>
      <c r="AE243" s="197">
        <v>6.8640000000000003E-3</v>
      </c>
      <c r="AF243" s="361">
        <f>AD243+AE243</f>
        <v>1.4999999999999999E-2</v>
      </c>
      <c r="AG243" s="216">
        <v>1</v>
      </c>
      <c r="AH243" s="413" t="str">
        <f t="shared" si="16"/>
        <v>Y</v>
      </c>
      <c r="AI243" s="413" t="s">
        <v>4</v>
      </c>
      <c r="AJ243" s="413" t="s">
        <v>247</v>
      </c>
      <c r="AK243" s="413"/>
      <c r="AL243" s="413" t="s">
        <v>46</v>
      </c>
      <c r="AM243" s="21" t="s">
        <v>1737</v>
      </c>
    </row>
    <row r="244" spans="1:39">
      <c r="A244" s="413">
        <v>50</v>
      </c>
      <c r="B244" s="22">
        <v>43213</v>
      </c>
      <c r="C244" s="5">
        <v>43215</v>
      </c>
      <c r="D244" s="5">
        <v>43245</v>
      </c>
      <c r="E244" s="413">
        <f t="shared" si="19"/>
        <v>30</v>
      </c>
      <c r="F244" s="253">
        <f t="shared" si="17"/>
        <v>1</v>
      </c>
      <c r="G244" s="4" t="s">
        <v>28</v>
      </c>
      <c r="H244" s="183">
        <v>20</v>
      </c>
      <c r="I244" s="248"/>
      <c r="J244" s="202"/>
      <c r="K244" s="256"/>
      <c r="L244" s="7">
        <v>1.8982599999999999E-2</v>
      </c>
      <c r="M244" s="256"/>
      <c r="N244" s="7">
        <v>0.02</v>
      </c>
      <c r="O244" s="256"/>
      <c r="P244" s="7">
        <v>2.5599E-2</v>
      </c>
      <c r="Q244" s="7"/>
      <c r="R244" s="7"/>
      <c r="S244" s="20"/>
      <c r="T244" s="197">
        <v>1.32771E-2</v>
      </c>
      <c r="U244" s="20"/>
      <c r="V244" s="7">
        <v>2E-3</v>
      </c>
      <c r="W244" s="7"/>
      <c r="X244" s="7"/>
      <c r="Y244" s="7">
        <v>2E-3</v>
      </c>
      <c r="Z244" s="7"/>
      <c r="AA244" s="7"/>
      <c r="AB244" s="7">
        <f t="shared" ref="AB244:AB256" si="21">N244-V244-Y244</f>
        <v>1.6E-2</v>
      </c>
      <c r="AC244" s="8">
        <v>1.9E-2</v>
      </c>
      <c r="AD244" s="198">
        <f t="shared" si="18"/>
        <v>1.32771E-2</v>
      </c>
      <c r="AE244" s="197">
        <v>5.7499999999999999E-3</v>
      </c>
      <c r="AF244" s="361">
        <f>AD244+AE244</f>
        <v>1.9027099999999998E-2</v>
      </c>
      <c r="AG244" s="216">
        <v>3</v>
      </c>
      <c r="AH244" s="413" t="str">
        <f t="shared" si="16"/>
        <v>Y</v>
      </c>
      <c r="AI244" s="413" t="s">
        <v>1738</v>
      </c>
      <c r="AJ244" s="413" t="s">
        <v>1739</v>
      </c>
      <c r="AK244" s="413"/>
      <c r="AL244" s="413" t="s">
        <v>1557</v>
      </c>
      <c r="AM244" s="184" t="s">
        <v>1746</v>
      </c>
    </row>
    <row r="245" spans="1:39">
      <c r="A245" s="413">
        <v>51</v>
      </c>
      <c r="B245" s="22">
        <v>43213</v>
      </c>
      <c r="C245" s="5">
        <v>43213</v>
      </c>
      <c r="D245" s="5">
        <v>43304</v>
      </c>
      <c r="E245" s="413">
        <f t="shared" si="19"/>
        <v>91</v>
      </c>
      <c r="F245" s="253">
        <f t="shared" si="17"/>
        <v>3</v>
      </c>
      <c r="G245" s="4" t="s">
        <v>374</v>
      </c>
      <c r="H245" s="6">
        <v>30</v>
      </c>
      <c r="I245" s="248"/>
      <c r="J245" s="414"/>
      <c r="K245" s="254"/>
      <c r="L245" s="7">
        <v>2.3476899999999998E-2</v>
      </c>
      <c r="M245" s="256"/>
      <c r="N245" s="20">
        <v>2.5000000000000001E-2</v>
      </c>
      <c r="O245" s="261"/>
      <c r="P245" s="20"/>
      <c r="Q245" s="7"/>
      <c r="R245" s="7"/>
      <c r="S245" s="20"/>
      <c r="T245" s="197">
        <v>7.8729999999999998E-3</v>
      </c>
      <c r="U245" s="20"/>
      <c r="V245" s="7">
        <v>2E-3</v>
      </c>
      <c r="W245" s="7"/>
      <c r="X245" s="7"/>
      <c r="Y245" s="7">
        <v>2E-3</v>
      </c>
      <c r="Z245" s="7"/>
      <c r="AA245" s="7"/>
      <c r="AB245" s="7">
        <f t="shared" si="21"/>
        <v>2.0999999999999998E-2</v>
      </c>
      <c r="AC245" s="8">
        <v>2.1999999999999999E-2</v>
      </c>
      <c r="AD245" s="198">
        <f t="shared" si="18"/>
        <v>7.8729999999999998E-3</v>
      </c>
      <c r="AE245" s="197"/>
      <c r="AF245" s="361"/>
      <c r="AH245" s="413" t="str">
        <f t="shared" si="16"/>
        <v>N</v>
      </c>
      <c r="AI245" s="413" t="s">
        <v>375</v>
      </c>
      <c r="AJ245" s="413" t="s">
        <v>376</v>
      </c>
      <c r="AK245" s="413"/>
      <c r="AL245" s="413" t="s">
        <v>377</v>
      </c>
    </row>
    <row r="246" spans="1:39">
      <c r="A246" s="413">
        <v>52</v>
      </c>
      <c r="B246" s="22">
        <v>43213</v>
      </c>
      <c r="C246" s="5">
        <v>43213</v>
      </c>
      <c r="D246" s="5">
        <v>43243</v>
      </c>
      <c r="E246" s="413">
        <f t="shared" si="19"/>
        <v>30</v>
      </c>
      <c r="F246" s="253">
        <f t="shared" si="17"/>
        <v>1</v>
      </c>
      <c r="G246" s="4" t="s">
        <v>29</v>
      </c>
      <c r="H246" s="6">
        <v>10</v>
      </c>
      <c r="I246" s="248"/>
      <c r="J246" s="202"/>
      <c r="K246" s="256"/>
      <c r="L246" s="7">
        <v>1.47875E-2</v>
      </c>
      <c r="M246" s="256"/>
      <c r="N246" s="20">
        <v>1.9E-2</v>
      </c>
      <c r="O246" s="261"/>
      <c r="P246" s="20"/>
      <c r="Q246" s="7"/>
      <c r="R246" s="7"/>
      <c r="S246" s="20"/>
      <c r="T246" s="197">
        <v>8.1419999999999999E-3</v>
      </c>
      <c r="U246" s="20"/>
      <c r="V246" s="7">
        <v>3.3E-3</v>
      </c>
      <c r="W246" s="7"/>
      <c r="X246" s="7"/>
      <c r="Y246" s="7">
        <v>2E-3</v>
      </c>
      <c r="Z246" s="7"/>
      <c r="AA246" s="7"/>
      <c r="AB246" s="7">
        <f t="shared" si="21"/>
        <v>1.3699999999999999E-2</v>
      </c>
      <c r="AC246" s="8">
        <v>1.0999999999999999E-2</v>
      </c>
      <c r="AD246" s="198">
        <f t="shared" si="18"/>
        <v>8.1419999999999999E-3</v>
      </c>
      <c r="AE246" s="197">
        <v>1.8580000000000001E-3</v>
      </c>
      <c r="AF246" s="361">
        <f>AD246+AE246</f>
        <v>0.01</v>
      </c>
      <c r="AG246" s="216">
        <v>2</v>
      </c>
      <c r="AH246" s="413" t="str">
        <f t="shared" si="16"/>
        <v>Y</v>
      </c>
      <c r="AI246" s="413" t="s">
        <v>12</v>
      </c>
      <c r="AJ246" s="413" t="s">
        <v>1743</v>
      </c>
      <c r="AK246" s="413"/>
      <c r="AL246" s="413" t="s">
        <v>455</v>
      </c>
      <c r="AM246" s="21"/>
    </row>
    <row r="247" spans="1:39">
      <c r="A247" s="413">
        <v>53</v>
      </c>
      <c r="B247" s="22">
        <v>43216</v>
      </c>
      <c r="C247" s="5">
        <v>43216</v>
      </c>
      <c r="D247" s="5">
        <v>43307</v>
      </c>
      <c r="E247" s="413">
        <f t="shared" si="19"/>
        <v>91</v>
      </c>
      <c r="F247" s="253">
        <f t="shared" si="17"/>
        <v>3</v>
      </c>
      <c r="G247" s="4" t="s">
        <v>28</v>
      </c>
      <c r="H247" s="183">
        <v>5</v>
      </c>
      <c r="I247" s="248"/>
      <c r="J247" s="202"/>
      <c r="K247" s="256"/>
      <c r="L247" s="7">
        <v>2.3656099999999999E-2</v>
      </c>
      <c r="M247" s="256"/>
      <c r="N247" s="7">
        <v>0.02</v>
      </c>
      <c r="O247" s="256"/>
      <c r="P247" s="7">
        <v>2.5599E-2</v>
      </c>
      <c r="Q247" s="7"/>
      <c r="R247" s="7"/>
      <c r="S247" s="20"/>
      <c r="T247" s="197">
        <v>1.9057000000000001E-2</v>
      </c>
      <c r="U247" s="20"/>
      <c r="V247" s="7">
        <v>2E-3</v>
      </c>
      <c r="W247" s="7"/>
      <c r="X247" s="7"/>
      <c r="Y247" s="7">
        <v>2E-3</v>
      </c>
      <c r="Z247" s="7"/>
      <c r="AA247" s="7"/>
      <c r="AB247" s="7">
        <f t="shared" si="21"/>
        <v>1.6E-2</v>
      </c>
      <c r="AC247" s="8">
        <v>2.1000000000000001E-2</v>
      </c>
      <c r="AD247" s="198">
        <f t="shared" si="18"/>
        <v>1.9057000000000001E-2</v>
      </c>
      <c r="AE247" s="197">
        <v>1.9430000000000001E-3</v>
      </c>
      <c r="AF247" s="361">
        <f>AD247+AE247</f>
        <v>2.1000000000000001E-2</v>
      </c>
      <c r="AH247" s="413" t="str">
        <f t="shared" si="16"/>
        <v>Y</v>
      </c>
      <c r="AI247" s="413" t="s">
        <v>24</v>
      </c>
      <c r="AJ247" s="413" t="s">
        <v>1558</v>
      </c>
      <c r="AK247" s="413"/>
      <c r="AL247" s="413" t="s">
        <v>1751</v>
      </c>
      <c r="AM247" s="184" t="s">
        <v>1756</v>
      </c>
    </row>
    <row r="248" spans="1:39">
      <c r="A248" s="413">
        <v>54</v>
      </c>
      <c r="B248" s="22">
        <v>43223</v>
      </c>
      <c r="C248" s="5">
        <v>43223</v>
      </c>
      <c r="D248" s="5">
        <v>43254</v>
      </c>
      <c r="E248" s="413">
        <f t="shared" si="19"/>
        <v>31</v>
      </c>
      <c r="F248" s="253">
        <f t="shared" si="17"/>
        <v>1</v>
      </c>
      <c r="G248" s="4" t="s">
        <v>1760</v>
      </c>
      <c r="H248" s="183">
        <v>5</v>
      </c>
      <c r="I248" s="248"/>
      <c r="J248" s="202"/>
      <c r="K248" s="256"/>
      <c r="L248" s="7">
        <v>1.9171299999999999E-2</v>
      </c>
      <c r="M248" s="256"/>
      <c r="N248" s="7">
        <v>1.9199999999999998E-2</v>
      </c>
      <c r="O248" s="256"/>
      <c r="P248" s="7"/>
      <c r="Q248" s="7"/>
      <c r="R248" s="7"/>
      <c r="S248" s="20"/>
      <c r="T248" s="197">
        <v>8.2240000000000004E-3</v>
      </c>
      <c r="U248" s="20"/>
      <c r="V248" s="7">
        <v>3.3E-3</v>
      </c>
      <c r="W248" s="7"/>
      <c r="X248" s="7"/>
      <c r="Y248" s="7">
        <v>2E-3</v>
      </c>
      <c r="Z248" s="7"/>
      <c r="AA248" s="7"/>
      <c r="AB248" s="7">
        <f t="shared" si="21"/>
        <v>1.3899999999999997E-2</v>
      </c>
      <c r="AC248" s="8">
        <v>1.35E-2</v>
      </c>
      <c r="AD248" s="198">
        <f t="shared" si="18"/>
        <v>8.2240000000000004E-3</v>
      </c>
      <c r="AE248" s="197"/>
      <c r="AF248" s="361"/>
      <c r="AH248" s="413" t="str">
        <f t="shared" si="16"/>
        <v>N</v>
      </c>
      <c r="AI248" s="413" t="s">
        <v>1761</v>
      </c>
      <c r="AJ248" s="413" t="s">
        <v>1765</v>
      </c>
      <c r="AK248" s="413"/>
      <c r="AL248" s="413" t="s">
        <v>1763</v>
      </c>
      <c r="AM248" s="184" t="s">
        <v>1764</v>
      </c>
    </row>
    <row r="249" spans="1:39">
      <c r="A249" s="413">
        <v>55</v>
      </c>
      <c r="B249" s="22">
        <v>43223</v>
      </c>
      <c r="C249" s="5">
        <v>43223</v>
      </c>
      <c r="D249" s="5">
        <v>43315</v>
      </c>
      <c r="E249" s="413">
        <f t="shared" si="19"/>
        <v>92</v>
      </c>
      <c r="F249" s="253">
        <f t="shared" si="17"/>
        <v>3</v>
      </c>
      <c r="G249" s="4" t="s">
        <v>28</v>
      </c>
      <c r="H249" s="183">
        <v>5</v>
      </c>
      <c r="I249" s="248"/>
      <c r="J249" s="202"/>
      <c r="K249" s="256"/>
      <c r="L249" s="7">
        <v>2.3629399999999998E-2</v>
      </c>
      <c r="M249" s="256"/>
      <c r="N249" s="7">
        <v>2.5999999999999999E-2</v>
      </c>
      <c r="O249" s="256"/>
      <c r="P249" s="7"/>
      <c r="Q249" s="7"/>
      <c r="R249" s="7"/>
      <c r="S249" s="20"/>
      <c r="T249" s="197">
        <v>1.9030999999999999E-2</v>
      </c>
      <c r="U249" s="20"/>
      <c r="V249" s="7">
        <v>2E-3</v>
      </c>
      <c r="W249" s="7"/>
      <c r="X249" s="7"/>
      <c r="Y249" s="7">
        <v>2E-3</v>
      </c>
      <c r="Z249" s="7"/>
      <c r="AA249" s="7"/>
      <c r="AB249" s="7">
        <f t="shared" si="21"/>
        <v>2.1999999999999999E-2</v>
      </c>
      <c r="AC249" s="8">
        <v>2.1000000000000001E-2</v>
      </c>
      <c r="AD249" s="198">
        <f t="shared" si="18"/>
        <v>1.9030999999999999E-2</v>
      </c>
      <c r="AE249" s="197"/>
      <c r="AF249" s="361"/>
      <c r="AH249" s="413" t="str">
        <f t="shared" si="16"/>
        <v>N</v>
      </c>
      <c r="AI249" s="413" t="s">
        <v>1762</v>
      </c>
      <c r="AJ249" s="413" t="s">
        <v>1765</v>
      </c>
      <c r="AK249" s="413"/>
      <c r="AL249" s="413" t="s">
        <v>1763</v>
      </c>
      <c r="AM249" s="184" t="s">
        <v>1764</v>
      </c>
    </row>
    <row r="250" spans="1:39">
      <c r="A250" s="413">
        <v>56</v>
      </c>
      <c r="B250" s="22">
        <v>43224</v>
      </c>
      <c r="C250" s="5">
        <v>43224</v>
      </c>
      <c r="D250" s="5">
        <v>43255</v>
      </c>
      <c r="E250" s="413">
        <f t="shared" si="19"/>
        <v>31</v>
      </c>
      <c r="F250" s="253">
        <f t="shared" si="17"/>
        <v>1</v>
      </c>
      <c r="G250" s="4" t="s">
        <v>29</v>
      </c>
      <c r="H250" s="6">
        <v>10</v>
      </c>
      <c r="I250" s="248"/>
      <c r="J250" s="202"/>
      <c r="K250" s="256"/>
      <c r="L250" s="7"/>
      <c r="M250" s="256"/>
      <c r="N250" s="20"/>
      <c r="O250" s="261"/>
      <c r="P250" s="20"/>
      <c r="Q250" s="7"/>
      <c r="R250" s="7"/>
      <c r="S250" s="20"/>
      <c r="T250" s="197">
        <v>8.2470000000000009E-3</v>
      </c>
      <c r="U250" s="20"/>
      <c r="V250" s="7">
        <v>3.3E-3</v>
      </c>
      <c r="W250" s="7"/>
      <c r="X250" s="7"/>
      <c r="Y250" s="7">
        <v>2E-3</v>
      </c>
      <c r="Z250" s="7"/>
      <c r="AA250" s="7"/>
      <c r="AB250" s="7">
        <f t="shared" si="21"/>
        <v>-5.3E-3</v>
      </c>
      <c r="AC250" s="8">
        <v>1.2999999999999999E-2</v>
      </c>
      <c r="AD250" s="198">
        <f t="shared" si="18"/>
        <v>8.2470000000000009E-3</v>
      </c>
      <c r="AE250" s="197">
        <v>4.7530000000000003E-3</v>
      </c>
      <c r="AF250" s="361">
        <f>AD250+AE250</f>
        <v>1.3000000000000001E-2</v>
      </c>
      <c r="AG250" s="216">
        <v>2</v>
      </c>
      <c r="AH250" s="413" t="str">
        <f t="shared" si="16"/>
        <v>Y</v>
      </c>
      <c r="AI250" s="413" t="s">
        <v>24</v>
      </c>
      <c r="AJ250" s="413" t="s">
        <v>1766</v>
      </c>
      <c r="AK250" s="413"/>
      <c r="AL250" s="413" t="s">
        <v>458</v>
      </c>
      <c r="AM250" s="21"/>
    </row>
    <row r="251" spans="1:39">
      <c r="A251" s="413">
        <v>57</v>
      </c>
      <c r="B251" s="22">
        <v>43224</v>
      </c>
      <c r="C251" s="5">
        <v>43224</v>
      </c>
      <c r="D251" s="5">
        <v>43255</v>
      </c>
      <c r="E251" s="413">
        <f t="shared" si="19"/>
        <v>31</v>
      </c>
      <c r="F251" s="253">
        <f t="shared" si="17"/>
        <v>1</v>
      </c>
      <c r="G251" s="4" t="s">
        <v>29</v>
      </c>
      <c r="H251" s="6">
        <v>5.6230000000000002</v>
      </c>
      <c r="I251" s="248"/>
      <c r="J251" s="414"/>
      <c r="K251" s="254"/>
      <c r="L251" s="7"/>
      <c r="M251" s="256"/>
      <c r="N251" s="20"/>
      <c r="O251" s="261"/>
      <c r="P251" s="20"/>
      <c r="Q251" s="7"/>
      <c r="R251" s="7"/>
      <c r="S251" s="20"/>
      <c r="T251" s="197">
        <v>8.2470000000000009E-3</v>
      </c>
      <c r="U251" s="20"/>
      <c r="V251" s="7">
        <v>3.3E-3</v>
      </c>
      <c r="W251" s="7"/>
      <c r="X251" s="7"/>
      <c r="Y251" s="7">
        <v>2E-3</v>
      </c>
      <c r="Z251" s="7"/>
      <c r="AA251" s="7"/>
      <c r="AB251" s="7">
        <f t="shared" si="21"/>
        <v>-5.3E-3</v>
      </c>
      <c r="AC251" s="8">
        <v>1.4E-2</v>
      </c>
      <c r="AD251" s="198">
        <f t="shared" si="18"/>
        <v>8.2470000000000009E-3</v>
      </c>
      <c r="AE251" s="197">
        <v>2.5300000000000002E-4</v>
      </c>
      <c r="AF251" s="361">
        <f>AD251+AE251</f>
        <v>8.5000000000000006E-3</v>
      </c>
      <c r="AG251" s="216">
        <v>3</v>
      </c>
      <c r="AH251" s="413" t="str">
        <f t="shared" si="16"/>
        <v>Y</v>
      </c>
      <c r="AI251" s="413" t="s">
        <v>24</v>
      </c>
      <c r="AJ251" s="413" t="s">
        <v>1766</v>
      </c>
      <c r="AK251" s="413"/>
      <c r="AL251" s="413" t="s">
        <v>417</v>
      </c>
      <c r="AM251" s="21"/>
    </row>
    <row r="252" spans="1:39">
      <c r="A252" s="413">
        <v>58</v>
      </c>
      <c r="B252" s="22">
        <v>43228</v>
      </c>
      <c r="C252" s="5">
        <v>43228</v>
      </c>
      <c r="D252" s="5">
        <v>43255</v>
      </c>
      <c r="E252" s="413">
        <f t="shared" si="19"/>
        <v>27</v>
      </c>
      <c r="F252" s="253">
        <f t="shared" si="17"/>
        <v>0</v>
      </c>
      <c r="G252" s="4" t="s">
        <v>29</v>
      </c>
      <c r="H252" s="6">
        <v>2.5</v>
      </c>
      <c r="I252" s="248"/>
      <c r="J252" s="414"/>
      <c r="K252" s="254"/>
      <c r="L252" s="7">
        <v>1.9276999999999999E-2</v>
      </c>
      <c r="M252" s="256"/>
      <c r="N252" s="20">
        <v>1.7000000000000001E-2</v>
      </c>
      <c r="O252" s="261"/>
      <c r="P252" s="20"/>
      <c r="Q252" s="7"/>
      <c r="R252" s="7"/>
      <c r="S252" s="20"/>
      <c r="T252" s="197">
        <v>8.2590000000000007E-3</v>
      </c>
      <c r="U252" s="20"/>
      <c r="V252" s="7">
        <v>3.3E-3</v>
      </c>
      <c r="W252" s="7"/>
      <c r="X252" s="7"/>
      <c r="Y252" s="7">
        <v>2E-3</v>
      </c>
      <c r="Z252" s="7"/>
      <c r="AA252" s="7"/>
      <c r="AB252" s="7">
        <f t="shared" si="21"/>
        <v>1.17E-2</v>
      </c>
      <c r="AC252" s="8">
        <v>8.5000000000000006E-3</v>
      </c>
      <c r="AD252" s="198">
        <f t="shared" si="18"/>
        <v>8.2590000000000007E-3</v>
      </c>
      <c r="AE252" s="197">
        <f>AC252-AD252</f>
        <v>2.4099999999999989E-4</v>
      </c>
      <c r="AF252" s="361">
        <f>AD252+AE252</f>
        <v>8.5000000000000006E-3</v>
      </c>
      <c r="AG252" s="216">
        <v>1</v>
      </c>
      <c r="AH252" s="413" t="str">
        <f t="shared" si="16"/>
        <v>Y</v>
      </c>
      <c r="AI252" s="413" t="s">
        <v>24</v>
      </c>
      <c r="AJ252" s="413" t="s">
        <v>1766</v>
      </c>
      <c r="AK252" s="413"/>
      <c r="AL252" s="413" t="s">
        <v>1767</v>
      </c>
    </row>
    <row r="253" spans="1:39">
      <c r="A253" s="413">
        <v>59</v>
      </c>
      <c r="B253" s="22">
        <v>43229</v>
      </c>
      <c r="C253" s="5">
        <v>43229</v>
      </c>
      <c r="D253" s="5">
        <v>43276</v>
      </c>
      <c r="E253" s="413">
        <f t="shared" si="19"/>
        <v>47</v>
      </c>
      <c r="F253" s="253">
        <f t="shared" si="17"/>
        <v>1</v>
      </c>
      <c r="G253" s="4" t="s">
        <v>148</v>
      </c>
      <c r="H253" s="6">
        <v>35</v>
      </c>
      <c r="I253" s="248"/>
      <c r="J253" s="414"/>
      <c r="K253" s="254"/>
      <c r="L253" s="7">
        <v>1.50846E-2</v>
      </c>
      <c r="M253" s="256"/>
      <c r="N253" s="7">
        <v>2.1000000000000001E-2</v>
      </c>
      <c r="O253" s="256"/>
      <c r="P253" s="7"/>
      <c r="Q253" s="7"/>
      <c r="R253" s="7"/>
      <c r="S253" s="20"/>
      <c r="T253" s="197">
        <v>1.3754000000000001E-2</v>
      </c>
      <c r="U253" s="20"/>
      <c r="V253" s="7">
        <v>2E-3</v>
      </c>
      <c r="W253" s="7"/>
      <c r="X253" s="7"/>
      <c r="Y253" s="7">
        <v>2E-3</v>
      </c>
      <c r="Z253" s="7"/>
      <c r="AA253" s="7"/>
      <c r="AB253" s="7">
        <f t="shared" si="21"/>
        <v>1.7000000000000001E-2</v>
      </c>
      <c r="AC253" s="8">
        <v>1.9400000000000001E-2</v>
      </c>
      <c r="AD253" s="198">
        <f t="shared" si="18"/>
        <v>1.3754000000000001E-2</v>
      </c>
      <c r="AE253" s="197">
        <f>AC253-AD253</f>
        <v>5.646E-3</v>
      </c>
      <c r="AF253" s="361"/>
      <c r="AH253" s="413" t="str">
        <f t="shared" si="16"/>
        <v>N</v>
      </c>
      <c r="AI253" s="413" t="s">
        <v>149</v>
      </c>
      <c r="AJ253" s="413" t="s">
        <v>150</v>
      </c>
      <c r="AK253" s="413"/>
      <c r="AL253" s="413" t="s">
        <v>151</v>
      </c>
    </row>
    <row r="254" spans="1:39">
      <c r="A254" s="413">
        <v>60</v>
      </c>
      <c r="B254" s="22">
        <v>43229</v>
      </c>
      <c r="C254" s="5">
        <v>43229</v>
      </c>
      <c r="D254" s="5">
        <v>43260</v>
      </c>
      <c r="E254" s="413">
        <f t="shared" si="19"/>
        <v>31</v>
      </c>
      <c r="F254" s="253">
        <f t="shared" si="17"/>
        <v>1</v>
      </c>
      <c r="G254" s="4" t="s">
        <v>148</v>
      </c>
      <c r="H254" s="6">
        <v>10</v>
      </c>
      <c r="I254" s="248"/>
      <c r="J254" s="414"/>
      <c r="K254" s="254"/>
      <c r="L254" s="7">
        <v>1.50846E-2</v>
      </c>
      <c r="M254" s="256"/>
      <c r="N254" s="7">
        <v>0.02</v>
      </c>
      <c r="O254" s="256"/>
      <c r="P254" s="7"/>
      <c r="Q254" s="7"/>
      <c r="R254" s="7"/>
      <c r="S254" s="20"/>
      <c r="T254" s="197">
        <v>1.38E-2</v>
      </c>
      <c r="U254" s="20"/>
      <c r="V254" s="7">
        <v>2E-3</v>
      </c>
      <c r="W254" s="7"/>
      <c r="X254" s="7"/>
      <c r="Y254" s="7">
        <v>2E-3</v>
      </c>
      <c r="Z254" s="7"/>
      <c r="AA254" s="7"/>
      <c r="AB254" s="7">
        <f t="shared" si="21"/>
        <v>1.6E-2</v>
      </c>
      <c r="AC254" s="8">
        <v>1.7999999999999999E-2</v>
      </c>
      <c r="AD254" s="198">
        <f t="shared" si="18"/>
        <v>1.38E-2</v>
      </c>
      <c r="AE254" s="197">
        <f t="shared" ref="AE254:AE256" si="22">AC254-AD254</f>
        <v>4.1999999999999989E-3</v>
      </c>
      <c r="AF254" s="361"/>
      <c r="AH254" s="413" t="str">
        <f t="shared" si="16"/>
        <v>N</v>
      </c>
      <c r="AI254" s="413" t="s">
        <v>1596</v>
      </c>
      <c r="AJ254" s="413" t="s">
        <v>1769</v>
      </c>
      <c r="AK254" s="413"/>
      <c r="AL254" s="413" t="s">
        <v>1768</v>
      </c>
      <c r="AM254" s="21" t="s">
        <v>1772</v>
      </c>
    </row>
    <row r="255" spans="1:39">
      <c r="A255" s="413">
        <v>61</v>
      </c>
      <c r="B255" s="22">
        <v>43230</v>
      </c>
      <c r="C255" s="5">
        <v>43230</v>
      </c>
      <c r="D255" s="5">
        <v>43261</v>
      </c>
      <c r="E255" s="413">
        <f t="shared" si="19"/>
        <v>31</v>
      </c>
      <c r="F255" s="253">
        <f t="shared" si="17"/>
        <v>1</v>
      </c>
      <c r="G255" s="4" t="s">
        <v>148</v>
      </c>
      <c r="H255" s="6">
        <v>1</v>
      </c>
      <c r="I255" s="248"/>
      <c r="J255" s="414"/>
      <c r="K255" s="254"/>
      <c r="L255" s="7">
        <v>1.9285099999999999E-2</v>
      </c>
      <c r="M255" s="256"/>
      <c r="N255" s="7">
        <v>1.9E-2</v>
      </c>
      <c r="O255" s="256"/>
      <c r="P255" s="7"/>
      <c r="Q255" s="7"/>
      <c r="R255" s="7"/>
      <c r="S255" s="20"/>
      <c r="T255" s="197">
        <v>1.38E-2</v>
      </c>
      <c r="U255" s="20"/>
      <c r="V255" s="7">
        <v>2E-3</v>
      </c>
      <c r="W255" s="7"/>
      <c r="X255" s="7"/>
      <c r="Y255" s="7">
        <v>2E-3</v>
      </c>
      <c r="Z255" s="7"/>
      <c r="AA255" s="7"/>
      <c r="AB255" s="7">
        <f t="shared" si="21"/>
        <v>1.5000000000000001E-2</v>
      </c>
      <c r="AC255" s="8">
        <v>1.6E-2</v>
      </c>
      <c r="AD255" s="198">
        <f t="shared" si="18"/>
        <v>1.38E-2</v>
      </c>
      <c r="AE255" s="197">
        <f t="shared" si="22"/>
        <v>2.2000000000000006E-3</v>
      </c>
      <c r="AF255" s="361"/>
      <c r="AH255" s="413" t="str">
        <f t="shared" si="16"/>
        <v>N</v>
      </c>
      <c r="AI255" s="413" t="s">
        <v>1770</v>
      </c>
      <c r="AJ255" s="413" t="s">
        <v>1771</v>
      </c>
      <c r="AK255" s="413"/>
      <c r="AL255" s="413" t="s">
        <v>1773</v>
      </c>
      <c r="AM255" s="25" t="s">
        <v>1772</v>
      </c>
    </row>
    <row r="256" spans="1:39">
      <c r="A256" s="413">
        <v>62</v>
      </c>
      <c r="B256" s="22">
        <v>43231</v>
      </c>
      <c r="C256" s="5">
        <v>43231</v>
      </c>
      <c r="D256" s="5">
        <v>43627</v>
      </c>
      <c r="E256" s="413">
        <f t="shared" si="19"/>
        <v>396</v>
      </c>
      <c r="F256" s="253">
        <f t="shared" si="17"/>
        <v>13</v>
      </c>
      <c r="G256" s="4" t="s">
        <v>148</v>
      </c>
      <c r="H256" s="6">
        <v>1</v>
      </c>
      <c r="I256" s="248"/>
      <c r="J256" s="414"/>
      <c r="K256" s="254"/>
      <c r="L256" s="7">
        <v>2.7766599999999999E-2</v>
      </c>
      <c r="M256" s="256"/>
      <c r="N256" s="7">
        <v>2.7E-2</v>
      </c>
      <c r="O256" s="256"/>
      <c r="P256" s="7"/>
      <c r="Q256" s="7"/>
      <c r="R256" s="7"/>
      <c r="S256" s="20"/>
      <c r="T256" s="197">
        <v>2.1000000000000001E-2</v>
      </c>
      <c r="U256" s="20"/>
      <c r="V256" s="7">
        <v>2E-3</v>
      </c>
      <c r="W256" s="7"/>
      <c r="X256" s="7"/>
      <c r="Y256" s="7">
        <v>2E-3</v>
      </c>
      <c r="Z256" s="7"/>
      <c r="AA256" s="7"/>
      <c r="AB256" s="7">
        <f t="shared" si="21"/>
        <v>2.3E-2</v>
      </c>
      <c r="AC256" s="8">
        <v>2.35E-2</v>
      </c>
      <c r="AD256" s="198">
        <f t="shared" si="18"/>
        <v>2.1000000000000001E-2</v>
      </c>
      <c r="AE256" s="197">
        <f t="shared" si="22"/>
        <v>2.4999999999999988E-3</v>
      </c>
      <c r="AF256" s="361"/>
      <c r="AH256" s="413" t="str">
        <f t="shared" si="16"/>
        <v>N</v>
      </c>
      <c r="AI256" s="413" t="s">
        <v>1588</v>
      </c>
      <c r="AJ256" s="413" t="s">
        <v>1774</v>
      </c>
      <c r="AK256" s="413"/>
      <c r="AL256" s="413" t="s">
        <v>1775</v>
      </c>
      <c r="AM256" s="21" t="s">
        <v>1776</v>
      </c>
    </row>
    <row r="257" spans="1:39">
      <c r="A257" s="413">
        <v>63</v>
      </c>
      <c r="B257" s="22">
        <v>43238</v>
      </c>
      <c r="C257" s="5">
        <v>43238</v>
      </c>
      <c r="D257" s="5">
        <v>43269</v>
      </c>
      <c r="E257" s="413">
        <f t="shared" si="19"/>
        <v>31</v>
      </c>
      <c r="F257" s="253">
        <f t="shared" si="17"/>
        <v>1</v>
      </c>
      <c r="G257" s="4" t="s">
        <v>29</v>
      </c>
      <c r="H257" s="183">
        <v>150</v>
      </c>
      <c r="I257" s="248"/>
      <c r="J257" s="414"/>
      <c r="K257" s="254"/>
      <c r="L257" s="7">
        <v>1.7059999999999999E-2</v>
      </c>
      <c r="M257" s="256"/>
      <c r="N257" s="7">
        <v>0.02</v>
      </c>
      <c r="O257" s="256"/>
      <c r="P257" s="7">
        <v>2.3300000000000001E-2</v>
      </c>
      <c r="Q257" s="7"/>
      <c r="R257" s="7"/>
      <c r="S257" s="20"/>
      <c r="T257" s="197">
        <v>8.2240000000000004E-3</v>
      </c>
      <c r="U257" s="20"/>
      <c r="V257" s="7">
        <v>3.3E-3</v>
      </c>
      <c r="W257" s="7"/>
      <c r="X257" s="7"/>
      <c r="Y257" s="7">
        <v>2E-3</v>
      </c>
      <c r="Z257" s="7"/>
      <c r="AA257" s="7"/>
      <c r="AB257" s="7">
        <f>(N257+P257)/2-V257-Y257</f>
        <v>1.6350000000000003E-2</v>
      </c>
      <c r="AC257" s="28">
        <v>1.4999999999999999E-2</v>
      </c>
      <c r="AD257" s="198">
        <f t="shared" si="18"/>
        <v>8.2240000000000004E-3</v>
      </c>
      <c r="AE257" s="197">
        <v>6.7759999999999999E-3</v>
      </c>
      <c r="AF257" s="361">
        <f>AD257+AE257</f>
        <v>1.4999999999999999E-2</v>
      </c>
      <c r="AG257" s="216">
        <v>1</v>
      </c>
      <c r="AH257" s="413" t="str">
        <f t="shared" si="16"/>
        <v>Y</v>
      </c>
      <c r="AI257" s="413" t="s">
        <v>4</v>
      </c>
      <c r="AJ257" s="413" t="s">
        <v>247</v>
      </c>
      <c r="AK257" s="413"/>
      <c r="AL257" s="413" t="s">
        <v>46</v>
      </c>
      <c r="AM257" s="21"/>
    </row>
    <row r="258" spans="1:39">
      <c r="A258" s="413">
        <v>64</v>
      </c>
      <c r="B258" s="22">
        <v>43243</v>
      </c>
      <c r="C258" s="5">
        <v>43243</v>
      </c>
      <c r="D258" s="5">
        <v>43274</v>
      </c>
      <c r="E258" s="413">
        <f t="shared" si="19"/>
        <v>31</v>
      </c>
      <c r="F258" s="253">
        <f t="shared" si="17"/>
        <v>1</v>
      </c>
      <c r="G258" s="4" t="s">
        <v>29</v>
      </c>
      <c r="H258" s="6">
        <v>10</v>
      </c>
      <c r="I258" s="248"/>
      <c r="J258" s="202"/>
      <c r="K258" s="256"/>
      <c r="L258" s="7">
        <v>1.47875E-2</v>
      </c>
      <c r="M258" s="256"/>
      <c r="N258" s="20">
        <v>1.9E-2</v>
      </c>
      <c r="O258" s="261"/>
      <c r="P258" s="20"/>
      <c r="Q258" s="7"/>
      <c r="R258" s="7"/>
      <c r="S258" s="20"/>
      <c r="T258" s="197">
        <v>8.2269999999999999E-3</v>
      </c>
      <c r="U258" s="20"/>
      <c r="V258" s="7">
        <v>3.3E-3</v>
      </c>
      <c r="W258" s="7"/>
      <c r="X258" s="7"/>
      <c r="Y258" s="7">
        <v>2E-3</v>
      </c>
      <c r="Z258" s="7"/>
      <c r="AA258" s="7"/>
      <c r="AB258" s="7">
        <f>N258-V258-Y258</f>
        <v>1.3699999999999999E-2</v>
      </c>
      <c r="AC258" s="8">
        <v>1.0999999999999999E-2</v>
      </c>
      <c r="AD258" s="198">
        <f t="shared" si="18"/>
        <v>8.2269999999999999E-3</v>
      </c>
      <c r="AE258" s="197">
        <v>1.7730000000000001E-3</v>
      </c>
      <c r="AF258" s="361">
        <f t="shared" ref="AF258:AF261" si="23">AD258+AE258</f>
        <v>0.01</v>
      </c>
      <c r="AG258" s="216">
        <v>1</v>
      </c>
      <c r="AH258" s="413" t="str">
        <f t="shared" si="16"/>
        <v>Y</v>
      </c>
      <c r="AI258" s="413" t="s">
        <v>12</v>
      </c>
      <c r="AJ258" s="413" t="s">
        <v>1793</v>
      </c>
      <c r="AK258" s="413" t="s">
        <v>399</v>
      </c>
      <c r="AL258" s="413" t="s">
        <v>455</v>
      </c>
      <c r="AM258" s="21"/>
    </row>
    <row r="259" spans="1:39">
      <c r="A259" s="413">
        <v>65</v>
      </c>
      <c r="B259" s="22">
        <v>43244</v>
      </c>
      <c r="C259" s="5">
        <v>43244</v>
      </c>
      <c r="D259" s="5">
        <v>43278</v>
      </c>
      <c r="E259" s="413">
        <f t="shared" si="19"/>
        <v>34</v>
      </c>
      <c r="F259" s="253">
        <f t="shared" si="17"/>
        <v>1</v>
      </c>
      <c r="G259" s="4" t="s">
        <v>148</v>
      </c>
      <c r="H259" s="6">
        <v>20</v>
      </c>
      <c r="I259" s="248"/>
      <c r="J259" s="414"/>
      <c r="K259" s="254"/>
      <c r="L259" s="7">
        <v>1.95969E-2</v>
      </c>
      <c r="M259" s="256"/>
      <c r="N259" s="7">
        <v>2.1000000000000001E-2</v>
      </c>
      <c r="O259" s="256"/>
      <c r="P259" s="7">
        <v>2.3508999999999999E-2</v>
      </c>
      <c r="Q259" s="7">
        <v>2.1686E-2</v>
      </c>
      <c r="R259" s="7">
        <v>4.3399999999999998E-4</v>
      </c>
      <c r="S259" s="20">
        <v>1.552E-3</v>
      </c>
      <c r="T259" s="197">
        <v>1.3879000000000001E-2</v>
      </c>
      <c r="U259" s="20"/>
      <c r="V259" s="7">
        <v>2E-3</v>
      </c>
      <c r="W259" s="7"/>
      <c r="X259" s="7"/>
      <c r="Y259" s="7">
        <v>2E-3</v>
      </c>
      <c r="Z259" s="7"/>
      <c r="AA259" s="7"/>
      <c r="AB259" s="7">
        <f>N259-V259-Y259</f>
        <v>1.7000000000000001E-2</v>
      </c>
      <c r="AC259" s="8">
        <v>0.02</v>
      </c>
      <c r="AD259" s="198">
        <f t="shared" si="18"/>
        <v>1.3879000000000001E-2</v>
      </c>
      <c r="AE259" s="197">
        <v>5.8209999999999998E-3</v>
      </c>
      <c r="AF259" s="361">
        <f t="shared" si="23"/>
        <v>1.9700000000000002E-2</v>
      </c>
      <c r="AG259" s="216">
        <v>1</v>
      </c>
      <c r="AH259" s="413" t="str">
        <f t="shared" si="16"/>
        <v>Y</v>
      </c>
      <c r="AI259" s="413" t="s">
        <v>149</v>
      </c>
      <c r="AJ259" s="413" t="s">
        <v>150</v>
      </c>
      <c r="AK259" s="413"/>
      <c r="AL259" s="413" t="s">
        <v>1777</v>
      </c>
      <c r="AM259" s="25" t="s">
        <v>1782</v>
      </c>
    </row>
    <row r="260" spans="1:39">
      <c r="A260" s="413">
        <v>66</v>
      </c>
      <c r="B260" s="22">
        <v>43245</v>
      </c>
      <c r="C260" s="5">
        <v>43245</v>
      </c>
      <c r="D260" s="5">
        <v>43276</v>
      </c>
      <c r="E260" s="413">
        <f t="shared" si="19"/>
        <v>31</v>
      </c>
      <c r="F260" s="253">
        <f t="shared" si="17"/>
        <v>1</v>
      </c>
      <c r="G260" s="4" t="s">
        <v>28</v>
      </c>
      <c r="H260" s="183">
        <v>20</v>
      </c>
      <c r="I260" s="248"/>
      <c r="J260" s="202"/>
      <c r="K260" s="256"/>
      <c r="L260" s="7">
        <v>1.9682700000000001E-2</v>
      </c>
      <c r="M260" s="256"/>
      <c r="N260" s="20">
        <v>2.1000000000000001E-2</v>
      </c>
      <c r="O260" s="261"/>
      <c r="P260" s="7">
        <v>2.3508999999999999E-2</v>
      </c>
      <c r="Q260" s="7">
        <v>2.5822000000000001E-2</v>
      </c>
      <c r="R260" s="7">
        <v>5.1599999999999997E-4</v>
      </c>
      <c r="S260" s="20">
        <v>1.8060000000000001E-3</v>
      </c>
      <c r="T260" s="197">
        <v>1.3964000000000001E-2</v>
      </c>
      <c r="U260" s="20"/>
      <c r="V260" s="7">
        <v>2E-3</v>
      </c>
      <c r="W260" s="7"/>
      <c r="X260" s="7"/>
      <c r="Y260" s="7">
        <v>2E-3</v>
      </c>
      <c r="Z260" s="7"/>
      <c r="AA260" s="7"/>
      <c r="AB260" s="7">
        <f>N260-V260-Y260</f>
        <v>1.7000000000000001E-2</v>
      </c>
      <c r="AC260" s="8">
        <v>1.9E-2</v>
      </c>
      <c r="AD260" s="198">
        <f t="shared" si="18"/>
        <v>1.3964000000000001E-2</v>
      </c>
      <c r="AE260" s="197">
        <v>5.0359999999999997E-3</v>
      </c>
      <c r="AF260" s="361">
        <f t="shared" si="23"/>
        <v>1.9E-2</v>
      </c>
      <c r="AG260" s="216">
        <v>1</v>
      </c>
      <c r="AH260" s="413" t="str">
        <f t="shared" si="16"/>
        <v>Y</v>
      </c>
      <c r="AI260" s="413" t="s">
        <v>1738</v>
      </c>
      <c r="AJ260" s="413" t="s">
        <v>1739</v>
      </c>
      <c r="AK260" s="413"/>
      <c r="AL260" s="413" t="s">
        <v>1557</v>
      </c>
      <c r="AM260" s="184" t="s">
        <v>1783</v>
      </c>
    </row>
    <row r="261" spans="1:39">
      <c r="A261" s="413">
        <v>67</v>
      </c>
      <c r="B261" s="22">
        <v>43245</v>
      </c>
      <c r="C261" s="5">
        <v>43245</v>
      </c>
      <c r="D261" s="5">
        <v>43612</v>
      </c>
      <c r="E261" s="413">
        <f t="shared" si="19"/>
        <v>367</v>
      </c>
      <c r="F261" s="253">
        <f t="shared" si="17"/>
        <v>12</v>
      </c>
      <c r="G261" s="4" t="s">
        <v>148</v>
      </c>
      <c r="H261" s="6">
        <v>1</v>
      </c>
      <c r="I261" s="248"/>
      <c r="J261" s="414"/>
      <c r="K261" s="254"/>
      <c r="L261" s="7">
        <v>2.7374200000000001E-2</v>
      </c>
      <c r="M261" s="256"/>
      <c r="N261" s="7">
        <v>2.8000000000000001E-2</v>
      </c>
      <c r="O261" s="256"/>
      <c r="P261" s="7">
        <v>2.8983999999999999E-2</v>
      </c>
      <c r="Q261" s="7">
        <v>3.4541000000000002E-2</v>
      </c>
      <c r="R261" s="7">
        <v>6.9099999999999999E-4</v>
      </c>
      <c r="S261" s="20">
        <v>7.3499999999999998E-3</v>
      </c>
      <c r="T261" s="197">
        <v>2.0728E-2</v>
      </c>
      <c r="U261" s="20"/>
      <c r="V261" s="7">
        <v>2E-3</v>
      </c>
      <c r="W261" s="7"/>
      <c r="X261" s="7"/>
      <c r="Y261" s="7">
        <v>2E-3</v>
      </c>
      <c r="Z261" s="7"/>
      <c r="AA261" s="7"/>
      <c r="AB261" s="7">
        <f t="shared" ref="AB261:AB271" si="24">N261-V261-Y261</f>
        <v>2.4E-2</v>
      </c>
      <c r="AC261" s="8">
        <v>2.5999999999999999E-2</v>
      </c>
      <c r="AD261" s="198">
        <f t="shared" si="18"/>
        <v>2.0728E-2</v>
      </c>
      <c r="AE261" s="197">
        <v>5.2719999999999998E-3</v>
      </c>
      <c r="AF261" s="361">
        <f t="shared" si="23"/>
        <v>2.5999999999999999E-2</v>
      </c>
      <c r="AG261" s="216">
        <v>4</v>
      </c>
      <c r="AH261" s="413" t="str">
        <f t="shared" si="16"/>
        <v>Y</v>
      </c>
      <c r="AI261" s="413" t="s">
        <v>1588</v>
      </c>
      <c r="AJ261" s="413" t="s">
        <v>1774</v>
      </c>
      <c r="AK261" s="413"/>
      <c r="AL261" s="413" t="s">
        <v>1775</v>
      </c>
      <c r="AM261" s="21" t="s">
        <v>1784</v>
      </c>
    </row>
    <row r="262" spans="1:39">
      <c r="A262" s="413">
        <v>68</v>
      </c>
      <c r="B262" s="22">
        <v>43248</v>
      </c>
      <c r="C262" s="5">
        <v>43248</v>
      </c>
      <c r="D262" s="5">
        <v>43279</v>
      </c>
      <c r="E262" s="413">
        <f t="shared" si="19"/>
        <v>31</v>
      </c>
      <c r="F262" s="253">
        <f t="shared" si="17"/>
        <v>1</v>
      </c>
      <c r="G262" s="4" t="s">
        <v>148</v>
      </c>
      <c r="H262" s="6">
        <v>2.2999999999999998</v>
      </c>
      <c r="I262" s="248"/>
      <c r="J262" s="414"/>
      <c r="K262" s="254"/>
      <c r="L262" s="7">
        <v>1.9682700000000001E-2</v>
      </c>
      <c r="M262" s="256"/>
      <c r="N262" s="7">
        <v>2.8000000000000001E-2</v>
      </c>
      <c r="O262" s="256"/>
      <c r="P262" s="7"/>
      <c r="Q262" s="7">
        <v>3.4541000000000002E-2</v>
      </c>
      <c r="R262" s="7">
        <v>6.9099999999999999E-4</v>
      </c>
      <c r="S262" s="20">
        <v>7.3499999999999998E-3</v>
      </c>
      <c r="T262" s="197"/>
      <c r="U262" s="20"/>
      <c r="V262" s="7">
        <v>2E-3</v>
      </c>
      <c r="W262" s="7"/>
      <c r="X262" s="7"/>
      <c r="Y262" s="7">
        <v>2E-3</v>
      </c>
      <c r="Z262" s="7"/>
      <c r="AA262" s="7"/>
      <c r="AB262" s="7">
        <f t="shared" si="24"/>
        <v>2.4E-2</v>
      </c>
      <c r="AC262" s="8">
        <v>1.9E-2</v>
      </c>
      <c r="AD262" s="198" t="str">
        <f t="shared" si="18"/>
        <v/>
      </c>
      <c r="AE262" s="197"/>
      <c r="AF262" s="361"/>
      <c r="AH262" s="413" t="str">
        <f t="shared" si="16"/>
        <v>N</v>
      </c>
      <c r="AI262" s="413" t="s">
        <v>1588</v>
      </c>
      <c r="AJ262" s="413" t="s">
        <v>1774</v>
      </c>
      <c r="AK262" s="413"/>
      <c r="AL262" s="413"/>
      <c r="AM262" s="21"/>
    </row>
    <row r="263" spans="1:39">
      <c r="A263" s="413">
        <v>69</v>
      </c>
      <c r="B263" s="22">
        <v>43248</v>
      </c>
      <c r="C263" s="5">
        <v>43248</v>
      </c>
      <c r="D263" s="5">
        <v>43340</v>
      </c>
      <c r="E263" s="413">
        <f t="shared" si="19"/>
        <v>92</v>
      </c>
      <c r="F263" s="253">
        <f t="shared" si="17"/>
        <v>3</v>
      </c>
      <c r="G263" s="4" t="s">
        <v>148</v>
      </c>
      <c r="H263" s="6">
        <v>2.2999999999999998</v>
      </c>
      <c r="I263" s="248"/>
      <c r="J263" s="414"/>
      <c r="K263" s="254"/>
      <c r="L263" s="7">
        <v>2.3193800000000001E-2</v>
      </c>
      <c r="M263" s="256"/>
      <c r="N263" s="7">
        <v>2.8000000000000001E-2</v>
      </c>
      <c r="O263" s="256"/>
      <c r="P263" s="7"/>
      <c r="Q263" s="7">
        <v>3.4541000000000002E-2</v>
      </c>
      <c r="R263" s="7">
        <v>6.9099999999999999E-4</v>
      </c>
      <c r="S263" s="20">
        <v>7.3499999999999998E-3</v>
      </c>
      <c r="T263" s="197"/>
      <c r="U263" s="20"/>
      <c r="V263" s="7">
        <v>2E-3</v>
      </c>
      <c r="W263" s="7"/>
      <c r="X263" s="7"/>
      <c r="Y263" s="7">
        <v>2E-3</v>
      </c>
      <c r="Z263" s="7"/>
      <c r="AA263" s="7"/>
      <c r="AB263" s="7">
        <f t="shared" si="24"/>
        <v>2.4E-2</v>
      </c>
      <c r="AC263" s="8">
        <v>2.1000000000000001E-2</v>
      </c>
      <c r="AD263" s="198" t="str">
        <f t="shared" si="18"/>
        <v/>
      </c>
      <c r="AE263" s="197"/>
      <c r="AF263" s="361"/>
      <c r="AH263" s="413" t="str">
        <f t="shared" si="16"/>
        <v>N</v>
      </c>
      <c r="AI263" s="413" t="s">
        <v>1588</v>
      </c>
      <c r="AJ263" s="413" t="s">
        <v>1774</v>
      </c>
      <c r="AK263" s="413"/>
      <c r="AL263" s="413"/>
      <c r="AM263" s="21"/>
    </row>
    <row r="264" spans="1:39">
      <c r="A264" s="413">
        <v>70</v>
      </c>
      <c r="B264" s="22">
        <v>43249</v>
      </c>
      <c r="C264" s="5">
        <v>43250</v>
      </c>
      <c r="D264" s="5">
        <v>43342</v>
      </c>
      <c r="E264" s="413">
        <f t="shared" si="19"/>
        <v>92</v>
      </c>
      <c r="F264" s="253">
        <f t="shared" si="17"/>
        <v>3</v>
      </c>
      <c r="G264" s="4" t="s">
        <v>84</v>
      </c>
      <c r="H264" s="6">
        <v>50</v>
      </c>
      <c r="I264" s="248"/>
      <c r="J264" s="414" t="s">
        <v>1785</v>
      </c>
      <c r="K264" s="254"/>
      <c r="L264" s="7">
        <v>2.3181299999999998E-2</v>
      </c>
      <c r="M264" s="256"/>
      <c r="N264" s="20">
        <v>2.3300000000000001E-2</v>
      </c>
      <c r="O264" s="261"/>
      <c r="P264" s="7">
        <v>2.6530999999999999E-2</v>
      </c>
      <c r="Q264" s="7">
        <v>2.5703E-2</v>
      </c>
      <c r="R264" s="7">
        <v>5.1400000000000003E-4</v>
      </c>
      <c r="S264" s="20">
        <v>2.689E-3</v>
      </c>
      <c r="T264" s="197">
        <v>1.8592000000000001E-2</v>
      </c>
      <c r="U264" s="20"/>
      <c r="V264" s="7">
        <v>2E-3</v>
      </c>
      <c r="W264" s="7"/>
      <c r="X264" s="7"/>
      <c r="Y264" s="7">
        <v>2E-3</v>
      </c>
      <c r="Z264" s="7"/>
      <c r="AA264" s="7"/>
      <c r="AB264" s="7">
        <f t="shared" si="24"/>
        <v>1.9299999999999998E-2</v>
      </c>
      <c r="AC264" s="8">
        <v>2.2499999999999999E-2</v>
      </c>
      <c r="AD264" s="198">
        <f t="shared" si="18"/>
        <v>1.8592000000000001E-2</v>
      </c>
      <c r="AE264" s="197"/>
      <c r="AF264" s="361"/>
      <c r="AH264" s="413" t="str">
        <f t="shared" si="16"/>
        <v>N</v>
      </c>
      <c r="AI264" s="413" t="s">
        <v>82</v>
      </c>
      <c r="AJ264" s="413"/>
      <c r="AK264" s="413" t="s">
        <v>1791</v>
      </c>
      <c r="AL264" s="413" t="s">
        <v>91</v>
      </c>
      <c r="AM264" s="25" t="s">
        <v>1786</v>
      </c>
    </row>
    <row r="265" spans="1:39">
      <c r="A265" s="413">
        <v>71</v>
      </c>
      <c r="B265" s="22">
        <v>43250</v>
      </c>
      <c r="C265" s="5">
        <v>43250</v>
      </c>
      <c r="D265" s="5">
        <v>43339</v>
      </c>
      <c r="E265" s="413">
        <f t="shared" si="19"/>
        <v>89</v>
      </c>
      <c r="F265" s="253">
        <f t="shared" si="17"/>
        <v>2</v>
      </c>
      <c r="G265" s="4" t="s">
        <v>28</v>
      </c>
      <c r="H265" s="183">
        <v>6</v>
      </c>
      <c r="I265" s="248"/>
      <c r="J265" s="202" t="s">
        <v>1787</v>
      </c>
      <c r="K265" s="256"/>
      <c r="L265" s="7">
        <v>2.3071899999999999E-2</v>
      </c>
      <c r="M265" s="256"/>
      <c r="N265" s="7">
        <v>2.4E-2</v>
      </c>
      <c r="O265" s="256"/>
      <c r="P265" s="7"/>
      <c r="Q265" s="7">
        <v>2.5703E-2</v>
      </c>
      <c r="R265" s="7">
        <v>5.1400000000000003E-4</v>
      </c>
      <c r="S265" s="20">
        <v>4.189E-3</v>
      </c>
      <c r="T265" s="197">
        <v>1.4082000000000001E-2</v>
      </c>
      <c r="U265" s="20"/>
      <c r="V265" s="7">
        <v>2E-3</v>
      </c>
      <c r="W265" s="7"/>
      <c r="X265" s="7"/>
      <c r="Y265" s="7">
        <v>2E-3</v>
      </c>
      <c r="Z265" s="7"/>
      <c r="AA265" s="7"/>
      <c r="AB265" s="7">
        <f t="shared" si="24"/>
        <v>1.9999999999999997E-2</v>
      </c>
      <c r="AC265" s="8">
        <v>2.1000000000000001E-2</v>
      </c>
      <c r="AD265" s="198">
        <f t="shared" si="18"/>
        <v>1.4082000000000001E-2</v>
      </c>
      <c r="AE265" s="197">
        <v>6.9179999999999997E-3</v>
      </c>
      <c r="AF265" s="361">
        <f t="shared" ref="AF265:AF271" si="25">AD265+AE265</f>
        <v>2.1000000000000001E-2</v>
      </c>
      <c r="AG265" s="216">
        <v>1</v>
      </c>
      <c r="AH265" s="413" t="str">
        <f t="shared" si="16"/>
        <v>Y</v>
      </c>
      <c r="AI265" s="413" t="s">
        <v>24</v>
      </c>
      <c r="AJ265" s="413" t="s">
        <v>1558</v>
      </c>
      <c r="AK265" s="413" t="s">
        <v>1792</v>
      </c>
      <c r="AL265" s="413" t="s">
        <v>1751</v>
      </c>
      <c r="AM265" s="184" t="s">
        <v>1788</v>
      </c>
    </row>
    <row r="266" spans="1:39">
      <c r="A266" s="413">
        <v>72</v>
      </c>
      <c r="B266" s="22">
        <v>43255</v>
      </c>
      <c r="C266" s="5">
        <v>43255</v>
      </c>
      <c r="D266" s="5">
        <v>43347</v>
      </c>
      <c r="E266" s="413">
        <f t="shared" si="19"/>
        <v>92</v>
      </c>
      <c r="F266" s="253">
        <f t="shared" si="17"/>
        <v>3</v>
      </c>
      <c r="G266" s="4" t="s">
        <v>28</v>
      </c>
      <c r="H266" s="6">
        <v>1</v>
      </c>
      <c r="I266" s="248"/>
      <c r="J266" s="202"/>
      <c r="K266" s="256"/>
      <c r="L266" s="7">
        <v>2.0245699999999998E-2</v>
      </c>
      <c r="M266" s="256"/>
      <c r="N266" s="20">
        <v>2.1000000000000001E-2</v>
      </c>
      <c r="O266" s="261"/>
      <c r="P266" s="7">
        <v>2.5961999999999999E-2</v>
      </c>
      <c r="Q266" s="7"/>
      <c r="R266" s="7"/>
      <c r="S266" s="20"/>
      <c r="T266" s="197">
        <v>1.8589000000000001E-2</v>
      </c>
      <c r="U266" s="20"/>
      <c r="V266" s="7">
        <v>2E-3</v>
      </c>
      <c r="W266" s="7"/>
      <c r="X266" s="7"/>
      <c r="Y266" s="7">
        <v>2E-3</v>
      </c>
      <c r="Z266" s="7"/>
      <c r="AA266" s="7"/>
      <c r="AB266" s="7">
        <f t="shared" si="24"/>
        <v>1.7000000000000001E-2</v>
      </c>
      <c r="AC266" s="8">
        <v>2.1999999999999999E-2</v>
      </c>
      <c r="AD266" s="198">
        <f t="shared" si="18"/>
        <v>1.8589000000000001E-2</v>
      </c>
      <c r="AE266" s="197">
        <v>3.411E-3</v>
      </c>
      <c r="AF266" s="361">
        <f t="shared" si="25"/>
        <v>2.2000000000000002E-2</v>
      </c>
      <c r="AG266" s="216">
        <v>1</v>
      </c>
      <c r="AH266" s="413" t="str">
        <f t="shared" ref="AH266:AH273" si="26">IF(AF266="","N","Y")</f>
        <v>Y</v>
      </c>
      <c r="AI266" s="413" t="s">
        <v>437</v>
      </c>
      <c r="AJ266" s="413" t="s">
        <v>1799</v>
      </c>
      <c r="AK266" s="413" t="s">
        <v>1800</v>
      </c>
      <c r="AL266" s="413" t="s">
        <v>1798</v>
      </c>
      <c r="AM266" s="21" t="s">
        <v>1801</v>
      </c>
    </row>
    <row r="267" spans="1:39">
      <c r="A267" s="413">
        <v>73</v>
      </c>
      <c r="B267" s="22">
        <v>43255</v>
      </c>
      <c r="C267" s="5">
        <v>43256</v>
      </c>
      <c r="D267" s="5">
        <v>43286</v>
      </c>
      <c r="E267" s="413">
        <f t="shared" si="19"/>
        <v>30</v>
      </c>
      <c r="F267" s="253">
        <f t="shared" ref="F267:F273" si="27">TRUNC(E267/30,0)</f>
        <v>1</v>
      </c>
      <c r="G267" s="4" t="s">
        <v>29</v>
      </c>
      <c r="H267" s="6">
        <v>10</v>
      </c>
      <c r="I267" s="248"/>
      <c r="J267" s="202"/>
      <c r="K267" s="256"/>
      <c r="L267" s="7"/>
      <c r="M267" s="256"/>
      <c r="N267" s="20"/>
      <c r="O267" s="261"/>
      <c r="P267" s="20"/>
      <c r="Q267" s="7"/>
      <c r="R267" s="7"/>
      <c r="S267" s="20"/>
      <c r="T267" s="197">
        <v>8.2500000000000004E-3</v>
      </c>
      <c r="U267" s="20"/>
      <c r="V267" s="7">
        <v>3.3E-3</v>
      </c>
      <c r="W267" s="7"/>
      <c r="X267" s="7"/>
      <c r="Y267" s="7">
        <v>2E-3</v>
      </c>
      <c r="Z267" s="7"/>
      <c r="AA267" s="7"/>
      <c r="AB267" s="7">
        <f t="shared" si="24"/>
        <v>-5.3E-3</v>
      </c>
      <c r="AC267" s="8">
        <v>1.2999999999999999E-2</v>
      </c>
      <c r="AD267" s="198">
        <f t="shared" ref="AD267:AD273" si="28">IF(T267="","",T267)</f>
        <v>8.2500000000000004E-3</v>
      </c>
      <c r="AE267" s="197">
        <v>4.7499999999999999E-3</v>
      </c>
      <c r="AF267" s="361">
        <f t="shared" si="25"/>
        <v>1.3000000000000001E-2</v>
      </c>
      <c r="AG267" s="216">
        <v>2</v>
      </c>
      <c r="AH267" s="413" t="str">
        <f t="shared" si="26"/>
        <v>Y</v>
      </c>
      <c r="AI267" s="413" t="s">
        <v>24</v>
      </c>
      <c r="AJ267" s="413" t="s">
        <v>1558</v>
      </c>
      <c r="AK267" s="413" t="s">
        <v>1766</v>
      </c>
      <c r="AL267" s="413" t="s">
        <v>458</v>
      </c>
      <c r="AM267" s="21"/>
    </row>
    <row r="268" spans="1:39">
      <c r="A268" s="413">
        <v>74</v>
      </c>
      <c r="B268" s="22">
        <v>43255</v>
      </c>
      <c r="C268" s="5">
        <v>43256</v>
      </c>
      <c r="D268" s="5">
        <v>43286</v>
      </c>
      <c r="E268" s="413">
        <f t="shared" si="19"/>
        <v>30</v>
      </c>
      <c r="F268" s="253">
        <f t="shared" si="27"/>
        <v>1</v>
      </c>
      <c r="G268" s="4" t="s">
        <v>29</v>
      </c>
      <c r="H268" s="6">
        <v>7.7</v>
      </c>
      <c r="I268" s="248"/>
      <c r="J268" s="414"/>
      <c r="K268" s="254"/>
      <c r="L268" s="7"/>
      <c r="M268" s="256"/>
      <c r="N268" s="20"/>
      <c r="O268" s="261"/>
      <c r="P268" s="20"/>
      <c r="Q268" s="7"/>
      <c r="R268" s="7"/>
      <c r="S268" s="20"/>
      <c r="T268" s="197">
        <v>8.2500000000000004E-3</v>
      </c>
      <c r="U268" s="20"/>
      <c r="V268" s="7">
        <v>3.3E-3</v>
      </c>
      <c r="W268" s="7"/>
      <c r="X268" s="7"/>
      <c r="Y268" s="7">
        <v>2E-3</v>
      </c>
      <c r="Z268" s="7"/>
      <c r="AA268" s="7"/>
      <c r="AB268" s="7">
        <f t="shared" si="24"/>
        <v>-5.3E-3</v>
      </c>
      <c r="AC268" s="8">
        <v>8.5000000000000006E-3</v>
      </c>
      <c r="AD268" s="198">
        <f t="shared" si="28"/>
        <v>8.2500000000000004E-3</v>
      </c>
      <c r="AE268" s="197">
        <v>2.5000000000000001E-4</v>
      </c>
      <c r="AF268" s="361">
        <f t="shared" si="25"/>
        <v>8.5000000000000006E-3</v>
      </c>
      <c r="AG268" s="216">
        <v>3</v>
      </c>
      <c r="AH268" s="413" t="str">
        <f t="shared" si="26"/>
        <v>Y</v>
      </c>
      <c r="AI268" s="413" t="s">
        <v>24</v>
      </c>
      <c r="AJ268" s="413" t="s">
        <v>1558</v>
      </c>
      <c r="AK268" s="413" t="s">
        <v>1766</v>
      </c>
      <c r="AL268" s="413" t="s">
        <v>417</v>
      </c>
      <c r="AM268" s="21" t="s">
        <v>1802</v>
      </c>
    </row>
    <row r="269" spans="1:39">
      <c r="A269" s="413">
        <v>75</v>
      </c>
      <c r="B269" s="22">
        <v>43255</v>
      </c>
      <c r="C269" s="5">
        <v>43256</v>
      </c>
      <c r="D269" s="5">
        <v>43286</v>
      </c>
      <c r="E269" s="413">
        <f t="shared" si="19"/>
        <v>30</v>
      </c>
      <c r="F269" s="253">
        <f t="shared" si="27"/>
        <v>1</v>
      </c>
      <c r="G269" s="4" t="s">
        <v>29</v>
      </c>
      <c r="H269" s="6">
        <v>3.4</v>
      </c>
      <c r="I269" s="248"/>
      <c r="J269" s="414"/>
      <c r="K269" s="254"/>
      <c r="L269" s="7"/>
      <c r="M269" s="256"/>
      <c r="N269" s="20"/>
      <c r="O269" s="261"/>
      <c r="P269" s="20"/>
      <c r="Q269" s="7"/>
      <c r="R269" s="7"/>
      <c r="S269" s="20"/>
      <c r="T269" s="197">
        <v>8.2500000000000004E-3</v>
      </c>
      <c r="U269" s="20"/>
      <c r="V269" s="7">
        <v>3.3E-3</v>
      </c>
      <c r="W269" s="7"/>
      <c r="X269" s="7"/>
      <c r="Y269" s="7">
        <v>2E-3</v>
      </c>
      <c r="Z269" s="7"/>
      <c r="AA269" s="7"/>
      <c r="AB269" s="7">
        <f t="shared" si="24"/>
        <v>-5.3E-3</v>
      </c>
      <c r="AC269" s="8">
        <v>8.5000000000000006E-3</v>
      </c>
      <c r="AD269" s="198">
        <f t="shared" si="28"/>
        <v>8.2500000000000004E-3</v>
      </c>
      <c r="AE269" s="197">
        <v>2.5000000000000001E-4</v>
      </c>
      <c r="AF269" s="361">
        <f t="shared" si="25"/>
        <v>8.5000000000000006E-3</v>
      </c>
      <c r="AG269" s="216">
        <v>4</v>
      </c>
      <c r="AH269" s="413" t="str">
        <f t="shared" si="26"/>
        <v>Y</v>
      </c>
      <c r="AI269" s="413" t="s">
        <v>24</v>
      </c>
      <c r="AJ269" s="413" t="s">
        <v>1558</v>
      </c>
      <c r="AK269" s="413" t="s">
        <v>1766</v>
      </c>
      <c r="AL269" s="413" t="s">
        <v>1767</v>
      </c>
      <c r="AM269" s="21" t="s">
        <v>1802</v>
      </c>
    </row>
    <row r="270" spans="1:39">
      <c r="A270" s="413">
        <v>76</v>
      </c>
      <c r="B270" s="22">
        <v>43256</v>
      </c>
      <c r="C270" s="5">
        <v>43256</v>
      </c>
      <c r="D270" s="5">
        <v>43286</v>
      </c>
      <c r="E270" s="413">
        <f t="shared" ref="E270:E273" si="29">D270-C270</f>
        <v>30</v>
      </c>
      <c r="F270" s="253">
        <f t="shared" si="27"/>
        <v>1</v>
      </c>
      <c r="G270" s="4" t="s">
        <v>29</v>
      </c>
      <c r="H270" s="6">
        <v>7.7</v>
      </c>
      <c r="I270" s="248">
        <v>1.04</v>
      </c>
      <c r="J270" s="414" t="s">
        <v>1803</v>
      </c>
      <c r="K270" s="254"/>
      <c r="L270" s="7"/>
      <c r="M270" s="256">
        <v>1</v>
      </c>
      <c r="N270" s="20">
        <v>1.8800000000000001E-2</v>
      </c>
      <c r="O270" s="261"/>
      <c r="P270" s="7"/>
      <c r="Q270" s="7"/>
      <c r="R270" s="7"/>
      <c r="S270" s="20"/>
      <c r="T270" s="197">
        <v>8.2290000000000002E-3</v>
      </c>
      <c r="U270" s="20"/>
      <c r="V270" s="7">
        <v>3.3E-3</v>
      </c>
      <c r="W270" s="7"/>
      <c r="X270" s="7"/>
      <c r="Y270" s="7">
        <v>2E-3</v>
      </c>
      <c r="Z270" s="7"/>
      <c r="AA270" s="7"/>
      <c r="AB270" s="7">
        <f t="shared" si="24"/>
        <v>1.35E-2</v>
      </c>
      <c r="AC270" s="8">
        <v>1.2500000000000001E-2</v>
      </c>
      <c r="AD270" s="198">
        <f t="shared" si="28"/>
        <v>8.2290000000000002E-3</v>
      </c>
      <c r="AE270" s="197">
        <v>4.2709999999999996E-3</v>
      </c>
      <c r="AF270" s="361">
        <f t="shared" si="25"/>
        <v>1.2500000000000001E-2</v>
      </c>
      <c r="AG270" s="216">
        <v>1</v>
      </c>
      <c r="AH270" s="413" t="str">
        <f t="shared" si="26"/>
        <v>Y</v>
      </c>
      <c r="AI270" s="413" t="s">
        <v>24</v>
      </c>
      <c r="AJ270" s="413" t="s">
        <v>1558</v>
      </c>
      <c r="AK270" s="413" t="s">
        <v>1766</v>
      </c>
      <c r="AL270" s="413" t="s">
        <v>417</v>
      </c>
      <c r="AM270" s="217" t="s">
        <v>1813</v>
      </c>
    </row>
    <row r="271" spans="1:39">
      <c r="A271" s="413">
        <v>77</v>
      </c>
      <c r="B271" s="22">
        <v>43256</v>
      </c>
      <c r="C271" s="5">
        <v>43256</v>
      </c>
      <c r="D271" s="5">
        <v>43286</v>
      </c>
      <c r="E271" s="413">
        <f t="shared" si="29"/>
        <v>30</v>
      </c>
      <c r="F271" s="253">
        <f t="shared" si="27"/>
        <v>1</v>
      </c>
      <c r="G271" s="4" t="s">
        <v>29</v>
      </c>
      <c r="H271" s="6">
        <v>3.4</v>
      </c>
      <c r="I271" s="248">
        <v>1.04</v>
      </c>
      <c r="J271" s="414" t="s">
        <v>1803</v>
      </c>
      <c r="K271" s="254"/>
      <c r="L271" s="7"/>
      <c r="M271" s="256">
        <v>1</v>
      </c>
      <c r="N271" s="20">
        <v>1.8800000000000001E-2</v>
      </c>
      <c r="O271" s="261"/>
      <c r="P271" s="7"/>
      <c r="Q271" s="7"/>
      <c r="R271" s="7"/>
      <c r="S271" s="20"/>
      <c r="T271" s="197">
        <v>8.2290000000000002E-3</v>
      </c>
      <c r="U271" s="20"/>
      <c r="V271" s="7">
        <v>3.3E-3</v>
      </c>
      <c r="W271" s="7"/>
      <c r="X271" s="7"/>
      <c r="Y271" s="7">
        <v>2E-3</v>
      </c>
      <c r="Z271" s="7"/>
      <c r="AA271" s="7"/>
      <c r="AB271" s="7">
        <f t="shared" si="24"/>
        <v>1.35E-2</v>
      </c>
      <c r="AC271" s="8">
        <v>1.2500000000000001E-2</v>
      </c>
      <c r="AD271" s="198">
        <f t="shared" si="28"/>
        <v>8.2290000000000002E-3</v>
      </c>
      <c r="AE271" s="197">
        <v>3.771E-3</v>
      </c>
      <c r="AF271" s="361">
        <f t="shared" si="25"/>
        <v>1.2E-2</v>
      </c>
      <c r="AG271" s="216">
        <v>2</v>
      </c>
      <c r="AH271" s="413" t="str">
        <f t="shared" si="26"/>
        <v>Y</v>
      </c>
      <c r="AI271" s="413" t="s">
        <v>24</v>
      </c>
      <c r="AJ271" s="413" t="s">
        <v>1558</v>
      </c>
      <c r="AK271" s="413" t="s">
        <v>1766</v>
      </c>
      <c r="AL271" s="413" t="s">
        <v>1767</v>
      </c>
      <c r="AM271" s="217" t="s">
        <v>1814</v>
      </c>
    </row>
    <row r="272" spans="1:39">
      <c r="A272" s="413">
        <v>78</v>
      </c>
      <c r="B272" s="22">
        <v>43256</v>
      </c>
      <c r="C272" s="5">
        <v>43256</v>
      </c>
      <c r="D272" s="5">
        <v>43286</v>
      </c>
      <c r="E272" s="413">
        <f t="shared" si="29"/>
        <v>30</v>
      </c>
      <c r="F272" s="253">
        <f t="shared" si="27"/>
        <v>1</v>
      </c>
      <c r="G272" s="4" t="s">
        <v>148</v>
      </c>
      <c r="H272" s="6">
        <v>1</v>
      </c>
      <c r="I272" s="248">
        <v>1.59</v>
      </c>
      <c r="J272" s="414" t="s">
        <v>1815</v>
      </c>
      <c r="K272" s="254">
        <f>F272</f>
        <v>1</v>
      </c>
      <c r="L272" s="7">
        <v>2.01297E-2</v>
      </c>
      <c r="M272" s="256">
        <v>1</v>
      </c>
      <c r="N272" s="7">
        <v>2.06E-2</v>
      </c>
      <c r="O272" s="256">
        <v>1</v>
      </c>
      <c r="P272" s="7">
        <v>2.6338E-2</v>
      </c>
      <c r="Q272" s="7">
        <v>2.1999999999999999E-2</v>
      </c>
      <c r="R272" s="7">
        <v>4.4000000000000002E-4</v>
      </c>
      <c r="S272" s="20">
        <v>1.56E-3</v>
      </c>
      <c r="T272" s="197">
        <v>1.4402E-2</v>
      </c>
      <c r="U272" s="20"/>
      <c r="V272" s="7">
        <v>2E-3</v>
      </c>
      <c r="W272" s="7"/>
      <c r="X272" s="7"/>
      <c r="Y272" s="7">
        <v>2E-3</v>
      </c>
      <c r="Z272" s="7"/>
      <c r="AA272" s="7">
        <f>N272-V272</f>
        <v>1.8599999999999998E-2</v>
      </c>
      <c r="AB272" s="412">
        <f>P272-V272-Y272</f>
        <v>2.2337999999999997E-2</v>
      </c>
      <c r="AC272" s="8">
        <v>0.02</v>
      </c>
      <c r="AD272" s="198">
        <f t="shared" si="28"/>
        <v>1.4402E-2</v>
      </c>
      <c r="AE272" s="197"/>
      <c r="AF272" s="361"/>
      <c r="AH272" s="413" t="str">
        <f t="shared" si="26"/>
        <v>N</v>
      </c>
      <c r="AI272" s="413" t="s">
        <v>1826</v>
      </c>
      <c r="AJ272" s="413"/>
      <c r="AK272" s="413" t="s">
        <v>1827</v>
      </c>
      <c r="AL272" s="413"/>
    </row>
    <row r="273" spans="1:39">
      <c r="A273" s="413">
        <v>66</v>
      </c>
      <c r="B273" s="22">
        <v>43262</v>
      </c>
      <c r="C273" s="5">
        <v>43262</v>
      </c>
      <c r="D273" s="5">
        <v>43292</v>
      </c>
      <c r="E273" s="413">
        <f t="shared" si="29"/>
        <v>30</v>
      </c>
      <c r="F273" s="253">
        <f t="shared" si="27"/>
        <v>1</v>
      </c>
      <c r="G273" s="4" t="s">
        <v>28</v>
      </c>
      <c r="H273" s="183">
        <v>10</v>
      </c>
      <c r="I273" s="248"/>
      <c r="J273" s="202"/>
      <c r="K273" s="256"/>
      <c r="L273" s="7">
        <v>1.9682700000000001E-2</v>
      </c>
      <c r="M273" s="256"/>
      <c r="N273" s="20">
        <v>2.1000000000000001E-2</v>
      </c>
      <c r="O273" s="261"/>
      <c r="P273" s="7">
        <v>2.3508999999999999E-2</v>
      </c>
      <c r="Q273" s="7">
        <v>2.5822000000000001E-2</v>
      </c>
      <c r="R273" s="7">
        <v>5.1599999999999997E-4</v>
      </c>
      <c r="S273" s="20">
        <v>1.8060000000000001E-3</v>
      </c>
      <c r="T273" s="197">
        <v>1.3964000000000001E-2</v>
      </c>
      <c r="U273" s="20"/>
      <c r="V273" s="7">
        <v>2E-3</v>
      </c>
      <c r="W273" s="7"/>
      <c r="X273" s="7"/>
      <c r="Y273" s="7">
        <v>2E-3</v>
      </c>
      <c r="Z273" s="7"/>
      <c r="AA273" s="7"/>
      <c r="AB273" s="7">
        <f>N273-V273-Y273</f>
        <v>1.7000000000000001E-2</v>
      </c>
      <c r="AC273" s="8">
        <v>1.9E-2</v>
      </c>
      <c r="AD273" s="198">
        <f t="shared" si="28"/>
        <v>1.3964000000000001E-2</v>
      </c>
      <c r="AE273" s="197"/>
      <c r="AF273" s="361">
        <f t="shared" ref="AF273" si="30">AD273+AE273</f>
        <v>1.3964000000000001E-2</v>
      </c>
      <c r="AG273" s="216">
        <v>1</v>
      </c>
      <c r="AH273" s="413" t="str">
        <f t="shared" si="26"/>
        <v>Y</v>
      </c>
      <c r="AI273" s="413" t="s">
        <v>1738</v>
      </c>
      <c r="AJ273" s="413" t="s">
        <v>1739</v>
      </c>
      <c r="AK273" s="413"/>
      <c r="AL273" s="413" t="s">
        <v>1557</v>
      </c>
      <c r="AM273" s="184" t="s">
        <v>2210</v>
      </c>
    </row>
    <row r="274" spans="1:39">
      <c r="B274" s="22"/>
      <c r="C274" s="5"/>
      <c r="D274" s="5"/>
      <c r="E274" s="413"/>
      <c r="F274" s="254"/>
      <c r="G274" s="4"/>
      <c r="H274" s="6"/>
      <c r="I274" s="248"/>
      <c r="J274" s="414"/>
      <c r="K274" s="254"/>
      <c r="L274" s="7"/>
      <c r="M274" s="256"/>
      <c r="N274" s="7"/>
      <c r="O274" s="256"/>
      <c r="P274" s="7"/>
      <c r="Q274" s="7"/>
      <c r="R274" s="7"/>
      <c r="S274" s="20"/>
      <c r="T274" s="20"/>
      <c r="U274" s="20"/>
      <c r="V274" s="7"/>
      <c r="W274" s="7"/>
      <c r="X274" s="7"/>
      <c r="Y274" s="7"/>
      <c r="Z274" s="7"/>
      <c r="AA274" s="7"/>
      <c r="AB274" s="7"/>
      <c r="AC274" s="8"/>
      <c r="AD274" s="197"/>
      <c r="AE274" s="197"/>
      <c r="AF274" s="361"/>
      <c r="AH274" s="413"/>
      <c r="AI274" s="413"/>
      <c r="AJ274" s="413"/>
      <c r="AK274" s="413"/>
      <c r="AL274" s="413"/>
    </row>
    <row r="275" spans="1:39">
      <c r="B275" s="22"/>
      <c r="C275" s="5"/>
      <c r="D275" s="5"/>
      <c r="E275" s="413"/>
      <c r="F275" s="254"/>
      <c r="G275" s="4"/>
      <c r="H275" s="6"/>
      <c r="I275" s="248"/>
      <c r="J275" s="414"/>
      <c r="K275" s="254"/>
      <c r="L275" s="7"/>
      <c r="M275" s="256"/>
      <c r="N275" s="7"/>
      <c r="O275" s="256"/>
      <c r="P275" s="7"/>
      <c r="Q275" s="7"/>
      <c r="R275" s="7"/>
      <c r="S275" s="20"/>
      <c r="T275" s="20"/>
      <c r="U275" s="20"/>
      <c r="V275" s="7" t="s">
        <v>2205</v>
      </c>
      <c r="W275" s="7"/>
      <c r="X275" s="7"/>
      <c r="Y275" s="7" t="s">
        <v>2206</v>
      </c>
      <c r="Z275" s="7"/>
      <c r="AA275" s="7"/>
      <c r="AB275" s="7"/>
      <c r="AC275" s="8"/>
      <c r="AD275" s="197"/>
      <c r="AE275" s="197"/>
      <c r="AF275" s="361"/>
      <c r="AH275" s="413"/>
      <c r="AI275" s="413"/>
      <c r="AJ275" s="413"/>
      <c r="AK275" s="413"/>
      <c r="AL275" s="413"/>
    </row>
    <row r="276" spans="1:39">
      <c r="B276" s="22"/>
      <c r="C276" s="5"/>
      <c r="D276" s="5"/>
      <c r="E276" s="413"/>
      <c r="F276" s="254"/>
      <c r="G276" s="4"/>
      <c r="H276" s="6"/>
      <c r="I276" s="248"/>
      <c r="J276" s="414"/>
      <c r="K276" s="254"/>
      <c r="L276" s="7"/>
      <c r="M276" s="256"/>
      <c r="N276" s="7"/>
      <c r="O276" s="256"/>
      <c r="P276" s="7"/>
      <c r="Q276" s="7"/>
      <c r="R276" s="7"/>
      <c r="S276" s="20"/>
      <c r="T276" s="20"/>
      <c r="U276" s="20"/>
      <c r="V276" s="7"/>
      <c r="W276" s="7"/>
      <c r="X276" s="7"/>
      <c r="Y276" s="7"/>
      <c r="Z276" s="7"/>
      <c r="AA276" s="7"/>
      <c r="AB276" s="7"/>
      <c r="AC276" s="8"/>
      <c r="AD276" s="197"/>
      <c r="AE276" s="197"/>
      <c r="AF276" s="361"/>
      <c r="AH276" s="413"/>
      <c r="AI276" s="413"/>
      <c r="AJ276" s="413"/>
      <c r="AK276" s="413"/>
      <c r="AL276" s="413"/>
    </row>
    <row r="277" spans="1:39">
      <c r="B277" s="22"/>
      <c r="C277" s="5"/>
      <c r="D277" s="5"/>
      <c r="E277" s="413"/>
      <c r="F277" s="254"/>
      <c r="G277" s="4"/>
      <c r="H277" s="6"/>
      <c r="I277" s="248"/>
      <c r="J277" s="414"/>
      <c r="K277" s="254"/>
      <c r="L277" s="7"/>
      <c r="M277" s="256"/>
      <c r="N277" s="7"/>
      <c r="O277" s="256"/>
      <c r="P277" s="7"/>
      <c r="Q277" s="7"/>
      <c r="R277" s="7"/>
      <c r="S277" s="20"/>
      <c r="T277" s="20"/>
      <c r="U277" s="20"/>
      <c r="V277" s="7"/>
      <c r="W277" s="7"/>
      <c r="X277" s="7"/>
      <c r="Y277" s="7"/>
      <c r="Z277" s="7"/>
      <c r="AA277" s="7"/>
      <c r="AB277" s="7"/>
      <c r="AC277" s="8"/>
      <c r="AD277" s="197"/>
      <c r="AE277" s="197"/>
      <c r="AF277" s="361"/>
      <c r="AH277" s="413"/>
      <c r="AI277" s="413"/>
      <c r="AJ277" s="413"/>
      <c r="AK277" s="413"/>
      <c r="AL277" s="413"/>
    </row>
    <row r="278" spans="1:39">
      <c r="B278" s="22"/>
      <c r="C278" s="5"/>
      <c r="D278" s="5"/>
      <c r="E278" s="413"/>
      <c r="F278" s="254"/>
      <c r="G278" s="4"/>
      <c r="H278" s="6"/>
      <c r="I278" s="248"/>
      <c r="J278" s="414"/>
      <c r="K278" s="254"/>
      <c r="L278" s="7"/>
      <c r="M278" s="256"/>
      <c r="N278" s="7"/>
      <c r="O278" s="256"/>
      <c r="P278" s="7"/>
      <c r="Q278" s="7"/>
      <c r="R278" s="7"/>
      <c r="S278" s="20"/>
      <c r="T278" s="20"/>
      <c r="U278" s="20"/>
      <c r="V278" s="7"/>
      <c r="W278" s="7"/>
      <c r="X278" s="7"/>
      <c r="Y278" s="7"/>
      <c r="Z278" s="7"/>
      <c r="AA278" s="7"/>
      <c r="AB278" s="7"/>
      <c r="AC278" s="8"/>
      <c r="AD278" s="197"/>
      <c r="AE278" s="197"/>
      <c r="AF278" s="361"/>
      <c r="AH278" s="413"/>
      <c r="AI278" s="413"/>
      <c r="AJ278" s="413"/>
      <c r="AK278" s="413"/>
      <c r="AL278" s="413"/>
    </row>
    <row r="279" spans="1:39">
      <c r="B279" s="22"/>
      <c r="C279" s="5"/>
      <c r="D279" s="5"/>
      <c r="E279" s="413"/>
      <c r="F279" s="254"/>
      <c r="G279" s="4"/>
      <c r="H279" s="6"/>
      <c r="I279" s="248"/>
      <c r="J279" s="414"/>
      <c r="K279" s="254"/>
      <c r="L279" s="7"/>
      <c r="M279" s="256"/>
      <c r="N279" s="7"/>
      <c r="O279" s="256"/>
      <c r="P279" s="7"/>
      <c r="Q279" s="7"/>
      <c r="R279" s="7"/>
      <c r="S279" s="20"/>
      <c r="T279" s="20"/>
      <c r="U279" s="20"/>
      <c r="V279" s="7"/>
      <c r="W279" s="7"/>
      <c r="X279" s="7"/>
      <c r="Y279" s="7"/>
      <c r="Z279" s="7"/>
      <c r="AA279" s="7"/>
      <c r="AB279" s="7"/>
      <c r="AC279" s="8"/>
      <c r="AD279" s="197"/>
      <c r="AE279" s="197"/>
      <c r="AF279" s="361"/>
      <c r="AH279" s="413"/>
      <c r="AI279" s="413"/>
      <c r="AJ279" s="413"/>
      <c r="AK279" s="413"/>
      <c r="AL279" s="413"/>
    </row>
    <row r="280" spans="1:39">
      <c r="B280" s="22"/>
      <c r="C280" s="5"/>
      <c r="D280" s="5"/>
      <c r="E280" s="413"/>
      <c r="F280" s="254"/>
      <c r="G280" s="4"/>
      <c r="H280" s="6"/>
      <c r="I280" s="248"/>
      <c r="J280" s="414"/>
      <c r="K280" s="254"/>
      <c r="L280" s="7"/>
      <c r="M280" s="256"/>
      <c r="N280" s="7"/>
      <c r="O280" s="256"/>
      <c r="P280" s="7"/>
      <c r="Q280" s="7"/>
      <c r="R280" s="7"/>
      <c r="S280" s="20"/>
      <c r="T280" s="20"/>
      <c r="U280" s="20"/>
      <c r="V280" s="7"/>
      <c r="W280" s="7"/>
      <c r="X280" s="7"/>
      <c r="Y280" s="7"/>
      <c r="Z280" s="7"/>
      <c r="AA280" s="7"/>
      <c r="AB280" s="7"/>
      <c r="AC280" s="8"/>
      <c r="AD280" s="197"/>
      <c r="AE280" s="197"/>
      <c r="AF280" s="361"/>
      <c r="AH280" s="413"/>
      <c r="AI280" s="413"/>
      <c r="AJ280" s="413"/>
      <c r="AK280" s="413"/>
      <c r="AL280" s="413"/>
    </row>
    <row r="281" spans="1:39">
      <c r="B281" s="22"/>
      <c r="C281" s="5"/>
      <c r="D281" s="5"/>
      <c r="E281" s="413"/>
      <c r="F281" s="254"/>
      <c r="G281" s="4"/>
      <c r="H281" s="6"/>
      <c r="I281" s="248"/>
      <c r="J281" s="414"/>
      <c r="K281" s="254"/>
      <c r="L281" s="7"/>
      <c r="M281" s="256"/>
      <c r="N281" s="7"/>
      <c r="O281" s="256"/>
      <c r="P281" s="7"/>
      <c r="Q281" s="7"/>
      <c r="R281" s="7"/>
      <c r="S281" s="20"/>
      <c r="T281" s="20"/>
      <c r="U281" s="20"/>
      <c r="V281" s="7"/>
      <c r="W281" s="7"/>
      <c r="X281" s="7"/>
      <c r="Y281" s="7"/>
      <c r="Z281" s="7"/>
      <c r="AA281" s="7"/>
      <c r="AB281" s="7"/>
      <c r="AC281" s="8"/>
      <c r="AD281" s="197"/>
      <c r="AE281" s="197"/>
      <c r="AF281" s="361"/>
      <c r="AH281" s="413"/>
      <c r="AI281" s="413"/>
      <c r="AJ281" s="413"/>
      <c r="AK281" s="413"/>
      <c r="AL281" s="413"/>
    </row>
    <row r="282" spans="1:39">
      <c r="B282" s="22"/>
      <c r="C282" s="5"/>
      <c r="D282" s="5"/>
      <c r="E282" s="413"/>
      <c r="F282" s="254"/>
      <c r="G282" s="4"/>
      <c r="H282" s="6"/>
      <c r="I282" s="248"/>
      <c r="J282" s="414"/>
      <c r="K282" s="254"/>
      <c r="L282" s="7"/>
      <c r="M282" s="256"/>
      <c r="N282" s="7"/>
      <c r="O282" s="256"/>
      <c r="P282" s="7"/>
      <c r="Q282" s="7"/>
      <c r="R282" s="7"/>
      <c r="S282" s="20"/>
      <c r="T282" s="20"/>
      <c r="U282" s="20"/>
      <c r="V282" s="7"/>
      <c r="W282" s="7"/>
      <c r="X282" s="7"/>
      <c r="Y282" s="7"/>
      <c r="Z282" s="7"/>
      <c r="AA282" s="7"/>
      <c r="AB282" s="7"/>
      <c r="AC282" s="8"/>
      <c r="AD282" s="197"/>
      <c r="AE282" s="197"/>
      <c r="AF282" s="361"/>
      <c r="AH282" s="413"/>
      <c r="AI282" s="413"/>
      <c r="AJ282" s="413"/>
      <c r="AK282" s="413"/>
      <c r="AL282" s="413"/>
    </row>
    <row r="283" spans="1:39">
      <c r="B283" s="22"/>
      <c r="C283" s="5"/>
      <c r="D283" s="5"/>
      <c r="E283" s="413"/>
      <c r="F283" s="254"/>
      <c r="G283" s="4"/>
      <c r="H283" s="6"/>
      <c r="I283" s="248"/>
      <c r="J283" s="414"/>
      <c r="K283" s="254"/>
      <c r="L283" s="7"/>
      <c r="M283" s="256"/>
      <c r="N283" s="7"/>
      <c r="O283" s="256"/>
      <c r="P283" s="7"/>
      <c r="Q283" s="7"/>
      <c r="R283" s="7"/>
      <c r="S283" s="20"/>
      <c r="T283" s="20"/>
      <c r="U283" s="20"/>
      <c r="V283" s="7"/>
      <c r="W283" s="7"/>
      <c r="X283" s="7"/>
      <c r="Y283" s="7"/>
      <c r="Z283" s="7"/>
      <c r="AA283" s="7"/>
      <c r="AB283" s="7"/>
      <c r="AC283" s="8"/>
      <c r="AD283" s="197"/>
      <c r="AE283" s="197"/>
      <c r="AF283" s="361"/>
      <c r="AH283" s="413"/>
      <c r="AI283" s="413"/>
      <c r="AJ283" s="413"/>
      <c r="AK283" s="413"/>
      <c r="AL283" s="413"/>
    </row>
    <row r="284" spans="1:39">
      <c r="B284" s="22"/>
      <c r="C284" s="5"/>
      <c r="D284" s="5"/>
      <c r="E284" s="413"/>
      <c r="F284" s="254"/>
      <c r="G284" s="4"/>
      <c r="H284" s="6"/>
      <c r="I284" s="248"/>
      <c r="J284" s="414"/>
      <c r="K284" s="254"/>
      <c r="L284" s="7"/>
      <c r="M284" s="256"/>
      <c r="N284" s="7"/>
      <c r="O284" s="256"/>
      <c r="P284" s="7"/>
      <c r="Q284" s="7"/>
      <c r="R284" s="7"/>
      <c r="S284" s="20"/>
      <c r="T284" s="20"/>
      <c r="U284" s="20"/>
      <c r="V284" s="7"/>
      <c r="W284" s="7"/>
      <c r="X284" s="7"/>
      <c r="Y284" s="7"/>
      <c r="Z284" s="7"/>
      <c r="AA284" s="7"/>
      <c r="AB284" s="7"/>
      <c r="AC284" s="8"/>
      <c r="AD284" s="197"/>
      <c r="AE284" s="197"/>
      <c r="AF284" s="361"/>
      <c r="AH284" s="413"/>
      <c r="AI284" s="413"/>
      <c r="AJ284" s="413"/>
      <c r="AK284" s="413"/>
      <c r="AL284" s="413"/>
    </row>
    <row r="285" spans="1:39">
      <c r="B285" s="22"/>
      <c r="C285" s="5"/>
      <c r="D285" s="5"/>
      <c r="E285" s="413"/>
      <c r="F285" s="254"/>
      <c r="G285" s="4"/>
      <c r="H285" s="6"/>
      <c r="I285" s="248"/>
      <c r="J285" s="414"/>
      <c r="K285" s="254"/>
      <c r="L285" s="7"/>
      <c r="M285" s="256"/>
      <c r="N285" s="7"/>
      <c r="O285" s="256"/>
      <c r="P285" s="7"/>
      <c r="Q285" s="7"/>
      <c r="R285" s="7"/>
      <c r="S285" s="20"/>
      <c r="T285" s="20"/>
      <c r="U285" s="20"/>
      <c r="V285" s="7"/>
      <c r="W285" s="7"/>
      <c r="X285" s="7"/>
      <c r="Y285" s="7"/>
      <c r="Z285" s="7"/>
      <c r="AA285" s="7"/>
      <c r="AB285" s="7"/>
      <c r="AC285" s="8"/>
      <c r="AD285" s="197"/>
      <c r="AE285" s="197"/>
      <c r="AF285" s="361"/>
      <c r="AH285" s="413"/>
      <c r="AI285" s="413"/>
      <c r="AJ285" s="413"/>
      <c r="AK285" s="413"/>
      <c r="AL285" s="413"/>
    </row>
    <row r="286" spans="1:39">
      <c r="B286" s="22"/>
      <c r="C286" s="5"/>
      <c r="D286" s="5"/>
      <c r="E286" s="413"/>
      <c r="F286" s="254"/>
      <c r="G286" s="4"/>
      <c r="H286" s="6"/>
      <c r="I286" s="248"/>
      <c r="J286" s="414"/>
      <c r="K286" s="254"/>
      <c r="L286" s="7"/>
      <c r="M286" s="256"/>
      <c r="N286" s="7"/>
      <c r="O286" s="256"/>
      <c r="P286" s="7"/>
      <c r="Q286" s="7"/>
      <c r="R286" s="7"/>
      <c r="S286" s="20"/>
      <c r="T286" s="20"/>
      <c r="U286" s="20"/>
      <c r="V286" s="7"/>
      <c r="W286" s="7"/>
      <c r="X286" s="7"/>
      <c r="Y286" s="7"/>
      <c r="Z286" s="7"/>
      <c r="AA286" s="7"/>
      <c r="AB286" s="7"/>
      <c r="AC286" s="8"/>
      <c r="AD286" s="197"/>
      <c r="AE286" s="197"/>
      <c r="AF286" s="361"/>
      <c r="AH286" s="413"/>
      <c r="AI286" s="413"/>
      <c r="AJ286" s="413"/>
      <c r="AK286" s="413"/>
      <c r="AL286" s="413"/>
    </row>
    <row r="287" spans="1:39">
      <c r="B287" s="22"/>
      <c r="C287" s="5"/>
      <c r="D287" s="5"/>
      <c r="E287" s="413"/>
      <c r="F287" s="254"/>
      <c r="G287" s="4"/>
      <c r="H287" s="6"/>
      <c r="I287" s="248"/>
      <c r="J287" s="414"/>
      <c r="K287" s="254"/>
      <c r="L287" s="7"/>
      <c r="M287" s="256"/>
      <c r="N287" s="7"/>
      <c r="O287" s="256"/>
      <c r="P287" s="7"/>
      <c r="Q287" s="7"/>
      <c r="R287" s="7"/>
      <c r="S287" s="20"/>
      <c r="T287" s="20"/>
      <c r="U287" s="20"/>
      <c r="V287" s="7"/>
      <c r="W287" s="7"/>
      <c r="X287" s="7"/>
      <c r="Y287" s="7"/>
      <c r="Z287" s="7"/>
      <c r="AA287" s="7"/>
      <c r="AB287" s="7"/>
      <c r="AC287" s="8"/>
      <c r="AD287" s="197"/>
      <c r="AE287" s="197"/>
      <c r="AF287" s="361"/>
      <c r="AH287" s="413"/>
      <c r="AI287" s="413"/>
      <c r="AJ287" s="413"/>
      <c r="AK287" s="413"/>
      <c r="AL287" s="413"/>
    </row>
    <row r="288" spans="1:39">
      <c r="B288" s="22"/>
      <c r="C288" s="5"/>
      <c r="D288" s="5"/>
      <c r="E288" s="413"/>
      <c r="F288" s="254"/>
      <c r="G288" s="4"/>
      <c r="H288" s="6"/>
      <c r="I288" s="248"/>
      <c r="J288" s="414"/>
      <c r="K288" s="254"/>
      <c r="L288" s="7"/>
      <c r="M288" s="256"/>
      <c r="N288" s="7"/>
      <c r="O288" s="256"/>
      <c r="P288" s="7"/>
      <c r="Q288" s="7"/>
      <c r="R288" s="7"/>
      <c r="S288" s="20"/>
      <c r="T288" s="20"/>
      <c r="U288" s="20"/>
      <c r="V288" s="7"/>
      <c r="W288" s="7"/>
      <c r="X288" s="7"/>
      <c r="Y288" s="7"/>
      <c r="Z288" s="7"/>
      <c r="AA288" s="7"/>
      <c r="AB288" s="7"/>
      <c r="AC288" s="8"/>
      <c r="AD288" s="197"/>
      <c r="AE288" s="197"/>
      <c r="AF288" s="361"/>
      <c r="AH288" s="413"/>
      <c r="AI288" s="413"/>
      <c r="AJ288" s="413"/>
      <c r="AK288" s="413"/>
      <c r="AL288" s="413"/>
    </row>
    <row r="289" spans="2:38">
      <c r="B289" s="22"/>
      <c r="C289" s="5"/>
      <c r="D289" s="5"/>
      <c r="E289" s="413"/>
      <c r="F289" s="254"/>
      <c r="G289" s="4"/>
      <c r="H289" s="6"/>
      <c r="I289" s="248"/>
      <c r="J289" s="414"/>
      <c r="K289" s="254"/>
      <c r="L289" s="7"/>
      <c r="M289" s="256"/>
      <c r="N289" s="7"/>
      <c r="O289" s="256"/>
      <c r="P289" s="7"/>
      <c r="Q289" s="7"/>
      <c r="R289" s="7"/>
      <c r="S289" s="20"/>
      <c r="T289" s="20"/>
      <c r="U289" s="20"/>
      <c r="V289" s="7"/>
      <c r="W289" s="7"/>
      <c r="X289" s="7"/>
      <c r="Y289" s="7"/>
      <c r="Z289" s="7"/>
      <c r="AA289" s="7"/>
      <c r="AB289" s="7"/>
      <c r="AC289" s="8"/>
      <c r="AD289" s="197"/>
      <c r="AE289" s="197"/>
      <c r="AF289" s="361"/>
      <c r="AH289" s="413"/>
      <c r="AI289" s="413"/>
      <c r="AJ289" s="413"/>
      <c r="AK289" s="413"/>
      <c r="AL289" s="413"/>
    </row>
    <row r="290" spans="2:38">
      <c r="B290" s="22"/>
      <c r="C290" s="5"/>
      <c r="D290" s="5"/>
      <c r="E290" s="413"/>
      <c r="F290" s="254"/>
      <c r="G290" s="4"/>
      <c r="H290" s="6"/>
      <c r="I290" s="248"/>
      <c r="J290" s="414"/>
      <c r="K290" s="254"/>
      <c r="L290" s="7"/>
      <c r="M290" s="256"/>
      <c r="N290" s="7"/>
      <c r="O290" s="256"/>
      <c r="P290" s="7"/>
      <c r="Q290" s="7"/>
      <c r="R290" s="7"/>
      <c r="S290" s="20"/>
      <c r="T290" s="20"/>
      <c r="U290" s="20"/>
      <c r="V290" s="7"/>
      <c r="W290" s="7"/>
      <c r="X290" s="7"/>
      <c r="Y290" s="7"/>
      <c r="Z290" s="7"/>
      <c r="AA290" s="7"/>
      <c r="AB290" s="7"/>
      <c r="AC290" s="8"/>
      <c r="AD290" s="197"/>
      <c r="AE290" s="197"/>
      <c r="AF290" s="361"/>
      <c r="AH290" s="413"/>
      <c r="AI290" s="413"/>
      <c r="AJ290" s="413"/>
      <c r="AK290" s="413"/>
      <c r="AL290" s="413"/>
    </row>
    <row r="291" spans="2:38">
      <c r="B291" s="22"/>
      <c r="C291" s="5"/>
      <c r="D291" s="5"/>
      <c r="E291" s="413"/>
      <c r="F291" s="254"/>
      <c r="G291" s="4"/>
      <c r="H291" s="6"/>
      <c r="I291" s="248"/>
      <c r="J291" s="414"/>
      <c r="K291" s="254"/>
      <c r="L291" s="7"/>
      <c r="M291" s="256"/>
      <c r="N291" s="7"/>
      <c r="O291" s="256"/>
      <c r="P291" s="7"/>
      <c r="Q291" s="7"/>
      <c r="R291" s="7"/>
      <c r="S291" s="20"/>
      <c r="T291" s="20"/>
      <c r="U291" s="20"/>
      <c r="V291" s="7"/>
      <c r="W291" s="7"/>
      <c r="X291" s="7"/>
      <c r="Y291" s="7"/>
      <c r="Z291" s="7"/>
      <c r="AA291" s="7"/>
      <c r="AB291" s="7"/>
      <c r="AC291" s="8"/>
      <c r="AD291" s="197"/>
      <c r="AE291" s="197"/>
      <c r="AF291" s="361"/>
      <c r="AH291" s="413"/>
      <c r="AI291" s="413"/>
      <c r="AJ291" s="413"/>
      <c r="AK291" s="413"/>
      <c r="AL291" s="413"/>
    </row>
    <row r="292" spans="2:38">
      <c r="B292" s="22"/>
      <c r="C292" s="5"/>
      <c r="D292" s="5"/>
      <c r="E292" s="413"/>
      <c r="F292" s="254"/>
      <c r="G292" s="4"/>
      <c r="H292" s="6"/>
      <c r="I292" s="248"/>
      <c r="J292" s="414"/>
      <c r="K292" s="254"/>
      <c r="L292" s="7"/>
      <c r="M292" s="256"/>
      <c r="N292" s="7"/>
      <c r="O292" s="256"/>
      <c r="P292" s="7"/>
      <c r="Q292" s="7"/>
      <c r="R292" s="7"/>
      <c r="S292" s="20"/>
      <c r="T292" s="20"/>
      <c r="U292" s="20"/>
      <c r="V292" s="7"/>
      <c r="W292" s="7"/>
      <c r="X292" s="7"/>
      <c r="Y292" s="7"/>
      <c r="Z292" s="7"/>
      <c r="AA292" s="7"/>
      <c r="AB292" s="7"/>
      <c r="AC292" s="8"/>
      <c r="AD292" s="197"/>
      <c r="AE292" s="197"/>
      <c r="AF292" s="361"/>
      <c r="AH292" s="413"/>
      <c r="AI292" s="413"/>
      <c r="AJ292" s="413"/>
      <c r="AK292" s="413"/>
      <c r="AL292" s="413"/>
    </row>
    <row r="293" spans="2:38">
      <c r="B293" s="22"/>
      <c r="C293" s="5"/>
      <c r="D293" s="5"/>
      <c r="E293" s="413"/>
      <c r="F293" s="254"/>
      <c r="G293" s="4"/>
      <c r="H293" s="6"/>
      <c r="I293" s="248"/>
      <c r="J293" s="414"/>
      <c r="K293" s="254"/>
      <c r="L293" s="7"/>
      <c r="M293" s="256"/>
      <c r="N293" s="7"/>
      <c r="O293" s="256"/>
      <c r="P293" s="7"/>
      <c r="Q293" s="7"/>
      <c r="R293" s="7"/>
      <c r="S293" s="20"/>
      <c r="T293" s="20"/>
      <c r="U293" s="20"/>
      <c r="V293" s="7"/>
      <c r="W293" s="7"/>
      <c r="X293" s="7"/>
      <c r="Y293" s="7"/>
      <c r="Z293" s="7"/>
      <c r="AA293" s="7"/>
      <c r="AB293" s="7"/>
      <c r="AC293" s="8"/>
      <c r="AD293" s="197"/>
      <c r="AE293" s="197"/>
      <c r="AF293" s="361"/>
      <c r="AH293" s="413"/>
      <c r="AI293" s="413"/>
      <c r="AJ293" s="413"/>
      <c r="AK293" s="413"/>
      <c r="AL293" s="413"/>
    </row>
    <row r="294" spans="2:38">
      <c r="B294" s="22"/>
      <c r="C294" s="5"/>
      <c r="D294" s="5"/>
      <c r="E294" s="413"/>
      <c r="F294" s="254"/>
      <c r="G294" s="4"/>
      <c r="H294" s="6"/>
      <c r="I294" s="248"/>
      <c r="J294" s="414"/>
      <c r="K294" s="254"/>
      <c r="L294" s="7"/>
      <c r="M294" s="256"/>
      <c r="N294" s="7"/>
      <c r="O294" s="256"/>
      <c r="P294" s="7"/>
      <c r="Q294" s="7"/>
      <c r="R294" s="7"/>
      <c r="S294" s="20"/>
      <c r="T294" s="20"/>
      <c r="U294" s="20"/>
      <c r="V294" s="7"/>
      <c r="W294" s="7"/>
      <c r="X294" s="7"/>
      <c r="Y294" s="7"/>
      <c r="Z294" s="7"/>
      <c r="AA294" s="7"/>
      <c r="AB294" s="7"/>
      <c r="AC294" s="8"/>
      <c r="AD294" s="197"/>
      <c r="AE294" s="197"/>
      <c r="AF294" s="361"/>
      <c r="AH294" s="413"/>
      <c r="AI294" s="413"/>
      <c r="AJ294" s="413"/>
      <c r="AK294" s="413"/>
      <c r="AL294" s="413"/>
    </row>
    <row r="295" spans="2:38">
      <c r="B295" s="22"/>
      <c r="C295" s="5"/>
      <c r="D295" s="5"/>
      <c r="E295" s="413"/>
      <c r="F295" s="254"/>
      <c r="G295" s="4"/>
      <c r="H295" s="6"/>
      <c r="I295" s="248"/>
      <c r="J295" s="414"/>
      <c r="K295" s="254"/>
      <c r="L295" s="7"/>
      <c r="M295" s="256"/>
      <c r="N295" s="7"/>
      <c r="O295" s="256"/>
      <c r="P295" s="7"/>
      <c r="Q295" s="7"/>
      <c r="R295" s="7"/>
      <c r="S295" s="20"/>
      <c r="T295" s="20"/>
      <c r="U295" s="20"/>
      <c r="V295" s="7"/>
      <c r="W295" s="7"/>
      <c r="X295" s="7"/>
      <c r="Y295" s="7"/>
      <c r="Z295" s="7"/>
      <c r="AA295" s="7"/>
      <c r="AB295" s="7"/>
      <c r="AC295" s="8"/>
      <c r="AD295" s="197"/>
      <c r="AE295" s="197"/>
      <c r="AF295" s="361"/>
      <c r="AH295" s="413"/>
      <c r="AI295" s="413"/>
      <c r="AJ295" s="413"/>
      <c r="AK295" s="413"/>
      <c r="AL295" s="413"/>
    </row>
    <row r="296" spans="2:38">
      <c r="B296" s="22"/>
      <c r="C296" s="5"/>
      <c r="D296" s="5"/>
      <c r="E296" s="413"/>
      <c r="F296" s="254"/>
      <c r="G296" s="4"/>
      <c r="H296" s="6"/>
      <c r="I296" s="248"/>
      <c r="J296" s="414"/>
      <c r="K296" s="254"/>
      <c r="L296" s="7"/>
      <c r="M296" s="256"/>
      <c r="N296" s="7"/>
      <c r="O296" s="256"/>
      <c r="P296" s="7"/>
      <c r="Q296" s="7"/>
      <c r="R296" s="7"/>
      <c r="S296" s="20"/>
      <c r="T296" s="20"/>
      <c r="U296" s="20"/>
      <c r="V296" s="7"/>
      <c r="W296" s="7"/>
      <c r="X296" s="7"/>
      <c r="Y296" s="7"/>
      <c r="Z296" s="7"/>
      <c r="AA296" s="7"/>
      <c r="AB296" s="7"/>
      <c r="AC296" s="8"/>
      <c r="AD296" s="197"/>
      <c r="AE296" s="197"/>
      <c r="AF296" s="361"/>
      <c r="AH296" s="413"/>
      <c r="AI296" s="413"/>
      <c r="AJ296" s="413"/>
      <c r="AK296" s="413"/>
      <c r="AL296" s="413"/>
    </row>
    <row r="297" spans="2:38">
      <c r="B297" s="22"/>
      <c r="C297" s="5"/>
      <c r="D297" s="5"/>
      <c r="E297" s="413"/>
      <c r="F297" s="254"/>
      <c r="G297" s="4"/>
      <c r="H297" s="6"/>
      <c r="I297" s="248"/>
      <c r="J297" s="414"/>
      <c r="K297" s="254"/>
      <c r="L297" s="7"/>
      <c r="M297" s="256"/>
      <c r="N297" s="7"/>
      <c r="O297" s="256"/>
      <c r="P297" s="7"/>
      <c r="Q297" s="7"/>
      <c r="R297" s="7"/>
      <c r="S297" s="20"/>
      <c r="T297" s="20"/>
      <c r="U297" s="20"/>
      <c r="V297" s="7"/>
      <c r="W297" s="7"/>
      <c r="X297" s="7"/>
      <c r="Y297" s="7"/>
      <c r="Z297" s="7"/>
      <c r="AA297" s="7"/>
      <c r="AB297" s="7"/>
      <c r="AC297" s="8"/>
      <c r="AD297" s="197"/>
      <c r="AE297" s="197"/>
      <c r="AF297" s="361"/>
      <c r="AH297" s="413"/>
      <c r="AI297" s="413"/>
      <c r="AJ297" s="413"/>
      <c r="AK297" s="413"/>
      <c r="AL297" s="413"/>
    </row>
    <row r="298" spans="2:38">
      <c r="B298" s="22"/>
      <c r="C298" s="5"/>
      <c r="D298" s="5"/>
      <c r="E298" s="413"/>
      <c r="F298" s="254"/>
      <c r="G298" s="4"/>
      <c r="H298" s="6"/>
      <c r="I298" s="248"/>
      <c r="J298" s="414"/>
      <c r="K298" s="254"/>
      <c r="L298" s="7"/>
      <c r="M298" s="256"/>
      <c r="N298" s="7"/>
      <c r="O298" s="256"/>
      <c r="P298" s="7"/>
      <c r="Q298" s="7"/>
      <c r="R298" s="7"/>
      <c r="S298" s="20"/>
      <c r="T298" s="20"/>
      <c r="U298" s="20"/>
      <c r="V298" s="7"/>
      <c r="W298" s="7"/>
      <c r="X298" s="7"/>
      <c r="Y298" s="7"/>
      <c r="Z298" s="7"/>
      <c r="AA298" s="7"/>
      <c r="AB298" s="7"/>
      <c r="AC298" s="8"/>
      <c r="AD298" s="197"/>
      <c r="AE298" s="197"/>
      <c r="AF298" s="361"/>
      <c r="AH298" s="413"/>
      <c r="AI298" s="413"/>
      <c r="AJ298" s="413"/>
      <c r="AK298" s="413"/>
      <c r="AL298" s="413"/>
    </row>
    <row r="299" spans="2:38">
      <c r="B299" s="22"/>
      <c r="C299" s="5"/>
      <c r="D299" s="5"/>
      <c r="E299" s="413"/>
      <c r="F299" s="254"/>
      <c r="G299" s="4"/>
      <c r="H299" s="6"/>
      <c r="I299" s="248"/>
      <c r="J299" s="414"/>
      <c r="K299" s="254"/>
      <c r="L299" s="7"/>
      <c r="M299" s="256"/>
      <c r="N299" s="7"/>
      <c r="O299" s="256"/>
      <c r="P299" s="7"/>
      <c r="Q299" s="7"/>
      <c r="R299" s="7"/>
      <c r="S299" s="20"/>
      <c r="T299" s="20"/>
      <c r="U299" s="20"/>
      <c r="V299" s="7"/>
      <c r="W299" s="7"/>
      <c r="X299" s="7"/>
      <c r="Y299" s="7"/>
      <c r="Z299" s="7"/>
      <c r="AA299" s="7"/>
      <c r="AB299" s="7"/>
      <c r="AC299" s="8"/>
      <c r="AD299" s="197"/>
      <c r="AE299" s="197"/>
      <c r="AF299" s="361"/>
      <c r="AH299" s="413"/>
      <c r="AI299" s="413"/>
      <c r="AJ299" s="413"/>
      <c r="AK299" s="413"/>
      <c r="AL299" s="413"/>
    </row>
    <row r="300" spans="2:38">
      <c r="B300" s="22"/>
      <c r="C300" s="5"/>
      <c r="D300" s="5"/>
      <c r="E300" s="413"/>
      <c r="F300" s="254"/>
      <c r="G300" s="4"/>
      <c r="H300" s="6"/>
      <c r="I300" s="248"/>
      <c r="J300" s="414"/>
      <c r="K300" s="254"/>
      <c r="L300" s="7"/>
      <c r="M300" s="256"/>
      <c r="N300" s="7"/>
      <c r="O300" s="256"/>
      <c r="P300" s="7"/>
      <c r="Q300" s="7"/>
      <c r="R300" s="7"/>
      <c r="S300" s="20"/>
      <c r="T300" s="20"/>
      <c r="U300" s="20"/>
      <c r="V300" s="7"/>
      <c r="W300" s="7"/>
      <c r="X300" s="7"/>
      <c r="Y300" s="7"/>
      <c r="Z300" s="7"/>
      <c r="AA300" s="7"/>
      <c r="AB300" s="7"/>
      <c r="AC300" s="8"/>
      <c r="AD300" s="197"/>
      <c r="AE300" s="197"/>
      <c r="AF300" s="361"/>
      <c r="AH300" s="413"/>
      <c r="AI300" s="413"/>
      <c r="AJ300" s="413"/>
      <c r="AK300" s="413"/>
      <c r="AL300" s="413"/>
    </row>
    <row r="301" spans="2:38">
      <c r="B301" s="22"/>
      <c r="C301" s="5"/>
      <c r="D301" s="5"/>
      <c r="E301" s="413"/>
      <c r="F301" s="254"/>
      <c r="G301" s="4"/>
      <c r="H301" s="6"/>
      <c r="I301" s="248"/>
      <c r="J301" s="414"/>
      <c r="K301" s="254"/>
      <c r="L301" s="7"/>
      <c r="M301" s="256"/>
      <c r="N301" s="7"/>
      <c r="O301" s="256"/>
      <c r="P301" s="7"/>
      <c r="Q301" s="7"/>
      <c r="R301" s="7"/>
      <c r="S301" s="20"/>
      <c r="T301" s="20"/>
      <c r="U301" s="20"/>
      <c r="V301" s="7"/>
      <c r="W301" s="7"/>
      <c r="X301" s="7"/>
      <c r="Y301" s="7"/>
      <c r="Z301" s="7"/>
      <c r="AA301" s="7"/>
      <c r="AB301" s="7"/>
      <c r="AC301" s="8"/>
      <c r="AD301" s="197"/>
      <c r="AE301" s="197"/>
      <c r="AF301" s="361"/>
      <c r="AH301" s="413"/>
      <c r="AI301" s="413"/>
      <c r="AJ301" s="413"/>
      <c r="AK301" s="413"/>
      <c r="AL301" s="413"/>
    </row>
    <row r="302" spans="2:38">
      <c r="B302" s="22"/>
      <c r="C302" s="5"/>
      <c r="D302" s="5"/>
      <c r="E302" s="413"/>
      <c r="F302" s="254"/>
      <c r="G302" s="4"/>
      <c r="H302" s="6"/>
      <c r="I302" s="248"/>
      <c r="J302" s="414"/>
      <c r="K302" s="254"/>
      <c r="L302" s="7"/>
      <c r="M302" s="256"/>
      <c r="N302" s="7"/>
      <c r="O302" s="256"/>
      <c r="P302" s="7"/>
      <c r="Q302" s="7"/>
      <c r="R302" s="7"/>
      <c r="S302" s="20"/>
      <c r="T302" s="20"/>
      <c r="U302" s="20"/>
      <c r="V302" s="7"/>
      <c r="W302" s="7"/>
      <c r="X302" s="7"/>
      <c r="Y302" s="7"/>
      <c r="Z302" s="7"/>
      <c r="AA302" s="7"/>
      <c r="AB302" s="7"/>
      <c r="AC302" s="8"/>
      <c r="AD302" s="197"/>
      <c r="AE302" s="197"/>
      <c r="AF302" s="361"/>
      <c r="AH302" s="413"/>
      <c r="AI302" s="413"/>
      <c r="AJ302" s="413"/>
      <c r="AK302" s="413"/>
      <c r="AL302" s="413"/>
    </row>
    <row r="303" spans="2:38">
      <c r="B303" s="22"/>
      <c r="C303" s="5"/>
      <c r="D303" s="5"/>
      <c r="E303" s="413"/>
      <c r="F303" s="254"/>
      <c r="G303" s="4"/>
      <c r="H303" s="6"/>
      <c r="I303" s="248"/>
      <c r="J303" s="414"/>
      <c r="K303" s="254"/>
      <c r="L303" s="7"/>
      <c r="M303" s="256"/>
      <c r="N303" s="7"/>
      <c r="O303" s="256"/>
      <c r="P303" s="7"/>
      <c r="Q303" s="7"/>
      <c r="R303" s="7"/>
      <c r="S303" s="20"/>
      <c r="T303" s="20"/>
      <c r="U303" s="20"/>
      <c r="V303" s="7"/>
      <c r="W303" s="7"/>
      <c r="X303" s="7"/>
      <c r="Y303" s="7"/>
      <c r="Z303" s="7"/>
      <c r="AA303" s="7"/>
      <c r="AB303" s="7"/>
      <c r="AC303" s="8"/>
      <c r="AD303" s="197"/>
      <c r="AE303" s="197"/>
      <c r="AF303" s="361"/>
      <c r="AH303" s="413"/>
      <c r="AI303" s="413"/>
      <c r="AJ303" s="413"/>
      <c r="AK303" s="413"/>
      <c r="AL303" s="413"/>
    </row>
    <row r="304" spans="2:38">
      <c r="B304" s="22"/>
      <c r="C304" s="5"/>
      <c r="D304" s="5"/>
      <c r="E304" s="413"/>
      <c r="F304" s="254"/>
      <c r="G304" s="4"/>
      <c r="H304" s="6"/>
      <c r="I304" s="248"/>
      <c r="J304" s="414"/>
      <c r="K304" s="254"/>
      <c r="L304" s="7"/>
      <c r="M304" s="256"/>
      <c r="N304" s="7"/>
      <c r="O304" s="256"/>
      <c r="P304" s="7"/>
      <c r="Q304" s="7"/>
      <c r="R304" s="7"/>
      <c r="S304" s="20"/>
      <c r="T304" s="20"/>
      <c r="U304" s="20"/>
      <c r="V304" s="7"/>
      <c r="W304" s="7"/>
      <c r="X304" s="7"/>
      <c r="Y304" s="7"/>
      <c r="Z304" s="7"/>
      <c r="AA304" s="7"/>
      <c r="AB304" s="7"/>
      <c r="AC304" s="8"/>
      <c r="AD304" s="197"/>
      <c r="AE304" s="197"/>
      <c r="AF304" s="361"/>
      <c r="AH304" s="413"/>
      <c r="AI304" s="413"/>
      <c r="AJ304" s="413"/>
      <c r="AK304" s="413"/>
      <c r="AL304" s="413"/>
    </row>
    <row r="305" spans="2:38">
      <c r="B305" s="22"/>
      <c r="C305" s="5"/>
      <c r="D305" s="5"/>
      <c r="E305" s="413"/>
      <c r="F305" s="254"/>
      <c r="G305" s="4"/>
      <c r="H305" s="6"/>
      <c r="I305" s="248"/>
      <c r="J305" s="414"/>
      <c r="K305" s="254"/>
      <c r="L305" s="7"/>
      <c r="M305" s="256"/>
      <c r="N305" s="7"/>
      <c r="O305" s="256"/>
      <c r="P305" s="7"/>
      <c r="Q305" s="7"/>
      <c r="R305" s="7"/>
      <c r="S305" s="20"/>
      <c r="T305" s="20"/>
      <c r="U305" s="20"/>
      <c r="V305" s="7"/>
      <c r="W305" s="7"/>
      <c r="X305" s="7"/>
      <c r="Y305" s="7"/>
      <c r="Z305" s="7"/>
      <c r="AA305" s="7"/>
      <c r="AB305" s="7"/>
      <c r="AC305" s="8"/>
      <c r="AD305" s="197"/>
      <c r="AE305" s="197"/>
      <c r="AF305" s="361"/>
      <c r="AH305" s="413"/>
      <c r="AI305" s="413"/>
      <c r="AJ305" s="413"/>
      <c r="AK305" s="413"/>
      <c r="AL305" s="413"/>
    </row>
    <row r="306" spans="2:38">
      <c r="B306" s="22"/>
      <c r="C306" s="5"/>
      <c r="D306" s="5"/>
      <c r="E306" s="413"/>
      <c r="F306" s="254"/>
      <c r="G306" s="4"/>
      <c r="H306" s="6"/>
      <c r="I306" s="248"/>
      <c r="J306" s="414"/>
      <c r="K306" s="254"/>
      <c r="L306" s="7"/>
      <c r="M306" s="256"/>
      <c r="N306" s="7"/>
      <c r="O306" s="256"/>
      <c r="P306" s="7"/>
      <c r="Q306" s="7"/>
      <c r="R306" s="7"/>
      <c r="S306" s="20"/>
      <c r="T306" s="20"/>
      <c r="U306" s="20"/>
      <c r="V306" s="7"/>
      <c r="W306" s="7"/>
      <c r="X306" s="7"/>
      <c r="Y306" s="7"/>
      <c r="Z306" s="7"/>
      <c r="AA306" s="7"/>
      <c r="AB306" s="7"/>
      <c r="AC306" s="8"/>
      <c r="AD306" s="197"/>
      <c r="AE306" s="197"/>
      <c r="AF306" s="361"/>
      <c r="AH306" s="413"/>
      <c r="AI306" s="413"/>
      <c r="AJ306" s="413"/>
      <c r="AK306" s="413"/>
      <c r="AL306" s="413"/>
    </row>
    <row r="307" spans="2:38">
      <c r="B307" s="22"/>
      <c r="C307" s="5"/>
      <c r="D307" s="5"/>
      <c r="E307" s="413"/>
      <c r="F307" s="254"/>
      <c r="G307" s="4"/>
      <c r="H307" s="6"/>
      <c r="I307" s="248"/>
      <c r="J307" s="414"/>
      <c r="K307" s="254"/>
      <c r="L307" s="7"/>
      <c r="M307" s="256"/>
      <c r="N307" s="7"/>
      <c r="O307" s="256"/>
      <c r="P307" s="7"/>
      <c r="Q307" s="7"/>
      <c r="R307" s="7"/>
      <c r="S307" s="20"/>
      <c r="T307" s="20"/>
      <c r="U307" s="20"/>
      <c r="V307" s="7"/>
      <c r="W307" s="7"/>
      <c r="X307" s="7"/>
      <c r="Y307" s="7"/>
      <c r="Z307" s="7"/>
      <c r="AA307" s="7"/>
      <c r="AB307" s="7"/>
      <c r="AC307" s="8"/>
      <c r="AD307" s="197"/>
      <c r="AE307" s="197"/>
      <c r="AF307" s="361"/>
      <c r="AH307" s="413"/>
      <c r="AI307" s="413"/>
      <c r="AJ307" s="413"/>
      <c r="AK307" s="413"/>
      <c r="AL307" s="413"/>
    </row>
    <row r="308" spans="2:38">
      <c r="B308" s="22"/>
      <c r="C308" s="5"/>
      <c r="D308" s="5"/>
      <c r="E308" s="413"/>
      <c r="F308" s="254"/>
      <c r="G308" s="4"/>
      <c r="H308" s="6"/>
      <c r="I308" s="248"/>
      <c r="J308" s="414"/>
      <c r="K308" s="254"/>
      <c r="L308" s="7"/>
      <c r="M308" s="256"/>
      <c r="N308" s="7"/>
      <c r="O308" s="256"/>
      <c r="P308" s="7"/>
      <c r="Q308" s="7"/>
      <c r="R308" s="7"/>
      <c r="S308" s="20"/>
      <c r="T308" s="20"/>
      <c r="U308" s="20"/>
      <c r="V308" s="7"/>
      <c r="W308" s="7"/>
      <c r="X308" s="7"/>
      <c r="Y308" s="7"/>
      <c r="Z308" s="7"/>
      <c r="AA308" s="7"/>
      <c r="AB308" s="7"/>
      <c r="AC308" s="8"/>
      <c r="AD308" s="197"/>
      <c r="AE308" s="197"/>
      <c r="AF308" s="361"/>
      <c r="AH308" s="413"/>
      <c r="AI308" s="413"/>
      <c r="AJ308" s="413"/>
      <c r="AK308" s="413"/>
      <c r="AL308" s="413"/>
    </row>
    <row r="309" spans="2:38">
      <c r="B309" s="22"/>
      <c r="C309" s="5"/>
      <c r="D309" s="5"/>
      <c r="E309" s="413"/>
      <c r="F309" s="254"/>
      <c r="G309" s="4"/>
      <c r="H309" s="6"/>
      <c r="I309" s="248"/>
      <c r="J309" s="414"/>
      <c r="K309" s="254"/>
      <c r="L309" s="7"/>
      <c r="M309" s="256"/>
      <c r="N309" s="7"/>
      <c r="O309" s="256"/>
      <c r="P309" s="7"/>
      <c r="Q309" s="7"/>
      <c r="R309" s="7"/>
      <c r="S309" s="20"/>
      <c r="T309" s="20"/>
      <c r="U309" s="20"/>
      <c r="V309" s="7"/>
      <c r="W309" s="7"/>
      <c r="X309" s="7"/>
      <c r="Y309" s="7"/>
      <c r="Z309" s="7"/>
      <c r="AA309" s="7"/>
      <c r="AB309" s="7"/>
      <c r="AC309" s="8"/>
      <c r="AD309" s="197"/>
      <c r="AE309" s="197"/>
      <c r="AF309" s="361"/>
      <c r="AH309" s="413"/>
      <c r="AI309" s="413"/>
      <c r="AJ309" s="413"/>
      <c r="AK309" s="413"/>
      <c r="AL309" s="413"/>
    </row>
    <row r="310" spans="2:38">
      <c r="B310" s="22"/>
      <c r="C310" s="5"/>
      <c r="D310" s="5"/>
      <c r="E310" s="413"/>
      <c r="F310" s="254"/>
      <c r="G310" s="4"/>
      <c r="H310" s="6"/>
      <c r="I310" s="248"/>
      <c r="J310" s="414"/>
      <c r="K310" s="254"/>
      <c r="L310" s="7"/>
      <c r="M310" s="256"/>
      <c r="N310" s="7"/>
      <c r="O310" s="256"/>
      <c r="P310" s="7"/>
      <c r="Q310" s="7"/>
      <c r="R310" s="7"/>
      <c r="S310" s="20"/>
      <c r="T310" s="20"/>
      <c r="U310" s="20"/>
      <c r="V310" s="7"/>
      <c r="W310" s="7"/>
      <c r="X310" s="7"/>
      <c r="Y310" s="7"/>
      <c r="Z310" s="7"/>
      <c r="AA310" s="7"/>
      <c r="AB310" s="7"/>
      <c r="AC310" s="8"/>
      <c r="AD310" s="197"/>
      <c r="AE310" s="197"/>
      <c r="AF310" s="361"/>
      <c r="AH310" s="413"/>
      <c r="AI310" s="413"/>
      <c r="AJ310" s="413"/>
      <c r="AK310" s="413"/>
      <c r="AL310" s="413"/>
    </row>
    <row r="311" spans="2:38">
      <c r="B311" s="22"/>
      <c r="C311" s="5"/>
      <c r="D311" s="5"/>
      <c r="E311" s="413"/>
      <c r="F311" s="254"/>
      <c r="G311" s="4"/>
      <c r="H311" s="6"/>
      <c r="I311" s="248"/>
      <c r="J311" s="414"/>
      <c r="K311" s="254"/>
      <c r="L311" s="7"/>
      <c r="M311" s="256"/>
      <c r="N311" s="7"/>
      <c r="O311" s="256"/>
      <c r="P311" s="7"/>
      <c r="Q311" s="7"/>
      <c r="R311" s="7"/>
      <c r="S311" s="20"/>
      <c r="T311" s="20"/>
      <c r="U311" s="20"/>
      <c r="V311" s="7"/>
      <c r="W311" s="7"/>
      <c r="X311" s="7"/>
      <c r="Y311" s="7"/>
      <c r="Z311" s="7"/>
      <c r="AA311" s="7"/>
      <c r="AB311" s="7"/>
      <c r="AC311" s="8"/>
      <c r="AD311" s="197"/>
      <c r="AE311" s="197"/>
      <c r="AF311" s="361"/>
      <c r="AH311" s="413"/>
      <c r="AI311" s="413"/>
      <c r="AJ311" s="413"/>
      <c r="AK311" s="413"/>
      <c r="AL311" s="413"/>
    </row>
    <row r="312" spans="2:38">
      <c r="B312" s="22"/>
      <c r="C312" s="5"/>
      <c r="D312" s="5"/>
      <c r="E312" s="413"/>
      <c r="F312" s="254"/>
      <c r="G312" s="4"/>
      <c r="H312" s="6"/>
      <c r="I312" s="248"/>
      <c r="J312" s="414"/>
      <c r="K312" s="254"/>
      <c r="L312" s="7"/>
      <c r="M312" s="256"/>
      <c r="N312" s="7"/>
      <c r="O312" s="256"/>
      <c r="P312" s="7"/>
      <c r="Q312" s="7"/>
      <c r="R312" s="7"/>
      <c r="S312" s="20"/>
      <c r="T312" s="20"/>
      <c r="U312" s="20"/>
      <c r="V312" s="7"/>
      <c r="W312" s="7"/>
      <c r="X312" s="7"/>
      <c r="Y312" s="7"/>
      <c r="Z312" s="7"/>
      <c r="AA312" s="7"/>
      <c r="AB312" s="7"/>
      <c r="AC312" s="8"/>
      <c r="AD312" s="197"/>
      <c r="AE312" s="197"/>
      <c r="AF312" s="361"/>
      <c r="AH312" s="413"/>
      <c r="AI312" s="413"/>
      <c r="AJ312" s="413"/>
      <c r="AK312" s="413"/>
      <c r="AL312" s="413"/>
    </row>
    <row r="313" spans="2:38">
      <c r="B313" s="22"/>
      <c r="C313" s="5"/>
      <c r="D313" s="5"/>
      <c r="E313" s="413"/>
      <c r="F313" s="254"/>
      <c r="G313" s="4"/>
      <c r="H313" s="6"/>
      <c r="I313" s="248"/>
      <c r="J313" s="414"/>
      <c r="K313" s="254"/>
      <c r="L313" s="7"/>
      <c r="M313" s="256"/>
      <c r="N313" s="7"/>
      <c r="O313" s="256"/>
      <c r="P313" s="7"/>
      <c r="Q313" s="7"/>
      <c r="R313" s="7"/>
      <c r="S313" s="20"/>
      <c r="T313" s="20"/>
      <c r="U313" s="20"/>
      <c r="V313" s="7"/>
      <c r="W313" s="7"/>
      <c r="X313" s="7"/>
      <c r="Y313" s="7"/>
      <c r="Z313" s="7"/>
      <c r="AA313" s="7"/>
      <c r="AB313" s="7"/>
      <c r="AC313" s="8"/>
      <c r="AD313" s="197"/>
      <c r="AE313" s="197"/>
      <c r="AF313" s="361"/>
      <c r="AH313" s="413"/>
      <c r="AI313" s="413"/>
      <c r="AJ313" s="413"/>
      <c r="AK313" s="413"/>
      <c r="AL313" s="413"/>
    </row>
    <row r="314" spans="2:38">
      <c r="B314" s="22"/>
      <c r="C314" s="5"/>
      <c r="D314" s="5"/>
      <c r="E314" s="413"/>
      <c r="F314" s="254"/>
      <c r="G314" s="4"/>
      <c r="H314" s="6"/>
      <c r="I314" s="248"/>
      <c r="J314" s="414"/>
      <c r="K314" s="254"/>
      <c r="L314" s="7"/>
      <c r="M314" s="256"/>
      <c r="N314" s="7"/>
      <c r="O314" s="256"/>
      <c r="P314" s="7"/>
      <c r="Q314" s="7"/>
      <c r="R314" s="7"/>
      <c r="S314" s="20"/>
      <c r="T314" s="20"/>
      <c r="U314" s="20"/>
      <c r="V314" s="7"/>
      <c r="W314" s="7"/>
      <c r="X314" s="7"/>
      <c r="Y314" s="7"/>
      <c r="Z314" s="7"/>
      <c r="AA314" s="7"/>
      <c r="AB314" s="7"/>
      <c r="AC314" s="8"/>
      <c r="AD314" s="197"/>
      <c r="AE314" s="197"/>
      <c r="AF314" s="361"/>
      <c r="AH314" s="413"/>
      <c r="AI314" s="413"/>
      <c r="AJ314" s="413"/>
      <c r="AK314" s="413"/>
      <c r="AL314" s="413"/>
    </row>
    <row r="315" spans="2:38">
      <c r="B315" s="22"/>
      <c r="C315" s="5"/>
      <c r="D315" s="5"/>
      <c r="E315" s="413"/>
      <c r="F315" s="254"/>
      <c r="G315" s="4"/>
      <c r="H315" s="6"/>
      <c r="I315" s="248"/>
      <c r="J315" s="414"/>
      <c r="K315" s="254"/>
      <c r="L315" s="7"/>
      <c r="M315" s="256"/>
      <c r="N315" s="7"/>
      <c r="O315" s="256"/>
      <c r="P315" s="7"/>
      <c r="Q315" s="7"/>
      <c r="R315" s="7"/>
      <c r="S315" s="20"/>
      <c r="T315" s="20"/>
      <c r="U315" s="20"/>
      <c r="V315" s="7"/>
      <c r="W315" s="7"/>
      <c r="X315" s="7"/>
      <c r="Y315" s="7"/>
      <c r="Z315" s="7"/>
      <c r="AA315" s="7"/>
      <c r="AB315" s="7"/>
      <c r="AC315" s="8"/>
      <c r="AD315" s="197"/>
      <c r="AE315" s="197"/>
      <c r="AF315" s="361"/>
      <c r="AH315" s="413"/>
      <c r="AI315" s="413"/>
      <c r="AJ315" s="413"/>
      <c r="AK315" s="413"/>
      <c r="AL315" s="413"/>
    </row>
    <row r="316" spans="2:38">
      <c r="B316" s="22"/>
      <c r="C316" s="5"/>
      <c r="D316" s="5"/>
      <c r="E316" s="413"/>
      <c r="F316" s="254"/>
      <c r="G316" s="4"/>
      <c r="H316" s="6"/>
      <c r="I316" s="248"/>
      <c r="J316" s="414"/>
      <c r="K316" s="254"/>
      <c r="L316" s="7"/>
      <c r="M316" s="256"/>
      <c r="N316" s="7"/>
      <c r="O316" s="256"/>
      <c r="P316" s="7"/>
      <c r="Q316" s="7"/>
      <c r="R316" s="7"/>
      <c r="S316" s="20"/>
      <c r="T316" s="20"/>
      <c r="U316" s="20"/>
      <c r="V316" s="7"/>
      <c r="W316" s="7"/>
      <c r="X316" s="7"/>
      <c r="Y316" s="7"/>
      <c r="Z316" s="7"/>
      <c r="AA316" s="7"/>
      <c r="AB316" s="7"/>
      <c r="AC316" s="8"/>
      <c r="AD316" s="197"/>
      <c r="AE316" s="197"/>
      <c r="AF316" s="361"/>
      <c r="AH316" s="413"/>
      <c r="AI316" s="413"/>
      <c r="AJ316" s="413"/>
      <c r="AK316" s="413"/>
      <c r="AL316" s="413"/>
    </row>
    <row r="317" spans="2:38">
      <c r="B317" s="22"/>
      <c r="C317" s="5"/>
      <c r="D317" s="5"/>
      <c r="E317" s="413"/>
      <c r="F317" s="254"/>
      <c r="G317" s="4"/>
      <c r="H317" s="6"/>
      <c r="I317" s="248"/>
      <c r="J317" s="414"/>
      <c r="K317" s="254"/>
      <c r="L317" s="7"/>
      <c r="M317" s="256"/>
      <c r="N317" s="7"/>
      <c r="O317" s="256"/>
      <c r="P317" s="7"/>
      <c r="Q317" s="7"/>
      <c r="R317" s="7"/>
      <c r="S317" s="20"/>
      <c r="T317" s="20"/>
      <c r="U317" s="20"/>
      <c r="V317" s="7"/>
      <c r="W317" s="7"/>
      <c r="X317" s="7"/>
      <c r="Y317" s="7"/>
      <c r="Z317" s="7"/>
      <c r="AA317" s="7"/>
      <c r="AB317" s="7"/>
      <c r="AC317" s="8"/>
      <c r="AD317" s="197"/>
      <c r="AE317" s="197"/>
      <c r="AF317" s="361"/>
      <c r="AH317" s="413"/>
      <c r="AI317" s="413"/>
      <c r="AJ317" s="413"/>
      <c r="AK317" s="413"/>
      <c r="AL317" s="413"/>
    </row>
    <row r="318" spans="2:38">
      <c r="B318" s="22"/>
      <c r="C318" s="5"/>
      <c r="D318" s="5"/>
      <c r="E318" s="413"/>
      <c r="F318" s="254"/>
      <c r="G318" s="4"/>
      <c r="H318" s="6"/>
      <c r="I318" s="248"/>
      <c r="J318" s="414"/>
      <c r="K318" s="254"/>
      <c r="L318" s="7"/>
      <c r="M318" s="256"/>
      <c r="N318" s="7"/>
      <c r="O318" s="256"/>
      <c r="P318" s="7"/>
      <c r="Q318" s="7"/>
      <c r="R318" s="7"/>
      <c r="S318" s="20"/>
      <c r="T318" s="20"/>
      <c r="U318" s="20"/>
      <c r="V318" s="7"/>
      <c r="W318" s="7"/>
      <c r="X318" s="7"/>
      <c r="Y318" s="7"/>
      <c r="Z318" s="7"/>
      <c r="AA318" s="7"/>
      <c r="AB318" s="7"/>
      <c r="AC318" s="8"/>
      <c r="AD318" s="197"/>
      <c r="AE318" s="197"/>
      <c r="AF318" s="361"/>
      <c r="AH318" s="413"/>
      <c r="AI318" s="413"/>
      <c r="AJ318" s="413"/>
      <c r="AK318" s="413"/>
      <c r="AL318" s="413"/>
    </row>
    <row r="319" spans="2:38">
      <c r="B319" s="22"/>
      <c r="C319" s="5"/>
      <c r="D319" s="5"/>
      <c r="E319" s="413"/>
      <c r="F319" s="254"/>
      <c r="G319" s="4"/>
      <c r="H319" s="6"/>
      <c r="I319" s="248"/>
      <c r="J319" s="414"/>
      <c r="K319" s="254"/>
      <c r="L319" s="7"/>
      <c r="M319" s="256"/>
      <c r="N319" s="7"/>
      <c r="O319" s="256"/>
      <c r="P319" s="7"/>
      <c r="Q319" s="7"/>
      <c r="R319" s="7"/>
      <c r="S319" s="20"/>
      <c r="T319" s="20"/>
      <c r="U319" s="20"/>
      <c r="V319" s="7"/>
      <c r="W319" s="7"/>
      <c r="X319" s="7"/>
      <c r="Y319" s="7"/>
      <c r="Z319" s="7"/>
      <c r="AA319" s="7"/>
      <c r="AB319" s="7"/>
      <c r="AC319" s="8"/>
      <c r="AD319" s="197"/>
      <c r="AE319" s="197"/>
      <c r="AF319" s="361"/>
      <c r="AH319" s="413"/>
      <c r="AI319" s="413"/>
      <c r="AJ319" s="413"/>
      <c r="AK319" s="413"/>
      <c r="AL319" s="413"/>
    </row>
    <row r="320" spans="2:38">
      <c r="B320" s="22"/>
      <c r="C320" s="5"/>
      <c r="D320" s="5"/>
      <c r="E320" s="413"/>
      <c r="F320" s="254"/>
      <c r="G320" s="4"/>
      <c r="H320" s="6"/>
      <c r="I320" s="248"/>
      <c r="J320" s="414"/>
      <c r="K320" s="254"/>
      <c r="L320" s="7"/>
      <c r="M320" s="256"/>
      <c r="N320" s="7"/>
      <c r="O320" s="256"/>
      <c r="P320" s="7"/>
      <c r="Q320" s="7"/>
      <c r="R320" s="7"/>
      <c r="S320" s="20"/>
      <c r="T320" s="20"/>
      <c r="U320" s="20"/>
      <c r="V320" s="7"/>
      <c r="W320" s="7"/>
      <c r="X320" s="7"/>
      <c r="Y320" s="7"/>
      <c r="Z320" s="7"/>
      <c r="AA320" s="7"/>
      <c r="AB320" s="7"/>
      <c r="AC320" s="8"/>
      <c r="AD320" s="197"/>
      <c r="AE320" s="197"/>
      <c r="AF320" s="361"/>
      <c r="AH320" s="413"/>
      <c r="AI320" s="413"/>
      <c r="AJ320" s="413"/>
      <c r="AK320" s="413"/>
      <c r="AL320" s="413"/>
    </row>
    <row r="321" spans="2:38">
      <c r="B321" s="22"/>
      <c r="C321" s="5"/>
      <c r="D321" s="5"/>
      <c r="E321" s="413"/>
      <c r="F321" s="254"/>
      <c r="G321" s="4"/>
      <c r="H321" s="6"/>
      <c r="I321" s="248"/>
      <c r="J321" s="414"/>
      <c r="K321" s="254"/>
      <c r="L321" s="7"/>
      <c r="M321" s="256"/>
      <c r="N321" s="7"/>
      <c r="O321" s="256"/>
      <c r="P321" s="7"/>
      <c r="Q321" s="7"/>
      <c r="R321" s="7"/>
      <c r="S321" s="20"/>
      <c r="T321" s="20"/>
      <c r="U321" s="20"/>
      <c r="V321" s="7"/>
      <c r="W321" s="7"/>
      <c r="X321" s="7"/>
      <c r="Y321" s="7"/>
      <c r="Z321" s="7"/>
      <c r="AA321" s="7"/>
      <c r="AB321" s="7"/>
      <c r="AC321" s="8"/>
      <c r="AD321" s="197"/>
      <c r="AE321" s="197"/>
      <c r="AF321" s="361"/>
      <c r="AH321" s="413"/>
      <c r="AI321" s="413"/>
      <c r="AJ321" s="413"/>
      <c r="AK321" s="413"/>
      <c r="AL321" s="413"/>
    </row>
    <row r="322" spans="2:38">
      <c r="B322" s="22"/>
      <c r="C322" s="5"/>
      <c r="D322" s="5"/>
      <c r="E322" s="413"/>
      <c r="F322" s="254"/>
      <c r="G322" s="4"/>
      <c r="H322" s="6"/>
      <c r="I322" s="248"/>
      <c r="J322" s="414"/>
      <c r="K322" s="254"/>
      <c r="L322" s="7"/>
      <c r="M322" s="256"/>
      <c r="N322" s="7"/>
      <c r="O322" s="256"/>
      <c r="P322" s="7"/>
      <c r="Q322" s="7"/>
      <c r="R322" s="7"/>
      <c r="S322" s="20"/>
      <c r="T322" s="20"/>
      <c r="U322" s="20"/>
      <c r="V322" s="7"/>
      <c r="W322" s="7"/>
      <c r="X322" s="7"/>
      <c r="Y322" s="7"/>
      <c r="Z322" s="7"/>
      <c r="AA322" s="7"/>
      <c r="AB322" s="7"/>
      <c r="AC322" s="8"/>
      <c r="AD322" s="197"/>
      <c r="AE322" s="197"/>
      <c r="AF322" s="361"/>
      <c r="AH322" s="413"/>
      <c r="AI322" s="413"/>
      <c r="AJ322" s="413"/>
      <c r="AK322" s="413"/>
      <c r="AL322" s="413"/>
    </row>
    <row r="323" spans="2:38">
      <c r="B323" s="22"/>
      <c r="C323" s="5"/>
      <c r="D323" s="5"/>
      <c r="E323" s="413"/>
      <c r="F323" s="254"/>
      <c r="G323" s="4"/>
      <c r="H323" s="6"/>
      <c r="I323" s="248"/>
      <c r="J323" s="414"/>
      <c r="K323" s="254"/>
      <c r="L323" s="7"/>
      <c r="M323" s="256"/>
      <c r="N323" s="7"/>
      <c r="O323" s="256"/>
      <c r="P323" s="7"/>
      <c r="Q323" s="7"/>
      <c r="R323" s="7"/>
      <c r="S323" s="20"/>
      <c r="T323" s="20"/>
      <c r="U323" s="20"/>
      <c r="V323" s="7"/>
      <c r="W323" s="7"/>
      <c r="X323" s="7"/>
      <c r="Y323" s="7"/>
      <c r="Z323" s="7"/>
      <c r="AA323" s="7"/>
      <c r="AB323" s="7"/>
      <c r="AC323" s="8"/>
      <c r="AD323" s="197"/>
      <c r="AE323" s="197"/>
      <c r="AF323" s="361"/>
      <c r="AH323" s="413"/>
      <c r="AI323" s="413"/>
      <c r="AJ323" s="413"/>
      <c r="AK323" s="413"/>
      <c r="AL323" s="413"/>
    </row>
    <row r="324" spans="2:38">
      <c r="B324" s="22"/>
      <c r="C324" s="5"/>
      <c r="D324" s="5"/>
      <c r="E324" s="413"/>
      <c r="F324" s="254"/>
      <c r="G324" s="4"/>
      <c r="H324" s="6"/>
      <c r="I324" s="248"/>
      <c r="J324" s="414"/>
      <c r="K324" s="254"/>
      <c r="L324" s="7"/>
      <c r="M324" s="256"/>
      <c r="N324" s="7"/>
      <c r="O324" s="256"/>
      <c r="P324" s="7"/>
      <c r="Q324" s="7"/>
      <c r="R324" s="7"/>
      <c r="S324" s="20"/>
      <c r="T324" s="20"/>
      <c r="U324" s="20"/>
      <c r="V324" s="7"/>
      <c r="W324" s="7"/>
      <c r="X324" s="7"/>
      <c r="Y324" s="7"/>
      <c r="Z324" s="7"/>
      <c r="AA324" s="7"/>
      <c r="AB324" s="7"/>
      <c r="AC324" s="8"/>
      <c r="AD324" s="197"/>
      <c r="AE324" s="197"/>
      <c r="AF324" s="361"/>
      <c r="AH324" s="413"/>
      <c r="AI324" s="413"/>
      <c r="AJ324" s="413"/>
      <c r="AK324" s="413"/>
      <c r="AL324" s="413"/>
    </row>
    <row r="325" spans="2:38">
      <c r="B325" s="22"/>
      <c r="C325" s="5"/>
      <c r="D325" s="5"/>
      <c r="E325" s="413"/>
      <c r="F325" s="254"/>
      <c r="G325" s="4"/>
      <c r="H325" s="6"/>
      <c r="I325" s="248"/>
      <c r="J325" s="414"/>
      <c r="K325" s="254"/>
      <c r="L325" s="7"/>
      <c r="M325" s="256"/>
      <c r="N325" s="7"/>
      <c r="O325" s="256"/>
      <c r="P325" s="7"/>
      <c r="Q325" s="7"/>
      <c r="R325" s="7"/>
      <c r="S325" s="20"/>
      <c r="T325" s="20"/>
      <c r="U325" s="20"/>
      <c r="V325" s="7"/>
      <c r="W325" s="7"/>
      <c r="X325" s="7"/>
      <c r="Y325" s="7"/>
      <c r="Z325" s="7"/>
      <c r="AA325" s="7"/>
      <c r="AB325" s="7"/>
      <c r="AC325" s="8"/>
      <c r="AD325" s="197"/>
      <c r="AE325" s="197"/>
      <c r="AF325" s="361"/>
      <c r="AH325" s="413"/>
      <c r="AI325" s="413"/>
      <c r="AJ325" s="413"/>
      <c r="AK325" s="413"/>
      <c r="AL325" s="413"/>
    </row>
    <row r="326" spans="2:38">
      <c r="B326" s="22"/>
      <c r="C326" s="5"/>
      <c r="D326" s="5"/>
      <c r="E326" s="413"/>
      <c r="F326" s="254"/>
      <c r="G326" s="4"/>
      <c r="H326" s="6"/>
      <c r="I326" s="248"/>
      <c r="J326" s="414"/>
      <c r="K326" s="254"/>
      <c r="L326" s="7"/>
      <c r="M326" s="256"/>
      <c r="N326" s="7"/>
      <c r="O326" s="256"/>
      <c r="P326" s="7"/>
      <c r="Q326" s="7"/>
      <c r="R326" s="7"/>
      <c r="S326" s="20"/>
      <c r="T326" s="20"/>
      <c r="U326" s="20"/>
      <c r="V326" s="7"/>
      <c r="W326" s="7"/>
      <c r="X326" s="7"/>
      <c r="Y326" s="7"/>
      <c r="Z326" s="7"/>
      <c r="AA326" s="7"/>
      <c r="AB326" s="7"/>
      <c r="AC326" s="8"/>
      <c r="AD326" s="197"/>
      <c r="AE326" s="197"/>
      <c r="AF326" s="361"/>
      <c r="AH326" s="413"/>
      <c r="AI326" s="413"/>
      <c r="AJ326" s="413"/>
      <c r="AK326" s="413"/>
      <c r="AL326" s="413"/>
    </row>
    <row r="327" spans="2:38">
      <c r="B327" s="22"/>
      <c r="C327" s="5"/>
      <c r="D327" s="5"/>
      <c r="E327" s="413"/>
      <c r="F327" s="254"/>
      <c r="G327" s="4"/>
      <c r="H327" s="6"/>
      <c r="I327" s="248"/>
      <c r="J327" s="414"/>
      <c r="K327" s="254"/>
      <c r="L327" s="7"/>
      <c r="M327" s="256"/>
      <c r="N327" s="7"/>
      <c r="O327" s="256"/>
      <c r="P327" s="7"/>
      <c r="Q327" s="7"/>
      <c r="R327" s="7"/>
      <c r="S327" s="20"/>
      <c r="T327" s="20"/>
      <c r="U327" s="20"/>
      <c r="V327" s="7"/>
      <c r="W327" s="7"/>
      <c r="X327" s="7"/>
      <c r="Y327" s="7"/>
      <c r="Z327" s="7"/>
      <c r="AA327" s="7"/>
      <c r="AB327" s="7"/>
      <c r="AC327" s="8"/>
      <c r="AD327" s="197"/>
      <c r="AE327" s="197"/>
      <c r="AF327" s="361"/>
      <c r="AH327" s="413"/>
      <c r="AI327" s="413"/>
      <c r="AJ327" s="413"/>
      <c r="AK327" s="413"/>
      <c r="AL327" s="413"/>
    </row>
    <row r="328" spans="2:38">
      <c r="B328" s="22"/>
      <c r="C328" s="5"/>
      <c r="D328" s="5"/>
      <c r="E328" s="413"/>
      <c r="F328" s="254"/>
      <c r="G328" s="4"/>
      <c r="H328" s="6"/>
      <c r="I328" s="248"/>
      <c r="J328" s="414"/>
      <c r="K328" s="254"/>
      <c r="L328" s="7"/>
      <c r="M328" s="256"/>
      <c r="N328" s="7"/>
      <c r="O328" s="256"/>
      <c r="P328" s="7"/>
      <c r="Q328" s="7"/>
      <c r="R328" s="7"/>
      <c r="S328" s="20"/>
      <c r="T328" s="20"/>
      <c r="U328" s="20"/>
      <c r="V328" s="7"/>
      <c r="W328" s="7"/>
      <c r="X328" s="7"/>
      <c r="Y328" s="7"/>
      <c r="Z328" s="7"/>
      <c r="AA328" s="7"/>
      <c r="AB328" s="7"/>
      <c r="AC328" s="8"/>
      <c r="AD328" s="197"/>
      <c r="AE328" s="197"/>
      <c r="AF328" s="361"/>
      <c r="AH328" s="413" t="s">
        <v>17</v>
      </c>
      <c r="AI328" s="413"/>
      <c r="AJ328" s="413"/>
      <c r="AK328" s="413"/>
      <c r="AL328" s="413"/>
    </row>
  </sheetData>
  <autoFilter ref="A9:AO272" xr:uid="{00000000-0009-0000-0000-000010000000}"/>
  <mergeCells count="24">
    <mergeCell ref="A6:A8"/>
    <mergeCell ref="B6:B8"/>
    <mergeCell ref="C6:H6"/>
    <mergeCell ref="I6:P6"/>
    <mergeCell ref="Q6:S6"/>
    <mergeCell ref="K8:L8"/>
    <mergeCell ref="M8:N8"/>
    <mergeCell ref="O8:P8"/>
    <mergeCell ref="AG6:AH6"/>
    <mergeCell ref="C7:C8"/>
    <mergeCell ref="D7:D8"/>
    <mergeCell ref="E7:F7"/>
    <mergeCell ref="G7:G8"/>
    <mergeCell ref="H7:H8"/>
    <mergeCell ref="I7:J7"/>
    <mergeCell ref="K7:P7"/>
    <mergeCell ref="Q7:S7"/>
    <mergeCell ref="AA7:AB7"/>
    <mergeCell ref="AD6:AF6"/>
    <mergeCell ref="AD7:AD8"/>
    <mergeCell ref="AE7:AE8"/>
    <mergeCell ref="AF7:AF8"/>
    <mergeCell ref="AG7:AG8"/>
    <mergeCell ref="AH7:AH8"/>
  </mergeCells>
  <phoneticPr fontId="2" type="noConversion"/>
  <conditionalFormatting sqref="AF7">
    <cfRule type="cellIs" dxfId="26" priority="170" operator="greaterThan">
      <formula>$AC$11</formula>
    </cfRule>
  </conditionalFormatting>
  <conditionalFormatting sqref="AF10:AF1048576">
    <cfRule type="cellIs" dxfId="25" priority="3" operator="greaterThan">
      <formula>$AC$11</formula>
    </cfRule>
  </conditionalFormatting>
  <conditionalFormatting sqref="AG6">
    <cfRule type="cellIs" dxfId="24" priority="79" operator="equal">
      <formula>"N"</formula>
    </cfRule>
    <cfRule type="containsText" dxfId="23" priority="80" operator="containsText" text="Y">
      <formula>NOT(ISERROR(SEARCH("Y",AG6)))</formula>
    </cfRule>
  </conditionalFormatting>
  <conditionalFormatting sqref="AH10:AH1048576">
    <cfRule type="cellIs" dxfId="22" priority="1" operator="equal">
      <formula>"N"</formula>
    </cfRule>
    <cfRule type="containsText" dxfId="21" priority="2" operator="containsText" text="Y">
      <formula>NOT(ISERROR(SEARCH("Y",AH10)))</formula>
    </cfRule>
  </conditionalFormatting>
  <conditionalFormatting sqref="AM201">
    <cfRule type="containsText" dxfId="20" priority="161" operator="containsText" text="Y">
      <formula>NOT(ISERROR(SEARCH("Y",AM201)))</formula>
    </cfRule>
  </conditionalFormatting>
  <conditionalFormatting sqref="AM203:AM207">
    <cfRule type="containsText" dxfId="19" priority="147" operator="containsText" text="Y">
      <formula>NOT(ISERROR(SEARCH("Y",AM203)))</formula>
    </cfRule>
  </conditionalFormatting>
  <conditionalFormatting sqref="AM204:AM207">
    <cfRule type="cellIs" dxfId="18" priority="146" operator="equal">
      <formula>"N"</formula>
    </cfRule>
  </conditionalFormatting>
  <conditionalFormatting sqref="AM208:AM218">
    <cfRule type="containsText" dxfId="17" priority="117" operator="containsText" text="Y">
      <formula>NOT(ISERROR(SEARCH("Y",AM208)))</formula>
    </cfRule>
  </conditionalFormatting>
  <conditionalFormatting sqref="AM210:AM218">
    <cfRule type="cellIs" dxfId="16" priority="116" operator="equal">
      <formula>"N"</formula>
    </cfRule>
  </conditionalFormatting>
  <conditionalFormatting sqref="AM220">
    <cfRule type="cellIs" dxfId="15" priority="112" operator="equal">
      <formula>"N"</formula>
    </cfRule>
    <cfRule type="containsText" dxfId="14" priority="113" operator="containsText" text="Y">
      <formula>NOT(ISERROR(SEARCH("Y",AM220)))</formula>
    </cfRule>
  </conditionalFormatting>
  <conditionalFormatting sqref="AM223:AM235">
    <cfRule type="cellIs" dxfId="13" priority="74" operator="equal">
      <formula>"N"</formula>
    </cfRule>
    <cfRule type="containsText" dxfId="12" priority="75" operator="containsText" text="Y">
      <formula>NOT(ISERROR(SEARCH("Y",AM223)))</formula>
    </cfRule>
  </conditionalFormatting>
  <conditionalFormatting sqref="AM243">
    <cfRule type="cellIs" dxfId="11" priority="65" operator="equal">
      <formula>"N"</formula>
    </cfRule>
    <cfRule type="containsText" dxfId="10" priority="66" operator="containsText" text="Y">
      <formula>NOT(ISERROR(SEARCH("Y",AM243)))</formula>
    </cfRule>
  </conditionalFormatting>
  <conditionalFormatting sqref="AM246">
    <cfRule type="cellIs" dxfId="9" priority="60" operator="equal">
      <formula>"N"</formula>
    </cfRule>
    <cfRule type="containsText" dxfId="8" priority="61" operator="containsText" text="Y">
      <formula>NOT(ISERROR(SEARCH("Y",AM246)))</formula>
    </cfRule>
  </conditionalFormatting>
  <conditionalFormatting sqref="AM250:AM251">
    <cfRule type="cellIs" dxfId="7" priority="51" operator="equal">
      <formula>"N"</formula>
    </cfRule>
    <cfRule type="containsText" dxfId="6" priority="52" operator="containsText" text="Y">
      <formula>NOT(ISERROR(SEARCH("Y",AM250)))</formula>
    </cfRule>
  </conditionalFormatting>
  <conditionalFormatting sqref="AM257:AM258">
    <cfRule type="cellIs" dxfId="5" priority="45" operator="equal">
      <formula>"N"</formula>
    </cfRule>
    <cfRule type="containsText" dxfId="4" priority="46" operator="containsText" text="Y">
      <formula>NOT(ISERROR(SEARCH("Y",AM257)))</formula>
    </cfRule>
  </conditionalFormatting>
  <conditionalFormatting sqref="AM266:AM271">
    <cfRule type="cellIs" dxfId="3" priority="13" operator="equal">
      <formula>"N"</formula>
    </cfRule>
    <cfRule type="containsText" dxfId="2" priority="14" operator="containsText" text="Y">
      <formula>NOT(ISERROR(SEARCH("Y",AM266)))</formula>
    </cfRule>
  </conditionalFormatting>
  <conditionalFormatting sqref="AN81 AM96 AM98">
    <cfRule type="containsText" dxfId="1" priority="168" operator="containsText" text="Y">
      <formula>NOT(ISERROR(SEARCH("Y",AM81)))</formula>
    </cfRule>
  </conditionalFormatting>
  <dataValidations count="1">
    <dataValidation type="list" allowBlank="1" showInputMessage="1" showErrorMessage="1" sqref="AN149:AN150" xr:uid="{00000000-0002-0000-1000-000000000000}">
      <formula1>금융</formula1>
    </dataValidation>
  </dataValidations>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
  <sheetViews>
    <sheetView workbookViewId="0"/>
  </sheetViews>
  <sheetFormatPr defaultRowHeight="16.5"/>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18</vt:i4>
      </vt:variant>
      <vt:variant>
        <vt:lpstr>이름 지정된 범위</vt:lpstr>
      </vt:variant>
      <vt:variant>
        <vt:i4>6</vt:i4>
      </vt:variant>
    </vt:vector>
  </HeadingPairs>
  <TitlesOfParts>
    <vt:vector size="24" baseType="lpstr">
      <vt:lpstr>외화예금일일가이드라인</vt:lpstr>
      <vt:lpstr>승인절차</vt:lpstr>
      <vt:lpstr>(1)규정</vt:lpstr>
      <vt:lpstr>(1)예금승인내역</vt:lpstr>
      <vt:lpstr>예금만기도래</vt:lpstr>
      <vt:lpstr>★예금금리상담</vt:lpstr>
      <vt:lpstr>결재용</vt:lpstr>
      <vt:lpstr>FXSWAP계산기</vt:lpstr>
      <vt:lpstr>결재용(2)</vt:lpstr>
      <vt:lpstr>(2)규정</vt:lpstr>
      <vt:lpstr>대출결재용</vt:lpstr>
      <vt:lpstr>(2)대출한도,금리</vt:lpstr>
      <vt:lpstr>(3)규정</vt:lpstr>
      <vt:lpstr>(3)통화전환</vt:lpstr>
      <vt:lpstr>외화예금승인현황(2015년이전)</vt:lpstr>
      <vt:lpstr>외화예금실행현황</vt:lpstr>
      <vt:lpstr>상해지점</vt:lpstr>
      <vt:lpstr>DSB</vt:lpstr>
      <vt:lpstr>'(2)대출한도,금리'!Print_Area</vt:lpstr>
      <vt:lpstr>결재용!Print_Area</vt:lpstr>
      <vt:lpstr>'결재용(2)'!Print_Area</vt:lpstr>
      <vt:lpstr>대출결재용!Print_Area</vt:lpstr>
      <vt:lpstr>상해지점!금융</vt:lpstr>
      <vt:lpstr>금융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WIN7</dc:creator>
  <cp:lastModifiedBy>Administrator</cp:lastModifiedBy>
  <cp:lastPrinted>2026-06-15T07:41:58Z</cp:lastPrinted>
  <dcterms:created xsi:type="dcterms:W3CDTF">2016-08-08T04:45:48Z</dcterms:created>
  <dcterms:modified xsi:type="dcterms:W3CDTF">2026-06-15T08:01:36Z</dcterms:modified>
</cp:coreProperties>
</file>